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0190" yWindow="0" windowWidth="19635" windowHeight="15495" tabRatio="752" activeTab="5"/>
  </bookViews>
  <sheets>
    <sheet name="0" sheetId="9" r:id="rId1"/>
    <sheet name="SD" sheetId="10" r:id="rId2"/>
    <sheet name="REKAPITULACIJA PO VIRIH" sheetId="47" r:id="rId3"/>
    <sheet name="REKAPITULACIJA po enotah" sheetId="41" r:id="rId4"/>
    <sheet name="REKAPITULACIJA po fazah" sheetId="11" r:id="rId5"/>
    <sheet name="1.F-GR" sheetId="8" r:id="rId6"/>
    <sheet name="1-5.F, 8.F-OBRT" sheetId="6" r:id="rId7"/>
    <sheet name="1.F-ELE" sheetId="32" r:id="rId8"/>
    <sheet name="3a.F-ELE" sheetId="33" r:id="rId9"/>
    <sheet name="3b.F-ELE" sheetId="34" r:id="rId10"/>
    <sheet name="4.F-ELE" sheetId="35" r:id="rId11"/>
    <sheet name="5.F-ELE" sheetId="36" r:id="rId12"/>
    <sheet name="8.F-ELE" sheetId="45" r:id="rId13"/>
    <sheet name="1F-STR" sheetId="37" r:id="rId14"/>
    <sheet name="3b.F-STR" sheetId="39" r:id="rId15"/>
    <sheet name="4.F-STR" sheetId="38" r:id="rId16"/>
    <sheet name="5.F-STR" sheetId="40" r:id="rId17"/>
    <sheet name="8.F-STR" sheetId="46" r:id="rId18"/>
    <sheet name="1.F-OKOLJE" sheetId="21" r:id="rId19"/>
    <sheet name="F-PROJEKT" sheetId="27" r:id="rId20"/>
  </sheets>
  <definedNames>
    <definedName name="__xlnm_Print_Area_6" localSheetId="12">#REF!</definedName>
    <definedName name="__xlnm_Print_Area_6" localSheetId="17">#REF!</definedName>
    <definedName name="__xlnm_Print_Area_6" localSheetId="3">#REF!</definedName>
    <definedName name="__xlnm_Print_Area_6">#REF!</definedName>
    <definedName name="__xlnm_Print_Area_6_1" localSheetId="12">#REF!</definedName>
    <definedName name="__xlnm_Print_Area_6_1" localSheetId="17">#REF!</definedName>
    <definedName name="__xlnm_Print_Area_6_1" localSheetId="3">#REF!</definedName>
    <definedName name="__xlnm_Print_Area_6_1">#REF!</definedName>
    <definedName name="cena_skupaj_v__">"$#REF!.$#REF!$#REF!"</definedName>
    <definedName name="cena_skupaj_v___4">"#ref!"</definedName>
    <definedName name="cena_skupaj_v_€" localSheetId="5">#REF!</definedName>
    <definedName name="cena_skupaj_v_€" localSheetId="12">#REF!</definedName>
    <definedName name="cena_skupaj_v_€" localSheetId="17">#REF!</definedName>
    <definedName name="cena_skupaj_v_€" localSheetId="19">#REF!</definedName>
    <definedName name="cena_skupaj_v_€" localSheetId="3">#REF!</definedName>
    <definedName name="cena_skupaj_v_€">#REF!</definedName>
    <definedName name="Excel_BuiltIn_Print_Area_6">"#ref!"</definedName>
    <definedName name="Excel_BuiltIn_Print_Titles">"$#REF!.$A$1:$AMJ$6"</definedName>
    <definedName name="P" localSheetId="5">'1.F-GR'!$A$1:$G$471</definedName>
    <definedName name="P" localSheetId="6">'1-5.F, 8.F-OBRT'!$A$1:$F$531</definedName>
    <definedName name="PRINT" localSheetId="6">'1-5.F, 8.F-OBRT'!$A$1:$P$781</definedName>
    <definedName name="_xlnm.Print_Area" localSheetId="7">'1.F-ELE'!$A$1:$L$233</definedName>
    <definedName name="_xlnm.Print_Area" localSheetId="5">'1.F-GR'!$A$1:$G$480</definedName>
    <definedName name="_xlnm.Print_Area" localSheetId="18">'1.F-OKOLJE'!$A$1:$G$210</definedName>
    <definedName name="_xlnm.Print_Area" localSheetId="6">'1-5.F, 8.F-OBRT'!$A$1:$R$781</definedName>
    <definedName name="_xlnm.Print_Area" localSheetId="13">'1F-STR'!$A$1:$L$845</definedName>
    <definedName name="_xlnm.Print_Area" localSheetId="8">'3a.F-ELE'!$A$1:$F$63</definedName>
    <definedName name="_xlnm.Print_Area" localSheetId="9">'3b.F-ELE'!$A$1:$F$131</definedName>
    <definedName name="_xlnm.Print_Area" localSheetId="14">'3b.F-STR'!$A$1:$G$515</definedName>
    <definedName name="_xlnm.Print_Area" localSheetId="10">'4.F-ELE'!$A$1:$F$123</definedName>
    <definedName name="_xlnm.Print_Area" localSheetId="15">'4.F-STR'!$A$1:$G$540</definedName>
    <definedName name="_xlnm.Print_Area" localSheetId="11">'5.F-ELE'!$A$1:$F$123</definedName>
    <definedName name="_xlnm.Print_Area" localSheetId="16">'5.F-STR'!$A$1:$G$500</definedName>
    <definedName name="_xlnm.Print_Area" localSheetId="12">'8.F-ELE'!$A$1:$F$73</definedName>
    <definedName name="_xlnm.Print_Area" localSheetId="17">'8.F-STR'!$A$1:$G$402</definedName>
    <definedName name="_xlnm.Print_Area" localSheetId="19">'F-PROJEKT'!$A$1:$G$43</definedName>
    <definedName name="_xlnm.Print_Area" localSheetId="3">'REKAPITULACIJA po enotah'!$A$1:$D$53</definedName>
    <definedName name="_xlnm.Print_Area" localSheetId="4">'REKAPITULACIJA po fazah'!$A$1:$D$41</definedName>
    <definedName name="_xlnm.Print_Area" localSheetId="2">'REKAPITULACIJA PO VIRIH'!$B$2:$H$28</definedName>
    <definedName name="_xlnm.Print_Area" localSheetId="1">SD!$A$2:$D$58</definedName>
    <definedName name="_xlnm.Print_Titles" localSheetId="5">'1.F-GR'!$23:$24</definedName>
    <definedName name="_xlnm.Print_Titles" localSheetId="18">'1.F-OKOLJE'!$29:$29</definedName>
    <definedName name="_xlnm.Print_Titles" localSheetId="6">'1-5.F, 8.F-OBRT'!$27:$28</definedName>
    <definedName name="_xlnm.Print_Titles" localSheetId="13">'1F-STR'!$1:$5</definedName>
    <definedName name="_xlnm.Print_Titles" localSheetId="14">'3b.F-STR'!$1:$5</definedName>
    <definedName name="_xlnm.Print_Titles" localSheetId="15">'4.F-STR'!$1:$5</definedName>
    <definedName name="_xlnm.Print_Titles" localSheetId="16">'5.F-STR'!$1:$5</definedName>
    <definedName name="_xlnm.Print_Titles" localSheetId="17">'8.F-STR'!$1:$5</definedName>
    <definedName name="_xlnm.Print_Titles" localSheetId="19">'F-PROJEKT'!#REF!</definedName>
    <definedName name="Z_4FBE5E82_BFC8_485B_B310_85936BFAFAF7_.wvu.PrintTitles" localSheetId="13" hidden="1">'1F-STR'!$1:$5</definedName>
    <definedName name="Z_4FBE5E82_BFC8_485B_B310_85936BFAFAF7_.wvu.PrintTitles" localSheetId="14" hidden="1">'3b.F-STR'!$1:$5</definedName>
    <definedName name="Z_4FBE5E82_BFC8_485B_B310_85936BFAFAF7_.wvu.PrintTitles" localSheetId="15" hidden="1">'4.F-STR'!$1:$5</definedName>
    <definedName name="Z_4FBE5E82_BFC8_485B_B310_85936BFAFAF7_.wvu.PrintTitles" localSheetId="16" hidden="1">'5.F-STR'!$1:$5</definedName>
    <definedName name="Z_4FBE5E82_BFC8_485B_B310_85936BFAFAF7_.wvu.PrintTitles" localSheetId="17" hidden="1">'8.F-STR'!$1:$5</definedName>
    <definedName name="Z_4FBE5E82_BFC8_485B_B310_85936BFAFAF7_.wvu.PrintTitles_1">0</definedName>
    <definedName name="Z_4FBE5E82_BFC8_485B_B310_85936BFAFAF7_.wvu.PrintTitles_1_1">0</definedName>
    <definedName name="Z_4FBE5E82_BFC8_485B_B310_85936BFAFAF7_.wvu.PrintTitles_1_1_1">0</definedName>
    <definedName name="Z_4FBE5E82_BFC8_485B_B310_85936BFAFAF7_.wvu.PrintTitles_2">0</definedName>
    <definedName name="Z_4FBE5E82_BFC8_485B_B310_85936BFAFAF7_.wvu.PrintTitles_2_1">0</definedName>
    <definedName name="Z_4FBE5E82_BFC8_485B_B310_85936BFAFAF7_.wvu.PrintTitles_3">0</definedName>
    <definedName name="Z_4FBE5E82_BFC8_485B_B310_85936BFAFAF7_.wvu.PrintTitles_4">0</definedName>
    <definedName name="Z_4FBE5E82_BFC8_485B_B310_85936BFAFAF7_.wvu.PrintTitles_5">0</definedName>
    <definedName name="Z_4FBE5E82_BFC8_485B_B310_85936BFAFAF7_.wvu.PrintTitles_6">0</definedName>
    <definedName name="Z_6F062248_1D3E_4D6F_A889_90DFA04C3ECD_.wvu.PrintTitles" localSheetId="13" hidden="1">'1F-STR'!$1:$5</definedName>
    <definedName name="Z_6F062248_1D3E_4D6F_A889_90DFA04C3ECD_.wvu.PrintTitles" localSheetId="14" hidden="1">'3b.F-STR'!$1:$5</definedName>
    <definedName name="Z_6F062248_1D3E_4D6F_A889_90DFA04C3ECD_.wvu.PrintTitles" localSheetId="15" hidden="1">'4.F-STR'!$1:$5</definedName>
    <definedName name="Z_6F062248_1D3E_4D6F_A889_90DFA04C3ECD_.wvu.PrintTitles" localSheetId="16" hidden="1">'5.F-STR'!$1:$5</definedName>
    <definedName name="Z_6F062248_1D3E_4D6F_A889_90DFA04C3ECD_.wvu.PrintTitles" localSheetId="17" hidden="1">'8.F-STR'!$1:$5</definedName>
    <definedName name="Z_6F062248_1D3E_4D6F_A889_90DFA04C3ECD_.wvu.PrintTitles_1">0</definedName>
    <definedName name="Z_6F062248_1D3E_4D6F_A889_90DFA04C3ECD_.wvu.PrintTitles_1_1">0</definedName>
    <definedName name="Z_6F062248_1D3E_4D6F_A889_90DFA04C3ECD_.wvu.PrintTitles_1_1_1">0</definedName>
    <definedName name="Z_6F062248_1D3E_4D6F_A889_90DFA04C3ECD_.wvu.PrintTitles_2">0</definedName>
    <definedName name="Z_6F062248_1D3E_4D6F_A889_90DFA04C3ECD_.wvu.PrintTitles_2_1">0</definedName>
    <definedName name="Z_6F062248_1D3E_4D6F_A889_90DFA04C3ECD_.wvu.PrintTitles_3">0</definedName>
    <definedName name="Z_6F062248_1D3E_4D6F_A889_90DFA04C3ECD_.wvu.PrintTitles_4">0</definedName>
    <definedName name="Z_6F062248_1D3E_4D6F_A889_90DFA04C3ECD_.wvu.PrintTitles_5">0</definedName>
    <definedName name="Z_6F062248_1D3E_4D6F_A889_90DFA04C3ECD_.wvu.PrintTitles_6">0</definedName>
    <definedName name="Z_B592B312_8AFF_4588_8176_0A7794332EC7_.wvu.PrintTitles" localSheetId="13" hidden="1">'1F-STR'!$1:$5</definedName>
    <definedName name="Z_B592B312_8AFF_4588_8176_0A7794332EC7_.wvu.PrintTitles" localSheetId="14" hidden="1">'3b.F-STR'!$1:$5</definedName>
    <definedName name="Z_B592B312_8AFF_4588_8176_0A7794332EC7_.wvu.PrintTitles" localSheetId="15" hidden="1">'4.F-STR'!$1:$5</definedName>
    <definedName name="Z_B592B312_8AFF_4588_8176_0A7794332EC7_.wvu.PrintTitles" localSheetId="16" hidden="1">'5.F-STR'!$1:$5</definedName>
    <definedName name="Z_B592B312_8AFF_4588_8176_0A7794332EC7_.wvu.PrintTitles" localSheetId="17" hidden="1">'8.F-STR'!$1:$5</definedName>
    <definedName name="Z_B592B312_8AFF_4588_8176_0A7794332EC7_.wvu.PrintTitles_1">0</definedName>
    <definedName name="Z_B592B312_8AFF_4588_8176_0A7794332EC7_.wvu.PrintTitles_1_1">0</definedName>
    <definedName name="Z_B592B312_8AFF_4588_8176_0A7794332EC7_.wvu.PrintTitles_1_1_1">0</definedName>
    <definedName name="Z_B592B312_8AFF_4588_8176_0A7794332EC7_.wvu.PrintTitles_2">0</definedName>
    <definedName name="Z_B592B312_8AFF_4588_8176_0A7794332EC7_.wvu.PrintTitles_2_1">0</definedName>
    <definedName name="Z_B592B312_8AFF_4588_8176_0A7794332EC7_.wvu.PrintTitles_3">0</definedName>
    <definedName name="Z_B592B312_8AFF_4588_8176_0A7794332EC7_.wvu.PrintTitles_4">0</definedName>
    <definedName name="Z_B592B312_8AFF_4588_8176_0A7794332EC7_.wvu.PrintTitles_5">0</definedName>
    <definedName name="Z_B592B312_8AFF_4588_8176_0A7794332EC7_.wvu.PrintTitles_6">0</definedName>
  </definedNames>
  <calcPr calcId="14562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62" i="6" l="1"/>
  <c r="J146" i="6"/>
  <c r="F112" i="6"/>
  <c r="G36" i="21"/>
  <c r="G48" i="21"/>
  <c r="F59" i="6"/>
  <c r="F57" i="6"/>
  <c r="G50" i="8"/>
  <c r="G54" i="8" l="1"/>
  <c r="G62" i="8"/>
  <c r="G60" i="8"/>
  <c r="G58" i="8"/>
  <c r="G56" i="8"/>
  <c r="G52" i="8"/>
  <c r="G45" i="8"/>
  <c r="R148" i="6" l="1"/>
  <c r="H19" i="47" l="1"/>
  <c r="H27" i="47" s="1"/>
  <c r="F19" i="47"/>
  <c r="F27" i="47" s="1"/>
  <c r="H18" i="47"/>
  <c r="H26" i="47" s="1"/>
  <c r="F18" i="47"/>
  <c r="F26" i="47" s="1"/>
  <c r="H17" i="47"/>
  <c r="H25" i="47" s="1"/>
  <c r="F17" i="47"/>
  <c r="F25" i="47" s="1"/>
  <c r="H16" i="47"/>
  <c r="H24" i="47" s="1"/>
  <c r="F16" i="47"/>
  <c r="F24" i="47" s="1"/>
  <c r="N781" i="6" l="1"/>
  <c r="F781" i="6"/>
  <c r="J781" i="6"/>
  <c r="G76" i="21" l="1"/>
  <c r="G82" i="21"/>
  <c r="G88" i="21"/>
  <c r="G94" i="21"/>
  <c r="G98" i="21"/>
  <c r="G55" i="21"/>
  <c r="G59" i="21"/>
  <c r="G63" i="21"/>
  <c r="G65" i="21"/>
  <c r="G40" i="21"/>
  <c r="G43" i="21"/>
  <c r="F122" i="36"/>
  <c r="F122" i="35"/>
  <c r="P779" i="6"/>
  <c r="P775" i="6"/>
  <c r="P771" i="6"/>
  <c r="P770" i="6"/>
  <c r="P767" i="6"/>
  <c r="P766" i="6"/>
  <c r="P760" i="6"/>
  <c r="P756" i="6"/>
  <c r="P751" i="6"/>
  <c r="P747" i="6"/>
  <c r="P743" i="6"/>
  <c r="P739" i="6"/>
  <c r="P735" i="6"/>
  <c r="P729" i="6"/>
  <c r="P723" i="6"/>
  <c r="P718" i="6"/>
  <c r="P714" i="6"/>
  <c r="P710" i="6"/>
  <c r="P704" i="6"/>
  <c r="P698" i="6"/>
  <c r="P693" i="6"/>
  <c r="P689" i="6"/>
  <c r="P685" i="6"/>
  <c r="P679" i="6"/>
  <c r="P673" i="6"/>
  <c r="P668" i="6"/>
  <c r="P663" i="6"/>
  <c r="P662" i="6"/>
  <c r="P659" i="6"/>
  <c r="P658" i="6"/>
  <c r="P657" i="6"/>
  <c r="P656" i="6"/>
  <c r="L649" i="6"/>
  <c r="L645" i="6"/>
  <c r="L641" i="6"/>
  <c r="L637" i="6"/>
  <c r="L632" i="6"/>
  <c r="L624" i="6"/>
  <c r="L621" i="6"/>
  <c r="L618" i="6"/>
  <c r="L612" i="6"/>
  <c r="L607" i="6"/>
  <c r="L597" i="6"/>
  <c r="L591" i="6"/>
  <c r="L585" i="6"/>
  <c r="L581" i="6"/>
  <c r="L575" i="6"/>
  <c r="L570" i="6"/>
  <c r="L567" i="6"/>
  <c r="L566" i="6"/>
  <c r="L559" i="6"/>
  <c r="L554" i="6"/>
  <c r="L548" i="6"/>
  <c r="L541" i="6"/>
  <c r="N371" i="6"/>
  <c r="F232" i="32"/>
  <c r="F223" i="32"/>
  <c r="F222" i="32"/>
  <c r="F62" i="33" l="1"/>
  <c r="F28" i="33"/>
  <c r="F31" i="32"/>
  <c r="F30" i="32"/>
  <c r="F28" i="32"/>
  <c r="G229" i="40"/>
  <c r="G529" i="38"/>
  <c r="F63" i="33" l="1"/>
  <c r="F10" i="33" s="1"/>
  <c r="L11" i="37"/>
  <c r="R693" i="6" l="1"/>
  <c r="R689" i="6"/>
  <c r="R679" i="6"/>
  <c r="R673" i="6"/>
  <c r="R659" i="6"/>
  <c r="R658" i="6"/>
  <c r="R657" i="6"/>
  <c r="R656" i="6"/>
  <c r="L565" i="6"/>
  <c r="G379" i="46" l="1"/>
  <c r="G381" i="46"/>
  <c r="G383" i="46"/>
  <c r="G385" i="46"/>
  <c r="G387" i="46"/>
  <c r="G390" i="46"/>
  <c r="G392" i="46"/>
  <c r="G157" i="46"/>
  <c r="G375" i="46"/>
  <c r="G368" i="46"/>
  <c r="G361" i="46"/>
  <c r="G353" i="46"/>
  <c r="G344" i="46"/>
  <c r="G336" i="46"/>
  <c r="G330" i="46"/>
  <c r="G316" i="46"/>
  <c r="G314" i="46"/>
  <c r="G312" i="46"/>
  <c r="G310" i="46"/>
  <c r="G306" i="46"/>
  <c r="G303" i="46"/>
  <c r="G302" i="46"/>
  <c r="G301" i="46"/>
  <c r="G300" i="46"/>
  <c r="G290" i="46"/>
  <c r="G288" i="46"/>
  <c r="G281" i="46"/>
  <c r="G278" i="46"/>
  <c r="G275" i="46"/>
  <c r="G274" i="46"/>
  <c r="G273" i="46"/>
  <c r="G272" i="46"/>
  <c r="G271" i="46"/>
  <c r="G270" i="46"/>
  <c r="G266" i="46"/>
  <c r="G265" i="46"/>
  <c r="G264" i="46"/>
  <c r="G263" i="46"/>
  <c r="G262" i="46"/>
  <c r="G258" i="46"/>
  <c r="G257" i="46"/>
  <c r="G256" i="46"/>
  <c r="G255" i="46"/>
  <c r="G254" i="46"/>
  <c r="G253" i="46"/>
  <c r="G235" i="46"/>
  <c r="G231" i="46"/>
  <c r="G225" i="46"/>
  <c r="G224" i="46"/>
  <c r="G203" i="46"/>
  <c r="G201" i="46"/>
  <c r="G199" i="46"/>
  <c r="G197" i="46"/>
  <c r="G195" i="46"/>
  <c r="G192" i="46"/>
  <c r="G189" i="46"/>
  <c r="G186" i="46"/>
  <c r="G183" i="46"/>
  <c r="G180" i="46"/>
  <c r="G176" i="46"/>
  <c r="G166" i="46"/>
  <c r="G130" i="46"/>
  <c r="G127" i="46"/>
  <c r="E122" i="46"/>
  <c r="G122" i="46" s="1"/>
  <c r="G110" i="46"/>
  <c r="G109" i="46"/>
  <c r="G108" i="46"/>
  <c r="G107" i="46"/>
  <c r="G101" i="46"/>
  <c r="G100" i="46"/>
  <c r="G99" i="46"/>
  <c r="G94" i="46"/>
  <c r="G81" i="46"/>
  <c r="G80" i="46"/>
  <c r="G79" i="46"/>
  <c r="F68" i="45"/>
  <c r="F69" i="45"/>
  <c r="F70" i="45"/>
  <c r="F71" i="45"/>
  <c r="F66" i="45"/>
  <c r="F65" i="45"/>
  <c r="F63" i="45"/>
  <c r="F62" i="45"/>
  <c r="F61" i="45"/>
  <c r="F60" i="45"/>
  <c r="F50" i="45"/>
  <c r="F49" i="45"/>
  <c r="F48" i="45"/>
  <c r="F47" i="45"/>
  <c r="F46" i="45"/>
  <c r="F45" i="45"/>
  <c r="F44" i="45"/>
  <c r="F43" i="45"/>
  <c r="F42" i="45"/>
  <c r="F41" i="45"/>
  <c r="F40" i="45"/>
  <c r="F39" i="45"/>
  <c r="F38" i="45"/>
  <c r="F37" i="45"/>
  <c r="F36" i="45"/>
  <c r="F35" i="45"/>
  <c r="F34" i="45"/>
  <c r="F33" i="45"/>
  <c r="F32" i="45"/>
  <c r="F25" i="45"/>
  <c r="F23" i="45"/>
  <c r="F22" i="45"/>
  <c r="F21" i="45"/>
  <c r="F20" i="45"/>
  <c r="F19" i="45"/>
  <c r="F18" i="45"/>
  <c r="B9" i="45"/>
  <c r="A9" i="45"/>
  <c r="B8" i="45"/>
  <c r="A8" i="45"/>
  <c r="B7" i="45"/>
  <c r="A7" i="45"/>
  <c r="R781" i="6"/>
  <c r="P781" i="6"/>
  <c r="L781" i="6"/>
  <c r="R528" i="6"/>
  <c r="P528" i="6"/>
  <c r="N528" i="6"/>
  <c r="J528" i="6"/>
  <c r="J530" i="6" s="1"/>
  <c r="F528" i="6"/>
  <c r="R526" i="6"/>
  <c r="P526" i="6"/>
  <c r="N526" i="6"/>
  <c r="L526" i="6"/>
  <c r="F526" i="6"/>
  <c r="R525" i="6"/>
  <c r="P525" i="6"/>
  <c r="N525" i="6"/>
  <c r="L525" i="6"/>
  <c r="F525" i="6"/>
  <c r="F520" i="6"/>
  <c r="H518" i="6"/>
  <c r="H520" i="6" s="1"/>
  <c r="J509" i="6"/>
  <c r="H508" i="6"/>
  <c r="R507" i="6"/>
  <c r="R505" i="6"/>
  <c r="H502" i="6"/>
  <c r="P500" i="6"/>
  <c r="N500" i="6"/>
  <c r="L500" i="6"/>
  <c r="F500" i="6"/>
  <c r="P497" i="6"/>
  <c r="N497" i="6"/>
  <c r="L497" i="6"/>
  <c r="F497" i="6"/>
  <c r="H485" i="6"/>
  <c r="R483" i="6"/>
  <c r="R481" i="6"/>
  <c r="R477" i="6"/>
  <c r="R475" i="6"/>
  <c r="R473" i="6"/>
  <c r="F470" i="6"/>
  <c r="P468" i="6"/>
  <c r="N468" i="6"/>
  <c r="L468" i="6"/>
  <c r="F468" i="6"/>
  <c r="F463" i="6"/>
  <c r="F461" i="6"/>
  <c r="F459" i="6"/>
  <c r="R457" i="6"/>
  <c r="P457" i="6"/>
  <c r="N457" i="6"/>
  <c r="L457" i="6"/>
  <c r="F457" i="6"/>
  <c r="R456" i="6"/>
  <c r="P456" i="6"/>
  <c r="N456" i="6"/>
  <c r="L456" i="6"/>
  <c r="F456" i="6"/>
  <c r="R455" i="6"/>
  <c r="P455" i="6"/>
  <c r="N455" i="6"/>
  <c r="L455" i="6"/>
  <c r="F455" i="6"/>
  <c r="P451" i="6"/>
  <c r="N451" i="6"/>
  <c r="L451" i="6"/>
  <c r="F451" i="6"/>
  <c r="P448" i="6"/>
  <c r="N448" i="6"/>
  <c r="L448" i="6"/>
  <c r="P445" i="6"/>
  <c r="N445" i="6"/>
  <c r="L445" i="6"/>
  <c r="P442" i="6"/>
  <c r="R439" i="6"/>
  <c r="P439" i="6"/>
  <c r="N436" i="6"/>
  <c r="L433" i="6"/>
  <c r="F433" i="6"/>
  <c r="P430" i="6"/>
  <c r="N430" i="6"/>
  <c r="L430" i="6"/>
  <c r="F430" i="6"/>
  <c r="J429" i="6"/>
  <c r="J425" i="6"/>
  <c r="J424" i="6"/>
  <c r="P420" i="6"/>
  <c r="N420" i="6"/>
  <c r="O419" i="6"/>
  <c r="P419" i="6" s="1"/>
  <c r="M419" i="6"/>
  <c r="N419" i="6" s="1"/>
  <c r="J402" i="6"/>
  <c r="F402" i="6"/>
  <c r="R400" i="6"/>
  <c r="R398" i="6"/>
  <c r="R396" i="6"/>
  <c r="R394" i="6"/>
  <c r="R392" i="6"/>
  <c r="P390" i="6"/>
  <c r="N390" i="6"/>
  <c r="L390" i="6"/>
  <c r="P388" i="6"/>
  <c r="N388" i="6"/>
  <c r="L388" i="6"/>
  <c r="P385" i="6"/>
  <c r="N385" i="6"/>
  <c r="L385" i="6"/>
  <c r="P378" i="6"/>
  <c r="N378" i="6"/>
  <c r="R364" i="6"/>
  <c r="P364" i="6"/>
  <c r="N364" i="6"/>
  <c r="L364" i="6"/>
  <c r="P358" i="6"/>
  <c r="N358" i="6"/>
  <c r="L358" i="6"/>
  <c r="H358" i="6"/>
  <c r="H402" i="6" s="1"/>
  <c r="R352" i="6"/>
  <c r="N352" i="6"/>
  <c r="L352" i="6"/>
  <c r="P346" i="6"/>
  <c r="N346" i="6"/>
  <c r="L346" i="6"/>
  <c r="J318" i="6"/>
  <c r="H318" i="6"/>
  <c r="F318" i="6"/>
  <c r="N316" i="6"/>
  <c r="N315" i="6"/>
  <c r="N314" i="6"/>
  <c r="L313" i="6"/>
  <c r="N308" i="6"/>
  <c r="P303" i="6"/>
  <c r="N302" i="6"/>
  <c r="L301" i="6"/>
  <c r="L296" i="6"/>
  <c r="N289" i="6"/>
  <c r="L289" i="6"/>
  <c r="R288" i="6"/>
  <c r="P288" i="6"/>
  <c r="N288" i="6"/>
  <c r="L288" i="6"/>
  <c r="J272" i="6"/>
  <c r="H272" i="6"/>
  <c r="P270" i="6"/>
  <c r="P267" i="6"/>
  <c r="N267" i="6"/>
  <c r="L267" i="6"/>
  <c r="L264" i="6"/>
  <c r="F260" i="6"/>
  <c r="N256" i="6"/>
  <c r="K254" i="6"/>
  <c r="L254" i="6" s="1"/>
  <c r="F234" i="6"/>
  <c r="F233" i="6"/>
  <c r="F228" i="6"/>
  <c r="F227" i="6"/>
  <c r="F222" i="6"/>
  <c r="E217" i="6"/>
  <c r="F217" i="6" s="1"/>
  <c r="F212" i="6"/>
  <c r="F207" i="6"/>
  <c r="F202" i="6"/>
  <c r="R168" i="6"/>
  <c r="P168" i="6"/>
  <c r="N168" i="6"/>
  <c r="L168" i="6"/>
  <c r="J168" i="6"/>
  <c r="H166" i="6"/>
  <c r="H168" i="6" s="1"/>
  <c r="E162" i="6"/>
  <c r="F156" i="6"/>
  <c r="L150" i="6"/>
  <c r="J150" i="6"/>
  <c r="P145" i="6"/>
  <c r="N145" i="6"/>
  <c r="P144" i="6"/>
  <c r="N144" i="6"/>
  <c r="F141" i="6"/>
  <c r="F139" i="6"/>
  <c r="F137" i="6"/>
  <c r="F135" i="6"/>
  <c r="F133" i="6"/>
  <c r="H131" i="6"/>
  <c r="H130" i="6"/>
  <c r="H125" i="6"/>
  <c r="F120" i="6"/>
  <c r="F119" i="6"/>
  <c r="F114" i="6"/>
  <c r="F113" i="6"/>
  <c r="F111" i="6"/>
  <c r="F106" i="6"/>
  <c r="R63" i="6"/>
  <c r="P63" i="6"/>
  <c r="N63" i="6"/>
  <c r="L63" i="6"/>
  <c r="J63" i="6"/>
  <c r="H63" i="6"/>
  <c r="F61" i="6"/>
  <c r="E59" i="6"/>
  <c r="E58" i="6"/>
  <c r="F58" i="6" s="1"/>
  <c r="E57" i="6"/>
  <c r="F55" i="6"/>
  <c r="E53" i="6"/>
  <c r="F53" i="6" s="1"/>
  <c r="F50" i="6"/>
  <c r="E48" i="6"/>
  <c r="F48" i="6" s="1"/>
  <c r="F46" i="6"/>
  <c r="F150" i="6" l="1"/>
  <c r="J485" i="6"/>
  <c r="L509" i="6"/>
  <c r="P272" i="6"/>
  <c r="P318" i="6"/>
  <c r="L530" i="6"/>
  <c r="P509" i="6"/>
  <c r="H150" i="6"/>
  <c r="F168" i="6"/>
  <c r="N272" i="6"/>
  <c r="P530" i="6"/>
  <c r="R530" i="6"/>
  <c r="R150" i="6"/>
  <c r="L272" i="6"/>
  <c r="P150" i="6"/>
  <c r="F530" i="6"/>
  <c r="F272" i="6"/>
  <c r="H509" i="6"/>
  <c r="L318" i="6"/>
  <c r="R272" i="6"/>
  <c r="N318" i="6"/>
  <c r="N530" i="6"/>
  <c r="R318" i="6"/>
  <c r="F509" i="6"/>
  <c r="N150" i="6"/>
  <c r="R402" i="6"/>
  <c r="L402" i="6"/>
  <c r="P402" i="6"/>
  <c r="N402" i="6"/>
  <c r="F485" i="6"/>
  <c r="L485" i="6"/>
  <c r="N485" i="6"/>
  <c r="P485" i="6"/>
  <c r="R509" i="6"/>
  <c r="N509" i="6"/>
  <c r="G394" i="46"/>
  <c r="G246" i="46" s="1"/>
  <c r="G24" i="46" s="1"/>
  <c r="G204" i="46"/>
  <c r="G14" i="46" s="1"/>
  <c r="G294" i="46"/>
  <c r="G244" i="46" s="1"/>
  <c r="G22" i="46" s="1"/>
  <c r="G319" i="46"/>
  <c r="G245" i="46" s="1"/>
  <c r="G23" i="46" s="1"/>
  <c r="G117" i="46"/>
  <c r="G159" i="46" s="1"/>
  <c r="G13" i="46" s="1"/>
  <c r="F72" i="45"/>
  <c r="F9" i="45" s="1"/>
  <c r="F26" i="45"/>
  <c r="F7" i="45" s="1"/>
  <c r="F51" i="45"/>
  <c r="F8" i="45" s="1"/>
  <c r="F63" i="6"/>
  <c r="R485" i="6"/>
  <c r="G15" i="46" l="1"/>
  <c r="G247" i="46"/>
  <c r="G25" i="46"/>
  <c r="F10" i="45"/>
  <c r="F11" i="45" s="1"/>
  <c r="D24" i="11" l="1"/>
  <c r="R17" i="6" l="1"/>
  <c r="R15" i="6"/>
  <c r="R14" i="6"/>
  <c r="R13" i="6"/>
  <c r="R21" i="6"/>
  <c r="G137" i="8"/>
  <c r="G135" i="8"/>
  <c r="G133" i="8"/>
  <c r="G131" i="8"/>
  <c r="G129" i="8"/>
  <c r="G127" i="8"/>
  <c r="G125" i="8"/>
  <c r="G123" i="8"/>
  <c r="R23" i="6" l="1"/>
  <c r="R18" i="6"/>
  <c r="L5" i="32" l="1"/>
  <c r="P23" i="6" l="1"/>
  <c r="L23" i="6" l="1"/>
  <c r="G451" i="8" l="1"/>
  <c r="G38" i="27" l="1"/>
  <c r="G35" i="27" l="1"/>
  <c r="G36" i="27"/>
  <c r="F44" i="33"/>
  <c r="F8" i="33" s="1"/>
  <c r="F224" i="32"/>
  <c r="F13" i="32" s="1"/>
  <c r="F26" i="32"/>
  <c r="F27" i="32"/>
  <c r="G68" i="40"/>
  <c r="G81" i="40"/>
  <c r="G84" i="40"/>
  <c r="G88" i="40"/>
  <c r="G90" i="40"/>
  <c r="G98" i="40"/>
  <c r="G103" i="40"/>
  <c r="G106" i="40"/>
  <c r="G110" i="40"/>
  <c r="G112" i="40"/>
  <c r="G115" i="40"/>
  <c r="G117" i="40"/>
  <c r="G119" i="40"/>
  <c r="G121" i="40"/>
  <c r="G123" i="40"/>
  <c r="G127" i="40"/>
  <c r="G152" i="40"/>
  <c r="G153" i="40"/>
  <c r="G154" i="40"/>
  <c r="G166" i="40"/>
  <c r="G171" i="40"/>
  <c r="G172" i="40"/>
  <c r="G173" i="40"/>
  <c r="E179" i="40"/>
  <c r="G179" i="40" s="1"/>
  <c r="E180" i="40"/>
  <c r="G180" i="40" s="1"/>
  <c r="E181" i="40"/>
  <c r="G181" i="40" s="1"/>
  <c r="G182" i="40"/>
  <c r="E189" i="40"/>
  <c r="G189" i="40" s="1"/>
  <c r="G199" i="40"/>
  <c r="G202" i="40"/>
  <c r="G238" i="40"/>
  <c r="G248" i="40"/>
  <c r="G252" i="40"/>
  <c r="G255" i="40"/>
  <c r="G258" i="40"/>
  <c r="G261" i="40"/>
  <c r="G264" i="40"/>
  <c r="G267" i="40"/>
  <c r="G269" i="40"/>
  <c r="G271" i="40"/>
  <c r="G273" i="40"/>
  <c r="G275" i="40"/>
  <c r="G298" i="40"/>
  <c r="G300" i="40" s="1"/>
  <c r="G284" i="40" s="1"/>
  <c r="G312" i="40"/>
  <c r="G316" i="40"/>
  <c r="G318" i="40"/>
  <c r="G320" i="40"/>
  <c r="G322" i="40"/>
  <c r="G340" i="40"/>
  <c r="G341" i="40"/>
  <c r="G342" i="40"/>
  <c r="G346" i="40"/>
  <c r="G347" i="40"/>
  <c r="G348" i="40"/>
  <c r="G352" i="40"/>
  <c r="G353" i="40"/>
  <c r="G354" i="40"/>
  <c r="G355" i="40"/>
  <c r="G358" i="40"/>
  <c r="G361" i="40"/>
  <c r="G370" i="40"/>
  <c r="G379" i="40"/>
  <c r="G388" i="40"/>
  <c r="G393" i="40"/>
  <c r="G395" i="40"/>
  <c r="G397" i="40"/>
  <c r="G406" i="40"/>
  <c r="G407" i="40"/>
  <c r="G408" i="40"/>
  <c r="G409" i="40"/>
  <c r="G412" i="40"/>
  <c r="G414" i="40"/>
  <c r="G418" i="40"/>
  <c r="G420" i="40"/>
  <c r="G422" i="40"/>
  <c r="G436" i="40"/>
  <c r="G442" i="40"/>
  <c r="G450" i="40"/>
  <c r="G458" i="40"/>
  <c r="G467" i="40"/>
  <c r="G474" i="40"/>
  <c r="G481" i="40"/>
  <c r="G68" i="39"/>
  <c r="G81" i="39"/>
  <c r="G84" i="39"/>
  <c r="G88" i="39"/>
  <c r="G91" i="39"/>
  <c r="G100" i="39"/>
  <c r="G105" i="39"/>
  <c r="G108" i="39"/>
  <c r="G111" i="39"/>
  <c r="G114" i="39"/>
  <c r="G116" i="39"/>
  <c r="G118" i="39"/>
  <c r="G120" i="39"/>
  <c r="G122" i="39"/>
  <c r="G126" i="39"/>
  <c r="G151" i="39"/>
  <c r="G152" i="39"/>
  <c r="G153" i="39"/>
  <c r="G158" i="39"/>
  <c r="G159" i="39"/>
  <c r="G160" i="39"/>
  <c r="G166" i="39"/>
  <c r="E167" i="39"/>
  <c r="G167" i="39" s="1"/>
  <c r="E168" i="39"/>
  <c r="G168" i="39" s="1"/>
  <c r="G169" i="39"/>
  <c r="E176" i="39"/>
  <c r="E181" i="39" s="1"/>
  <c r="G181" i="39" s="1"/>
  <c r="G186" i="39"/>
  <c r="G189" i="39"/>
  <c r="G235" i="39"/>
  <c r="G245" i="39"/>
  <c r="G249" i="39"/>
  <c r="G250" i="39"/>
  <c r="G253" i="39"/>
  <c r="G256" i="39"/>
  <c r="G260" i="39"/>
  <c r="G263" i="39"/>
  <c r="G266" i="39"/>
  <c r="G269" i="39"/>
  <c r="G271" i="39"/>
  <c r="G273" i="39"/>
  <c r="G275" i="39"/>
  <c r="G277" i="39"/>
  <c r="G301" i="39"/>
  <c r="G303" i="39"/>
  <c r="G327" i="39"/>
  <c r="G333" i="39"/>
  <c r="G337" i="39"/>
  <c r="G342" i="39"/>
  <c r="G346" i="39"/>
  <c r="G348" i="39"/>
  <c r="G350" i="39"/>
  <c r="G352" i="39"/>
  <c r="G370" i="39"/>
  <c r="G371" i="39"/>
  <c r="G375" i="39"/>
  <c r="G376" i="39"/>
  <c r="G380" i="39"/>
  <c r="G381" i="39"/>
  <c r="G384" i="39"/>
  <c r="G387" i="39"/>
  <c r="G395" i="39"/>
  <c r="G403" i="39"/>
  <c r="G408" i="39"/>
  <c r="G410" i="39"/>
  <c r="G412" i="39"/>
  <c r="G421" i="39"/>
  <c r="G422" i="39"/>
  <c r="G423" i="39"/>
  <c r="G426" i="39"/>
  <c r="G430" i="39"/>
  <c r="G432" i="39"/>
  <c r="G434" i="39"/>
  <c r="G436" i="39"/>
  <c r="G438" i="39"/>
  <c r="G452" i="39"/>
  <c r="G458" i="39"/>
  <c r="G466" i="39"/>
  <c r="G472" i="39"/>
  <c r="G480" i="39"/>
  <c r="G488" i="39"/>
  <c r="G494" i="39"/>
  <c r="G67" i="38"/>
  <c r="G80" i="38"/>
  <c r="G83" i="38"/>
  <c r="G87" i="38"/>
  <c r="G89" i="38"/>
  <c r="G97" i="38"/>
  <c r="G102" i="38"/>
  <c r="G105" i="38"/>
  <c r="G109" i="38"/>
  <c r="G111" i="38"/>
  <c r="G114" i="38"/>
  <c r="G116" i="38"/>
  <c r="G118" i="38"/>
  <c r="G120" i="38"/>
  <c r="G122" i="38"/>
  <c r="G126" i="38"/>
  <c r="G151" i="38"/>
  <c r="G152" i="38"/>
  <c r="G153" i="38"/>
  <c r="G156" i="38"/>
  <c r="G168" i="38"/>
  <c r="G173" i="38"/>
  <c r="G174" i="38"/>
  <c r="G175" i="38"/>
  <c r="G181" i="38"/>
  <c r="G182" i="38"/>
  <c r="G183" i="38"/>
  <c r="G184" i="38"/>
  <c r="G191" i="38"/>
  <c r="G201" i="38"/>
  <c r="G210" i="38"/>
  <c r="G220" i="38"/>
  <c r="G224" i="38"/>
  <c r="G227" i="38"/>
  <c r="G230" i="38"/>
  <c r="G233" i="38"/>
  <c r="G236" i="38"/>
  <c r="G239" i="38"/>
  <c r="G241" i="38"/>
  <c r="G243" i="38"/>
  <c r="G245" i="38"/>
  <c r="G247" i="38"/>
  <c r="G265" i="38"/>
  <c r="G281" i="38"/>
  <c r="G305" i="38"/>
  <c r="G306" i="38"/>
  <c r="G312" i="38"/>
  <c r="G316" i="38"/>
  <c r="G318" i="38"/>
  <c r="G322" i="38"/>
  <c r="G324" i="38"/>
  <c r="G326" i="38"/>
  <c r="G328" i="38"/>
  <c r="G345" i="38"/>
  <c r="G346" i="38"/>
  <c r="G347" i="38"/>
  <c r="G348" i="38"/>
  <c r="G349" i="38"/>
  <c r="G350" i="38"/>
  <c r="G354" i="38"/>
  <c r="G355" i="38"/>
  <c r="G356" i="38"/>
  <c r="G357" i="38"/>
  <c r="G358" i="38"/>
  <c r="G362" i="38"/>
  <c r="G363" i="38"/>
  <c r="G364" i="38"/>
  <c r="G365" i="38"/>
  <c r="G366" i="38"/>
  <c r="G367" i="38"/>
  <c r="G370" i="38"/>
  <c r="G373" i="38"/>
  <c r="G383" i="38"/>
  <c r="G392" i="38"/>
  <c r="G401" i="38"/>
  <c r="G406" i="38"/>
  <c r="G411" i="38"/>
  <c r="G413" i="38"/>
  <c r="G415" i="38"/>
  <c r="G424" i="38"/>
  <c r="G425" i="38"/>
  <c r="G426" i="38"/>
  <c r="G427" i="38"/>
  <c r="G430" i="38"/>
  <c r="G434" i="38"/>
  <c r="G436" i="38"/>
  <c r="G438" i="38"/>
  <c r="G440" i="38"/>
  <c r="G454" i="38"/>
  <c r="G460" i="38"/>
  <c r="G468" i="38"/>
  <c r="G474" i="38"/>
  <c r="G481" i="38"/>
  <c r="G490" i="38"/>
  <c r="G498" i="38"/>
  <c r="G505" i="38"/>
  <c r="G512" i="38"/>
  <c r="G519" i="38"/>
  <c r="G280" i="37"/>
  <c r="G289" i="37"/>
  <c r="G295" i="37"/>
  <c r="G299" i="37"/>
  <c r="G301" i="37"/>
  <c r="G314" i="37"/>
  <c r="G317" i="37"/>
  <c r="G321" i="37"/>
  <c r="G326" i="37"/>
  <c r="G328" i="37"/>
  <c r="G337" i="37"/>
  <c r="G342" i="37"/>
  <c r="G345" i="37"/>
  <c r="G348" i="37"/>
  <c r="G349" i="37"/>
  <c r="G350" i="37"/>
  <c r="G355" i="37"/>
  <c r="G359" i="37"/>
  <c r="G363" i="37"/>
  <c r="G364" i="37"/>
  <c r="G365" i="37"/>
  <c r="G366" i="37"/>
  <c r="G372" i="37"/>
  <c r="G373" i="37"/>
  <c r="G374" i="37"/>
  <c r="G376" i="37"/>
  <c r="G380" i="37"/>
  <c r="G382" i="37"/>
  <c r="G385" i="37"/>
  <c r="G390" i="37"/>
  <c r="G392" i="37"/>
  <c r="G394" i="37"/>
  <c r="G396" i="37"/>
  <c r="G398" i="37"/>
  <c r="G402" i="37"/>
  <c r="G405" i="37"/>
  <c r="G418" i="37"/>
  <c r="G419" i="37"/>
  <c r="G425" i="37"/>
  <c r="G426" i="37"/>
  <c r="G431" i="37"/>
  <c r="G434" i="37"/>
  <c r="G446" i="37"/>
  <c r="G468" i="37"/>
  <c r="G478" i="37"/>
  <c r="G491" i="37"/>
  <c r="G495" i="37"/>
  <c r="G499" i="37"/>
  <c r="G500" i="37"/>
  <c r="G501" i="37"/>
  <c r="G504" i="37"/>
  <c r="G507" i="37"/>
  <c r="G508" i="37"/>
  <c r="G511" i="37"/>
  <c r="G514" i="37"/>
  <c r="G517" i="37"/>
  <c r="G520" i="37"/>
  <c r="G521" i="37"/>
  <c r="G524" i="37"/>
  <c r="G526" i="37"/>
  <c r="G528" i="37"/>
  <c r="G530" i="37"/>
  <c r="G532" i="37"/>
  <c r="G551" i="37"/>
  <c r="G552" i="37"/>
  <c r="G553" i="37"/>
  <c r="G554" i="37"/>
  <c r="G558" i="37"/>
  <c r="G559" i="37"/>
  <c r="G562" i="37"/>
  <c r="G570" i="37"/>
  <c r="G573" i="37"/>
  <c r="G577" i="37"/>
  <c r="G581" i="37"/>
  <c r="G583" i="37"/>
  <c r="G585" i="37"/>
  <c r="G587" i="37"/>
  <c r="G606" i="37"/>
  <c r="G609" i="37"/>
  <c r="G617" i="37"/>
  <c r="G626" i="37"/>
  <c r="G629" i="37"/>
  <c r="G630" i="37"/>
  <c r="G631" i="37"/>
  <c r="G632" i="37"/>
  <c r="G633" i="37"/>
  <c r="G637" i="37"/>
  <c r="G638" i="37"/>
  <c r="G639" i="37"/>
  <c r="G640" i="37"/>
  <c r="G644" i="37"/>
  <c r="G645" i="37"/>
  <c r="G646" i="37"/>
  <c r="G647" i="37"/>
  <c r="G648" i="37"/>
  <c r="G649" i="37"/>
  <c r="G652" i="37"/>
  <c r="G653" i="37"/>
  <c r="G656" i="37"/>
  <c r="G657" i="37"/>
  <c r="G658" i="37"/>
  <c r="G659" i="37"/>
  <c r="G663" i="37"/>
  <c r="G671" i="37"/>
  <c r="G688" i="37"/>
  <c r="G705" i="37"/>
  <c r="G715" i="37"/>
  <c r="G731" i="37"/>
  <c r="G742" i="37"/>
  <c r="G751" i="37"/>
  <c r="G759" i="37"/>
  <c r="G768" i="37"/>
  <c r="G773" i="37"/>
  <c r="G775" i="37"/>
  <c r="G777" i="37"/>
  <c r="G786" i="37"/>
  <c r="G787" i="37"/>
  <c r="G788" i="37"/>
  <c r="G791" i="37"/>
  <c r="G792" i="37"/>
  <c r="G793" i="37"/>
  <c r="G796" i="37"/>
  <c r="G797" i="37"/>
  <c r="G800" i="37"/>
  <c r="G801" i="37"/>
  <c r="G802" i="37"/>
  <c r="G806" i="37"/>
  <c r="G807" i="37"/>
  <c r="G810" i="37"/>
  <c r="G811" i="37"/>
  <c r="G812" i="37"/>
  <c r="G816" i="37"/>
  <c r="G817" i="37"/>
  <c r="G818" i="37"/>
  <c r="G820" i="37"/>
  <c r="G822" i="37"/>
  <c r="J13" i="32" l="1"/>
  <c r="I13" i="32"/>
  <c r="K13" i="32"/>
  <c r="H13" i="32"/>
  <c r="E196" i="38"/>
  <c r="G196" i="38" s="1"/>
  <c r="G203" i="38" s="1"/>
  <c r="G14" i="38" s="1"/>
  <c r="G319" i="39"/>
  <c r="G287" i="39" s="1"/>
  <c r="G19" i="39" s="1"/>
  <c r="G425" i="40"/>
  <c r="G332" i="40" s="1"/>
  <c r="G25" i="40" s="1"/>
  <c r="G522" i="38"/>
  <c r="G338" i="38" s="1"/>
  <c r="G26" i="38" s="1"/>
  <c r="G825" i="37"/>
  <c r="G599" i="37" s="1"/>
  <c r="G25" i="37" s="1"/>
  <c r="G533" i="37"/>
  <c r="G15" i="37" s="1"/>
  <c r="G443" i="38"/>
  <c r="G337" i="38" s="1"/>
  <c r="G25" i="38" s="1"/>
  <c r="G323" i="40"/>
  <c r="G285" i="40" s="1"/>
  <c r="G20" i="40" s="1"/>
  <c r="G130" i="40"/>
  <c r="G13" i="40" s="1"/>
  <c r="G400" i="40"/>
  <c r="G331" i="40" s="1"/>
  <c r="G24" i="40" s="1"/>
  <c r="G276" i="40"/>
  <c r="G15" i="40" s="1"/>
  <c r="G484" i="40"/>
  <c r="G333" i="40" s="1"/>
  <c r="G26" i="40" s="1"/>
  <c r="E194" i="40"/>
  <c r="G194" i="40" s="1"/>
  <c r="G329" i="38"/>
  <c r="G258" i="38" s="1"/>
  <c r="G20" i="38" s="1"/>
  <c r="G248" i="38"/>
  <c r="G15" i="38" s="1"/>
  <c r="G129" i="38"/>
  <c r="G13" i="38" s="1"/>
  <c r="G297" i="38"/>
  <c r="G257" i="38" s="1"/>
  <c r="G19" i="38" s="1"/>
  <c r="G418" i="38"/>
  <c r="G336" i="38" s="1"/>
  <c r="G415" i="39"/>
  <c r="G361" i="39" s="1"/>
  <c r="G25" i="39" s="1"/>
  <c r="G441" i="39"/>
  <c r="G362" i="39" s="1"/>
  <c r="G26" i="39" s="1"/>
  <c r="G176" i="39"/>
  <c r="G228" i="39" s="1"/>
  <c r="G14" i="39" s="1"/>
  <c r="G497" i="39"/>
  <c r="G363" i="39" s="1"/>
  <c r="G27" i="39" s="1"/>
  <c r="G278" i="39"/>
  <c r="G15" i="39" s="1"/>
  <c r="G129" i="39"/>
  <c r="G13" i="39" s="1"/>
  <c r="G353" i="39"/>
  <c r="G288" i="39" s="1"/>
  <c r="G20" i="39" s="1"/>
  <c r="G780" i="37"/>
  <c r="G598" i="37" s="1"/>
  <c r="G24" i="37" s="1"/>
  <c r="G620" i="37"/>
  <c r="G597" i="37" s="1"/>
  <c r="G23" i="37" s="1"/>
  <c r="G588" i="37"/>
  <c r="G540" i="37" s="1"/>
  <c r="G19" i="37" s="1"/>
  <c r="G408" i="37"/>
  <c r="G13" i="37" s="1"/>
  <c r="G461" i="37"/>
  <c r="G14" i="37" s="1"/>
  <c r="G19" i="40"/>
  <c r="G231" i="40"/>
  <c r="G14" i="40" s="1"/>
  <c r="G286" i="40" l="1"/>
  <c r="J25" i="37"/>
  <c r="K25" i="37"/>
  <c r="I25" i="37"/>
  <c r="I24" i="37"/>
  <c r="J24" i="37"/>
  <c r="K24" i="37"/>
  <c r="K23" i="37"/>
  <c r="I23" i="37"/>
  <c r="J23" i="37"/>
  <c r="H25" i="37"/>
  <c r="H24" i="37"/>
  <c r="J14" i="37"/>
  <c r="I14" i="37"/>
  <c r="K14" i="37"/>
  <c r="I13" i="37"/>
  <c r="J13" i="37"/>
  <c r="K13" i="37"/>
  <c r="J15" i="37"/>
  <c r="I15" i="37"/>
  <c r="K15" i="37"/>
  <c r="I19" i="37"/>
  <c r="I20" i="37" s="1"/>
  <c r="J19" i="37"/>
  <c r="J20" i="37" s="1"/>
  <c r="H19" i="37"/>
  <c r="K19" i="37"/>
  <c r="K20" i="37" s="1"/>
  <c r="H23" i="37"/>
  <c r="L13" i="32"/>
  <c r="G339" i="38"/>
  <c r="G21" i="38"/>
  <c r="H13" i="37"/>
  <c r="H14" i="37"/>
  <c r="H15" i="37"/>
  <c r="G20" i="37"/>
  <c r="G259" i="38"/>
  <c r="G334" i="40"/>
  <c r="G27" i="40" s="1"/>
  <c r="G16" i="40"/>
  <c r="G541" i="37"/>
  <c r="G24" i="38"/>
  <c r="G27" i="38" s="1"/>
  <c r="G600" i="37"/>
  <c r="G16" i="37"/>
  <c r="G21" i="40"/>
  <c r="G16" i="38"/>
  <c r="G364" i="39"/>
  <c r="G28" i="39"/>
  <c r="G16" i="39"/>
  <c r="G289" i="39"/>
  <c r="G21" i="39"/>
  <c r="G26" i="37"/>
  <c r="G833" i="37" l="1"/>
  <c r="L24" i="37"/>
  <c r="G503" i="39"/>
  <c r="G508" i="39" s="1"/>
  <c r="G30" i="39" s="1"/>
  <c r="G32" i="39" s="1"/>
  <c r="D27" i="11" s="1"/>
  <c r="L25" i="37"/>
  <c r="L23" i="37"/>
  <c r="K26" i="37"/>
  <c r="H20" i="37"/>
  <c r="L20" i="37" s="1"/>
  <c r="L19" i="37"/>
  <c r="L15" i="37"/>
  <c r="L14" i="37"/>
  <c r="L13" i="37"/>
  <c r="K16" i="37"/>
  <c r="G838" i="37"/>
  <c r="G28" i="37" s="1"/>
  <c r="G533" i="38"/>
  <c r="G29" i="38" s="1"/>
  <c r="G31" i="38" s="1"/>
  <c r="D28" i="11" s="1"/>
  <c r="H16" i="37"/>
  <c r="J26" i="37"/>
  <c r="G489" i="40"/>
  <c r="G494" i="40" s="1"/>
  <c r="G29" i="40" s="1"/>
  <c r="G31" i="40" s="1"/>
  <c r="D29" i="11" s="1"/>
  <c r="I26" i="37"/>
  <c r="J16" i="37"/>
  <c r="H26" i="37"/>
  <c r="I16" i="37"/>
  <c r="L26" i="37" l="1"/>
  <c r="L16" i="37"/>
  <c r="K28" i="37"/>
  <c r="K30" i="37" s="1"/>
  <c r="H28" i="37"/>
  <c r="I28" i="37"/>
  <c r="I30" i="37" s="1"/>
  <c r="J28" i="37"/>
  <c r="J30" i="37" s="1"/>
  <c r="D41" i="41" s="1"/>
  <c r="G30" i="37"/>
  <c r="L28" i="37" l="1"/>
  <c r="D32" i="41"/>
  <c r="H30" i="37"/>
  <c r="D23" i="41" s="1"/>
  <c r="D26" i="11"/>
  <c r="L30" i="37" l="1"/>
  <c r="F19" i="36"/>
  <c r="F20" i="36"/>
  <c r="F21" i="36"/>
  <c r="F22" i="36"/>
  <c r="F23" i="36"/>
  <c r="F24" i="36"/>
  <c r="F25" i="36"/>
  <c r="F27" i="36"/>
  <c r="F28" i="36"/>
  <c r="F29" i="36"/>
  <c r="F36" i="36"/>
  <c r="F37" i="36"/>
  <c r="F38" i="36"/>
  <c r="F39" i="36"/>
  <c r="F40" i="36"/>
  <c r="F41" i="36"/>
  <c r="F42" i="36"/>
  <c r="F45" i="36"/>
  <c r="F46" i="36"/>
  <c r="F47" i="36"/>
  <c r="F48" i="36"/>
  <c r="C49" i="36"/>
  <c r="F49" i="36" s="1"/>
  <c r="F50" i="36"/>
  <c r="F51" i="36"/>
  <c r="F52" i="36"/>
  <c r="F53" i="36"/>
  <c r="F54" i="36"/>
  <c r="F55" i="36"/>
  <c r="F56" i="36"/>
  <c r="F57" i="36"/>
  <c r="F58" i="36"/>
  <c r="F67" i="36"/>
  <c r="F84" i="36" s="1"/>
  <c r="F9" i="36" s="1"/>
  <c r="F94" i="36"/>
  <c r="F103" i="36"/>
  <c r="F104" i="36"/>
  <c r="F105" i="36"/>
  <c r="F106" i="36"/>
  <c r="F108" i="36"/>
  <c r="F109" i="36"/>
  <c r="F110" i="36"/>
  <c r="F112" i="36"/>
  <c r="F120" i="36"/>
  <c r="F121" i="36" s="1"/>
  <c r="A7" i="36"/>
  <c r="B7" i="36"/>
  <c r="A8" i="36"/>
  <c r="B8" i="36"/>
  <c r="A9" i="36"/>
  <c r="B9" i="36"/>
  <c r="A10" i="36"/>
  <c r="B10" i="36"/>
  <c r="A11" i="36"/>
  <c r="B11" i="36"/>
  <c r="F20" i="35"/>
  <c r="F21" i="35"/>
  <c r="F22" i="35"/>
  <c r="F23" i="35"/>
  <c r="F24" i="35"/>
  <c r="F25" i="35"/>
  <c r="F27" i="35"/>
  <c r="F28" i="35"/>
  <c r="F29" i="35"/>
  <c r="F30" i="35"/>
  <c r="F31" i="35"/>
  <c r="F38" i="35"/>
  <c r="F39" i="35"/>
  <c r="F40" i="35"/>
  <c r="F41" i="35"/>
  <c r="F42" i="35"/>
  <c r="F43" i="35"/>
  <c r="F44" i="35"/>
  <c r="F45" i="35"/>
  <c r="F46" i="35"/>
  <c r="F47" i="35"/>
  <c r="F48" i="35"/>
  <c r="F49" i="35"/>
  <c r="F50" i="35"/>
  <c r="F51" i="35"/>
  <c r="F52" i="35"/>
  <c r="F53" i="35"/>
  <c r="F54" i="35"/>
  <c r="F55" i="35"/>
  <c r="F56" i="35"/>
  <c r="F57" i="35"/>
  <c r="F58" i="35"/>
  <c r="F59" i="35"/>
  <c r="F68" i="35"/>
  <c r="F84" i="35" s="1"/>
  <c r="F9" i="35" s="1"/>
  <c r="F94" i="35"/>
  <c r="F103" i="35"/>
  <c r="F104" i="35"/>
  <c r="F105" i="35"/>
  <c r="F106" i="35"/>
  <c r="F108" i="35"/>
  <c r="F109" i="35"/>
  <c r="F110" i="35"/>
  <c r="F112" i="35"/>
  <c r="F120" i="35"/>
  <c r="F121" i="35" s="1"/>
  <c r="A7" i="35"/>
  <c r="B7" i="35"/>
  <c r="A8" i="35"/>
  <c r="B8" i="35"/>
  <c r="A9" i="35"/>
  <c r="B9" i="35"/>
  <c r="A10" i="35"/>
  <c r="B10" i="35"/>
  <c r="A11" i="35"/>
  <c r="B11" i="35"/>
  <c r="F20" i="34"/>
  <c r="F21" i="34"/>
  <c r="F22" i="34"/>
  <c r="F23" i="34"/>
  <c r="F24" i="34"/>
  <c r="F25" i="34"/>
  <c r="F27" i="34"/>
  <c r="F28" i="34"/>
  <c r="F29" i="34"/>
  <c r="F30" i="34"/>
  <c r="F37" i="34"/>
  <c r="F38" i="34"/>
  <c r="F39" i="34"/>
  <c r="F40" i="34"/>
  <c r="F41" i="34"/>
  <c r="F42" i="34"/>
  <c r="F43" i="34"/>
  <c r="F44" i="34"/>
  <c r="F47" i="34"/>
  <c r="F48" i="34"/>
  <c r="F49" i="34"/>
  <c r="F50" i="34"/>
  <c r="F51" i="34"/>
  <c r="F52" i="34"/>
  <c r="F59" i="34"/>
  <c r="F60" i="34"/>
  <c r="F61" i="34"/>
  <c r="F62" i="34"/>
  <c r="F63" i="34"/>
  <c r="F64" i="34"/>
  <c r="F65" i="34"/>
  <c r="F66" i="34"/>
  <c r="F67" i="34"/>
  <c r="F76" i="34"/>
  <c r="F92" i="34" s="1"/>
  <c r="F9" i="34" s="1"/>
  <c r="F102" i="34"/>
  <c r="F111" i="34"/>
  <c r="F112" i="34"/>
  <c r="F113" i="34"/>
  <c r="F114" i="34"/>
  <c r="F116" i="34"/>
  <c r="F117" i="34"/>
  <c r="F119" i="34"/>
  <c r="F128" i="34"/>
  <c r="A7" i="34"/>
  <c r="B7" i="34"/>
  <c r="A8" i="34"/>
  <c r="B8" i="34"/>
  <c r="A9" i="34"/>
  <c r="B9" i="34"/>
  <c r="A10" i="34"/>
  <c r="B10" i="34"/>
  <c r="A11" i="34"/>
  <c r="B11" i="34"/>
  <c r="F19" i="33"/>
  <c r="F20" i="33" s="1"/>
  <c r="F7" i="33" s="1"/>
  <c r="F53" i="33"/>
  <c r="F54" i="33" s="1"/>
  <c r="F9" i="33" s="1"/>
  <c r="A7" i="33"/>
  <c r="B7" i="33"/>
  <c r="A8" i="33"/>
  <c r="B8" i="33"/>
  <c r="A9" i="33"/>
  <c r="B9" i="33"/>
  <c r="A10" i="33"/>
  <c r="B10" i="33"/>
  <c r="F24" i="32"/>
  <c r="F25" i="32"/>
  <c r="F32" i="32"/>
  <c r="F39" i="32"/>
  <c r="F40" i="32"/>
  <c r="F41" i="32"/>
  <c r="F42" i="32"/>
  <c r="F43" i="32"/>
  <c r="F44" i="32"/>
  <c r="F45" i="32"/>
  <c r="F46" i="32"/>
  <c r="F49" i="32"/>
  <c r="F50" i="32"/>
  <c r="F51" i="32"/>
  <c r="F52" i="32"/>
  <c r="F53" i="32"/>
  <c r="F54" i="32"/>
  <c r="F55" i="32"/>
  <c r="F56" i="32"/>
  <c r="F57" i="32"/>
  <c r="F58" i="32"/>
  <c r="F59" i="32"/>
  <c r="F60" i="32"/>
  <c r="F61" i="32"/>
  <c r="F68" i="32"/>
  <c r="F69" i="32"/>
  <c r="F70" i="32"/>
  <c r="F71" i="32"/>
  <c r="F72" i="32"/>
  <c r="F73" i="32"/>
  <c r="F74" i="32"/>
  <c r="F75" i="32"/>
  <c r="F76" i="32"/>
  <c r="F77" i="32"/>
  <c r="F78" i="32"/>
  <c r="F79" i="32"/>
  <c r="F80" i="32"/>
  <c r="F81" i="32"/>
  <c r="F82" i="32"/>
  <c r="F83" i="32"/>
  <c r="F84" i="32"/>
  <c r="F85" i="32"/>
  <c r="F94" i="32"/>
  <c r="F114" i="32"/>
  <c r="F122" i="32"/>
  <c r="F131" i="32"/>
  <c r="F132" i="32"/>
  <c r="F133" i="32"/>
  <c r="F134" i="32"/>
  <c r="F135" i="32"/>
  <c r="F136" i="32"/>
  <c r="F137" i="32"/>
  <c r="F138" i="32"/>
  <c r="F139" i="32"/>
  <c r="F140" i="32"/>
  <c r="F141" i="32"/>
  <c r="F142" i="32"/>
  <c r="F143" i="32"/>
  <c r="F151" i="32"/>
  <c r="F159" i="32"/>
  <c r="F165" i="32"/>
  <c r="F166" i="32"/>
  <c r="F167" i="32"/>
  <c r="F168" i="32"/>
  <c r="F170" i="32"/>
  <c r="F171" i="32"/>
  <c r="F172" i="32"/>
  <c r="F173" i="32"/>
  <c r="F175" i="32"/>
  <c r="F183" i="32"/>
  <c r="F215" i="32" s="1"/>
  <c r="F12" i="32" s="1"/>
  <c r="F230" i="32"/>
  <c r="A7" i="32"/>
  <c r="B7" i="32"/>
  <c r="A8" i="32"/>
  <c r="B8" i="32"/>
  <c r="A9" i="32"/>
  <c r="B9" i="32"/>
  <c r="A10" i="32"/>
  <c r="B10" i="32"/>
  <c r="A11" i="32"/>
  <c r="B11" i="32"/>
  <c r="A12" i="32"/>
  <c r="A13" i="32"/>
  <c r="A14" i="32"/>
  <c r="B14" i="32"/>
  <c r="J21" i="6"/>
  <c r="H13" i="6"/>
  <c r="J13" i="6"/>
  <c r="L13" i="6"/>
  <c r="N13" i="6"/>
  <c r="P13" i="6"/>
  <c r="J20" i="6"/>
  <c r="H19" i="6"/>
  <c r="H18" i="6"/>
  <c r="J18" i="6"/>
  <c r="G434" i="8"/>
  <c r="G433" i="8"/>
  <c r="H17" i="6"/>
  <c r="J17" i="6"/>
  <c r="H16" i="6"/>
  <c r="H22" i="6"/>
  <c r="H21" i="6"/>
  <c r="J22" i="6"/>
  <c r="J15" i="6"/>
  <c r="L15" i="6"/>
  <c r="N15" i="6"/>
  <c r="P15" i="6"/>
  <c r="H15" i="6"/>
  <c r="J14" i="6"/>
  <c r="L14" i="6"/>
  <c r="N14" i="6"/>
  <c r="P14" i="6"/>
  <c r="G394" i="8"/>
  <c r="E183" i="8"/>
  <c r="G183" i="8" s="1"/>
  <c r="P21" i="6"/>
  <c r="N21" i="6"/>
  <c r="L21" i="6"/>
  <c r="G337" i="8"/>
  <c r="E317" i="8"/>
  <c r="G317" i="8" s="1"/>
  <c r="E300" i="8"/>
  <c r="G300" i="8" s="1"/>
  <c r="E292" i="8"/>
  <c r="G292" i="8" s="1"/>
  <c r="E279" i="8"/>
  <c r="G279" i="8" s="1"/>
  <c r="E275" i="8"/>
  <c r="G275" i="8" s="1"/>
  <c r="E272" i="8"/>
  <c r="G272" i="8" s="1"/>
  <c r="E261" i="8"/>
  <c r="G261" i="8" s="1"/>
  <c r="E257" i="8"/>
  <c r="G257" i="8" s="1"/>
  <c r="E253" i="8"/>
  <c r="G253" i="8" s="1"/>
  <c r="E249" i="8"/>
  <c r="E246" i="8"/>
  <c r="G246" i="8" s="1"/>
  <c r="G245" i="8"/>
  <c r="E240" i="8"/>
  <c r="G240" i="8" s="1"/>
  <c r="G239" i="8"/>
  <c r="E238" i="8"/>
  <c r="G238" i="8" s="1"/>
  <c r="G237" i="8"/>
  <c r="E233" i="8"/>
  <c r="G233" i="8" s="1"/>
  <c r="G168" i="8"/>
  <c r="G165" i="8"/>
  <c r="G162" i="8"/>
  <c r="G120" i="8"/>
  <c r="G95" i="8"/>
  <c r="E113" i="8"/>
  <c r="E112" i="8"/>
  <c r="G112" i="8" s="1"/>
  <c r="G111" i="8"/>
  <c r="G110" i="8"/>
  <c r="E106" i="8"/>
  <c r="G106" i="8" s="1"/>
  <c r="G105" i="8"/>
  <c r="G104" i="8"/>
  <c r="G98" i="8"/>
  <c r="G100" i="8"/>
  <c r="G94" i="8"/>
  <c r="G93" i="8"/>
  <c r="G92" i="8"/>
  <c r="G91" i="8"/>
  <c r="G87" i="8"/>
  <c r="G84" i="8"/>
  <c r="H12" i="32" l="1"/>
  <c r="I12" i="32"/>
  <c r="J12" i="32"/>
  <c r="K12" i="32"/>
  <c r="P20" i="6"/>
  <c r="F113" i="36"/>
  <c r="F10" i="36" s="1"/>
  <c r="F120" i="34"/>
  <c r="F10" i="34" s="1"/>
  <c r="F129" i="34"/>
  <c r="F130" i="34" s="1"/>
  <c r="F11" i="34" s="1"/>
  <c r="F123" i="32"/>
  <c r="F9" i="32" s="1"/>
  <c r="F33" i="32"/>
  <c r="F7" i="32" s="1"/>
  <c r="F86" i="32"/>
  <c r="F8" i="32" s="1"/>
  <c r="F176" i="32"/>
  <c r="F11" i="32" s="1"/>
  <c r="F144" i="32"/>
  <c r="F10" i="32" s="1"/>
  <c r="L20" i="6"/>
  <c r="N20" i="6"/>
  <c r="F68" i="34"/>
  <c r="F8" i="34" s="1"/>
  <c r="F60" i="35"/>
  <c r="F8" i="35" s="1"/>
  <c r="L19" i="6"/>
  <c r="J19" i="6"/>
  <c r="F11" i="33"/>
  <c r="F31" i="34"/>
  <c r="F7" i="34" s="1"/>
  <c r="F32" i="35"/>
  <c r="F7" i="35" s="1"/>
  <c r="N19" i="6"/>
  <c r="H20" i="6"/>
  <c r="F231" i="32"/>
  <c r="F233" i="32" s="1"/>
  <c r="F14" i="32" s="1"/>
  <c r="F113" i="35"/>
  <c r="F10" i="35" s="1"/>
  <c r="F30" i="36"/>
  <c r="F7" i="36" s="1"/>
  <c r="F59" i="36"/>
  <c r="F8" i="36" s="1"/>
  <c r="F123" i="36"/>
  <c r="F11" i="36" s="1"/>
  <c r="F123" i="35"/>
  <c r="F11" i="35" s="1"/>
  <c r="P19" i="6"/>
  <c r="P18" i="6"/>
  <c r="L18" i="6"/>
  <c r="N18" i="6"/>
  <c r="N16" i="6"/>
  <c r="L16" i="6"/>
  <c r="L17" i="6"/>
  <c r="P16" i="6"/>
  <c r="P17" i="6"/>
  <c r="N17" i="6"/>
  <c r="P22" i="6"/>
  <c r="N22" i="6"/>
  <c r="L22" i="6"/>
  <c r="H14" i="6"/>
  <c r="G249" i="8"/>
  <c r="G113" i="8"/>
  <c r="I11" i="32" l="1"/>
  <c r="J11" i="32"/>
  <c r="H11" i="32"/>
  <c r="K11" i="32"/>
  <c r="H10" i="32"/>
  <c r="I10" i="32"/>
  <c r="J10" i="32"/>
  <c r="K10" i="32"/>
  <c r="I9" i="32"/>
  <c r="H9" i="32"/>
  <c r="K9" i="32"/>
  <c r="J9" i="32"/>
  <c r="H8" i="32"/>
  <c r="I8" i="32"/>
  <c r="J8" i="32"/>
  <c r="K8" i="32"/>
  <c r="J14" i="32"/>
  <c r="I14" i="32"/>
  <c r="K14" i="32"/>
  <c r="H14" i="32"/>
  <c r="J7" i="32"/>
  <c r="K7" i="32"/>
  <c r="H7" i="32"/>
  <c r="I7" i="32"/>
  <c r="L12" i="32"/>
  <c r="P24" i="6"/>
  <c r="L24" i="6"/>
  <c r="D14" i="11" s="1"/>
  <c r="H24" i="6"/>
  <c r="D12" i="11" s="1"/>
  <c r="F12" i="36"/>
  <c r="F12" i="35"/>
  <c r="F13" i="35" s="1"/>
  <c r="F12" i="34"/>
  <c r="F13" i="34" s="1"/>
  <c r="D21" i="11" s="1"/>
  <c r="F16" i="32"/>
  <c r="F12" i="33"/>
  <c r="N24" i="6"/>
  <c r="D15" i="11" s="1"/>
  <c r="R16" i="6"/>
  <c r="I16" i="32" l="1"/>
  <c r="L7" i="32"/>
  <c r="H16" i="32"/>
  <c r="J16" i="32"/>
  <c r="K16" i="32"/>
  <c r="D49" i="41" s="1"/>
  <c r="L11" i="32"/>
  <c r="D16" i="11"/>
  <c r="L9" i="32"/>
  <c r="L10" i="32"/>
  <c r="L8" i="32"/>
  <c r="L14" i="32"/>
  <c r="D22" i="11"/>
  <c r="D20" i="11"/>
  <c r="F17" i="32"/>
  <c r="F13" i="36"/>
  <c r="D23" i="11" s="1"/>
  <c r="D19" i="11" l="1"/>
  <c r="D18" i="11" s="1"/>
  <c r="I17" i="32"/>
  <c r="K17" i="32"/>
  <c r="J17" i="32"/>
  <c r="D40" i="41" s="1"/>
  <c r="H17" i="32"/>
  <c r="L16" i="32"/>
  <c r="L17" i="32" l="1"/>
  <c r="D22" i="41"/>
  <c r="D31" i="41"/>
  <c r="E449" i="8"/>
  <c r="G449" i="8" s="1"/>
  <c r="E447" i="8"/>
  <c r="E413" i="8"/>
  <c r="E414" i="8"/>
  <c r="E416" i="8"/>
  <c r="E409" i="8" l="1"/>
  <c r="E408" i="8"/>
  <c r="E404" i="8" l="1"/>
  <c r="E391" i="8"/>
  <c r="G391" i="8" s="1"/>
  <c r="E387" i="8"/>
  <c r="G387" i="8" s="1"/>
  <c r="E383" i="8"/>
  <c r="E358" i="8"/>
  <c r="E362" i="8"/>
  <c r="E366" i="8"/>
  <c r="E370" i="8"/>
  <c r="G370" i="8" s="1"/>
  <c r="E374" i="8"/>
  <c r="G374" i="8" s="1"/>
  <c r="E295" i="8"/>
  <c r="G316" i="8"/>
  <c r="E304" i="8"/>
  <c r="E305" i="8" s="1"/>
  <c r="G305" i="8" s="1"/>
  <c r="G291" i="8"/>
  <c r="E287" i="8"/>
  <c r="E288" i="8" s="1"/>
  <c r="G288" i="8" s="1"/>
  <c r="E341" i="8"/>
  <c r="E344" i="8"/>
  <c r="G344" i="8" s="1"/>
  <c r="E312" i="8"/>
  <c r="E313" i="8" s="1"/>
  <c r="G313" i="8" s="1"/>
  <c r="E308" i="8"/>
  <c r="E309" i="8" s="1"/>
  <c r="G309" i="8" s="1"/>
  <c r="G299" i="8"/>
  <c r="G274" i="8"/>
  <c r="E282" i="8"/>
  <c r="G278" i="8"/>
  <c r="E437" i="8"/>
  <c r="G437" i="8" s="1"/>
  <c r="E440" i="8"/>
  <c r="G440" i="8" s="1"/>
  <c r="G295" i="8" l="1"/>
  <c r="E296" i="8"/>
  <c r="G296" i="8" s="1"/>
  <c r="G282" i="8"/>
  <c r="E283" i="8"/>
  <c r="G283" i="8" s="1"/>
  <c r="E264" i="8"/>
  <c r="E265" i="8" s="1"/>
  <c r="G265" i="8" s="1"/>
  <c r="G260" i="8"/>
  <c r="G248" i="8"/>
  <c r="G215" i="8"/>
  <c r="G118" i="8" l="1"/>
  <c r="G97" i="8"/>
  <c r="G80" i="8"/>
  <c r="G82" i="8"/>
  <c r="G117" i="8" l="1"/>
  <c r="G185" i="21" l="1"/>
  <c r="G40" i="27" l="1"/>
  <c r="G37" i="27"/>
  <c r="G34" i="27"/>
  <c r="G33" i="27"/>
  <c r="G30" i="27"/>
  <c r="G29" i="27"/>
  <c r="G28" i="27"/>
  <c r="G27" i="27"/>
  <c r="G23" i="27"/>
  <c r="G21" i="27"/>
  <c r="F14" i="27"/>
  <c r="E14" i="27"/>
  <c r="D14" i="27"/>
  <c r="C14" i="27"/>
  <c r="B14" i="27"/>
  <c r="G72" i="21"/>
  <c r="G107" i="21"/>
  <c r="G111" i="21"/>
  <c r="G116" i="21"/>
  <c r="G121" i="21"/>
  <c r="G126" i="21"/>
  <c r="G131" i="21"/>
  <c r="G134" i="21"/>
  <c r="G137" i="21"/>
  <c r="G146" i="21"/>
  <c r="G149" i="21"/>
  <c r="G153" i="21"/>
  <c r="G156" i="21"/>
  <c r="G165" i="21"/>
  <c r="G170" i="21"/>
  <c r="G179" i="21"/>
  <c r="G182" i="21"/>
  <c r="G192" i="21"/>
  <c r="G195" i="21"/>
  <c r="G198" i="21"/>
  <c r="G201" i="21"/>
  <c r="G208" i="21"/>
  <c r="B18" i="21"/>
  <c r="C18" i="21"/>
  <c r="B19" i="21"/>
  <c r="C19" i="21"/>
  <c r="B20" i="21"/>
  <c r="C20" i="21"/>
  <c r="B21" i="21"/>
  <c r="C21" i="21"/>
  <c r="B22" i="21"/>
  <c r="C22" i="21"/>
  <c r="B23" i="21"/>
  <c r="C23" i="21"/>
  <c r="B24" i="21"/>
  <c r="C24" i="21"/>
  <c r="B25" i="21"/>
  <c r="C25" i="21"/>
  <c r="G187" i="21" l="1"/>
  <c r="G23" i="21" s="1"/>
  <c r="G173" i="21"/>
  <c r="G22" i="21" s="1"/>
  <c r="G42" i="27"/>
  <c r="G14" i="27" s="1"/>
  <c r="G16" i="27" s="1"/>
  <c r="G9" i="27" s="1"/>
  <c r="D52" i="41" s="1"/>
  <c r="G204" i="21"/>
  <c r="G24" i="21" s="1"/>
  <c r="G158" i="21"/>
  <c r="G21" i="21" s="1"/>
  <c r="G139" i="21"/>
  <c r="G20" i="21" s="1"/>
  <c r="G67" i="21"/>
  <c r="G18" i="21" s="1"/>
  <c r="G210" i="21"/>
  <c r="G25" i="21" s="1"/>
  <c r="G100" i="21"/>
  <c r="G19" i="21" s="1"/>
  <c r="G453" i="8"/>
  <c r="G456" i="8"/>
  <c r="G447" i="8"/>
  <c r="G444" i="8"/>
  <c r="G443" i="8"/>
  <c r="G428" i="8"/>
  <c r="D33" i="11" l="1"/>
  <c r="G8" i="27"/>
  <c r="D43" i="41" s="1"/>
  <c r="G7" i="27"/>
  <c r="D34" i="41" s="1"/>
  <c r="G6" i="27"/>
  <c r="G27" i="21"/>
  <c r="G10" i="21" s="1"/>
  <c r="D51" i="41" s="1"/>
  <c r="G418" i="8"/>
  <c r="G417" i="8"/>
  <c r="G415" i="8"/>
  <c r="G416" i="8"/>
  <c r="G414" i="8"/>
  <c r="G413" i="8"/>
  <c r="G412" i="8"/>
  <c r="G10" i="27" l="1"/>
  <c r="D32" i="11"/>
  <c r="D31" i="11" s="1"/>
  <c r="G9" i="21"/>
  <c r="D42" i="41" s="1"/>
  <c r="G8" i="21"/>
  <c r="D33" i="41" s="1"/>
  <c r="G7" i="21"/>
  <c r="D25" i="41"/>
  <c r="G409" i="8"/>
  <c r="G408" i="8"/>
  <c r="G11" i="21" l="1"/>
  <c r="D24" i="41"/>
  <c r="G383" i="8"/>
  <c r="G378" i="8"/>
  <c r="G366" i="8"/>
  <c r="G362" i="8"/>
  <c r="G358" i="8"/>
  <c r="G353" i="8"/>
  <c r="G352" i="8"/>
  <c r="G351" i="8"/>
  <c r="G348" i="8"/>
  <c r="G341" i="8"/>
  <c r="G312" i="8" l="1"/>
  <c r="G308" i="8"/>
  <c r="G304" i="8"/>
  <c r="G271" i="8"/>
  <c r="G264" i="8"/>
  <c r="G256" i="8"/>
  <c r="G287" i="8"/>
  <c r="G232" i="8"/>
  <c r="G252" i="8"/>
  <c r="G170" i="8" l="1"/>
  <c r="G78" i="8"/>
  <c r="G139" i="8" s="1"/>
  <c r="G218" i="8"/>
  <c r="G13" i="8" l="1"/>
  <c r="G468" i="8" l="1"/>
  <c r="G467" i="8"/>
  <c r="G466" i="8"/>
  <c r="G463" i="8"/>
  <c r="R22" i="6" l="1"/>
  <c r="G179" i="8" l="1"/>
  <c r="G177" i="8"/>
  <c r="B20" i="6" l="1"/>
  <c r="A20" i="6"/>
  <c r="R20" i="6"/>
  <c r="F13" i="6" l="1"/>
  <c r="F14" i="6"/>
  <c r="F20" i="6"/>
  <c r="G478" i="8" l="1"/>
  <c r="G476" i="8"/>
  <c r="G461" i="8"/>
  <c r="G459" i="8"/>
  <c r="G404" i="8"/>
  <c r="G181" i="8"/>
  <c r="G185" i="8" s="1"/>
  <c r="C17" i="8"/>
  <c r="B17" i="8"/>
  <c r="C16" i="8"/>
  <c r="B16" i="8"/>
  <c r="C15" i="8"/>
  <c r="B15" i="8"/>
  <c r="C14" i="8"/>
  <c r="B14" i="8"/>
  <c r="C12" i="8"/>
  <c r="B12" i="8"/>
  <c r="G480" i="8" l="1"/>
  <c r="G18" i="8" s="1"/>
  <c r="G64" i="8"/>
  <c r="G12" i="8" s="1"/>
  <c r="G14" i="8"/>
  <c r="G470" i="8"/>
  <c r="G396" i="8"/>
  <c r="G16" i="8" s="1"/>
  <c r="G319" i="8"/>
  <c r="G15" i="8" s="1"/>
  <c r="J16" i="6"/>
  <c r="J24" i="6" s="1"/>
  <c r="D13" i="11" s="1"/>
  <c r="F21" i="6"/>
  <c r="F18" i="6" l="1"/>
  <c r="B21" i="6" l="1"/>
  <c r="F16" i="6" l="1"/>
  <c r="R19" i="6" l="1"/>
  <c r="R24" i="6" s="1"/>
  <c r="D17" i="11" s="1"/>
  <c r="B22" i="6"/>
  <c r="A22" i="6"/>
  <c r="A21" i="6"/>
  <c r="B19" i="6"/>
  <c r="A19" i="6"/>
  <c r="B18" i="6"/>
  <c r="A18" i="6"/>
  <c r="B17" i="6"/>
  <c r="A17" i="6"/>
  <c r="B16" i="6"/>
  <c r="A16" i="6"/>
  <c r="B15" i="6"/>
  <c r="A15" i="6"/>
  <c r="B14" i="6"/>
  <c r="A14" i="6"/>
  <c r="B13" i="6"/>
  <c r="A13" i="6"/>
  <c r="F22" i="6" l="1"/>
  <c r="F19" i="6"/>
  <c r="F15" i="6"/>
  <c r="F17" i="6"/>
  <c r="F24" i="6" l="1"/>
  <c r="R12" i="6" l="1"/>
  <c r="D11" i="11"/>
  <c r="D10" i="11" s="1"/>
  <c r="F8" i="6"/>
  <c r="D48" i="41" s="1"/>
  <c r="F5" i="6"/>
  <c r="F6" i="6"/>
  <c r="D30" i="41" s="1"/>
  <c r="F7" i="6"/>
  <c r="D39" i="41" s="1"/>
  <c r="G17" i="8"/>
  <c r="D21" i="41" l="1"/>
  <c r="F9" i="6"/>
  <c r="G20" i="8"/>
  <c r="D9" i="11" l="1"/>
  <c r="D8" i="11" s="1"/>
  <c r="G8" i="8"/>
  <c r="D47" i="41" s="1"/>
  <c r="G6" i="8"/>
  <c r="D29" i="41" s="1"/>
  <c r="D28" i="41" s="1"/>
  <c r="D35" i="41" s="1"/>
  <c r="G5" i="8"/>
  <c r="G7" i="8"/>
  <c r="D38" i="41" s="1"/>
  <c r="D37" i="41" s="1"/>
  <c r="D44" i="41" s="1"/>
  <c r="XFD44" i="41" s="1"/>
  <c r="D9" i="41" l="1"/>
  <c r="D10" i="47" s="1"/>
  <c r="D8" i="41"/>
  <c r="D9" i="47" s="1"/>
  <c r="D20" i="41"/>
  <c r="D19" i="41" s="1"/>
  <c r="D26" i="41" s="1"/>
  <c r="G9" i="8"/>
  <c r="D17" i="47" l="1"/>
  <c r="D25" i="47" s="1"/>
  <c r="E9" i="47"/>
  <c r="D18" i="47"/>
  <c r="E10" i="47"/>
  <c r="G10" i="47" s="1"/>
  <c r="D7" i="41"/>
  <c r="D8" i="47" s="1"/>
  <c r="G237" i="46"/>
  <c r="G213" i="46" s="1"/>
  <c r="D26" i="47" l="1"/>
  <c r="G9" i="47"/>
  <c r="E17" i="47"/>
  <c r="E25" i="47" s="1"/>
  <c r="D16" i="47"/>
  <c r="D24" i="47" s="1"/>
  <c r="E8" i="47"/>
  <c r="E18" i="47"/>
  <c r="G18" i="47" s="1"/>
  <c r="G26" i="47" s="1"/>
  <c r="G18" i="46"/>
  <c r="G19" i="46" s="1"/>
  <c r="G27" i="46" s="1"/>
  <c r="D50" i="41" s="1"/>
  <c r="D46" i="41" s="1"/>
  <c r="D53" i="41" s="1"/>
  <c r="G214" i="46"/>
  <c r="E26" i="47" l="1"/>
  <c r="E16" i="47"/>
  <c r="E24" i="47" s="1"/>
  <c r="G8" i="47"/>
  <c r="G17" i="47"/>
  <c r="G25" i="47" s="1"/>
  <c r="D30" i="11"/>
  <c r="D25" i="11" s="1"/>
  <c r="D35" i="11" s="1"/>
  <c r="D10" i="41"/>
  <c r="D11" i="47" s="1"/>
  <c r="G16" i="47" l="1"/>
  <c r="G24" i="47" s="1"/>
  <c r="D12" i="47"/>
  <c r="E11" i="47"/>
  <c r="D19" i="47"/>
  <c r="D38" i="11"/>
  <c r="D40" i="11" s="1"/>
  <c r="D12" i="41"/>
  <c r="D14" i="41" s="1"/>
  <c r="D16" i="41" s="1"/>
  <c r="D20" i="47" l="1"/>
  <c r="E19" i="47"/>
  <c r="E20" i="47" s="1"/>
  <c r="E12" i="47"/>
  <c r="G12" i="47" s="1"/>
  <c r="D27" i="47"/>
  <c r="D28" i="47" s="1"/>
  <c r="G11" i="47"/>
  <c r="E27" i="47" l="1"/>
  <c r="E28" i="47" s="1"/>
  <c r="G28" i="47" s="1"/>
  <c r="G20" i="47"/>
  <c r="G19" i="47"/>
  <c r="G27" i="47" s="1"/>
</calcChain>
</file>

<file path=xl/sharedStrings.xml><?xml version="1.0" encoding="utf-8"?>
<sst xmlns="http://schemas.openxmlformats.org/spreadsheetml/2006/main" count="6767" uniqueCount="2222">
  <si>
    <t>I.</t>
  </si>
  <si>
    <t>GRADBENA DELA</t>
  </si>
  <si>
    <t>A.</t>
  </si>
  <si>
    <t>GRADBENA DELA:</t>
  </si>
  <si>
    <t>GRADBENA DELA SKUPAJ:</t>
  </si>
  <si>
    <t>OPIS IZDELKA</t>
  </si>
  <si>
    <t>količina</t>
  </si>
  <si>
    <t>cena v € /enota</t>
  </si>
  <si>
    <t>PRIPRAVLJALNA DELA:</t>
  </si>
  <si>
    <t>SPLOŠNA DOLOČILA</t>
  </si>
  <si>
    <t>Pred začetkom gradnje je potreben pregled projekta in ostale dokumentacije z projektantom, investitorjem, nadzornikom in izvajalcem, kar omogoča vsem stranem, da se podrobneje seznanijo z gradnjo, zahtevami gradnje in potekom gradnje načrtovanega objekta.</t>
  </si>
  <si>
    <t>1.</t>
  </si>
  <si>
    <t>Zakoličba objekta v skladu s projektno dokumentacijo. Izvedba zakoličbe predvidenega objekta. Izdelava količbenega načrta in izdelava načrta PID.</t>
  </si>
  <si>
    <t>komp</t>
  </si>
  <si>
    <t>3.</t>
  </si>
  <si>
    <t>4.</t>
  </si>
  <si>
    <t>Izpolniti vse zahteve iz načrta gradbišča in varnostnega načrta! Vključno z vsemi ostalimi stroški za organizacijo gradbišča, zavarovanje gradbišča in ostale zakonske zahteve.</t>
  </si>
  <si>
    <t>komp.</t>
  </si>
  <si>
    <t>5.</t>
  </si>
  <si>
    <t>PRIPRAVLJALNA DELA SKUPAJ:</t>
  </si>
  <si>
    <t>III.</t>
  </si>
  <si>
    <t>ZEMELJSKA DELA:</t>
  </si>
  <si>
    <t>Zemeljska dela se morajo izvajati po določilih veljavnih tehničnih predpisov in normativov v soglasju z geotehničnim poročilom o pogojih temljenja objekta in ureditve povoznih površin.</t>
  </si>
  <si>
    <t>Izvajalec je dolžan zagotoviti poleg izdelave del v opisu posamezne postavke tudi:</t>
  </si>
  <si>
    <t xml:space="preserve"> - dela in ukrepe po določilih veljavnih predpisov varstva pri delu</t>
  </si>
  <si>
    <t xml:space="preserve"> - pregled bočnih strani izkopa vsak dan pred pričetkom dela, zlasti po deževnem vremenu in mrazu.</t>
  </si>
  <si>
    <t xml:space="preserve"> - črpanje vode iz gradbene jame in temeljev</t>
  </si>
  <si>
    <t xml:space="preserve"> - čiščenje izkopov neposredno pred betoniranjem</t>
  </si>
  <si>
    <t>Kot široki izkop se smatra izkop širine preko 2m. Kot površinski široki izkop pa široki izkop, ki ne presega globine 30cm.</t>
  </si>
  <si>
    <t>Stroški dovoza, montaže, demontaže in odvoza strojev za zemeljska dela so osnovni kriterij za določitev strojne oziroma ročne izvršitve zemeljskih del.</t>
  </si>
  <si>
    <t>Označevanje kamnin: I. ktg - plodna zemljina, II. Ktg, slabo nosilna zemljina, III. Ktg vezljiva in nevezljiva zrnata zemljina, IV. Ktg mehka kamnina, V. trda kamnina.</t>
  </si>
  <si>
    <t>Izkopi za ceste in elemente zunanje ureditve, so zajeti v popisu del zunanje ureditve.</t>
  </si>
  <si>
    <r>
      <t>m</t>
    </r>
    <r>
      <rPr>
        <vertAlign val="superscript"/>
        <sz val="10"/>
        <rFont val="Arial Narrow"/>
        <family val="2"/>
        <charset val="238"/>
      </rPr>
      <t>3</t>
    </r>
  </si>
  <si>
    <t>2.</t>
  </si>
  <si>
    <t>ZEMELJSKA DELA SKUPAJ:</t>
  </si>
  <si>
    <t>IV.</t>
  </si>
  <si>
    <t>BETONSKA IN ARMIRANOBETONSKA DELA:</t>
  </si>
  <si>
    <t>Vključno s črpanjem betonov in izvedbo vseh prebojev po projektni dokumentaciji!</t>
  </si>
  <si>
    <t>Vključno z izdelavo projekta betona, skladno z veljavnimi standardi.</t>
  </si>
  <si>
    <t>BETONIRANJE</t>
  </si>
  <si>
    <t>Cena na enoto mora vsebovati, dobavo in vgrajevanje betona skladno s pravili stroke, tretiranje betona v času sušenja (zaščite, močenje…), vključno z vsem potrebnim delom in materialom potrebnim za izvedbo končnega izdelka!</t>
  </si>
  <si>
    <t>6.</t>
  </si>
  <si>
    <t>kg</t>
  </si>
  <si>
    <t>7.</t>
  </si>
  <si>
    <t>8.</t>
  </si>
  <si>
    <t>9.</t>
  </si>
  <si>
    <t>10.</t>
  </si>
  <si>
    <t>11.</t>
  </si>
  <si>
    <t>12.</t>
  </si>
  <si>
    <r>
      <t>m</t>
    </r>
    <r>
      <rPr>
        <vertAlign val="superscript"/>
        <sz val="10"/>
        <rFont val="Arial Narrow"/>
        <family val="2"/>
        <charset val="238"/>
      </rPr>
      <t>2</t>
    </r>
  </si>
  <si>
    <t>13.</t>
  </si>
  <si>
    <t>14.</t>
  </si>
  <si>
    <t>BETONSKA IN ARMIRANOBETONSKA DELA SKUPAJ:</t>
  </si>
  <si>
    <t>V.</t>
  </si>
  <si>
    <t>TESARSKA DELA:</t>
  </si>
  <si>
    <t>OPAŽI</t>
  </si>
  <si>
    <t>Cena izdelave opaženja, mora zajemati tudi eventuelni strošek dletanja reg za opaženjem oziroma izravnavo vseh neravnin v prostorih kjer se polaga keramiko!</t>
  </si>
  <si>
    <t xml:space="preserve">Pri izdelavi opažev je potrebno pregledati načrte strojnih in elektro inštalacij, ter v  opaže vgraditi vse potrebno, za izvedbo žlebov, utorov ali za vgradnjo potrebnega elektro in strojnega materiala! </t>
  </si>
  <si>
    <t>TESARSKA DELA SKUPAJ:</t>
  </si>
  <si>
    <t>VI.</t>
  </si>
  <si>
    <t>ZIDARSKA DELA:</t>
  </si>
  <si>
    <t>m'</t>
  </si>
  <si>
    <t>kos</t>
  </si>
  <si>
    <t>15.</t>
  </si>
  <si>
    <t>16.</t>
  </si>
  <si>
    <t>17.</t>
  </si>
  <si>
    <t>18.</t>
  </si>
  <si>
    <t>19.</t>
  </si>
  <si>
    <t>ZIDARSKA DELA SKUPAJ:</t>
  </si>
  <si>
    <t>VII.</t>
  </si>
  <si>
    <t>V postavki je potrebno zajeti vse dobave materialov tudi sidernih, podložni material, armaturo, distančniki vse prevoze, premike materila in vso potrebno delo za dokončan izdelek - objekt po postavki!</t>
  </si>
  <si>
    <t>Vsi preboji v stenah, ploščah do premera 25 cm, se vrtajo na sami lokaciji gradnje, za preboje večje od fi 25 je izvajalec dolžan upoštevati odprtine označene po načrtih PZI. Vratanja morajo biti zajeta v strošek betona!</t>
  </si>
  <si>
    <t>TESARSKI IZDELKI</t>
  </si>
  <si>
    <t>Upoštevati in izdelati je potrebno ležišča noslnih konstrukcijskih elementov skladno s projektno PZI dokumentacijo načrta arhitekture in gradbenih konstrukcij.</t>
  </si>
  <si>
    <t>TALNE KONSTRUKCIJE</t>
  </si>
  <si>
    <t>SPLOŠNA DOLOČILA ZA OPAŽE IN TESARSKE IZDELKE:</t>
  </si>
  <si>
    <t>ZIDARSKA POMOČ NA GRADBIŠČU</t>
  </si>
  <si>
    <t>20.</t>
  </si>
  <si>
    <t>21.</t>
  </si>
  <si>
    <t>22.</t>
  </si>
  <si>
    <t>VIII.</t>
  </si>
  <si>
    <t>DELOVNI ODRI:</t>
  </si>
  <si>
    <t>DELOVNI ODRI SKUPAJ:</t>
  </si>
  <si>
    <t>24.</t>
  </si>
  <si>
    <t>OBRTNIŠKA DELA:</t>
  </si>
  <si>
    <t>II.</t>
  </si>
  <si>
    <t>OBRTNIŠKA DELA</t>
  </si>
  <si>
    <t>B.</t>
  </si>
  <si>
    <t>OBRTNIŠKA DELA SKUPAJ:</t>
  </si>
  <si>
    <t>KROVSKA IN KLEPARSKA DELA:</t>
  </si>
  <si>
    <t>KROVSKA IN KLEPARSKA DELA SKUPAJ:</t>
  </si>
  <si>
    <t>KLJUČAVNIČARSKA DELA:</t>
  </si>
  <si>
    <t>OPOZORILO</t>
  </si>
  <si>
    <t>Antikorozijsko zaščito (AKZ) izvesti skladno s standardi in pod standardi standardov: SIST EN ISO 12944, ISO 4628, ISO 8501, ISO 8503, ISO 2812, ISO 6270, ISO 7253 in ostale standarde, ki so potrebni za zagotavljenje zaščite vseh kovinskih elementov objekta!</t>
  </si>
  <si>
    <t xml:space="preserve">Vse kovinske dele je potrebno pred dokončno vgradnjo je potrebno očistiti površinski nečistoč in rje. Skladno s standardi je vse površine očisititi. Čista površina mora biti brez vidnih nečistoč, površina enotnega kovinskega izgleda, brez rjastih površin. </t>
  </si>
  <si>
    <t>Za konstrukcije se skladno SIST EN ISO 12944-2 predvidevajo v nadaljevanju navedeni atmosferski pogoji:</t>
  </si>
  <si>
    <t>Notranje konstrukcije - razred korozivnosti C1</t>
  </si>
  <si>
    <t>Zunanje konstrukcije - razred korozivnosti C3</t>
  </si>
  <si>
    <t>Izvajalec mora zagotoviti trajnost premaznih sistemov skladno s ISO 12944-1. Izvajalec mora navesti izbor sistema antikorozijskega premaza, ki mora imeti dokazljiva laboratorijska testiranja premaznih sistemov na jekleni podlagi skladno s preglednico 2.6 , standarda ISO 12944-6:</t>
  </si>
  <si>
    <t>Notranje konstrukcije
C1 /M (zagotovitev srednje dolge trajnosti 5-15let)</t>
  </si>
  <si>
    <t>Za AKZ zaščito pri zahtevah trajnosti C3 /H in C5-I /H predvideti vročecinkanje in barvanje po tako imenovanih duplex sistemih ali ekvivalentnem, laboratorijsko dokazljivem sistemu!</t>
  </si>
  <si>
    <t>Cena na enoto mora vsebovati izdelavo delavniške dokumentacije, navodil za vzdrževanje in vseh potrebnih dokazil.</t>
  </si>
  <si>
    <t>Navodila za vzdrževanje morajo vsebovati program vzdrževanja trajnosti protikorozijskega sistema.</t>
  </si>
  <si>
    <t>Izvajalec je dolžan izdelati delavniško dokumentacijo, skladno z načrtom arhitekture in/ali načrtom gradbenih konstrukcij, ki jo potrdita odgovorna projektanta arhitekture in gradbenih konstrukcij! Delavniška dokumentacija mora biti izdelana skladno z zahtevami standarda SIST EN ISO 12944-3.</t>
  </si>
  <si>
    <t>Potrebno je izvesti ozemljitev vseh posameznih kovinskih ter ALU konstrukcij na obstoječo ozemljitev stavbe.</t>
  </si>
  <si>
    <t>KLJUČAVNIČARSKA DELA SKUPAJ:</t>
  </si>
  <si>
    <t>FASADERSKA DELA:</t>
  </si>
  <si>
    <t>STEKLARSKA in ALU DELA Z VRATI IN OKNI:</t>
  </si>
  <si>
    <t>Označene zasteklitve navedene v nadaljevanju, se ponudijo in izdelajo skladno z splošnimi navodili.</t>
  </si>
  <si>
    <t>Vključno z: obdelavo vseh špalet, z vgradnjo vseh talnih sistemskih profilov z drenažnimi odprtinami, vgradnja vseh horizontalnih in vertikalnih profilov ter vseh ostalih del potrebnih za dokončno izdelavo fasadne obloge! Vključno s podkonstrukcijo - razen kjer je navedeno drugače!. Navedene so neto količine! Upoštevati vsa dela za dokončanje fasade.</t>
  </si>
  <si>
    <t>Vse kljuke, potezala in panična okovja, po izboru arhitekta, skladno z navodili po detajlu ali shemi.</t>
  </si>
  <si>
    <t>Na objektu je potrebno uporabiti poenoten sistem zasteklitve, ki mora ustrezati splošnemu opisu zasteklitev, navedenemu v nadaljevanju:</t>
  </si>
  <si>
    <t>Za izdelavo, dobavo in montažo zasteklitev je potrebno upoštevati spodaj naštete zakone, pravilnike, standarde in smernice o steklu:
SIST: EN356, EN410,  EN673, EN1063, EN1279, EN1363, ENV1627, DIN V 11 535, EN ISO 12 543, DIN 18 095</t>
  </si>
  <si>
    <t>Obveznost izvajalca je tudi prilklučitev celotne tehnološke in ostale opreme po navodilih in nadzoru dobavitelja opreme, prav tako je potrebno v ceno zajeti in zagotoviti usklajevanja med izvedbenimi detajli ključavničarskih in fasaderskih del!</t>
  </si>
  <si>
    <t>Vključno z vsem pritrdilnim materialom, kljukami, cilindrično ključavnico in centralnim ključem.</t>
  </si>
  <si>
    <t>STEKLARSKA IN ALU DELA Z VRATI IN OKNI SKUPAJ:</t>
  </si>
  <si>
    <t>MIZARSKA DELA</t>
  </si>
  <si>
    <t>kom</t>
  </si>
  <si>
    <t>Pri postavkah montažnih pregradnih sten in stropov iz mavcnih plošc se upoštevajo vsi stiki, lomi, kaskade, preboji, izrezi in zakljucki - glej projekt arhitekture, ki je sestavni del razpisne dokumentacije!</t>
  </si>
  <si>
    <t>TALNE IN STENSKE OBLOGE</t>
  </si>
  <si>
    <t>LAMELNI OTIRAČI</t>
  </si>
  <si>
    <t>Dobava in vgradnja okvirjev lamelnih otiračev in lamelnih otiračev nestandarnih pravokotnih oblik po načrtu tlakov pritličja, list št.:. 5.1.2. Vključno z vgradnjo v estrih!</t>
  </si>
  <si>
    <t>SLIKOPLESKARSKA DELA:</t>
  </si>
  <si>
    <t>SLIKOPLESKARSKA DELA SKUPAJ:</t>
  </si>
  <si>
    <t>IX.</t>
  </si>
  <si>
    <t>DVIGALA IN NAPRAVE:</t>
  </si>
  <si>
    <t>DVIGALA SKUPAJ:</t>
  </si>
  <si>
    <t>XI.</t>
  </si>
  <si>
    <t>GASILSKA OPREMA:</t>
  </si>
  <si>
    <t>GASILSKA OPREMA SKUPAJ:</t>
  </si>
  <si>
    <t>XII.</t>
  </si>
  <si>
    <t>PROJEKT:</t>
  </si>
  <si>
    <t>PROJEKT SKUPAJ:</t>
  </si>
  <si>
    <t>TALNE IN STENSKE OBLOGE DELA SKUPAJ:</t>
  </si>
  <si>
    <t>FASADERSKA DELA SKUPAJ</t>
  </si>
  <si>
    <t>MIZARSKA DELA SKUPAJ</t>
  </si>
  <si>
    <t xml:space="preserve">Pred izdelavo, montažo in polaganjem lesenih konstrukcijskih nosilnih elementov mora izvajalec preveriti in izmeriti dejanske izmere na gradbišču in na podlagi njegovih izmer izdelati delavniško dokumentacijo lesenih </t>
  </si>
  <si>
    <t>konstrukcijskih elementov skladno po navodilih prizvajalca. V postavki je potrebo zajeti in izdelati vsa vezna sredstva po navodilih proizvajalca, skladno s projektno dokumentacijo PZI.</t>
  </si>
  <si>
    <t>Upoštevane morajo biti vse sestave konstrukcij po tej projektni dokumentaciji.</t>
  </si>
  <si>
    <t>V vseh mavčnih stenah so vogali zaščiteni s tipskimi pocinkanimi pločevinastimi vogalniki sistema proizvajalca predelnih sten.</t>
  </si>
  <si>
    <t>Pri postavkah montažnih pregradnih sten in stropov iz mavcnih plošc se upoštevajo vsi stiki, lomi, kaskade, preboji, izrezi in zakljucki - glej projekt arhitekture, ki je sestavni del razpisne dokumentacije.</t>
  </si>
  <si>
    <t>Izdelava po načrtu PZI.</t>
  </si>
  <si>
    <t>.</t>
  </si>
  <si>
    <t>Upoštevati je potrebno vse zaključke na stene in ostale konzole, po načrtih stropov! Uporabljen je sistem kot naprimer KNAUF.</t>
  </si>
  <si>
    <t>Pred izdelavo, montažo in polaganjem predelnih sten mora izvajalec preveriti in izmeriti dejanske izmere na gradbišču</t>
  </si>
  <si>
    <t>in izvesti gradnjo skladno po navodilih prizvajalca. V postavki je potrebo zajeti in izdelati vsa vezna sredstva po navodilih proizvajalca, skladno s projektno dokumentacijo PZI.</t>
  </si>
  <si>
    <t>PREDELNA STENA - instalacijski zid, dvojna podkonstrukcija, dvojna obloga W115</t>
  </si>
  <si>
    <t>DELA V GISPU</t>
  </si>
  <si>
    <t>DELA V GIPSU SKUPAJ:</t>
  </si>
  <si>
    <t>Vrsta projekta:</t>
  </si>
  <si>
    <t>Številka projekta:</t>
  </si>
  <si>
    <t>Vsebina mape:</t>
  </si>
  <si>
    <t>Vrsta gradnje:</t>
  </si>
  <si>
    <t>Objekt in lokacija:</t>
  </si>
  <si>
    <t>Datum iztisa:</t>
  </si>
  <si>
    <t>Investitor:</t>
  </si>
  <si>
    <t>Vrsta projektne dokumentacije:</t>
  </si>
  <si>
    <t xml:space="preserve">Za projektantsko podjetje: </t>
  </si>
  <si>
    <t>žig podjetja:</t>
  </si>
  <si>
    <t>Odgovorni projektant:</t>
  </si>
  <si>
    <t>evidentirana pri projektantu:</t>
  </si>
  <si>
    <t>kraj:</t>
  </si>
  <si>
    <t>datum:</t>
  </si>
  <si>
    <t>OPOMBA</t>
  </si>
  <si>
    <t>Enotna cena mora vsebovati:</t>
  </si>
  <si>
    <t>&gt;vsa potrebna pripravljalna dela</t>
  </si>
  <si>
    <t>&gt;vsa potrebna merjenja</t>
  </si>
  <si>
    <t>&gt;vse potrebne transporte do mesta vgrajevanja</t>
  </si>
  <si>
    <t>&gt;skladiščenje materiala na gradbišču</t>
  </si>
  <si>
    <t>&gt;vse potrebno delo do končnega izdelka</t>
  </si>
  <si>
    <t>&gt;vsa potrebna pomožna sredstva na objektu kot so lestve, delovni odri…</t>
  </si>
  <si>
    <t>&gt;usklajevanje z osnovnim načrtom in posvetovanje s projektantom</t>
  </si>
  <si>
    <t>&gt;plačilo komunalnih prispevkov za stalno deponijo</t>
  </si>
  <si>
    <t>&gt;preizkušanje kvalitete materiala, ki se vgrajuje in dokazovanje kvalitete z atesti</t>
  </si>
  <si>
    <t>&gt;popravilo eventualne škode povzročene ostalim izvajalcem</t>
  </si>
  <si>
    <t>&gt;čiščenje in odvoz odvečnega materiala v stalno deponijo</t>
  </si>
  <si>
    <t>&gt;obračuni se izdelajo po dejanskih količinah</t>
  </si>
  <si>
    <t>&gt;evidentiranje, zaščita in prestavitev komunalnih vodov</t>
  </si>
  <si>
    <t>OPOMBA: Izvajalec mora pri pripravi ponudbe upoštevati ter pri izvedbi zagotavljati :</t>
  </si>
  <si>
    <t>►</t>
  </si>
  <si>
    <t>vso razpisno dokumentacijo (načrte PGD in PZI)</t>
  </si>
  <si>
    <t>vsa potrebna pripravljalna dela za gradbena dela</t>
  </si>
  <si>
    <t>vsa potrebna merjenja</t>
  </si>
  <si>
    <t>vse potrebne transporte do mesta vgrajevanja</t>
  </si>
  <si>
    <t>skladiščenje materiala na gradbišču</t>
  </si>
  <si>
    <t>vso potrebno delo za dokončanje izdelka</t>
  </si>
  <si>
    <t>vsa potrebna pomožna sredstva na objektu kot so lestve, odri ...</t>
  </si>
  <si>
    <t>usklajevanje z osnovnim načrtom in posvetovanje s projektantom preiskušnje kvalitete materiala, ki se vgrajuje in dokazovanje kvalitete z atesti</t>
  </si>
  <si>
    <t>popravilo eventuelne škode povzročene ostalim izvajalcem</t>
  </si>
  <si>
    <t>čiščenje in odvoz odvečnega materiala v stalno deponijo</t>
  </si>
  <si>
    <t>plačilo komunalnih prispevkov za stalno deponijo</t>
  </si>
  <si>
    <t>ozemljitev vseh ALU in jeklenih elementov</t>
  </si>
  <si>
    <t>pri sistemih avtomatike mora zagotavljati kompletni elektro-instalacijski sistem za končno delovanje proizvodov.</t>
  </si>
  <si>
    <t>nadzor in koordinacijo izvedbe vseh elektro napeljav, ki so predmet končne instalacije proizvoda ( senčila, vrata, okna,…)</t>
  </si>
  <si>
    <t>Delovne odre višine do 2 m je potrebno zajeti v cenah posameznih postavk in se ne obračunavajo posebej!</t>
  </si>
  <si>
    <t>Vsa delovne stroje za dvigovanje bremen in delovne košare za dostope do delovišč je potrebno zajeti v cenah posameznih postavk in se ne obračunavajo posebej!</t>
  </si>
  <si>
    <t>OPOZORILO!</t>
  </si>
  <si>
    <t>MOREBITNE RAZLIKE ALI ODSTOPANJA MED ARHITEKTURNIMI, DETAJLNIMI IN PREGLEDNIMI NAČRTI JE POTREBNO PREGLEDATI IN USKLADITI S PROJEKTANTSKIM PODJETJEM STYRIA ARHITEKTURA d.o.o.</t>
  </si>
  <si>
    <t>IZVAJALEC MORA SKLADNO Z ZAKONOM O GRADITVI OBJEKTOV (ZGO) TER ZAKONOM O GRADBENIH PROIZVODIH VGRAJEVATI USTREZNE GRADBENE PROIZVODE Z VNAPREJ IZDELANIMI DELAVNIŠKIMI NAČRTI, KI MORAJO BITI POTRJENI S STRANI PROJEKTANTA.</t>
  </si>
  <si>
    <t>ODGOVORNI VODJE PROJEKTA SI PRIDRŽUJE PRAVICO DO SPREMEMB IN DOPOLNITEV IZVEDBE DETAJLOV OBRTNIŠKIH DEL V KOLIKOR IZVAJALEC LE TEH ZARADI OBJEKTIVNIH RAZLOGOV NE MORE IZVAJATI SKLADNO S PROJEKTOM PZI.</t>
  </si>
  <si>
    <t>OKOLIŠČINE NEUSKLAJENOSTI IZVAJALCEV IN PODIZVAJALCEV TER ODSTOPANJA OD OSNOVNIH NAVODIL PROJEKTA PZI NISO OBJEKTIVNI RAZLOGI ZA SPREMEMBO DETAJLOV !</t>
  </si>
  <si>
    <t>VSI ARHITEKTURNI, DETAJLNI IN PREGLEDNI NAČRTI IZDELANI S STRANI IZVAJALCA VELJAJO OD PISNEGA DOVOLJENJA IN TRAJAJO DO PREKLICA LE TEH S STRANI ODGOVORNEGA ARHITEKTA ALI PROJEKTANTA.</t>
  </si>
  <si>
    <t>DDV 22%</t>
  </si>
  <si>
    <t>VREDOST INVESTICIJE Z DDV</t>
  </si>
  <si>
    <t>28.</t>
  </si>
  <si>
    <t>Dobava in montaža aluminijastih linijskih ojačitev za pulte obešene na mavčno kartonske montažne stene  viseče omare, alu ojačitve izdelane po shemi PZI in sladno z navodili proizvajalca mavčnokartonskih sten.</t>
  </si>
  <si>
    <t xml:space="preserve">Projekt za razpis
(v nadaljevanju PZR)
</t>
  </si>
  <si>
    <t>POPIS GRADBENO OBRTNIŠKIH IN INŠTALACIJSKIH DEL</t>
  </si>
  <si>
    <t>Projekt za razpis
(v nadaljevanju PZR)</t>
  </si>
  <si>
    <t xml:space="preserve">Styria arhitektura d.o.o. 
Cankarjeva ul. 6E, 
2000 Maribor
</t>
  </si>
  <si>
    <t xml:space="preserve">Styria arhitektura d.o.o. </t>
  </si>
  <si>
    <t>Maribor</t>
  </si>
  <si>
    <t>David Mišič u.d.i.a.</t>
  </si>
  <si>
    <t>ZAKLJUČNA DELA</t>
  </si>
  <si>
    <t>SKUPAJ TUJE STORITVE</t>
  </si>
  <si>
    <t>ur</t>
  </si>
  <si>
    <t>m</t>
  </si>
  <si>
    <t>vozilom in pregled s TV kamero.</t>
  </si>
  <si>
    <t>Izpiranje kanalizacije s specialnim</t>
  </si>
  <si>
    <t>Izdelava preizkusa vodotesnosti</t>
  </si>
  <si>
    <t>TUJE STORITVE</t>
  </si>
  <si>
    <t>SKUPAJ KANALIZACIJA</t>
  </si>
  <si>
    <t>plastičnih mas, vgrajenih na</t>
  </si>
  <si>
    <t>Izdelava kanalizacije iz cevi iz</t>
  </si>
  <si>
    <t>KANALIZACIJA</t>
  </si>
  <si>
    <t xml:space="preserve">SKUPAJ ZEMELJSKA DELA </t>
  </si>
  <si>
    <t>m3</t>
  </si>
  <si>
    <t xml:space="preserve">ZEMELJSKA DELA </t>
  </si>
  <si>
    <t>SKUPAJ PREDDELA</t>
  </si>
  <si>
    <t>profilov</t>
  </si>
  <si>
    <t>PREDDELA</t>
  </si>
  <si>
    <t>E.</t>
  </si>
  <si>
    <t>C.</t>
  </si>
  <si>
    <t>m2</t>
  </si>
  <si>
    <t>-</t>
  </si>
  <si>
    <t>D.</t>
  </si>
  <si>
    <t>OGREVANJE IN HLAJENJE</t>
  </si>
  <si>
    <t>PREZRAČEVANJE</t>
  </si>
  <si>
    <t>Obračun izkopov in prevozov zemlje se vrši v m³, merjeno na osnovi profilov posnetih pred izvršenim izkopom in po njem. Količine zemljine v popisu so upoštevane v nerazsutem stanju, v izračunu za odvoz in skladiščenje je potrebno upoštevati faktor razsutosti zemljine.</t>
  </si>
  <si>
    <t>Požarna zaščita jeklenih konstukcij mora izpolnjevati zahteve iz ŠPV 30min RE30.</t>
  </si>
  <si>
    <t>V suhomontažnih stenah iz mavčno-kartonskih plošč ob vratnih in okenjskih odprtinah, inštalacijskih odprtinah se skladno s tehničnimi smernicami proizvajalca kot npr. KNAUF vgradijo ustrezne ojačitve, odvisne od višine, širine in teže vratnih ter okenjskih kril.</t>
  </si>
  <si>
    <t>Protipožarno tesnjenje prehodov instalacij skozi stene in plošče med požarnimi sektorji. Izvedba v skladu s požarnim elaboratom.</t>
  </si>
  <si>
    <t xml:space="preserve"> - VKV delavec</t>
  </si>
  <si>
    <t xml:space="preserve"> - KV delavec</t>
  </si>
  <si>
    <t xml:space="preserve"> - PK delavec</t>
  </si>
  <si>
    <t>Razni drobni RF izdelki.</t>
  </si>
  <si>
    <t>Razni drobni vroče cinkani in pleskani  ključavničarski izdelki.</t>
  </si>
  <si>
    <t>Dobava in montaža Rf profilov na stiku različnih finalnih tlakov in ob pragovih, ipd.</t>
  </si>
  <si>
    <t>Za potrebe popisa se za udeležence pri graditvi objekta uporabljajo
naslednje okrajšave:
OVP: odgovorni vodja projekta,
ON: odgovorni nadzornik
OPA: odgovorni projektant arhitekture
OPGK: odgovorni projektant gradbenih konstrukcij
OP: odgovorni projektant
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poročila in vsi opisi ter sheme mora ponudnik upoštevati tudi če se besedilo popisa ne sklicuje na konkretne sheme.</t>
  </si>
  <si>
    <t>V SKLADU Z 84. ČELNOM ZGO IZVAJALEC MORA PRED PRIČETKOM DEL OBVEZNO PREVERITI VSE MERE NA OBJEKTU!</t>
  </si>
  <si>
    <t>IZVAJALEC MORA PREDATI V PREGLED IN POTRDITEV VZORCE VSEH VGRAJENIH MATERIALOV IN PRODUKTOV (NPR. TLAKI, FINALNE OBDELAVE, ....). ŠTEVILO VZORCEV DOGOVORI Z OVP IN ON, V KOLIKOR Z RAZPISOM ZA IZBOR IZVAJALCA.
ŠTEVILO NI TOČNO DOLOČENO. STROŠEK IZDELAVE DELAVNIŠKIH NAČRTOV IN IZDELAVE VZORCEV IZVAJALEC UPOŠTEVA V POSAMEZNIH POSTAVKAH POPISA. PRED ZAČETKOM IZVAJANJA VSEH DEL JE POTREBNO PREVERITI OBMOČJA DILATACIJ.</t>
  </si>
  <si>
    <t xml:space="preserve">PODLAGA ZA IZVEDBO SO DELAVNIŠKI NAČRTI, IZDELANI IZ STRANI IZVAJALCA IN POTRJENI IZ STRANI OVP, OPA. ODLAGA ZA IZVEDBO DELAVNIŠKIH NAČRTOV SO SHEME IZ POSAMIČNIH NAČRTOV. 
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
V PRIMERU NEJASNOSTI JE IZVAJALEC DEL OZ. PONUDNIK, ŽE V ČASU IZDELOVANJA PONUDBE DOLŽAN POSTAVITI OVP ZAHTEVO PO POJASNITVI NA NAČIN, KI JE V SKLADU Z IZVAJANJEM JAVNEGA RAZPISA. IZMERE SO IZVEDENE SKLADNO Z GN NORMAMI.
Dela je treba izvajati po določilih veljavnih tehničnih predpisov in skladno z obveznimi standardi in z Uredba o zagotavljanju varnostni in zdravja pri delu na začasnih in premičnih gradbiščih (Ur.l.RS št. 83/05).
</t>
  </si>
  <si>
    <t>SPLOŠNE OPOMBE</t>
  </si>
  <si>
    <t xml:space="preserve">Skladno s 84. členom ZGO mora izvajalec pred začetkom in med izvajanjem posameznih del opraviti pregled projekta za izvedbo in opozoriti investitorja, projektanta in revidenta ter nadzornika na morebitne ugotovljene pomanjkljivosti. </t>
  </si>
  <si>
    <t>V vsaki ceni po enoti je potrebno zajeti vse za gotove montirane in finalno obdelane izdelke - kot kompleten izdelek v skladu s projektom, brez dodatnih del za izvedbo posamezne postavke, kompletno z izdelavo vse potrebne izvedbene delavniške in montažne tehnične dokumentacije ter detajlov izvedbe. Vse rešitve je potrebno uskladiti s OVP oziroma pridobiti potrditev s strani OVP. V ceni vseh postavk je potrebno zajeti še vse ostalo iz splošnih razpisnih pogojev za izbor izvajalca, kar s tem popisom ni zajeto.</t>
  </si>
  <si>
    <t>Podlaga za izvedbo so delavniški načrti, izdelani iz strani izvajalca in potrjeni iz strani OVP, OPA. Podlaga za izvedbo delavniških načrtov so sheme iz posamičnih načrtov. 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 V primeru nejasnosti je izvajalec del oz. ponudnik, že v času izdelovanja ponudbe dolžan postaviti OVP zahtevo po pojasnitvi na način, ki je v skladu z izvajanjem javnega razpisa. Izmere so izvedene skladno z GN normami.</t>
  </si>
  <si>
    <t>Ponudnik mora vkalkulirati strošek izvedbe začasne deponije za material za ponovni zasip in sicer v odvisnosti od možnosti ali deponija ob objektu ali pa na začasni deponiji izven lokacije gradnje, zajeti v ceni izkopov. V ceni na enoto je potrebno upoštevati vse prenose, transporte, pomožne dela, začasna podpiranja, premične odre in čiščenje po zaključku del, vso potrebno zaščito pred uničenjem oz. poškodovanjem, vsa nakladanja in prevoz odvečnega materiala oz. izkopa na začasno in stalno deponijo s plačilom takse za deponijo.</t>
  </si>
  <si>
    <t>Brežine izkopov je potrebno kopati pod naklonom, glede na trdnost kopane zemlje. Če se koplje v večjo globino je treba kopati v obliki stopnic, oziroma izvesti ustrezno opiranje bočnih sten, kar je zajeti že v fazi oddaje ponudbe v ceni posamezne postavke za izkope. Izpodkopavanje zemlje je prepovedano. Količine vseh izkopov, zasipov kot tudi odvozov so podane v raščenem stanju.</t>
  </si>
  <si>
    <t>Standardi, ki se nanašajo zemeljska dela, oziroma materiale, ki se uporabljajo pri zemeljskih delih.
Geotekstilije in geotekstilijam sorodni izdelki – Značilnosti, ki se zahtevajo pri nasipih, temeljih in trdnih strukturah
SIST EN 13251:2001
SIST EN 13251:2001/ A1:2005
Geotekstilije in geotekstilijam sorodni izdelki – Značilnosti, ki se zahtevajo pri drenažnih sistemih
SIST EN 13252:2001
SIST EN 13252:2001/ A1:2005
OP: Montažni piloti zajeti pri ab montažnih delih!
Geosintetične ovire-Zahtevane karakteristike pri gradnji rezervarjev in nasipov.
SIST EN 13361:2004
SIST EN 13361:2004/A1:2007
Izkopi se izvajajo v pretežno prodno peščenih plasteh. Lokalno so se pojavljajo tanjše plasti peska, nekaj konglomerata in tudi bolj zaglinjenih plasti.</t>
  </si>
  <si>
    <t>Skladno s 84. členom ZGO mora izvajalec pred začetkom in med izvajanjem posameznih del opraviti pregled projekta za izvedbo in opozoriti investitorja, projektanta in revidenta ter nadzornika na morebitne ugotovljene pomanjkljivosti.
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oročila in vsi opisi ter sheme mora ponudnik upoštevati tudi če se besedilo popisa ne sklicuje na konkretne sheme.</t>
  </si>
  <si>
    <t>Vse izmere je potrebno preveriti po posameznih projektih, in na objektu samem. V primeru nejasnosti kontaktirati OVP.
Podlaga za izvedbo so delavniški načrti, izdelani iz strani izvajalca in potrjeni iz strani OVP. Podlaga za izvedbo delavniških načrtov so sheme iz posamičnih načrtov.</t>
  </si>
  <si>
    <t>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t>
  </si>
  <si>
    <t>V primeru nejasnosti je izvajalec del oz. ponudnik, že v času
izdelovanja ponudbe dolžan postaviti OVP zahtevo po pojasnitvi na način, ki je v skladu z izvajanjem javnega razpisa.</t>
  </si>
  <si>
    <t>Lahki agregati – 1. del: Lahki agregati za beton, malto in injekcijsko malto
SIST EN 13055-1:2002
SIST EN 13055-1:2002/AC:2004</t>
  </si>
  <si>
    <t>Beton - 1.del - Specifikacija, lastnosti, proizvodnja in skladnost
SIST EN 206-1:2003
SIST EN 206-1:2003/A1:2004
SIST EN 206-1:2003/A2:2005
SIST EN 1026 (OP: Uporablja se zadnja veljavna izdaja standarda z vsemi dopolnili in popravki)
Armatura slovensko tehnično soglasje STS-05/007
STS-05/012 za armaturne mreže
STS-06/042 za rezano in krivljeno armaturo
Vlakna za beton-1.del:Jeklena vlakna-definicije,specifikacije in skladnost
SIST EN 14889-1:2006
Vlakna za beton-2.del: Polimerna vlakna- efinicije,specifikacije in skladnost
SIST EN 14889-2:2006
Konstrukcijska ležišča- 5.del:Lončna ležišča
SIST EN 1337-5:2005
Konstrukcijska ležišča- 6.del:Linijska in točkovna zasučna ležišča
SIST EN 1337-6:2004
Konstrukcijska ležišča- 7.del:Sferična in cilindrična PTFE ležišča
SIST EN 1337-7:2004
Konstrukcijska ležišča- 8.del:Vodila za ležišča in pritrjene konstrukcije
SIST EN 1337-8:2008
Betonarna ki proizvede beton o kontroli proizvodnje</t>
  </si>
  <si>
    <t>Proizvodi in sistemi za zaščito in popravilo betonskih konstrukcij –
Definicije, zahteve, kontrola kakovosti in ovrednotenje skladnosti – 6. del:
Sidranje armaturne palice
SIST EN 1504-6:2006
Proizvodi in sistemi za zaščito in popravilo betonskih konstrukcij –
Definicije, zahteve, kontrola kakovosti in ovrednotenje skladnosti – 7.del:
Zaščita armature proti koroziji
SIST EN 1504-7:2006
Mikro silika za beton – 1.del: Definicije, zahteve in merila skladnosti
SIST EN 13263-1:2005+A1:2009
Vsi AB stebri, slopi in nosilci stene izdelani v kvaliteti vidnega betona morajo imeti perfektne 90 stopinjske robove
Pri postavkah so v oklepajih podani podatki o betonu in sicer v zaporedju (tlačna trdnost/razred  postavljenosti/kloridi/maksimalno
zrno/zaščitna plast-zgoraj-spodaj-bočno)</t>
  </si>
  <si>
    <t>Opaži vidnih elementov (vidnih stropov, stebrov, slopov in nosilcev) morajo biti kovinski, s plastično prevleko za doseganje boljše kvalitete. Predviden je kvaliteten premaz, voščeni, s ciljem površin brez madežev in luž.</t>
  </si>
  <si>
    <t>Izdelava tampona in priprava temeljnih tal</t>
  </si>
  <si>
    <t>Antikorozijska zaščta jekla za konstrukcijo izpostavljeno atmosferskim vplivom - zunanja:</t>
  </si>
  <si>
    <t>Za izvedbo vročega cinkanja so merodajne SIST EN , EN DIN –norma 1461, kakor tudi strokovno tehnične smernice za vroče cinkanje.
Preverjanje debeline cinkove prevleke mora potekati po DIN 50 981. Po standardu ( normi) znaša minimalna debelina sloja nanosa za material od debeline 6 mm naprej 85 mikronov, vendar mora za področje mestnega zraka in za trajnost zaščite cca. 30 let biti zvišana na cca. 70 – 100
mikronov. Za doseganje boljšega oprijema bi naj vsi za vroče cinkanje predvideni jekleni deli bili najprej odgovarjajoče predobdelani , očiščeni in šele nato vroče cinkani.</t>
  </si>
  <si>
    <t>Zunanje jeklene konstrukcije so zaščitene z nanosom cinkove prevleke, ki nastane s potapljanjem v tekoči cink. Celotne konstrukcije morajo biti konstruirane, oz. sestavljene v vijačeni izvedbi, zvari morajo biti popolnoma zaprti in očiščeni žlindre in ne smejo imeti nobenih por ali
dotoka žlindre. Morajo biti izvedeni neprekinjeno in ne kot prekinjeni zvari. Ostanki žlindre, ki nastaja pri varjenju morajo biti popolnoma odstranjeni.</t>
  </si>
  <si>
    <t>Standardi, ki se nanašajo ključavničarska dela, oziroma materiale, ki se uporabljajo pri ključavničarskih delih.</t>
  </si>
  <si>
    <t>Izvajale oziroma podizvajalec - pripravljalec kovinskih nosilnih elementov, mora evidentirati vse procesne korake priprave površine kovinskih nosilnih elementov objekta.</t>
  </si>
  <si>
    <t>Jeklena konstrukcija, ki je vroče cinkana je potrebno pred cinkanjem določiti zvarjence kar bo razvidno iz delavniških
načrtov.
Vsi zaprti profili jeklene konstrukcije so na priključne pločevine varjeni z obdelanimi polno nosilnimi zvari. Na mestih kjer se vijačenje izvaja skozi cev je potrebno v cevi vgraditi jeklene nastavke t.i. puše na mestih, da vijak ne vijačimo v prazno.</t>
  </si>
  <si>
    <t>Vse polno nosilne zvare je potrebno kontrolirati z ultrazvokom. Pregledano mora biti vsaj 40% vseh zvarov. Obseg kontrole se poveča ob pojavu slabih rezultatov – določi institucija, ki bo kontrolirala kvaliteto izvedbe. Vizualni pregled se vrši na vseh zvarih.</t>
  </si>
  <si>
    <t>Vsi vijačeni spoji jeklenih konstrukcij se izvajajo z inbus vijaki iz nerjaveče pločevine, ki morajo ustrezati standardu ISO 10462, z ugreznjeno glavo. Razred vzdržljivosti vijakov je 8.8. in 10.9.</t>
  </si>
  <si>
    <t>Vse spoje se vijači kontrolirano z momentnim ključem. Pri običajnih spojih kategorija A se privijači tako, da je spoj popolnoma stisnjen. Pri vseh spojih kategorije B je zahtevana polna sila prednapetja ter minimalni koeficient trenja  =0.30.</t>
  </si>
  <si>
    <t>Standardi, ki se nanašajo na okovja, stavbno pohištvo, stekla:</t>
  </si>
  <si>
    <r>
      <rPr>
        <b/>
        <sz val="10"/>
        <rFont val="Arial Narrow"/>
        <family val="2"/>
        <charset val="238"/>
      </rPr>
      <t>Okna in vrata</t>
    </r>
    <r>
      <rPr>
        <sz val="10"/>
        <rFont val="Arial Narrow"/>
        <family val="2"/>
        <charset val="238"/>
      </rPr>
      <t xml:space="preserve"> – Standard za proizvod, zahtevane lastnosti – 1. del: Okna in vrata brez določenih lastnosti požarne odpornosti in dimotesnosti, vendarz vključeno odpornostjo strešnih oken proti požaru z zunanje strani SIST EN 14351-1:2006+A1:2010</t>
    </r>
  </si>
  <si>
    <r>
      <rPr>
        <b/>
        <sz val="10"/>
        <rFont val="Arial Narrow"/>
        <family val="2"/>
        <charset val="238"/>
      </rPr>
      <t>Stavbno okovje</t>
    </r>
    <r>
      <rPr>
        <sz val="10"/>
        <rFont val="Arial Narrow"/>
        <family val="2"/>
        <charset val="238"/>
      </rPr>
      <t xml:space="preserve"> – Naprave za zasilne izhode z vzvodno ročico ali pritisnim pedalom za evakuacijske poti – Zahteve in preskusne metode SIST EN 179:2008</t>
    </r>
  </si>
  <si>
    <r>
      <rPr>
        <b/>
        <sz val="10"/>
        <rFont val="Arial Narrow"/>
        <family val="2"/>
        <charset val="238"/>
      </rPr>
      <t>Požarna vrata okovje</t>
    </r>
    <r>
      <rPr>
        <sz val="10"/>
        <rFont val="Arial Narrow"/>
        <family val="2"/>
        <charset val="238"/>
      </rPr>
      <t xml:space="preserve">
Ključavnice in stavbno okovje – Zapore z vodoravnim potisnim drogom za izhod ob paniki – Zahteve in preskusne metode SIST EN 1125:2008
Stavbno okovje – Naprave za samodejno zapiranje vrat – Zahteve in preskusne metode
SIST EN 1154:2000
SIST EN 1154:2000/ A1:2003
SIST EN 1154:2000/ A1:2003/AC:2006
Stavbno okovje – Električne naprave za nadzor zapiranja vrat –Zahteve in preskusne metode
SIST EN 1155:2000
SIST EN 1155:2000/ A1:2003
SIST EN 1155:2000/ A1:2003/AC:2006
Stavbno okovje – Naprave za usklajeno zapiranje vrat –Zahteve in preskusne metode
SIST EN 1158:2000
SIST EN 1158:2000/ A1:2003
SIST EN 1158:2000/ A1:2003/AC:2006</t>
    </r>
  </si>
  <si>
    <r>
      <rPr>
        <b/>
        <sz val="10"/>
        <rFont val="Arial Narrow"/>
        <family val="2"/>
        <charset val="238"/>
      </rPr>
      <t>Okovje</t>
    </r>
    <r>
      <rPr>
        <sz val="10"/>
        <rFont val="Arial Narrow"/>
        <family val="2"/>
        <charset val="238"/>
      </rPr>
      <t xml:space="preserve">
Stavbno okovje – Ključavnice in zapahi – Mehanske ključavnice,zapahi in prijemniki – Zahteve in preskusne metode 
SIST EN 12209:2004
SIST EN 12209:2004/ AC:2006
Stavbno okovje – Enoosni tečaji – Zahteve in klasifikacija
SIST EN 1935:2002
SIST EN 1935:2002/ AC:2004
Stavbno okovje-ključavnice in zapahi-Elektromehanske ključavnice in
zaporne plošče-Zahteve in preskusne metode
SIST EN 14846:2009</t>
    </r>
  </si>
  <si>
    <r>
      <rPr>
        <b/>
        <sz val="10"/>
        <rFont val="Arial Narrow"/>
        <family val="2"/>
        <charset val="238"/>
      </rPr>
      <t>Industrijska vrata</t>
    </r>
    <r>
      <rPr>
        <sz val="10"/>
        <rFont val="Arial Narrow"/>
        <family val="2"/>
        <charset val="238"/>
      </rPr>
      <t xml:space="preserve">
Vrata v industrijske in javne prostore ter garažna vrata – Standard za proizvod – 1. del: Proizvodi brez določenih lastnosti požarne odpornosti in dimotesnosti
SIST EN 13241-1:2003+A1:2011</t>
    </r>
  </si>
  <si>
    <r>
      <rPr>
        <b/>
        <sz val="10"/>
        <rFont val="Arial Narrow"/>
        <family val="2"/>
        <charset val="238"/>
      </rPr>
      <t>Senčila</t>
    </r>
    <r>
      <rPr>
        <sz val="10"/>
        <rFont val="Arial Narrow"/>
        <family val="2"/>
        <charset val="238"/>
      </rPr>
      <t xml:space="preserve">
Zunanja senčila – Zahtevane lastnosti, vključno z varnostjo
SIST EN 13561:2004+A1:2009 Polkna – Zahtevane lastnosti, vključno z varnostjo SIST EN 13659:2004+A1:2009</t>
    </r>
  </si>
  <si>
    <r>
      <rPr>
        <b/>
        <sz val="10"/>
        <rFont val="Arial Narrow"/>
        <family val="2"/>
        <charset val="238"/>
      </rPr>
      <t>Stekla</t>
    </r>
    <r>
      <rPr>
        <sz val="10"/>
        <rFont val="Arial Narrow"/>
        <family val="2"/>
        <charset val="238"/>
      </rPr>
      <t xml:space="preserve">
Steklo v stavbah – Posebni osnovni izdelki – Boro silikatno steklo – 1-2. del:
Ovrednotenje skladnosti/standard za izdelke
SIST EN 1748-1-2:2005
Steklo v stavbah – Posebni osnovni izdelki – 2-2.del: Steklena keramika –
Ovrednotenje skladnosti/standard za izdelek
SIST EN 1748-2-:2005
Steklo v stavbah – Toplotno utrjeno natrij-kalcijevo silikatno steklo –2.del: ovrednotenje skladnosti/standard za izdelek
SIST EN 1863-2:2005
Steklo v stavbah – Toplotno kaljeno boro silikatno varnostno steklo – 2.del:
Ovrednotenje skladnosti/standard za izdelek
SIST EN 13024-2:2005
Steklo v stavbah – Steklo z nanosi – 4. del: Ovrednotenje
skladnosti/standard za izdelek
SIST EN 1096-4:2005
Steklo v stavbah – Toplotno kaljeno natrij-kalcijevo silikatno varnostno
steklo – 2. del: Ovrednotenje skladnosti/standard za izdelek
SIST EN 12150-2:2005</t>
    </r>
  </si>
  <si>
    <t>Steklo v gradbeništvu – Toplotno kaljeno natrij-kalcijevo silikatno utorjeno
varnostno steklo – 2. del: Ovrednotenje skladnosti/standard za izdelek
SIST EN 15683-2:2014
Steklo v stavbah Kemično utrjeno natrij-kalcijevo silikatno steklo – 2. del:
Ovrednotenje skladnosti/standard za izdelek
SIST EN 12337-2:2005
Steklo v stavbah – Osnovni izdelki iz zemljo alkalijskega silikatnega stekla –
2. del: Ovrednotenje skladnosti/standard za izdelek
SIST EN 14178-2:2005
Steklo v stavbah – Osnovni izdelki iz natrij-kalcijevega silikatnega stekla –
9. del: Ovrednotenje skladnosti/standard za izdelek
SIST EN 572-9:2005
Steklo v gradbeništvu – HS-preskus kaljenega natrijevega kalcijevegasilikatnega
varnostnega stekla – 2. del:Ovrednotenje skladnosti/standard
za izdelek
SIST EN 14179-2:2005
Steklo v gradbeništvu – Kaljeno zemljo alkalijsko silikatno varnostno steklo
– 2. del: Ocena skladnosti/standard za izdelek
SIST EN 14321-2:2006</t>
  </si>
  <si>
    <t>Steklo v gradbeništvu -HS – preskus kaljenega zemljo alkalijsko silikatnega
varnostnega stekla – 2. del: Vrednotenje skladnosti/standard za izdelek
SIST EN 15682-2:2013
Steklo v gradbeništvu – Lepljeno steklo in lepljeno varnostno steklo –
Ovrednotenje skladnosti/standard za izdelek
SIST EN 14449:2005
SIST EN 14449:2005 /AC:2006
Steklo v gradbeništvu – Izolacijsko steklo – 5. del: Ovrednotenje skladnosti
SIST EN 1279-5:2005+A2:2010
Tesnilne mase za nekonstrukcijske stike v stavbah in na sprehajalnih
površinah – 2.del: Tesnilne mase za zasteklitev
SIST EN 15651-2:2013</t>
  </si>
  <si>
    <r>
      <rPr>
        <b/>
        <sz val="10"/>
        <rFont val="Arial Narrow"/>
        <family val="2"/>
        <charset val="238"/>
      </rPr>
      <t>Izdelki iz stekla</t>
    </r>
    <r>
      <rPr>
        <sz val="10"/>
        <rFont val="Arial Narrow"/>
        <family val="2"/>
        <charset val="238"/>
      </rPr>
      <t xml:space="preserve">
Steklo v gradbeništvu- Ogledala iz stekla s srebrno prevleko za uporabo v
notranjosti stavb -2.del: Ovrednotenje skladnosti/standard za izdelek
SIST EN 1036-2:2008
Steklo v gradbeništvu-Stekleni zidaki in stekleni tlakovci-2.del:
Ovrednostenje skladnosti, standard za izdelek
SIST EN 1051-2:2008</t>
    </r>
  </si>
  <si>
    <r>
      <rPr>
        <b/>
        <sz val="10"/>
        <rFont val="Arial Narrow"/>
        <family val="2"/>
        <charset val="238"/>
      </rPr>
      <t>Tesnost stavbnega pohištva</t>
    </r>
    <r>
      <rPr>
        <sz val="10"/>
        <rFont val="Arial Narrow"/>
        <family val="2"/>
        <charset val="238"/>
      </rPr>
      <t xml:space="preserve">
Stavbno pohištvo, ki je izpostavljeno atmosferskim padavinam, mora biti ob upoštevanju lokalnih podnebnih razmer grajeno tako, da stavbo v skladu s 3. členom Pravilnika o zaščiti stavb pred vlago, ščiti pred atmosferskimi padavinami.</t>
    </r>
  </si>
  <si>
    <t>Stavbno pohištvo iz prejšnjega odstavka mora po standardu SIST EN 12208 izpolnjevati naslednje zahteve glede vodotesnosti:
okna ter vhodna in balkonska vrata, vgrajena v pritličje ali prvo nadstropje
stavbe, morajo ustrezati razredu 4A,
okna ter vhodna in balkonska vrata, vgrajena v drugo ali tretje nadstropje
stavbe, morajo ustrezati razredu 7A,
okna ter vhodna in balkonska vrata, vgrajena v četrto ali višje nadstropje
stavbe, morajo ustrezati razredu 9A.
Vodotesnost stavbnega pohištva iz prejšnjega odstavka mora biti izmerjena po standardu SIST EN 1027</t>
  </si>
  <si>
    <t>kompl.</t>
  </si>
  <si>
    <t>Vroče valjani izdelki iz konstrukcijskih jekel – 1. del: Splošni tehnični dobavni pogoji
SIST EN 10025-1:2004
Dodajni materiali za varjenje – Splošni produktni standard za dodajne materiale in praške za talilno varjenje kovinskih materialov
SIST EN 13479:2005
Visokotrdnostne vijačne zveze za prednapetje-1.del:Splošne zahteve
SIST EN 14399-1:2005
Lepila za splošne namene montaže v gradbeništvu – zahteve in preskusne metode
SIST EN 15274:2009
Izvedba jeklenih konstrukcij in aluminijastih konstrukcij – 1.del: Zahteve za ugotavljanje skladnosti sestavnih delov konstrukcij
SIST EN 1090-1:2009+A1:2012
Vijačni sestavi brez predhodne strukturne obremenitve – 1.del: Splošne zahteve
SIST EN 15048-1:2007
Nerjavna jekla-4.del:Tehnični dobavni pogoji za tanko in debelo pločevino in trakove iz nerjavnih konstrukcijskih jekel
SIST EN 10088-4:2009
Nerjavna jekla-5.del:Tehnični dobavni pogoji za drogove, palice, žico, profile in svetle izdelke iz nerjavnih konstrukcijskih jekel
SIST EN 10088-5:2009
Vroče valjani votli profili iz nelegiranih in drobnozrnatih konstrukcijskih jekel – 1. del: Tehnični dobavni pogoji
SIST EN 10210-1:2006</t>
  </si>
  <si>
    <t>Hladno oblikovani varjeni votli konstrukcijski profili iz nelegiranih in
drobnozrnatih jekel-1.del:Tehnični dobavni pogoji
SIST EN 10219-1:2006
Nelegirane jeklene cevi za varjenje in vrezovanje navojev – Tehnični dobavni pogoji
SIST EN 10255:2004+A1:2007
Jekleni ulitki za uporabo v gradbeništvu
SIST EN 10340:2007
SIST EN 10340:2007/AC:2008
Konstrukcijska jekla za kaljenje in popuščanje – Tehnični dobavni pogoji
SIST EN 10343:2009
Samonosilne izolacijske sendvič plošče z obojestranskim kovinskim oplaščenjem -Tovarniško izdelani proizvodi – Specifikacije
SIST EN 14509:2014
Samonosilna pločevina za pokrivanje streh ter zunanje in notranje obloge – Specifikacija proizvoda in zahteve
SIST EN 14782:2006
Povsem podprta pločevina in trakovi za pokrivanje streh ter zunanje in notranje obloge – Specifikacija za izdelek in zahteve
SIST EN 14783:2006
Aluminij in aluminijeve zlitine – Gradbeni proizvodi za konstrukcijska dela- Tehnični pogoji za prevzem in dobavo
SIST EN 15088:2006</t>
  </si>
  <si>
    <t>Notranja konstrukcija;
C5-I /H (zagotovitev dolge trajnosti nad 15let)</t>
  </si>
  <si>
    <t>Dobava in montaža revizijskih odprtin. Revizijske odprtine poravnane z stropom, pokrite s GK ploščo, odpiranje na "klik", vključno s kitanjem do ravne površine</t>
  </si>
  <si>
    <t>Dodatki, po shemi vrat, samozapirala, protiprašne pripire, odbojniki/zaustavljalci vrat, rešetke za prezračevanje integrirane v protiprašne pripire - sanitarni prostori.</t>
  </si>
  <si>
    <t>Pri izvedbi se je treba držati načrtov in navodil OPA. V primeru nejasnosti mora izvajalec del oz. ponudnik že v času izdelave ponudbe iskati ustrezna tolmačenja glavnega projektanta. V primeru, da izvajalec opazi v načrtu oz. detajlu napako, mora nanjo opozoriti, delo pa izvesti strokovno pravilno.
V ceni za enoto je potrebno upoštevati, poleg del, opisanih v posamezni postavki še:
snemanje izmer na licu mesta; dobavo vsega osnovnega in pomožnega materiala ter okovja, kljuk in ključavnic, z vsemi transportnimi in manipulativnimi stroški;
vse delo v delavnici in na objektu z vsemi dajatvami;
prevoz izdelkov na objekt, z nakladanjem, razkladanjem, skladiščenjem in prenosi do mesta vgraditve oz. montaže; vsi izdelki morajo biti ustrezno zaščiteni, da se med transporti in prenosi ne poškodujejo;
čiščenje po izvršeni montaži in zaščita do predaje naročniku; vse potrebne tesnitve notranjih in zunanjih zapir; izdelki, ki so predvideni za pleskanje, morajo biti obdelani do faze za pleskanje ali skupaj s finalizacijo, če je v opisu navedena; pri izdelkih v naravni izvedbi je treba upoštevati dvakrat premaz s
sandolinom ali drugim ustreznim (ekvivalentnim) premazanim sredstvom
za les in lakiranjem;
dobava vseh slepih podbojev in okvirjev;
dobava in vgrajevanje stekla po opisih;
vsa dela in ukrepi po predpisih varstva pri delu.</t>
  </si>
  <si>
    <t>Druge opombe:
Izvajajec izdela delavniško dokumentacijo, ki jo potrdi OPA. Podlaga za izdelavo delavniške dokumentacije so načrti arhitekture iz PZI projektne dokumentacije. Vse mere preveriti na mestu po izvršenih gradbenih delih.
Stavbno pohištvo se izdela na podlagi delavniške dokumentacije, ki je potrjena iz strani OPA.
vso stavbno pohištvo mora imeti ustrezne ateste
vse materiale mora pred vgradnjo potrditi OVP kovinski vratni podboji so prašno barvani V primeru da posamezne postavke v popisu ne zajemajo celotnega opisa potrebnega za funkcionalno dokončanje dela, mora ponudnik izvedbo le
tega vključiti v ceno na enoto!
Izvajalec mora izdelati vse delavniške in montažne načrte elementov in jih dati v pisno potrditev OVP, kot tudi izdelati vzorce finalnih obdelav in dobiti potrditev OVP.
Pri vseh delih je upoštevati sorazmerje stroškov  rganizacije in čiščenja po končanju vseh del.</t>
  </si>
  <si>
    <t>Standardi, ki se nanašajo mizarska dela, oziroma materiale, ki se uporabljajo pri mizarskih delih.
Notranje in zunanje obloge iz masivnega lesa – Značilnosti, ovrednotenje skladnosti in označevanje
SIST EN 14915:2013
Lesene konstrukcije – Furnirni slojnat les (LVL) za  onstrukcije – Zahteve
SIST EN 14374:2005
OP.: standarde za okovje glej poglavje okna, zastaklitve, senčila, vrata Dekorativni visokotlačni laminati (HPL) – Plošče na osnovi duromernih smol 
– 7. del: Kompaktni laminati in kompozitni paneli HPL za notranjo in zunanjo oblogo zidov in stropov
SIST EN 438-7:2005
Lepila za splošne namene montaže v gradbeništvu – zahteve in preskusne metode
SIST EN 15274:2009</t>
  </si>
  <si>
    <t>V vseh mavčnih stenah so vogali zaščiteni s tipskimi pocinkanimi pločevinastimi vogalniki sistema proizvajalca predelnih mavčnih sten!</t>
  </si>
  <si>
    <t>V sanitarnih stenah je upoštevati vgradnjo elementov za pritrjevanje sanitarnih elementov - glej projekt arhitekture in strojnih instalacij - sanitarna oprema!
Prav tako je potrebno všteti vsa bandažiranja in kitanja stikov!</t>
  </si>
  <si>
    <t>Dela je treba izvajati po določilih veljavnih normativov in skladno z obveznimi standardi
Pri izvedbi je treba upoštevati tudi navodila proizvajalca materiala, ki se uporablja pri izvedbi.
Delo obrtnika obsega:
dobavo vsega osnovnega in pomožnega materiala;
prevoz materiala na objekt, z nakladanjem, razkladanjem, skladiščenjem in prenosi na objektu;
čiščenje izdelkov oz. podlog pred pričetkom del;
nanašanje osnovnih in končnih premazov z vsemi med fazami;
čiščenje prostorov in izdelkov po opravljenem delu in zaščita do predaje naročniku;
vsa dela v delavnici in na objektu z vsemi dajatvami;
vsa dela in ukrepi po predpisih varstva pri delu.
Vse manjše izreze za instalacije, bandažiranje in kitanje stikov ter vijakov, kitanje vseh stikov med nosilnimi konstrukcijami in mavčnokartonskimi elementi z akrilnim kitom je zajeto v cenah na enoto.
Mavčnokartonska dela se morajo izvajati po detajlih in navodilih proizvajalcev plošč.
V primeru da posamezne postavke v popisu ne zajemajo celotnega opisa potrebnega za funkcionalno dokončanje postavke, mora ponudnik izvedbo le tega vključiti v ceno na enoto!
Na mestih odprtin z vgradnjo vrat je izvesti ustrezno podkonstrukcijo, kar je zajeti v ceni po enoti posameznih sten!</t>
  </si>
  <si>
    <t>Dela lahko izvaja le pooblaščeni izvajalec.</t>
  </si>
  <si>
    <t>Standardi, ki se nanašajo mavčno kartonska dela, oziroma materiale, ki se uporabljajo pri mavčno kartonskih delih:
Mavčne plošče – Definicije, zahteve in preskusne metode
SIST EN 520:2005+A1:2009
Mavčni proizvodi, ojačeni z vlakni – Definicije, zahteve in preskusne metode
SIST EN 13815:2006
Predizdelani paneli mavčnih plošč s kartonskim jedrom – Definicije, zahteve in preskusne metode
SIST EN 13915:2007
Mavčne plošče za toplotno/zvočno izolacijo kompozitnih panelov – Definicije, zahteve in preskusne metode
SIST EN 13950:2006
Mavčne plošče, ojačane z vlakni – Definicije,zahteve in preskusne metode-
1.del:Mavčne plošče, ojačane z mrežo iz vlaken
SIST EN 15283-1:2008+A1:2009
Mavčne plošče, ojačane z vlakni – Definicije,zahteve in preskusne metode-
2.del:Mavčne plošče z vlakni
SIST EN 15283-2:2008+A1:2009
Tesnilni materiali za mavčne plošče – Definicije, zahteve in preskusne metode
SIST EN 13963:2005
SIST EN 13963:2005/ AC:2006
Mavčne plošče iz reciklaže – Definicije, zahteve in preskusne metode
SIST EN 14190:2005
Elementi s kovinskimi okvirji za mavčne plošče – Definicije,zahteve in preskusne metode
SIST EN 14195:2005
SIST EN 14195:2005/ AC:2006</t>
  </si>
  <si>
    <t>Predoblikovane mavčne plošče – Definicije, zahteve in preskusne metode
SIST EN 14209:2006
Mavčni elementi za viseče strope – Definicije, zahteve in preskusne metode
SIST EN 14246:2006
SIST EN 14246:2006/AC:2007
Pomožni in dodatni kovinski profili za mavčne plošče – Definicije, zahteve in preskusne metode
SIST EN 14353:2008+A1:2010
Lepila na osnovi mavca za toplotno, zvočno izolacijo kompozitnih panelov in mavčne plošče – Definicije, zahteve in preskusne metode
SIST EN 14496:2006
Lepila za splošne namene montaže v gradbeništvu – zahteve in preskusne metode
SIST EN 15274:2009
Združene polnilne in tesnilne mase-1.del:Specifikacija za toplo nanosljive tesnilne mase
SIST EN 14188-1:2005
Tesnilne in zalivne mase-2.del:Specifikacija za hladne tesnilne mase
SIST EN 14188-2:2005
Polnilne in tesnilne mase za stike – 3.del: Specifikacija za elastomerne tesnilne profile
SIST EN 14188:3:2006</t>
  </si>
  <si>
    <t>V primeru nejasnosti je izvajalec del oz. ponudnik, že v času izdelovanja ponudbe dolžan postaviti OVP zahtevo po pojasnitvi na način, ki je v skladu z izvajanjem javnega razpisa.
Dela je potrebno izvajati v skladu z tehničnimi predpisi in normativi v soglasju z obveznimi standardi za polaganje tlakov.
Delo obrtnika obsega:
dobavo osnovnega materiala za talne obloge
dobavo ostalega materiala
masa za izravnavo podloge
lepilo za lepljenje talnih oblog
obrobne letve
pritrdilni material za obrobne letve
snemanje izmer v objektu
pregled in čiščenje podlog
nanašanje izravnalne mase
vsa dela v delavnici in na objektu z dajatvami
prevoz materiala in orodja na objekt, z nakladanjem, razkladanjem
polaganje, prikrojitev in lepljenje talne obloge
pritrjevanje obrob
popravilo zidov ali stenskih oblog, če se poškodujejo</t>
  </si>
  <si>
    <r>
      <t xml:space="preserve">Opombe:
</t>
    </r>
    <r>
      <rPr>
        <sz val="10"/>
        <rFont val="Arial Narrow"/>
        <family val="2"/>
        <charset val="238"/>
      </rPr>
      <t>izvajalec mora predložiti vzorce v potrditev OVP in ON
ves vgrajeni material mora imeti ustrezne izjave o skladnosti
V kolikor ni nizkostenska obroba popisana ločeno jo je zajeti v ceni osnovne postavke tlaka.
V kolikor je v načrtu arhitekture predviden kitani stik med horizontalno in vertikalno površino, je potrebno PU kit zajeti v osnovni postavki tlaka.</t>
    </r>
  </si>
  <si>
    <t>V primeru da posamezne postavke v popisu ne zajemajo celotnega opisa potrebnega za funkcionalno dokončanje postavke, mora ponudnik izvedbo le tega vključiti v ceno na enoto!
Pri vseh delih je upoštevati sorazmerje stroškov rganizacije in čiščenja po končanju vseh del.</t>
  </si>
  <si>
    <r>
      <rPr>
        <b/>
        <sz val="10"/>
        <rFont val="Arial Narrow"/>
        <family val="2"/>
        <charset val="238"/>
      </rPr>
      <t>Standardi</t>
    </r>
    <r>
      <rPr>
        <sz val="10"/>
        <rFont val="Arial Narrow"/>
        <family val="2"/>
        <charset val="238"/>
      </rPr>
      <t>, ki se nanašajo tlakarska dela, oziroma materiale, ki se uporabljajo pri tlakarskih delih.
Lesene talne obloge – Lastnosti, ovrednotenje skladnosti in označevanje
SIST EN 14342:2013
Netekstilne, tekstilne in laminirane (plastene) talne obloge – Bistvene značilnosti
SIST EN 14041:2005
SIST EN 14041:2005/AC:2007
Podloge za športne dejavnosti – Notranje podloge za večnamensko uporabo – Specifikacija
SIST EN 14904:2006
Površinske prevleke – zahteve
SIST EN 12271:2007
Tankoplastne prevleke po hladnem postopku-Specifikacija
SIST EN 12273:2009
Lepila za splošne namene montaže v gradbeništvu – zahteve in preskusne metode
SIST EN 15274:2009
Združene polnilne in tesnilne mase
-1.del:Specifikacija za toplo nanosljive tesnilne mase
SIST EN 14188-1:2005
Tesnilne in zalivne mase
-2.del:Specifikacija za hladne tesnilne mase
SIST EN 14188-2:2005
Polnilne in tesnilne mase za stike
– 3.del: Specifikacija za elastomerne tesnilne profile
SIST EN 14188:3:2006
Tesnilne mase za nekonstrukcijske stike v stavbah in na sprehajalnih površinah
– 4.del: Tesnilne mase za sprehajalne površine
SIST EN 15651-4:2013</t>
    </r>
  </si>
  <si>
    <t>Končni izbor materialov in barv za finalne tlake potrdi OPA.</t>
  </si>
  <si>
    <t>V ceni postavk je zajeti tudi izvedbo vzorcev vseh tlakov in oblog , vsak vzorec min. površine 1,5m2.
Podane so dejanske neto površine tlakov.</t>
  </si>
  <si>
    <t>Izbor barve vseh finalnih tlakov in oblog potrdi projektant.</t>
  </si>
  <si>
    <t>V primeru nejasnosti je izvajalec del oz. ponudnik, že v času izdelovanja ponudbe dolžan postaviti OVP zahtevo po pojasnitvi na način, ki je v skladu z izvajanjem javnega razpisa.
Izdela se vzorec barve vsake  v velikosti najmanj 1,5m2, na licu mesta, na površini in v prostoru, ki se bo barval. Vzorec se izdela bodisi na končnem zaključnem sloju, ali v sklopu vzorca zaključnega sloja.
Dela je treba izvajati po določilih veljavnih normativov in skladno z obveznimi standardi.
Pri izvedbi je treba upoštevati tudi navodila proizvajalca materiala, ki se uporablja pri izvedbi.</t>
  </si>
  <si>
    <r>
      <rPr>
        <sz val="10"/>
        <rFont val="Arial Narrow"/>
        <family val="2"/>
        <charset val="238"/>
      </rPr>
      <t>V ceni posameznih postavk je zajeti tudi:
dobavo vsega osnovnega in pomožnega materiala;
prevoz materiala na objekt, z nakladanjem, razkladanjem, skladiščenjem in prenosi ;
čiščenje izdelkov oz. podlog pred pričetkom del;
nanašanje osnovnih in končnih premazov z vsemi med fazami;
čiščenje prostorov in izdelkov po opravljenem delu in zaščita do predaje naročniku;
vsa dela v delavnici in na objektu z vsemi dajatvami;
vsa dela in ukrepi po predpisih varstva pri delu.</t>
    </r>
    <r>
      <rPr>
        <b/>
        <sz val="10"/>
        <rFont val="Arial Narrow"/>
        <family val="2"/>
        <charset val="238"/>
      </rPr>
      <t xml:space="preserve">
Druge opombe: </t>
    </r>
    <r>
      <rPr>
        <sz val="10"/>
        <rFont val="Arial Narrow"/>
        <family val="2"/>
        <charset val="238"/>
      </rPr>
      <t>vsa dela se izvajajo po barvni študiji ali po potrditvi projektanta in naročnik
V primeru da posamezne postavke v popisu ne zajemajo celotnega opisa potrebnega za funkcionalno dokončanje postavke, mora ponudnik izvedbo le tega vključiti v ceno na enoto!
Pri vseh delih je upoštevati sorazmerje stroškov organizacije in čiščenja po končanju vseh del.</t>
    </r>
  </si>
  <si>
    <t>Ogledala</t>
  </si>
  <si>
    <r>
      <t xml:space="preserve">Kleparska
</t>
    </r>
    <r>
      <rPr>
        <sz val="10"/>
        <rFont val="Arial Narrow"/>
        <family val="2"/>
        <charset val="238"/>
      </rPr>
      <t>Povsem podprta pločevina in trakovi za pokrivanje streh ter zunanje in notranje obloge – Specifikacija za izdelek in zahteve SIST EN 14783:2006
Samonosilna pločevina za pokrivanje streh ter zunanje in notranje obloge – Specifikacija proizvoda in zahteve
SIST EN 14782:2006
OP: Glej še standarde pri ključavničarskih delih in pri pasarskih delih!</t>
    </r>
  </si>
  <si>
    <r>
      <rPr>
        <b/>
        <sz val="10"/>
        <rFont val="Arial Narrow"/>
        <family val="2"/>
        <charset val="238"/>
      </rPr>
      <t>Ravne strehe</t>
    </r>
    <r>
      <rPr>
        <sz val="10"/>
        <rFont val="Arial Narrow"/>
        <family val="2"/>
        <charset val="238"/>
      </rPr>
      <t xml:space="preserve">
Hidroizolacijski trakovi – Ojačeni bitumenski trakovi za tesnjenje streh – Definicije in lastnosti
SIST EN 13707:2005+A2:2009
Hidroizolacijski trakovi – Definicije in lastnosti podložnih folij – 1. del:
Podložne folije za strehe SIST EN 13859-1:2010
Hidroizolacijski trakovi – Definicije in lastnosti podložnih folij – 2. del:
Podložne folije za stene SIST EN 13859-2:2010
Hidroizolacijski trakovi – Polimerni in elastomerni trakovi za tesnjenje streh – Definicije in lastnosti
SIST EN 13956:2013</t>
    </r>
  </si>
  <si>
    <r>
      <rPr>
        <b/>
        <sz val="10"/>
        <rFont val="Arial Narrow"/>
        <family val="2"/>
        <charset val="238"/>
      </rPr>
      <t>Lepila</t>
    </r>
    <r>
      <rPr>
        <sz val="10"/>
        <rFont val="Arial Narrow"/>
        <family val="2"/>
        <charset val="238"/>
      </rPr>
      <t xml:space="preserve"> za splošne namene montaže v gradbeništvu – zahteve in preskusne
metode
SIST EN 15274:2009</t>
    </r>
  </si>
  <si>
    <t>Standardi, ki se nanašajo na ravne strehe oz. materiale, ki se uporabljajo pri ravnih strehah: ravne strehe</t>
  </si>
  <si>
    <t>Izvajalec mora za vse vidne pločevinaste obrobe in kape pripraviti delavniške načrte in jih dati v potrditev projektantu. Strošek izdelave delavniških načrtov izvajalec upošteva v postavkah popisa.</t>
  </si>
  <si>
    <t>35.</t>
  </si>
  <si>
    <t>36.</t>
  </si>
  <si>
    <t>kos.</t>
  </si>
  <si>
    <t>Dodatki, po shemi vrat, integrirana samozapirala - kot. Npr. Geze, protiprašne pripire, odbojniki/zaustavljalci vrat, rešetke za prezračevanje integrirane v protiprašne pripire - sanitarni prostori.</t>
  </si>
  <si>
    <t>38.</t>
  </si>
  <si>
    <t>39.</t>
  </si>
  <si>
    <t>40.</t>
  </si>
  <si>
    <r>
      <t xml:space="preserve">  </t>
    </r>
    <r>
      <rPr>
        <i/>
        <sz val="9"/>
        <color indexed="8"/>
        <rFont val="NewsGoth Cn BT"/>
        <family val="2"/>
      </rPr>
      <t>osebni žig:</t>
    </r>
  </si>
  <si>
    <t>Za potrebe popisa se za udeležence pri graditvi objekta uporabljajo
naslednje okrajšave:
OVP: odgovorni vodja projekta,
ON: odgovorni nadzornik
OPA: odgovorni projektant arhitekture
OPGK: odgovorni projektant gradbenih konstrukcij
OP: odgovorni projektant
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poročila in vsi opisi ter sheme mora ponudnik upoštevati
tudi če se besedilo popisa ne sklicuje na konkretne sheme.</t>
  </si>
  <si>
    <t>Celotna projektna dokumentacija, ki obsega vključno, a ne omejeno na skice, načrte, popise del, je kot arhitekturno delo varovano avtorsko delo skladno s 5. členom zakona o avtorski in sorodnih pravicah ( Ul. l. RS 21-958/1995 s spremembami, zasp). nosilec materialnih in drugih
pravic na projektni dokumentaciji je družba Styria arhitektura d.o.o. izvajalec del ima pravico do enkratne in namenske uporabe projektne dokumentacije za izvedbo del skladno s to  okumentacijo. v izogib nesporazumom, ne naročnik ne izvajalec del nima pravice do predelave projektne dokumentacije. vsaka sprememba, priredba ali predelava
celotne projektne dokumentacije ali kateregakoli njenega
posameznega dela brez predhodnega soglasja družbe Styria arhitektura d.o.o. je prepovedana. v primeru kršitve ima družba Styria arhitektura d.o.o. pravico zahtevati, da se odstrani stanje, ki je nastalo s kršitvijo in po potrebi porušijo zgrajeni ali drugače izvedeni deli v nasprotju s projektno dokumentacijo, kršitelj pa je za svoje ravnanje tudi odškodninsko odgovoren.</t>
  </si>
  <si>
    <t>Vse izmere je potrebno preveriti po posameznih projektih, in na objektu samem. V primeru nejasnosti kontaktirati OVP.
V popisu navedena komercialna imena so navedena zaradi natančnega določanja zahtevane kvalitete vgrajenih  materialov. Izvajalec (ponudnik) mora že v ponudbi specificirati, ali ponuja material naveden v razpisu, ali  alternativen  material. V koliko ponuja alternativen material mora ponujati najmanj enakovrednega predvidenemu ali boljšega. Enakovrednost ponujene alternative v ponudbi dokazuje skladno z določili razpisa – z izdelavo tehnično ekonomskega elaborata in predložitvijo certifikatov,  ehničnih listov in produktnih specifikacij.</t>
  </si>
  <si>
    <t>PODLOŽNI BETON</t>
  </si>
  <si>
    <t>Pred pričetkom izvajanja del ter vgrajevanja proizvodov mora izvajalec obvezno pridobiti pisno potrditev, delavniških načrtov, skic in detajlov OVP. V kolikor zaradi vrste  gradbenega proizvoda, delavniške dokumentacije izvajalec ne more zagotoviti je obvezno izdelati vzorec na gradbišču, ki ga potrdita potrdita OVP, ter ON z vpisom v dnevnik.</t>
  </si>
  <si>
    <t>Pri izvajanju betonskih del je nujno upoštevati vsa navodila statika, ki so podana v njegovem tehničnem poročilu.</t>
  </si>
  <si>
    <t>Vse po detajlih projekta PZI.</t>
  </si>
  <si>
    <t>Betonska dela splošno:
 - Konstrukcije iz betona morajo biti ravne, izdelane po opažnem načrtu, brez votlih mest in brez iztekanj cementnega mleka na stikih opažev.
- Nega betona vsebuje zaščito vgrajenega betona do polne trdnosti pred prevelikim izhlapevanjem vode iz betona, kakor tudi zaščito pred nizkimi temperaturami. Izvajalec mora pustiti v vseh betonskih konstrukcijah odprtine za montažo instalacij, ki jih je dolžan pred opaženjem režijsko kordinirati med posameznimi izvajalci in po potrebi vključiti projektanta električnih in strojnih instalacij.
- Pred izvedbo AB del je preveriti in upoštevati vsa navodila in opombe, ki so navedene pri opažih.</t>
  </si>
  <si>
    <t>vsi transporti materiala, pol vsi potrebni delovni odri
Za obliko in mesto morebitne delovne rege oz. prekinitve betoniranja se je potrebno obvezno predhodno dogovoriti s projektantoma arhitekture in gradbenih konstrukcij.
Betonska armatura mora biti obdelana v skladu z veljavnimi predpisi in točno po armaturnih načrtih; pritrjena mora biti tako, da ostane med betoniranjem na svojem mestu in v zahtevanem položaju.</t>
  </si>
  <si>
    <t>Za izvajalca del so merodajne zahtevane trdnosti betonov, ki so navedene v posamezni postavki popisa oziroma v statičnem računu in armaturnih načrtih. V primeru neskladnosti velja tolmačenje statika. V primeru da posamezne postavke v popisu ne zajemajo celotnega opisa
potrebnega za funkcionalno dokončanje dela, mora  ponudnik izvedbo le tega vključiti v ceno na enoto!</t>
  </si>
  <si>
    <t>Certifikat kontrole proizvodnje s strani certifikacijskega organa
Kemijski dodatki za beton, malto in injekcijsko maso – 2.del: Kemijski dodatki za beton – Definicije, zahteve, skladnost, označevanje in etiketiranje
SIST EN 934-2:2009+A1:2012
Kemijski dodatki za beton, malto in injekcijsko maso – 5.del: Kemijski dodatki za brizgan beton – Definicije, zahteve, skladnost, označevanje in obeleževanje
SIST EN 934-5:2008
Proizvodi in sistemi za zaščito in popravilo betonskih konstrukcij – Definicije, zahteve, kontrola kakovosti in ovrednotenje skladnosti – 2.del:
Sistemi za zaščito površine betona
SIST EN 1504-2:2004</t>
  </si>
  <si>
    <t>Proizvodi in sistemi za zaščito in popravilo betonskih konstrukcij – Definicije, zahteve, kontrola kakovosti in ovrednotenje skladnosti – 3.del:
Konstrukcijska in nekonstrukcijska popravila
SIST EN 1504-3:2006
Proizvodi in sistemi za zaščito in popravilo betonskih konstrukcij – Definicije, zahteve, kontrola kakovosti in ovrednotenje skladnosti – 4.del:
Konstrukcijsko povezovanje
SIST EN 1504-4:2005
Proizvodi in sistemi za zaščito in popravilo betonskih konstrukcij – Definicije, zahteve, kontrola kakovosti in ovrednotenje skladnosti – 5.del:
Injektiranje betona
SIST EN 1504-5:2005</t>
  </si>
  <si>
    <t>Dela je treba izvajati po določilih veljavnih tehničnih predpisov in normativov in skladno z obveznimi standardi.
Vgrajeni materiali za ta dela morajo po kvaliteti ustrezati določilom veljavnih tehničnih predpisov in veljavnim standardom. V ceni posameznih postavk za betonska dela je zajeti poleg izdelave dobave in vgradnje po opisu še:
dela in ukrepe po določilih veljavnih predpisov varstva pri delu; čiščenje in vlaženje opažev neposredno pred pričetkom betoniranja; manjša popravila opažev med betoniranjem; vgrajevanje betona v opaže ter premeščanje lijaka ali transportne cevi med betoniranjem;
 - zgoščevanje betona
 - nega betona: močenje, zaščita pred mrazom, vetrom, resljaji, soncem itd;
 - čiščenje betonskega železa od blata, rje, ki se lušči, maščobe;
 - postavljanje podložk in začasno vezanje
 - kontrolirati, da so vsa sidra, škatle, vložki, doze, cevi in podobno, na predvidenih mestih.
V ceni za enoto mora biti upoštevano poleg del, opisanih v posamezni postavki ter del in ukrepov iz točke 3. tega splošnega opisa še:
 - nabava vsega potrebnega materiala z vsemi transporti in manipulativnimi stroški ter ustreznim skladiščenjem in transporti do mesta mešanja; izdelava betona;</t>
  </si>
  <si>
    <t>1. Beton bele barve - za njegovo pripravo se bo uporabljal beli cement izbrane vrste in izvora. Predlaga se beli cement proizvajalca kot npr.:KEMA Puconci. Vse ostale komponente in njihove količine se bodo določile v okviru laboratorijskih preskusov, pri čemer se bo upošteval njihov vpliv na:
 barvo betona in na zahteve za vidni beton, obdelovalnost svežega betona (samo-zgoščevalni beton) in   lastnosti strjenega betona (tlačno trdnost, geološko obnašanje).
2. Samo-zgoščevalni beton ima lastnost, da doseže potrebno zgoščenost brez dodatnega zgoščevanja (vibriranja). Zato mora imeti tako konsistenčno  topnjo, ki omogoči betonu, da teče, pri čemer ne sme priti do segregacije in odvajanja odvečne vode (krvavljenje). V strjenem stanju pa mora doseči vse s projektom predpisane lastnosti. Njegova sestava se določi v okviru predhodnih laboratorijskih  preskusov,oziroma začetnih tipskih preiskav.
3. Kriteriji za vidni beton so povzeti iz veljavnega standarda za izvajanje betonskih konstrukcij – Nacionalni dodatek SIST EN 13670:2010/A101:2010.</t>
  </si>
  <si>
    <t>OBBETONIRANJA INSTALACIJ V TERENU</t>
  </si>
  <si>
    <t>Dobava in vgradnja betona pod temelj, za zaščito instalacij; v debelini 20 cm, vključno z armiranjem 50kg/m2. Beton C 30/37.</t>
  </si>
  <si>
    <t>Zakoličba in zaščita obstoječih instalacij. Izvajalec je dolžan obvestiti vse upravljalce komunalne infrastrukture o predvidenih posegih  skladno z navodili soglasij.</t>
  </si>
  <si>
    <t>PRI IZDELAVI TEMELJNE BLAZINE JE POTREBNO ZAGOTOVITI KONTROLO GEOMEHANIKA IN IZVESTI MERITVE TEMELJNIH TAL.</t>
  </si>
  <si>
    <t>Izkop mora biti na dnu širši od konture temeljne plošče na vse strani za debelino temeljne blazine. Vgradnja po plasteh debeline 25-30cm. Kontrola kvalitete vgrajenih plasti se preverja z meritvami modula stisljivosti po švicarski metodi. Na planumu gramozne blazine debeline cca 80cm mora biti izkazan modul Ms&gt;80MPa.</t>
  </si>
  <si>
    <t>Nabijanje kamnite podloge z vibracijskim nabijačem (žaba do 500 kg). Vključno s kontrolo geomehanika!</t>
  </si>
  <si>
    <t>Strojna izdelava tamponske podlage iz kamnolomskega tampona, razstiranje in planiranje v debelini do 30 cm.</t>
  </si>
  <si>
    <t>Pred izdelavo tampona je potrebno planum naravnih tal prekriti s politlakom P300, preklopi min. 50cm. Polaganje filca - politlak I kvalitete.</t>
  </si>
  <si>
    <t>RUŠITVENA DELA:</t>
  </si>
  <si>
    <t>Pri izvajanju rušitev je treba upoštevati vsa zakonska določila, posebno pozornost je posvetiti varstvu pri delu.</t>
  </si>
  <si>
    <t>Vse gradbene odpadke je potrebno odpeljati na deponijo komunalnih odpadkov v skladu z Odlokom o ravnanju s komunalnimi odpadki na območju občine in Pravilnikom o ravnanju z odpadki (Uradni list RS št. 84/98). Različni materiali se ločujejo na gradbišču.</t>
  </si>
  <si>
    <t xml:space="preserve"> Dela morajo zajemati tudi odvoz materialov na končno deponijo, izbrati deponije v bližini gradbišča, vključno s plačilom potrebnih taks. </t>
  </si>
  <si>
    <t>PRI VSEH RUŠITVAH NOSILNIH ELEMENTOV UPOŠTEVATI VSE POTREBNA OPIRANJA IN PODPIRANJA TER NAVODILA ODGOVORNEGA PROJEKTANTA GRADBENIH KONSTRUKCIJ IN NADZORNIKA!</t>
  </si>
  <si>
    <t>RUŠITVENA DELA SKUPAJ:</t>
  </si>
  <si>
    <t>PODJEMANJE</t>
  </si>
  <si>
    <t>Materiali za gradnjo:
- podbetoni C25/30
- betoni za podjemanje C 25/30
- beton za temelje C30/37
- beton za plošče C30/37
- beton za stebre C30/37
- beton nosilcev (tudi fasadnih) C30/37
- beton za stene C30/37
- jeklo: palice B500b in mreže B500a</t>
  </si>
  <si>
    <t>DVIGALNI JAŠEK</t>
  </si>
  <si>
    <t>ZIDARSKE OBDELAVE</t>
  </si>
  <si>
    <t>OMETI</t>
  </si>
  <si>
    <t>STENE</t>
  </si>
  <si>
    <t>PRITLIČNE STENE - AB konstrukcije d=20cm</t>
  </si>
  <si>
    <t>NOSILCI</t>
  </si>
  <si>
    <t>REKONSTRUKCIJA</t>
  </si>
  <si>
    <t>49.</t>
  </si>
  <si>
    <t>50.</t>
  </si>
  <si>
    <t>51.</t>
  </si>
  <si>
    <t>52.</t>
  </si>
  <si>
    <t>53.</t>
  </si>
  <si>
    <t>Cena mora zajemati vsa potrebna dela, opaževanje, razopaževanje, čiščenje, material za razpiranje in opiranje, podpiranje in orodja, za končno izvedbo posameznega opaža in končne ravne površine betona!</t>
  </si>
  <si>
    <t>OPAŽI PODJEMANJA</t>
  </si>
  <si>
    <t>Izdelava opaža AB gred podjemanja. Dobava in vgradnja opaža, vključno s potrebnim premikanjem po sekcijah, skladno z navodili geomehanika in statika. Predviden enostranski opaž.</t>
  </si>
  <si>
    <t>Opaž roba temeljne plošče z opažnimi ploščami, vključno z bočnim opiranjem opaža, opaženje razopaženje in čiščenje. Višina plošče 30cm, priprava opaža na XPS izolaciji.</t>
  </si>
  <si>
    <t>opaženje in podpiranje plošče</t>
  </si>
  <si>
    <t>Naprava in odstranitev opaža stropne plošče, opiranje v stene dvigalnega jaška. Plošča debeline 25cm; opaž med zidi, vključno z potrebnimi zapolnitvami in vgradnjami polnil, za izvedbo utorov in prebojev, po projektu (upoštevajoč vse načrte).</t>
  </si>
  <si>
    <t>Naprava, odstranitev in čiščenje, dvostranskega zidnega opaža, izvedba po sekcijah, po posameznih etažah, skupna višina opaža maksimalno 4 m, širina 20cm. Vključno z izdelavo opaža za odprtine.</t>
  </si>
  <si>
    <t>Naprava, odstranitev in čiščenje, dvostranskega zidnega opaža. Vključno z izdelavo opaža za odprtine.</t>
  </si>
  <si>
    <t>54.</t>
  </si>
  <si>
    <t>55.</t>
  </si>
  <si>
    <t>Prestavitev zunanje opreme - klopi, koši za smeti, ipd - betonske izvedbe, na lokacije skladno z dogovorom z uporabnikom. OCENA</t>
  </si>
  <si>
    <t>armirani beton</t>
  </si>
  <si>
    <t>Podjemanje se izved s skcijah po projektu/načrtu in navodilih OP gradbenih konstrukcij in geomehanika. Zagotoviti in v ceni zajeti je prisotnost geomehanika na gradbišču za čas podjemanja objektov. V  ceno podjemanja je potrebno zajeti vse potrebne izkope/odtsranitve materiala pod temelji, vklučno s čičenjem temeljev, po definiranih sekcijah.</t>
  </si>
  <si>
    <t>Hladni bitumenski premaz kot npr. IBITOL</t>
  </si>
  <si>
    <t xml:space="preserve">Obrezovanje in zaščita </t>
  </si>
  <si>
    <t xml:space="preserve">Dobava in polaganje toplotne izolacije XPS 300, kot zaščite hidroizolacije na vertikalne stene, cokle in atike. kot npr. FIBRAM XPS 300-L in XPS 500, v skladu s SIST EN 13163, 16cm, na hidroizolacijo lepiti z namensko PU peno kot npr. TERMIFIX
</t>
  </si>
  <si>
    <t>zaščitni slioj debeline 20cm, lepljenje na bitumensko lepenko
XPS 300</t>
  </si>
  <si>
    <t>POLAGANJE HIDROIZOLACIJE</t>
  </si>
  <si>
    <t>izdelava hidroizolacije v notranjosti dvigalnega jaška, dno in stene do višine kleti</t>
  </si>
  <si>
    <t>izdelava hidroizolacije v sanitarnih prostorih - tla</t>
  </si>
  <si>
    <t>izdelava hidroizolacije v sanitarnih prostorih - stene do višine 2m</t>
  </si>
  <si>
    <t>izdelava hidroizolacije v tehniki - tla</t>
  </si>
  <si>
    <t>izdelava hidroizolacije v tehniki - stene do višine 2m</t>
  </si>
  <si>
    <t>Izdelava hidroizolacijskega sloja, z elastičnim - dvokomponentnim polimer-cementnim hidroizolacijskim slojem, ki mora zagotavljati:
oprijemljivost na beton, 28 dni: 1,4 N/mm2
• raztezek pri pretrgu, 28 dni, DIN 53455: 68,1 %,
• pretržna sila, 28 dni, DIN 53455: 1,245 N/mm2,
• popolno hidroizolacijo proti vodnemu pritisku do 7 atm., v skladu z DIN 1048 in EN 12390-8/SIST 1026,
• omogoča visoke raztezke in sposobnost premoščanja razpok ≥ 0,4 mm, ki niso delujoče,
• paroprepustnost,
• odpornost na staranje,
• enostavno in poceni uporabo (dodaja se le voda, nanaša se
s čopičem ali gladilko),
• vezanje na mokre površine brez nanosa predpremaza,
• enostavno in poceni aplikacijo
• nizek kromatski nivo, glede na TRGS 613
 Vključno z vgradnjo elastičnih, dilatacijskih trakov, po sistemu dobavitelja, v vogale tla/stena in stena/stena.</t>
  </si>
  <si>
    <t xml:space="preserve"> m²</t>
  </si>
  <si>
    <t>Vse finalne obloge in izravnave so zajete med obrtniškimi deli.</t>
  </si>
  <si>
    <t>Ločilni sloj z funkcijo tesnilne folije in zaščite pred udarnim zvokom, kot npr. FIBRANxpe, penjena ekstrudirana folija za zaščito pred širjenjem udarnega (pohodnega) zvoka med trdnimi elementi podne površine ter stensko konstrukcijo. Pri izvedbi plavajočega poda z cementnim estrihom služi kot tesnilna folija med toplotno izolacijo in estrihom.</t>
  </si>
  <si>
    <t>IZVEDBA NOVEGA TLAKA V PRITLIČJU</t>
  </si>
  <si>
    <t>Armirano cementni estrih
mikroarmiran betonski estrih, mikroarmatura jeklena vlakna 5kg/m3 in PP vlakna 0,9 kg/m3, granulacija agregata 0-8mm, debeline do 8cm</t>
  </si>
  <si>
    <t>Vključno z vgradnjo robnega traku na stene, za preprečitev prehoda udarnega zvoka.</t>
  </si>
  <si>
    <t>Zidarska pomoč pri vgradnji zasteklitev, oken, notranjih okenskih polic, obdelava špalet večjih prebojev, ipd</t>
  </si>
  <si>
    <t>Strojno vrtanje lukenj za prehod instalacij skozi AB konstrukcije premera do 200 mm.</t>
  </si>
  <si>
    <t>cm</t>
  </si>
  <si>
    <t>Dobava montaža in postavitev drogov za zastave višine 8 metrov prašno barvan RAL 7016, vključno s prefabriciranim AB temeljem 80/80/80 cm ali na mestu izvedenim temeljem,  za sidranje droga v temelj vključno z sidrno ploščico - poglobljeno v AB tlak. Drog konusne izvedbe po načrtu arhitekture, opremljen z obešali in vodili za dvig zastave.</t>
  </si>
  <si>
    <t xml:space="preserve">Vzidava instalacijskih omaric </t>
  </si>
  <si>
    <t>vel. do 0,50 m2 - ocenjeno</t>
  </si>
  <si>
    <t>vel. do 1 m2 - ocenjeno</t>
  </si>
  <si>
    <t>Kitanje betonskih sten in stropov z disperzijskim kitom z izravnavo stikov, kitanje vidnik površin AB stebrov in stopnišča 2x - brušenje, kitanje, brušenje, kitanje.</t>
  </si>
  <si>
    <t>Dobava, montaža, demontaža in amortizacija premičnega notranjega delovnega odra višine do 2,00 m.</t>
  </si>
  <si>
    <t>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poročila in vsi opisi ter sheme mora ponudnik upoštevati tudi če se besedilo popisa ne sklicuje na konkretne sheme.
Vse izmere je potrebno preveriti po posameznih projektih, in na objektu samem. V primeru nejasnosti kontaktirati OVP.
Podlaga za izvedbo so delavniški načrti, izdelani iz strani izvajalca in potrjeni iz strani OVP. Podlaga za izvedbo delavniških načrtov so sheme iz posamičnih načrtov.
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t>
  </si>
  <si>
    <t>Dela je potrebno izvajati v skladu z tehničnimi predpisi, normativi in standardi.
Material za ta dela mora po kvaliteti ustrezati določilom veljavnih normativov in standardov.
Pri pripravi ponudbe in izvedbi je potrebno upoštevati tudi navodila, pogoje in podatke proizvajalca krovnega materiala ter v ceni na enoto zagotoviti ves potrebni material, za funkcionalno izvedbo posameznega materiala.
V ceni za enoto je potrebno upoštevati, poleg del, opisanih v posamezni postavki še:
snemanje potrebnih izmer na objektu;
pregled pripravljenih podlog in fino čiščenje pred pričetkom dela;
dobavo in polaganje enega sloja strešne lepenke pod pločevinastimi oblogami na opeki, malti in betonu;
dobavo osnovnega, pritrdilnega in pomožnega materiala, z vsemi transportnimi in manipulativnimi stroški;
delo v delavnici in na objektu, z vsemi dajatvami;
prevoz izdelkov in materiala na objekt, z nakladanjem, razkladanjem, skladiščenjem in prenosi do mesta vgraditve;
montažo vseh slojev po opisu v skladu s pravili stroke
čiščenje izdelkov po končanem delu in podobno;
vsa dela in ukrepe po določilih zakona o varstvu pri delu.
V primeru da posamezne postavke v popisu ne zajemajo celotnega opisa potrebnega za funkcionalno dokončanje dela oz. posamezne postavke del, mora ponudnik izvedbo le tega vključiti v ceno na enoto!</t>
  </si>
  <si>
    <t>Zunanje in nosilne konstrukcije
C3 /H (zagotovitev dolge trajnosti nad 15let)</t>
  </si>
  <si>
    <t>teža jekla konstrukcije OCENA:</t>
  </si>
  <si>
    <t>Izdelava po načrtu PZI</t>
  </si>
  <si>
    <t>FASADNA ZASTEKLITEV</t>
  </si>
  <si>
    <t xml:space="preserve">Stene in vrata izdelani iz melaminskih kompakt plošč kot npr. MAX Compact, dekor po izboru MaxFunder lesni dekor - barvo/vzorec določi arhitekt, opremljeni z nerjavečim standardnim okovjem in veznimi elementi; vrata opremljena s tipsko nerjavečo kovinsko WC kljuko (kot npr. Hannelohre, 53108). </t>
  </si>
  <si>
    <t>Potrebno je upoštevati uporabnost in delitev prostorov:
 - mokri prostori in temu primerno izbrati material - vodoodbojen,
 - komunikacijske površine - vsi sloji iz trde plošče kot npr. Knauf Diamant!</t>
  </si>
  <si>
    <t>V sanitarnih stenah je upoštevati vgradnjo elementov za pritrjevanje sanitarnih elementov - glej projekt arhitekture in strojnih instalacij - sanitarna oprema! Prav tako je potrebno všteti vsa bandažiranja in kitanja stikov.
Prav tako je potrebno upoštevati v nišah v učilnicah dodatne ojačitve v stenah, za vpenjanje visečih omaric.</t>
  </si>
  <si>
    <t>Izdelava, dobava in montaža pregradnih sten v sanitarijah višine 2150 mm, za 150 mm dvignjenih od tal, z vgrajenimi enokrilnimi vrati: vrata dimenzije 700/2000 mm, stene višine 2000</t>
  </si>
  <si>
    <t xml:space="preserve"> - 2,5cm Dvoslojna trda gradbena plošča kot naprimer Diamant</t>
  </si>
  <si>
    <t xml:space="preserve"> - 5 cm Mineralna volna, utreza zahtevam, SIST EN 13162 λD = 0,032 W/Mk;A1 po SIST EN 13501-1; kot naprimer URSA TSP; kovinska podkonstrukcija C75</t>
  </si>
  <si>
    <t xml:space="preserve"> - 2,5cm Dvoslojna gradbena plošča za vlažne prostore GKBI</t>
  </si>
  <si>
    <t>Dobava, montaža in izdelava pregradna stena z oznako NZ 05, debeline 25cm, po načrtu PZI.</t>
  </si>
  <si>
    <t>PREDELNA STENA - predelni zid, dvojna podkonstrukcija, dvojna obloga W112</t>
  </si>
  <si>
    <t xml:space="preserve"> - 5 cm Mineralna volna, utreza zahtevam, SIST EN 13162 λD = 0,032 W/Mk;A1 po SIST EN 13501-1; kot naprimer URSA TSP; kovinska podkonstrukcija C50</t>
  </si>
  <si>
    <t xml:space="preserve"> - ojačitve na steni - ocena</t>
  </si>
  <si>
    <t>(npr. EMCO Diplomat 522 TLS R, kombinacija krtačke/guma, DIN 51130, h=10mm)</t>
  </si>
  <si>
    <t>Dobava in vgradnja talne dilatacije .  Sistemski profil iz ALU pločevine, kot npr.: Deflex 496. Vključno z vsemi deli in materialom.</t>
  </si>
  <si>
    <t>Dobava in vgradnja stenske dilatacije .  Sistemski profil iz ALU pločevine, kot npr.: Deflex 322. Vključno z vsemi deli in materialom.</t>
  </si>
  <si>
    <t>Dobava in vgradnja talne dilatacije pod vrata in na stikih menjave tlakov.  Sistemski profil iz ALU pločevine, kot npr.: Deflex 414. Vključno z vsemi deli in materialom.</t>
  </si>
  <si>
    <t xml:space="preserve">LASTNOSTI OPLESKA
- visoka pralnost
- odpornost na razenje
- ne vsebuje topil
- enostavno čiščenje
- odpornost na kemikalije
- široka izbira barvnih tonov
</t>
  </si>
  <si>
    <t xml:space="preserve">PRIPRAVA PODLAGE IN SLOJI
Izvajalec mora zagotoviti in izvesti ustrezno pripravo podlage, skladno z navodili sistemske rešitve proizvajalca premaza. Vsa potrebna dela in material je potrebno zajeti v ponudbeno ceno.
</t>
  </si>
  <si>
    <t>Projektantski nadzor</t>
  </si>
  <si>
    <t>OVP</t>
  </si>
  <si>
    <t>OP gradbene konstrukcije</t>
  </si>
  <si>
    <t>OP elektro inštalacije</t>
  </si>
  <si>
    <t>OP strojne inštalacije</t>
  </si>
  <si>
    <t>Obračun po urni postavki - OCENJENA vrednost ur.</t>
  </si>
  <si>
    <t>SKUPAJ</t>
  </si>
  <si>
    <t>Izdelava PID vodilne mape in načrta arhitekture</t>
  </si>
  <si>
    <t>Izdelava PID načrta zunanje ureditve</t>
  </si>
  <si>
    <t>Izdelava PID načrta gradbenih konstrukcij inštalacij</t>
  </si>
  <si>
    <t>Izdelava navodil za obratovanje in vzdrževanja objekta.</t>
  </si>
  <si>
    <t>OKOLJE IN KANALIZACIJA</t>
  </si>
  <si>
    <t>SKUPNA REKAPITULACIJA</t>
  </si>
  <si>
    <t>SKUPAJ ZAKLJUČNA DELA</t>
  </si>
  <si>
    <t>ocena</t>
  </si>
  <si>
    <t>zahtevana zgoščenost vsake plasti</t>
  </si>
  <si>
    <t xml:space="preserve"> 2.00</t>
  </si>
  <si>
    <t>1.00</t>
  </si>
  <si>
    <t xml:space="preserve">   </t>
  </si>
  <si>
    <t>Čiščenje gradbišča po končanih delih</t>
  </si>
  <si>
    <t>8.01</t>
  </si>
  <si>
    <t>8.00</t>
  </si>
  <si>
    <t>7.04</t>
  </si>
  <si>
    <t>kanalizacije, jašek fi 800 do 1000 mm</t>
  </si>
  <si>
    <t>7.03</t>
  </si>
  <si>
    <t>kanalizacije, jašek do fi 600 mm</t>
  </si>
  <si>
    <t>7.02</t>
  </si>
  <si>
    <t>kanalizacije, cevi do fi 300 mm</t>
  </si>
  <si>
    <t>7.01</t>
  </si>
  <si>
    <t>7.00</t>
  </si>
  <si>
    <t>SKUPAJ OPREMA</t>
  </si>
  <si>
    <t>s pepelnikom, volumen 75 l</t>
  </si>
  <si>
    <t xml:space="preserve">Dobava in montaža koša za odpadke, </t>
  </si>
  <si>
    <t>6.03</t>
  </si>
  <si>
    <t>barvo, širina črte 10 cm.</t>
  </si>
  <si>
    <t>tankoslojno z enokomponentno belo</t>
  </si>
  <si>
    <t>Izdelava vzdolžne označbe na vozišču,</t>
  </si>
  <si>
    <t>6.01</t>
  </si>
  <si>
    <t>OPREMA</t>
  </si>
  <si>
    <t>6.00</t>
  </si>
  <si>
    <t>Izdelava priključka PE ali PVC cevi</t>
  </si>
  <si>
    <t>podložno plast iz betona in polno</t>
  </si>
  <si>
    <t xml:space="preserve"> 5.00</t>
  </si>
  <si>
    <t>SKUPAJ ODVODNJAVANJE</t>
  </si>
  <si>
    <t>Globina požiralnika je 1,5 m</t>
  </si>
  <si>
    <t>z LTŽ pokrovom 400/400 mm.</t>
  </si>
  <si>
    <t>Izdelava PE požiralnika premera 400 mm</t>
  </si>
  <si>
    <t>fi 200 mm na PE jašek.</t>
  </si>
  <si>
    <t>ODVODNJAVANJE</t>
  </si>
  <si>
    <t xml:space="preserve"> 4.00</t>
  </si>
  <si>
    <t>SKUPAJ VOZIŠČNE KONSTRUKCIJE</t>
  </si>
  <si>
    <t>15/25/100 cm na betonski temelj.</t>
  </si>
  <si>
    <t>Dobava in vgraditev betonskih robnikov</t>
  </si>
  <si>
    <t>- vgradnja v atriju</t>
  </si>
  <si>
    <t>4.0 cm.</t>
  </si>
  <si>
    <t>AC 8 surf B 70/100 A5 v debelini</t>
  </si>
  <si>
    <t xml:space="preserve">bitumenskega betona iz zmesi </t>
  </si>
  <si>
    <t>Izdelava obrabnozaporne plasti</t>
  </si>
  <si>
    <t>3.0 cm.</t>
  </si>
  <si>
    <t>AC 8 surf B 50/70 A3 v debelini</t>
  </si>
  <si>
    <t>v debelini 6,0 cm.</t>
  </si>
  <si>
    <t>drobljenca AC 22 base B 50/70 A3</t>
  </si>
  <si>
    <t>asfaltne zmesi bituminiziranega</t>
  </si>
  <si>
    <t>Izdelava zgornje nosilne plasti iz</t>
  </si>
  <si>
    <t>vezane nosilne plasti.</t>
  </si>
  <si>
    <t>nosilne plasti pred vgrajevanjem</t>
  </si>
  <si>
    <t>Fino planiranje planuma nevezane</t>
  </si>
  <si>
    <t>MN/m2.</t>
  </si>
  <si>
    <t>zahtevana nosilnost je Ev2=100</t>
  </si>
  <si>
    <t>drobljenca v debelini do 20.0 cm,</t>
  </si>
  <si>
    <t>Izdelava nevezane nosilne plasti</t>
  </si>
  <si>
    <t>VOZIŠČNE KONSTRUKCIJE</t>
  </si>
  <si>
    <t xml:space="preserve"> 3.00</t>
  </si>
  <si>
    <t>posejanjem travnega semena</t>
  </si>
  <si>
    <t>debelina humusa min. 15 cm s</t>
  </si>
  <si>
    <t>Humusiranje zelenic brez valjanja,</t>
  </si>
  <si>
    <t>znašati Ev2 = 80 MN/m2</t>
  </si>
  <si>
    <t>Nosilnost na planumu posteljice mora</t>
  </si>
  <si>
    <t>materiala, frakcije 0/125 mm</t>
  </si>
  <si>
    <t>40 cm iz kamnin ali peščeno prodnega</t>
  </si>
  <si>
    <t>Izdelava posteljice v debelini plasti</t>
  </si>
  <si>
    <t>ustroja je 98 % po SPP.</t>
  </si>
  <si>
    <t>zgoščenost planuma spodnjega</t>
  </si>
  <si>
    <t>3.0 cm v lahki zemljini. Zahtevana</t>
  </si>
  <si>
    <t>spodnjega ustroja do točnosti +/-</t>
  </si>
  <si>
    <t>Planiranje in valjanje planuma</t>
  </si>
  <si>
    <t>je 95 % po SPP.</t>
  </si>
  <si>
    <t>jarka, z  valjanjem v plasteh,</t>
  </si>
  <si>
    <t>lahko zemljino, deponirano ob robu</t>
  </si>
  <si>
    <t>Zasip kanalskega jarka z izkopano</t>
  </si>
  <si>
    <t>ob robu izkopanega jarka.</t>
  </si>
  <si>
    <t>4.0 m v lahki zemljini z deponijo</t>
  </si>
  <si>
    <t>Izkop za kanalizacijo globine do</t>
  </si>
  <si>
    <t>zbirni center gradbenih odpadkov</t>
  </si>
  <si>
    <t>Široki izkop lahke zemljine z odvozom v</t>
  </si>
  <si>
    <t>Rezanje asfalta debeline do 10 cm</t>
  </si>
  <si>
    <t>odpadkov</t>
  </si>
  <si>
    <t>z odvozom v zbirni center gradbenih</t>
  </si>
  <si>
    <t>Rušenje vseh vrst betonskega robnika</t>
  </si>
  <si>
    <t>gradbenih odpadkov</t>
  </si>
  <si>
    <t>odvozom ruševin v zbirni center</t>
  </si>
  <si>
    <t>Rušenje asfalta debeline do 10 cm  z</t>
  </si>
  <si>
    <t>stroških.</t>
  </si>
  <si>
    <t>zaščite. ) Obračun po dejanskih</t>
  </si>
  <si>
    <t>(poglobitve, prestavitve in razne</t>
  </si>
  <si>
    <t>instalacij med gradnjo, kot so:</t>
  </si>
  <si>
    <t>potrebni ukrepi za zavarovanje</t>
  </si>
  <si>
    <t>Zakoličba obstoječih instalacij in</t>
  </si>
  <si>
    <t>Obračun po dejanskih stroških</t>
  </si>
  <si>
    <t>ki se po končanih delih odstrani.</t>
  </si>
  <si>
    <t>pripadajočo prometno signalizacijo,</t>
  </si>
  <si>
    <t>Naprava delne zapore cestišča s</t>
  </si>
  <si>
    <t xml:space="preserve">Postavitev in zavarovanje prečnih </t>
  </si>
  <si>
    <t>zakoličba okolja in kanalizacije</t>
  </si>
  <si>
    <t>višin. V tej postavki se upošteva</t>
  </si>
  <si>
    <t>Zakoličba okolja z zavarovanjem</t>
  </si>
  <si>
    <t>PROJEKT</t>
  </si>
  <si>
    <t>F.</t>
  </si>
  <si>
    <t xml:space="preserve">OSTALE STORITVE
V ceno na enoto je potrebno zajeti vse stroške pripravljalnih in zaključnih del, t.j. vsa dela vezana na odpiranje in varovanje gradbišča, varno delo, uporabo varnih in namenskih pripomočkov dela, tekoče in končno čiščenje gradbišča, kontrole in atestiranja opravljenih del, meritev, dokazovanje garancij.
Vse potrebne transportne stroške, t.j. stroškov prevozov, nakladanja, razkladanja opreme in materiala, zavarovanja gradbišča in opreme, stroški taks.
Zagotoviti šolanje uporabnikov in tehnične službe z izvedbo preverbe znanja in usposobljenosti za ravnanje z vgrajenimi napravami, stropji, opremo in vgrajenimi materiali.
Zagotoviti tlačne preizkuse vodovodne instalacije ter odtočne kanalizacije, dezinfekcija vodovodne instalacije. </t>
  </si>
  <si>
    <t>Zagotoviti izdelave elaboratov izvršilne tehnične dokumentacije kabelske kanalizacije in ostalih podzemnih vodov, kjer je osnova  geodetski posnetek.
Izdelavo PID-ov z uporabo obstoječih elaboratov izvršilno tehnične dokumentacije. Vnos sprememb v obstoječo izvršilno tehnično dokumentacijo. Storitve raznih komunalnih in drugih organizacij. Stroški nadzora posameznih soglasjedajalcev. Tehnični nadzor upravljalca/soglasjedajalca in koordinacija generalnega izvajalca s sogalsjedajalcem in poasameznimi podizvajalci.
Priprava in organizacija gradbišča.</t>
  </si>
  <si>
    <t>6.05</t>
  </si>
  <si>
    <t>enota</t>
  </si>
  <si>
    <r>
      <t xml:space="preserve">obbetoniranih, PE ali PVC, </t>
    </r>
    <r>
      <rPr>
        <sz val="10"/>
        <color theme="1"/>
        <rFont val="Arial Narrow"/>
        <family val="2"/>
        <charset val="238"/>
      </rPr>
      <t>ø</t>
    </r>
    <r>
      <rPr>
        <sz val="10"/>
        <rFont val="Arial Narrow"/>
        <family val="2"/>
        <charset val="238"/>
      </rPr>
      <t xml:space="preserve"> 200 mm</t>
    </r>
  </si>
  <si>
    <r>
      <t xml:space="preserve">obbetoniranih, PE ali PVC, </t>
    </r>
    <r>
      <rPr>
        <sz val="10"/>
        <color theme="1"/>
        <rFont val="Arial Narrow"/>
        <family val="2"/>
        <charset val="238"/>
      </rPr>
      <t>ø</t>
    </r>
    <r>
      <rPr>
        <sz val="10"/>
        <rFont val="Arial Narrow"/>
        <family val="2"/>
        <charset val="238"/>
      </rPr>
      <t xml:space="preserve"> 315 mm</t>
    </r>
  </si>
  <si>
    <t>REKAPITULACIJA F. PROJEKT</t>
  </si>
  <si>
    <t>Poz.</t>
  </si>
  <si>
    <t>Opis del</t>
  </si>
  <si>
    <t>Cena
(v € brez DDV)</t>
  </si>
  <si>
    <t>REKAPITULACIJA GRADBENIH DEL:</t>
  </si>
  <si>
    <t>REKAPITUALCIJA OBRTNIŠKIH DEL:</t>
  </si>
  <si>
    <t>ZUNANJA UREDITEV</t>
  </si>
  <si>
    <t>PRED ZAČETKOM IZVAJANJA DEL TER VGRAJEVANJA  PROIZVODOV MORA IZVAJALEC OBVEZNO PRIDOBITI PISNO POTRDITEV, DELAVNIŠKIH NAČRTOV, SKIC IN DETAJLOV ODGOVORNEGA VODJE PROJEKTA ( Styria arhitektura d.o.o.) ODGOVORNEGA NADZORNIKA ! V KOLIKOR ZARADI VRSTE GRADBENEGA PROIZVODA DELAVNIŠKE DOKUMENTACIJE IZVAJALEC NE MORE ZAGOTOVITI JE OBVEZNO IZDELATI VZOREZ NA GRADBIŠČU, KI GA POTRDITA ODGOVORNI VODJA PROJEKTA ( Styria arhitektura d.o.o.) TER ODGOVORNI NADZORNIK Z VPISOM V DNEVNIK !
VSAJ V ENI OD VSEH POSTAVK JE POTREBNO ZAJETI ŠE VSE OSTALO IZ SPLOŠNIH RAZPISNIH POGOJEV ZA IZBOR IZVAJALCA, KAR S TEM POPISOM NI POSEBAJ DEFINIRANO ALI ZAJETO</t>
  </si>
  <si>
    <t>V CENI POSAMEZNIH POSTAVK JE ZAJETI VSE ELEMENTE, KI SO NAVEDENE V OPISU, NE GLEDE NA RAZLIČNOST ZAHTEVANIH OBRTNIŠKIH (GRADBENIH) DEL, RAZEN KJER JE EKSPLICITNO NAVEDENO, DA SO DOLOČENI ELEMENTI ZAJETI V DRUGI POSTAVKI OZ. PRI DRUGIH DELIH. VSI STANDARDI, KI SO NAVEDENI PRI POSAMEZNIH DELIH SE UPOŠTEVAJO V PRIMERU, DA JE DOLOČEN MATERIAL ALI STORITEV V POSAMEZNIH OPISNIH
POSTAVKAH ZAJETE, V NASPROTNEM PRIMERU SO BREZPREDMETNI. ČE PA JE V POSAMEZNI POSTAVKI NAVEDEN DRUGAČEN STANDARD KOT PRI SPLOŠNIH OPISIH, POTEM JE POTREBNO UPOŠTEVATI STANDARD, KI JE NAVEDEN V POSAMEZNI POSTAVKI POPISA OZ. STANDARD, KI PREDPISUJE VIŠJO KVALITETO.</t>
  </si>
  <si>
    <t>POPIS DEL JE IZDELAN V PROGRAMSKI OPREMI MICROSOFT EXCEL 2010 in S TEM BERLJIV V STANDARDNI PROGRAMSKI OPREMI, TUDI NA PRIMER V OPEN OFFICE, KI JE ZASTONJ. VSE CELICE SO BERLJIVE IN KLJUB ZAKLENITVI JIH JE MOŽNO RAZŠIRITI. PRAV TAKO JE MOŽNO POSAMEZNE CELICE KOPIRATI, V KOLIKOR VAŠA PROGRAMSKA OPREMA NE PRIKAZUJE PRAVILNO BERLJIVIH ZNAKOV.
PRI ODDAJI PONUDBE NAROČNIKU JE IZVAJALEC JE DOLŽAN SAM PREVERITI ZMNOŽKE IN SEŠTEVKE TER PRENOSE LE TEH V REKAPITULACIJO.
PONUDNIK, SE S PRIPRAVO TE PONUDBE OBVEZUJE, DA JE PREBRAL VSE CELICE CELOTNE DATOTEK, VKLJUČNO Z VSEMI POSTAVKAMI IN SPLOŠNIMI NAVODILI ALI DOLOČILI, PRAV TAKO SE PONUDNIK OBVEZUJE, DA BO V PRIMERU, DA BO IZBRAN UPOŠTEVAL VSA DOLOČILA, NAVODILA IN POSTAVKE TEGA POPISA DEL.</t>
  </si>
  <si>
    <t>Pri prirpavi ponudbe in izvedbi je potrebno upoštevati tudi navodila, pogoje in podatke dobaviteljaali proizvajalca materiala oz izdelka ter v ceni na enoto zagotoviti ves potrebni material, za funkcionalno izvedbo posameznega izdelka.</t>
  </si>
  <si>
    <t>Postavitev gradbiščne table, v skladu z zahtevami zakonodaje. Zogatavljanje nemotega dostopa v obstoječ objekt oporabnikom v pritličju.</t>
  </si>
  <si>
    <t>Dobava/najem in postavitev gradbiščnega pisarniškega kontejnerja za ves čas gradnje, za potrebe OP pri izvajanju projektantskega nadzora. Prostor gradbene pisarne z možnostjo ogrevanja in hlajenja.
Opremljen mora biti z mizo in stoli za potrebe sestankovanja min. 10 oseb. V zabojniku mora biti omogočen (brezplačni) dostop do WI-Fi omrežja.</t>
  </si>
  <si>
    <t>količina 1FAZA</t>
  </si>
  <si>
    <t>opeka, nosilni in predelni zidovi debeline 12-32cm</t>
  </si>
  <si>
    <t>SKUPNOSTNI CENTER NOVA GORICA</t>
  </si>
  <si>
    <t>15/16</t>
  </si>
  <si>
    <t>Novogradnja, rekonstrukcija</t>
  </si>
  <si>
    <t>11302 Stanovanjske stavbe za druge posebne družbene skupine</t>
  </si>
  <si>
    <t>12640 Stavbe za Zdravstvo</t>
  </si>
  <si>
    <t>REKONSTRUKCIJA OBJEKTA "SKUPNOSTNI CENTER NOVA GORICA"</t>
  </si>
  <si>
    <t>MESTNA OBČINA NOVA GORICA</t>
  </si>
  <si>
    <t>Trg Edvarda Kardelja 1</t>
  </si>
  <si>
    <t>SI - 5000 Nova Gorica</t>
  </si>
  <si>
    <t>Dobava materiala in izdelava temeljne gramozne blazine uporabiti le tamponski atestiran material in kamniti material frakcij do D=100mm, debelina nasutja 30cm.</t>
  </si>
  <si>
    <t>Dobava in vgradnja podložnega betona pod temeljne ojačitve, pod pohodne zunanje betonske površine, kinete in jaške; debelina 10cm, vključno z minimalnim armiranjem 7kg/m2. Beton C25/30</t>
  </si>
  <si>
    <t>temelji zahodne lahke konstrukcije s požarnim stopniščem in vhodom v ambulanto</t>
  </si>
  <si>
    <t>Dobava in vgraditev betona C 30/37 v ploščo objekta - rampa KR-1, črpni beton, izdelava skladno s projektno dokumentacijo PZI.
Mrežasta armatura B500A
Rebrasta  armatura B500B
Beton C30/37; XC1; prerez 0,3 m3/m2</t>
  </si>
  <si>
    <t>RAMPA v naklonu 6% - VIDNI BETON</t>
  </si>
  <si>
    <t>TALNA PLOŠČA JUŽNEGA VHODA / TP-ZU1
- VIDNI BETON</t>
  </si>
  <si>
    <t>Dobava in vgraditev betona C 30/37 v ploščo vhodne ploščadi ob južni fasadi; črpni beton, izdelava skladno s projektno dokumentacijo PZI.
Mrežasta armatura B500A
Rebrasta  armatura B500B
Beton C30/37; XC1; prerez 0,3 m3/m2</t>
  </si>
  <si>
    <t>TALNA PLOŠČA ZAHODNEGA VHODA / TP-ZU3
- VIDNI BETON</t>
  </si>
  <si>
    <t>Dobava in vgraditev betona C 30/37 v ploščo vhodne ploščadi ob zahodni fasadi-vhod v ambulanto; črpni beton, izdelava skladno s projektno dokumentacijo PZI.
Mrežasta armatura B500A
Rebrasta  armatura B500B
Beton C30/37; XC1; prerez 0,3 m3/m2</t>
  </si>
  <si>
    <t>PLOŠČA / TP-01</t>
  </si>
  <si>
    <t>POTREBNO JE UPOŠTEVATI TEHNIČNE ZAHTEVE ZA VIDNI BETONE:
- Razred vidnega betona: SB4
- Tekstura vidnega betona: T3
- Poroznost: P4
- Barvni ton: FT2
- Delovni in opažni stik: AF4
- Ravnost betonske površine: E3
- Razred opažne površine: SHK3</t>
  </si>
  <si>
    <t>Dodatek za obdelavo zahodne vhodne talne plošče vključno s stranicami in betonskimi stopnicami. Štokanje AB. Do izgleda štokanega betona - enaka obdelava zahodnega in južnega vhoda. Zagotoviti enak izgled. Obdelava površine po načrtu in potrditvi OVP.</t>
  </si>
  <si>
    <t>OBDELAVA PLOŠČADI ZAHODNEGA VHODA
- VIDNI BETON</t>
  </si>
  <si>
    <t>OBDELAVA PLOŠČADI JUŽNEGA VHODA
- VIDNI BETON</t>
  </si>
  <si>
    <t>Dobava in vgraditev betona C 30/37 v armirano betonske stene ZZ-01, stene debeline d=25cm, višine do 0,7 m, preseka d= 0,25 m3/m2.</t>
  </si>
  <si>
    <t>Dobava in vgraditev betona C 30/37 v armirano betonske stene, stene debeline d=25cm, višine do 0,7 m, preseka d= 0,25 m3/m2.</t>
  </si>
  <si>
    <t>STENE PODESTA OB JUŽNI FASADI - AB konstrukcije d=25cm - VIDNI BETON</t>
  </si>
  <si>
    <t>STENE PODESTA OB ZAHODNI FASADI - AB konstrukcije d=25cm - VIDNI BETON</t>
  </si>
  <si>
    <t>STENE V VRETENU NOTRANJEGA STOPNIŠČA - AB konstrukcije d=20cm - VIDNI BETON</t>
  </si>
  <si>
    <t>Dobava in vgraditev betona C 30/37 v armirano betonske stene, stene debeline d=20cm, višine do 9,9 m, preseka d= 0,2 m3/m2.</t>
  </si>
  <si>
    <t>Dobava in vgraditev betona C 30/37 v armirano betonske stene ZZ-02 ob klančini, stene debeline d=2cm, višine do 0,7 m, preseka d= 0,2 m3/m2.</t>
  </si>
  <si>
    <t>Dobava in vgraditev betona C 30/37 za sanacijo talne plošče stopnišča po izvedbi AB temeljev in stene v vretenu stopnišča v pritličju, črpni beton, izdelava skladno s projektno dokumentacijo PZI.
Mrežasta armatura B500A
Rebrasta  armatura B500B
Beton C30/37; XC1; prerez do 0,2 m2/m'</t>
  </si>
  <si>
    <t>Za vse odre je izdelati statični izračun izdelan s strani izvajalca, z upoštevanjem standarda SIST EN 12811. Odre je izdelati, pregledovati in voditi dokumentacijo v skladu s predpisi. Upoštevati je SIST HD 1000 za
sistemske delovne odre. Vsi odri na zgradbi morajo biti napravljeni, premeščeni in odstranjevani z delavci predpisane kvalifikacije in pod nadzorstvom  odgovorne strokovne osebe gradbišča. Ves material za napravo odrov mora biti kvaliteten in ustreznih dimenzij, kar je treba pred vgraditvijo preveriti.
Pred uporabo ter vsaj enkrat tedensko med uporabo in pred ponovno uporabo po daljši prekinitvi del, mora vse odre pregledati odgovorna strokovna oseba iz strani izvajalca.</t>
  </si>
  <si>
    <t>PASOVNI TEMELJI PLOŠČADI JUŽNEGA VHODA</t>
  </si>
  <si>
    <t>PASOVNI TEMELJI PLOŠČADI ZAHODNEGA VHODA</t>
  </si>
  <si>
    <t>Dvostranski opaž temeljev z opažnimi ploščami za ploščad južnega vhoda vključno s pasovnimi temelji stopnic in klančine, vključno z bočnim opiranjem opaža, opaženje razopaženje in čiščenje. Višine 80 cm, vključno z opiranjem.</t>
  </si>
  <si>
    <t>Dobava in vgraditev betona C 30/37 v ploščo objekta na pozicijah odstranjenih "monta" plošč ob odstranjenem dimniku in na mestu odstranjene ga stropu nad obstoječim stopniščem, črpni beton, izdelava skladno s projektno dokumentacijo PZI.
Mrežasta armatura B500A
Rebrasta  armatura B500B
Beton C30/37; XC1; prerez 0,22 m3/m2</t>
  </si>
  <si>
    <t>STEBRI - VERTIKALNA VEZ - VV-01</t>
  </si>
  <si>
    <t>STEBRI - VERTIKALNA VEZ - VV-02</t>
  </si>
  <si>
    <t>N-04 - PREKLADE VRAT IN OKEN - JUŽNA FASADA</t>
  </si>
  <si>
    <t>Dobava in vgraditev betona C 30/37 v stebre (12 kosov) ST-AB, črpni beton, izdelava skladno s projektno dokumentacijo PZI. Stebri se izvedejo kot zaključki obstoječih zidov na pozicijah prebojev.
Mrežasta armatura B500A
Rebrasta  armatura B500B
Beton C30/37; XC1; prerez do 0,064 m2/m'</t>
  </si>
  <si>
    <t>N-02 - NOSILCI NAD HODNIKOM STANOVANJ</t>
  </si>
  <si>
    <t>N-01 - NOSILCI NAD VRATI STANOVANJ</t>
  </si>
  <si>
    <t>N-03 - NOSILEC V KUHINJAH</t>
  </si>
  <si>
    <t>STEBRI - VERTIKALNA PROTIPOTRESNE VEZI - VV-03</t>
  </si>
  <si>
    <t>Dobava in vgraditev AB betona C 30/37 v vertikalne protipotresne vezi, črpni beton, izdelava skladno s projektno dokumentacijo PZI. Stebri se izvedejo kot zaključki obstoječih zidov na pozicijah prebojev.
Mrežasta armatura B500A
Rebrasta  armatura B500B
Beton C30/37; XC1; prerez do 0,064 m2/m'</t>
  </si>
  <si>
    <t>stene v vretenu notranjega obstoječega stopnišča, stene debeline d=20cm, višine do 9,9 m, preseka d= 0,2 m3/m2.</t>
  </si>
  <si>
    <t>STENE V VRETENU STOPNIŠČA - AB konstrukcije d=20cm</t>
  </si>
  <si>
    <t>STENE JUŽNE PLOŠČADI- AB konstrukcije d=25cm</t>
  </si>
  <si>
    <t>STENE JUŽNE PLOŠČADI- AB konstrukcije d=20cm</t>
  </si>
  <si>
    <t>STENE ZAHODNE PLOŠČADI- AB konstrukcije d=25cm</t>
  </si>
  <si>
    <t>stene stene pod ploščo zahodne ploščadi, stene debeline d=25cm, višine do 0,7 m, preseka d= 0,25 m3/m2.</t>
  </si>
  <si>
    <t>stene pod ploščo južne ploščadi in ob dvigalnem jašku, stene debeline d=25cm, višine do 0,7 m, preseka d= 0,25 m3/m2.</t>
  </si>
  <si>
    <t>STENE ZAHODNE PLOŠČADI- AB konstrukcije d=20cm</t>
  </si>
  <si>
    <t>stene AB stopnic zahodne ploščadi, stene debeline d=20cm, višine do 0,7 m, preseka d= 0,20 m3/m2.</t>
  </si>
  <si>
    <t>stene AB stopnic ter podi in ob klančni južne ploščadi, stene debeline d=20cm, višine do 0,7 m, preseka d= 0,20 m3/m2. Od tega dve steni klančine, od tega ena stena pod klančino-naklon, druga se dviguje ob klančini.</t>
  </si>
  <si>
    <t>STEBRI, VEZI</t>
  </si>
  <si>
    <t>Opaž stebrov z vezmi in opažnimi ploščami višine do 2,6m, trostranskoopaženje, razopaženje in čiščenje.</t>
  </si>
  <si>
    <t>steber/vez obsega od 0,5 do 1,0 m</t>
  </si>
  <si>
    <t>VERTIKALNE VEZI - VV-01, VV-03 - enostransko</t>
  </si>
  <si>
    <t>VERTIKALNE VEZI - trostransko</t>
  </si>
  <si>
    <t>Opaž stebrov/vezi z vezmi in opažnimi ploščami za VV-01, VV-02, VV-03 višine do 2,6m, trostranskoopaženje, razopaženje in čiščenje.</t>
  </si>
  <si>
    <t>VERTIKALNE VEZI - dvostransko</t>
  </si>
  <si>
    <t>Opaž nosilcev z vezmi in opažnimi ploščami, tristranski opaž višina podpiranja do 2,60m, opaženje, razopaženje in čiščenje.</t>
  </si>
  <si>
    <t>Dobava in polaganje vertikalne bitumenske hidroizolacije po celotnem zunanjem obodu obstoječega objekta in podzidkov. Polaganje po detailu SPD v različnih višinah na temeljne grede in stene, hidroizolacija položena pod toplotno izolacije XPS.</t>
  </si>
  <si>
    <t>Večplastna bitumenska hidroizolacija sestava hladni bitumenski premaz in bitumenski varilni trak, v skladu s SIST EN 13969 tip A in SIST 1031, v področju cokla (podzidka) min. 30 cm nad terenom oziroma nad vhodnimi ploščadmi. Hidroizolacija za vkopan objekt, pritisk do 4m, kot npr. IZOTEKT V4 v dveh slojih.
V območju talne izolacije zaščita XPS plošč pred plamenom, kot npr., samolepilni bitumenski trak 10/20/33cm IZOSELF PE plus – rezan ali IZOSELF P3.
Izvedba na stene v zemlji, na podjemanja, izdelava priklopov na horizontalno hidroizolacijo, izvedba hidroizolacije na cokle in  na atike vključno s preklopi preko atik.</t>
  </si>
  <si>
    <t>zaščitni slioj debeline 5cm, lepljenje na bitumensko lepenko
XPS 300</t>
  </si>
  <si>
    <t>Dobava in vgraditev betona C 30/37 v stebre (16 kosov) ST-AB, črpni beton, izdelava skladno s projektno dokumentacijo PZI. Stebri se izvedejo kot zaključki obstoječih zidov na pozicijah prebojev.
Mrežasta armatura B500A
Rebrasta  armatura B500B
Beton C30/37; XC1; prerez do 0,05 m2/m'</t>
  </si>
  <si>
    <t>stene v nivoju priltičja, stene debeline d=25cm, višine do 1m, preseka d= 0,2 m3/m2.</t>
  </si>
  <si>
    <t>izdelava hidroizolacije v območju kuhinj - tla</t>
  </si>
  <si>
    <t>izdelava hidroizolacije v območju kuhinje - stene do višine 2m</t>
  </si>
  <si>
    <t>nadvišanje v območju obstoječega energetskega prostora in garaže za nove prostore-sobe PSR in skupnega prostora</t>
  </si>
  <si>
    <t>Toplotna izolacija kot npr. FIBRANxps 300-L, z gladko površino in z robovi obdelanimi v obliki črke » L « za preprečevanje nastajanja toplotnih mostov, skladna z EN 13164, EN 13501-1, EN ISO 11925-2: 2002. med inštalacijami z izolativnostjo, λD ≤ 0,035 W/mK, CS(10\Y)300. Instalacijske zapolnitve -  Lahki izolacijski beton kot npr. POLITERM BLU, za zalivanje inštalacij, 200kg/m3, λ≤0,065 W/mK, v izogib toplotnemu mostu in zapolnjevanju praznin, debeline do 30cm-prilagoditev višine toplotne izolacije na način da se s talno konstrukcijo izravna višinsko razliko do kote pritličja.</t>
  </si>
  <si>
    <t>Sanacija ometa, ocena 40%. Grobi in fini stropni omet zalikan v cementni malti v prostorih nad 5 m2 tlorisne površine, grobi in fini omet.</t>
  </si>
  <si>
    <t>Sanacija ometa, ocena 40%. Grobi in fini stropni omet zalikan v cementni malti v prostorih pod 5 m2 tlorisne površine, grobi in fini omet.</t>
  </si>
  <si>
    <t>Odri:
Za vse odre je izdelati statični izračun izdelan s strani izvajalca, z upoštevanjem standarda SIST EN 12811. Odre je izdelati, pregledovati in voditi dokumentacijo v skladu s predpisi. Upoštevati je SIST HD 1000 za
sistemske delovne odre. Vsi odri na zgradbi morajo biti napravljeni, premeščeni in odstranjevani z delavci predpisane kvalifikacije in pod nadzorstvom  odgovorne strokovne osebe gradbišča. Ves material za napravo odrov mora biti kvaliteten in ustreznih dimenzij, kar je treba pred vgraditvijo preveriti.
Pred uporabo ter vsaj enkrat tedensko med uporabo in pred ponovno uporabo po daljši prekinitvi del, mora vse odre pregledati odgovorna strokovna oseba iz strani izvajalca.</t>
  </si>
  <si>
    <t>Dobava, montaža, demontaža in amortizacija lahkega fasadnega odra višine 12 m. Za montažo izolacijskega sloja, zasteklitev in končnega sloja fasade. Vključno z zaščito delovnega odra proti okolici s primerno zaščito – zaveso. Fasadni oder iz lanten (alu) višine do 12m.</t>
  </si>
  <si>
    <t>SANACIJA STREHE</t>
  </si>
  <si>
    <t>Sanacija planet-dobava in montaža planet, vključno s pritrdilnim materialom, do končne funkcionalnosti. Ocena sanacije - vzamenjava 25% površine</t>
  </si>
  <si>
    <t>Sanacija dela strešne konstrukcije in podkonstrukcije. Ocena 25% strehe</t>
  </si>
  <si>
    <t>Dobava in montaža prezračevalnih mrežic z vsem potrebnim pritrditvenim materialom do končne funkcionalnosti.</t>
  </si>
  <si>
    <t>Dobava in montaža in izdelava zaključnega fasadnega ometa, na predhodno izdelano toplotno izolacijo sten.</t>
  </si>
  <si>
    <t>Dobava in vgraditev betona C 30/37 v nosilce za podpiranje obstoječih monta plošč, črpni beton, izdelava skladno s projektno dokumentacijo PZI.
Mrežasta armatura B500A
Rebrasta  armatura B500B
Beton C30/37; XC1; prerez do 0,05 m2/m'
OPOMBA: Pri vgradnji novih preklad v obstoječe objekt je potrebno predvideti uporabo stojk za podboro obstoječe konstrukcije na mestih rušitev.</t>
  </si>
  <si>
    <t>Izvedba pohodne toplotne izolacije iz mineralne volne nad talno ploščo podstrešja, vključno z vetrno zaporo, leseni distančniki, ter vsemi robnimi zaključki in prekinitvami toplotnih mostov ob strešnih legah in kolenčnem zidu do višine 1,2m vključno z vetrno oviro.</t>
  </si>
  <si>
    <t xml:space="preserve">Izdelava, dobava in montaža PVC stavbnega pohištva iz sistema kot npr.: Schüco. Uporaba tehnično sistemske rešitve opisane v nadaljevanju po posameznih postavkah in karakteristikah  proizvajalca sistema Schüco za vse vgrajene elemente. Proizvod mora biti izdelan po navodilih proizvajalca, skladno s sistemskimi priročniki in skladno z veljavnimi harmoniziranimi standardi.                                                                                            Zaključki na gradbene elemente, morajo biti izvedeni, znotraj paro-nepropustni, zunaj pa paro-propustni in vodotesni (izvedeni po smernicah RAL montaže).                                                                                                                   V ceni vseh postavk, morajo biti zajeta vsa dela, dobava in montaža, osnovni material, steklo, pritrdilni in tesnilni material, okovje, zapiralno okovje ter material za vse zaključke. Izvajalec mora vse mere preveriti na licu mesta in izdelati ustrezno tehnično dokumentacijo in delavniške risbe v skladu z dogovorom s projektantom.      
</t>
  </si>
  <si>
    <t>O-01 - zasteklitev  enokrilna s fiksnim spodnjim delom</t>
  </si>
  <si>
    <t xml:space="preserve">Toplotna izolativnost okna glede na tip vgrajenega stekla: 
IZO steklo Ug = 0,7 W/m2K. Stekla, ki gredo nižje kot 90cm nad zgornjo koto finalnega tlaka so varnostna.      
Skupna toplotna prevodnost okna Uw &lt; 1,1 W/m2K.   
Upoštevati vse potrebne zaporne, tesnilne in zaključne elemente. Upoštevati tudi vso potrebno pod konstrukcijo in sidrne elemente.       
Barva konstrukcije RAL po izbiri projektanta, strikturno, metalik končni sloj.
</t>
  </si>
  <si>
    <t xml:space="preserve">O-02 - zasteklitev enokrilna brez parapeta z nadsvetlobo </t>
  </si>
  <si>
    <t>O-04 - zasteklitev dvokrilna s fiksnim spodnjim delom</t>
  </si>
  <si>
    <t xml:space="preserve">O-03 - zasteklitev dvokrilna in enim fiksnim panelom brez parapeta z nadsvetlobo </t>
  </si>
  <si>
    <t>O-05 - zasteklitev dvokrilna in enim fiksnim panelom in s fiksnim spodnjim delom</t>
  </si>
  <si>
    <t>O-02 - zasteklitev enokrilna brez parapeta z nadsvetlobo  v skupni površini okenskih odprtin:</t>
  </si>
  <si>
    <t>O-01 - zasteklitev  enokrilna s fiksnim spodnjim delom v skupni površini okenskih odprtin:</t>
  </si>
  <si>
    <t>O-03 - zasteklitev dvokrilna s fiksnim spodnjim delom v skupni površini okenskih odprtin:</t>
  </si>
  <si>
    <t>O-04 - zasteklitev dvokrilna s fiksnim spodnjim delom v skupni površini okenskih odprtin:</t>
  </si>
  <si>
    <t>Okno Schüco Corona CT 70</t>
  </si>
  <si>
    <t>PRIPRAVA TALNE KONSTRUKCIJE</t>
  </si>
  <si>
    <t>Zasteklitev prhe SDI 01</t>
  </si>
  <si>
    <t>Izdelava načrta, dobava in vgradnja enokrilnih steklenih vrat v kopalnicah v 2. nadstropju SDI 01 iz varnostnega laminiranega stekla. Velikost kompletnega panela 0,97x2,58m. Vgradne mere potrebno predhodno preveriti na objektu. Vključno z vsem okovjem, kljukami, dodatnim delom in materialo za funkcionalno izvedbo elementa</t>
  </si>
  <si>
    <t>Vse cene posameznih postavk, morajo zajemati odvoz materialov na končno deponijo, vključno s plačilom potrebnih taks. Izbrati stalne deponije v neposredni bližini gradbišča, oz. najbližje deponije.</t>
  </si>
  <si>
    <t>V dela mora biti zajeto varovanje gradbene jame, predvideni so minimalni odkopi v okolici objekta, potrebni za izvedbo kanalizacije in potrebnih temeljev dvigala, dostoppv in stopnišča. Izvajalec mora zagotoviti varovanje gradbene jame v primeru hujših nalivov, maksimalna globina izkopa je ocenjena na 3m.</t>
  </si>
  <si>
    <t>Izdelava geodetskega posnetka - izvedenega stanja objekta in vse podzemne kanalizacije, za pridobitev uprabnega dovoljenja. Priprava elaborata za vpis stavbe v kataster stavb, izdelava posameznih podlog za vris podzemne kanalizacije v uradne evidence in predaja potrebnih inforamcij posameznim soglasjedajalcem.</t>
  </si>
  <si>
    <t>Izdelava varnostnega načrta, po pravilih stroke in zakonodaje, skladno z gradbenim dovoljenjem,navodili investitorja, projektanta in nadzora. Vsebina mora zajemati terminski plan, sezname izvajalcev del, delavcev, seznam tehnologije opravljanja dela in tehnologije izvedbe ter vse ostale zakonsko predpisane podatke.</t>
  </si>
  <si>
    <t>Vsa funkcionalan drevesa na parceli za gradnjo je potrebno ustrezno zaščititi pred vplivi gradnje!</t>
  </si>
  <si>
    <r>
      <rPr>
        <b/>
        <sz val="10"/>
        <rFont val="Arial Narrow"/>
        <family val="2"/>
        <charset val="238"/>
      </rPr>
      <t>Priprava gradbišča</t>
    </r>
    <r>
      <rPr>
        <sz val="10"/>
        <rFont val="Arial Narrow"/>
        <family val="2"/>
        <charset val="238"/>
      </rPr>
      <t>; postavitev kontejnerjev, ograditev območja gradbišča s primerno ograjo, postavitev sanitarij, vodne oskrbe, gradbiščnega toka, postavitev gradbiščnega dvigala, priprava območij za deponiranje materiala, ipd.</t>
    </r>
  </si>
  <si>
    <t>cena
1FAZA skupaj v €</t>
  </si>
  <si>
    <t>Prestavitev notranje opreme - klopi, omare, mize stoli, ipd - na lokacije skladno z dogovorom z uporabnikom - znotraj objekta. Po potrebi demontaže opreme. Tudi odvozi na stalno deponijo, skladno z ogledom stanja na objektu. OCENA</t>
  </si>
  <si>
    <t>Rušenje grmovnic v neposredni bližini objekta, v oddaljenosti cca 2m od fasade, vključno z odvozom lesa in izkopavanjem panjev visokih grmovnic na 5 pozicijah - OCENA</t>
  </si>
  <si>
    <t>Rušenje in odstranitev kovinske ograje, višine do 1,1m. Vključno z vsemi nakladanji, transportom na deponijo, vsem materialom in orodjem potrebnim za izvedbo. Odvoz na začasno deponijo.</t>
  </si>
  <si>
    <t>Izdelava lahkega, nepremičnega, zaščitenega odra. Izvedba dostopa do ambulante, ki mora omogočati nemoten dostop do ambulante. Izdelano iz oderskih cevi, zaščite s plohi, geotekstilom in PVC folijo.
Izdelava za čas gradnje.</t>
  </si>
  <si>
    <t>Dobava in vgranja zaključnega profila med epoksidnim tlakom in steno obloženo s keramiko. Kot npr. Schlüter®-DILEX-AHKA, iz nerjavečega jekla. Profil mora imeti možnost vgradnje v času vgradnje stenske keramike.
Vključno z vsemi deli in materialom.</t>
  </si>
  <si>
    <t>Demontaža, začasna deponija in ponovna montaža zunanjih enot klimatskih naprav ambulante.</t>
  </si>
  <si>
    <t>VOGALNI ZAKLJUČKI - ALU ZAOKROŽNICA TLA-STENA</t>
  </si>
  <si>
    <t>VOGALNI ZAKLJUČKI - ALU ZAOKROŽNICA STENA-STENA</t>
  </si>
  <si>
    <t>Dobava in vgranja zaključnega profila med dvema stenama obloženima s keramiko - vogal. Kot npr. Schlüter®-DILEX-EHK, iz nerjavečega jekla. Profil mora imeti možnost vgradnje v času vgradnje stenske keramike.
Vključno z vsemi deli in materialom.</t>
  </si>
  <si>
    <t>Dobava in vgradnja tankoslojnega epoxi dekorativnega tlaka brez topil, odzivom na ogenj Bfl-s1 in visoko mehansko odpornostjo (Shore D 75) sestavljenega po sistemu Kemapox terrazzo z ustrezno pripravljeno granulacijo frakcij in razmerjem mešanja predpisano s strani proizvajalca na predhodno pripravljeno podlago. Brušenje terrazza z diamantnimi segmenti po sistemu scanmascin v fazah od grobih do finih brusov. 
Odtenek smolnatega in agregatnega polnila ter kombinacije po izbiri projektanta. Z vsem potrebnim dodatnim materialom, predpripravo, obdelavo in ščitenjem do končne funkcionalnosti.
Izdela se vzorec tlaka  v velikosti najmanj 1,5m2, na licu mesta, na površini in v prostoru, ki se bo obdeloval. Vzorec se izdela bodisi na končnem zaključnem sloju, ali v sklopu vzorca zaključnega sloja.</t>
  </si>
  <si>
    <t>Rušenje in odstranitev klančine, stopnišča in nadstrešnice dostopa v ambulanto. Višina cca 3m, debelina zidu do 40cm. Vključno z vsemi nakladanji, transportom na deponijo, vsem materialom in orodjem potrebnim za izvedbo. Odvoz na stalno deponijo.</t>
  </si>
  <si>
    <t>Rušenje in odstranitev stopnišča in nadstrešnice dostopa v objekt. Višina cca 3m, debelina zidu do 40cm. Vključno z vsemi nakladanji, transportom na deponijo, vsem materialom in orodjem potrebnim za izvedbo. Odvoz na stalno deponijo.</t>
  </si>
  <si>
    <t>Bruto površina</t>
  </si>
  <si>
    <t>ZUNANJOST</t>
  </si>
  <si>
    <t>Pri izvajanju rušitvenih del, je potrebno dosledno upoštevati vse pogoje iz načrta rušitev in po potrebi zagotoviti prisotnost odgovornega projektatna gradbeih konstrukcij na objektu.</t>
  </si>
  <si>
    <t xml:space="preserve"> MED RUŠENJEM OBVEZNO PREPREČITI PRAŠENJE Z ZADOSTNIM PRŠENJEM RUŠEVIN Z VODO!</t>
  </si>
  <si>
    <t>OBJEKT</t>
  </si>
  <si>
    <t>Čiščenje fasadnega sloja objekta, kot predpriprava za izdelavo kontaktne fasade. Vključno z odbijanjem poškodovanih delo - gnezd. Ocenjena količina odbijanja cca 10%.</t>
  </si>
  <si>
    <t>Odstranitev stavbnega pohištva, vključno z odvozom na stalno deponijo.</t>
  </si>
  <si>
    <r>
      <t>vrata do 3m</t>
    </r>
    <r>
      <rPr>
        <vertAlign val="superscript"/>
        <sz val="10"/>
        <rFont val="Arial Narrow"/>
        <family val="2"/>
        <charset val="238"/>
      </rPr>
      <t>2</t>
    </r>
  </si>
  <si>
    <r>
      <t>vrata nad 3m</t>
    </r>
    <r>
      <rPr>
        <vertAlign val="superscript"/>
        <sz val="10"/>
        <rFont val="Arial Narrow"/>
        <family val="2"/>
        <charset val="238"/>
      </rPr>
      <t>2</t>
    </r>
  </si>
  <si>
    <r>
      <t>okna do 1,5m</t>
    </r>
    <r>
      <rPr>
        <vertAlign val="superscript"/>
        <sz val="10"/>
        <rFont val="Arial Narrow"/>
        <family val="2"/>
        <charset val="238"/>
      </rPr>
      <t>2</t>
    </r>
  </si>
  <si>
    <r>
      <t>okna nad 1,5m</t>
    </r>
    <r>
      <rPr>
        <vertAlign val="superscript"/>
        <sz val="10"/>
        <rFont val="Arial Narrow"/>
        <family val="2"/>
        <charset val="238"/>
      </rPr>
      <t>2</t>
    </r>
  </si>
  <si>
    <t>Rušenje, demontaža in odstranitev keramike: talne, stenske in sanitarne opreme, vključno z vsemi transporti, nakladanji in odvozom na stalno deponijo.</t>
  </si>
  <si>
    <t>Rušenje, demontaža in odstranitev talne, PVC obloge po objektu. Vključno z vsemi transporti, nakladanji in odvozom na stalno deponijo.</t>
  </si>
  <si>
    <t>Predpriprava talne konstrukicje pred izvedbo zaključnega sloja, v naslednjih fazah: vključno z izravnavo, buršenjem in čiščenjem talne površine in na mestih odstranjenih zidov.</t>
  </si>
  <si>
    <t xml:space="preserve"> Šivanje talne konstrukcije, vključno z razrezrezom površine armaturne mrežica ali moznikov ter zalitje kot npr.: epoksi smolo</t>
  </si>
  <si>
    <t>Izdelava zapolnitev talne površine - zalivanje estriha z visokokakovostno, debeloslojno zalivno maso, ki omogoča zalivanje do višine 9 cm. Zapolnitve za rušenimi stenami in ocena sanacije tlaka cca 10% celotne površine</t>
  </si>
  <si>
    <t>SANACIJA TLAKA</t>
  </si>
  <si>
    <t>Predpriprava za izvedbo talne konstrukcije, na mestih odstranjenih sten - v 1. in 2. nadstropju</t>
  </si>
  <si>
    <t>Predpriprava za izvedbo talne konstrukcije, na mestih odstranjenih sten v pritličju in izvedbe rušitev za vgradnjo instalacij</t>
  </si>
  <si>
    <t>Izdelava zapolnitev talne površine - zalivanje estriha z visokokakovostno, debeloslojno zalivno maso, ki omogoča zalivanje do višine 15 cm. Zapolnitve za rušenimi stenami in ocena sanacije tlaka cca 10% celotne površine priltičja in zapolnjevanje za instalacijami.</t>
  </si>
  <si>
    <t>Dobava in vgradnja talnih dilatacijskih profilov med potrebnimi dilatacijami v tlaku, med prehodi prostorov - pod vrati in na stikih.</t>
  </si>
  <si>
    <t>sanitarni elementi (umivalniki, tuši, WC školjke…) OCENA</t>
  </si>
  <si>
    <t>Čiščenje stenskih ometov.</t>
  </si>
  <si>
    <t>Odstranitev in čiščenje poškodovanega (kot npr.: poškodbe, razpoke, plesen,...) ometa ter brušenje barve iz notranjih predelnih in nosilnih opečnatih sten, stopnišča in "monta" stropa.</t>
  </si>
  <si>
    <t>Sanacija ometov - ocena 20% površin opečnih zidov</t>
  </si>
  <si>
    <t>Čiščenje stenskih ometov</t>
  </si>
  <si>
    <t>Čiščenje stropnih ometov</t>
  </si>
  <si>
    <t>STREHA</t>
  </si>
  <si>
    <t>Izvedba potrebnoi rušitvenih del, čiščenja in priprave podstrehe.</t>
  </si>
  <si>
    <t>RUŠENJE STEN</t>
  </si>
  <si>
    <t>odstranitev lestve za dostop na podstrešje</t>
  </si>
  <si>
    <t>Rušenje dimnika višine do 12m, tloris dimnika 100/140cm, rušenje po posameznih etažah, od vrha proti dnu, zagotoviti pregled nadzora in projektanta gradbenih konstrukcij in zagotoviti vso potrebno opiranje konstrukcijskih elementov - v kolikor bi bilo potrebno.</t>
  </si>
  <si>
    <t>Odstranjevanje opečnih sten, opečnih parapetov, armiranega betona, izvedba prebojev in rušenje drugih gradbenih elementov, vključno z odstranjevanjem, transporti in odvozom na stalno deponijo.</t>
  </si>
  <si>
    <t>Odriv humusa v debelini 30cm v neposredni bližini objekta. Humus se odrine na rob parcele, se ga zaščiti in deponira za naknadno razstiranje. Vključno z rastiranjem po izvedeni gradnji objekta.</t>
  </si>
  <si>
    <t>Postopni strojni odkop zemljine III. ktg., z istočasnim nakladanjem in odvozom na trajno deponijo, razdalja do 10 km. Izkopi do globine cca. 1 m oziroma do globine obstoječeih temeljev. Izkop gradbene jame za potrebe energetske sanacije. Zagotoviti prisotnost geomehanika v času odkopov.</t>
  </si>
  <si>
    <t>Postopni strojni odkop zemljine III. ktg., z istočasnim nakladanjem in odvozom na trajno deponijo, razdalja do 10 km. Izkop do globine cca. 1,6 m, za pripravo gradbene jame dvigalnega jaška. Zagotoviti prisotnost geomehanika v času odkopov.</t>
  </si>
  <si>
    <t>Postopni strojni odkop zemljine III. ktg., z istočasnim nakladanjem in odvozom na trajno deponijo, razdalja do 10 km. Izkop do globine cca. 1,1 m, za pripravo gradbene jame stopnišča in vhoda v objekt. Zagotoviti prisotnost geomehanika v času odkopov.</t>
  </si>
  <si>
    <t>Utrjevanje terena gradbene jame na območju novih temeljev in dvigalnega jaška, do primerne trdnosti, nabijanje tal po strojnem izkopu z bagerji z vibracijskim nabijačem (žaba do 500 kg).</t>
  </si>
  <si>
    <t>podbeton pasovnih temeljev sten v okolju, dvigalnega jaška in jeklenih konstrukcij vključno s temeljenjem zunanjih stopnic in klančin</t>
  </si>
  <si>
    <t>Dobava in vgraditev betona C 25/30 v pasove podjemanja obstoječega objekta, upoštevajoč betoniranje po segmentih, skladno z navodili OP gradbenih konstrukcij, črpni beton, izdelava skladno s projektno dokumentacijo PZI.
Vključno z armiranjem
Mrežasta armatura B500A
Rebrasta  armatura B500B
Beton C30/37; XC1; prerez do 0,3 m3/m2</t>
  </si>
  <si>
    <t>Cena na enoto za montažne elemente, mora vsebovati izmere na gradbišču, izdelavo delavniških načrtov, izdelavo kalupov, izdelavo in vgradnjo armature, izdelavo odlitkov, tretiranje, zaščita z impregnacijo, koordinacijo z jeklarjem za izdelavo sider/mozničenja, montaža prefabrikatov z/ali lepljenjem, brušenje in rezanje elementov na gradbišču, končo treitranje prefarikatov in zapolnjevanje fug s primernim UV stabilnim materialom, vključno z vsem distančniki za armaturo.</t>
  </si>
  <si>
    <t>plošča 150 kg/m3</t>
  </si>
  <si>
    <t>preklade in vezi 300kg/m3</t>
  </si>
  <si>
    <t>V postavke betoniranja zajeti armaturo z upoštevnjem vseh del za izdelavo armature.</t>
  </si>
  <si>
    <t>armiranje 300 kg/m3</t>
  </si>
  <si>
    <t>temeljna plošča dvigalnega jaška</t>
  </si>
  <si>
    <t>armiranje 150 kg/m3</t>
  </si>
  <si>
    <t>Dobava in vgraditev betona C 30/37 za izdelavo jame dvigalnega jaška, črpni beton, izdelava skladno s projektno dokumentacijo PZI.
Mrežasta armatura B500A
Rebrasta  armatura B500B
Beton C30/37; XC1; prerez 0,4m2/m'</t>
  </si>
  <si>
    <t>stene dvigalnega jaška</t>
  </si>
  <si>
    <t>armiranje 200 kg/m3</t>
  </si>
  <si>
    <t>PASOVI TEMELJI</t>
  </si>
  <si>
    <t>Dobava in vgraditev betona C 30/37, črpni beton, izdelava skladno s projektno dokumentacijo PZI.
Mrežasta armatura B500A
Rebrasta  armatura B500B
Beton C30/37; XC1; prerez 0,4m2/m'</t>
  </si>
  <si>
    <t>temelji južnega vhoda z dvigalom, stopnicami in rampo</t>
  </si>
  <si>
    <t>stene in temelji 200 kg/m3</t>
  </si>
  <si>
    <t>Naprava in odstranitev opaža medetažne plošče, opiranje do 2,7 m, na pozicijah odstranjenih "monta" plošč ob dimniku. Plošča debeline 22cm; opaž med zidi, vključno s potrebnimi zapolnitvami in vgradnjami polnil, za izvedbo utorov in prebojev, po projektu (upoštevajoč vse načrte).
Način izvedbe zahteva minimalna odstopanja ravnosti, maksimalno odstopanje je lahko 2,0mm. Izvajalec mora zagotoviti primerno ravnost z opažom ali z obdelavo stropa z brušenjem do primerne ravnosti!</t>
  </si>
  <si>
    <t>KITANJE in BRUŠENJE</t>
  </si>
  <si>
    <t>Zidarska pomoč pri demontaži in ponovni montaži vertikal meteornega odvodanjvanja.</t>
  </si>
  <si>
    <t>cena</t>
  </si>
  <si>
    <r>
      <rPr>
        <b/>
        <sz val="10"/>
        <rFont val="Arial Narrow"/>
        <family val="2"/>
        <charset val="238"/>
      </rPr>
      <t>Zasipanje za stenami jaška in ob objektu</t>
    </r>
    <r>
      <rPr>
        <sz val="10"/>
        <rFont val="Arial Narrow"/>
        <family val="2"/>
        <charset val="238"/>
      </rPr>
      <t xml:space="preserve">
Kombinirano strojno/ročno zasipanje z gramozom, z nabijanjem in komprimiranjem v plasteh debeline 30 cm. Vključno s strojnim nabijanjem nasute zemlje za kletnimi zidovi, z vibracijskim nabijačem (žaba do 500 kg). Uporaba izkopanega materiala, upoštevajoč prevoz do 3 km iz začasne deponije.</t>
    </r>
  </si>
  <si>
    <t>Odvoz viška zemlje na trajno deponijo v oddeljenosti do 10km.</t>
  </si>
  <si>
    <t>12</t>
  </si>
  <si>
    <t xml:space="preserve">Dobava, montaža in izdelava jeklene konstrukcije dvigalnega jaška iz profilnega jekla - izdelava okvirjev.Z vsem nakladanjem, premiki, veznimi sredstvi, ležišči, dodatnimi podkonstrukcijskimi elementi. kvalitete jekla S235. </t>
  </si>
  <si>
    <t xml:space="preserve">Dobava, montaža in izdelava jeklene konstrukcije za strojne naprave pod stopniščem z vsem nakladanjem, premiki, veznimi sredstvi, ležišči, sidri in dodatnimi podkonstrukcijskimi elementi. Kvalitete jekla S235. vključno z ozemljitvijo konstrukcije.
</t>
  </si>
  <si>
    <t>Dobava, montaža in izdelava jeklenih stopnic z vmesnimi podesti, stopnice sestavljene iz U240 profila in kvadratnih zaprtih profilov 50/50/4mm, sestavljene po shemi KD PZI dokumentacije. Z vsem nakladanjem, premiki, veznimi sredstvi, ležišči, dodatnimi podkonstrukcijskimi elementi. kvalitete jekla S235. vključno z ozemljitvijo konstrukcije.</t>
  </si>
  <si>
    <t>AKZ ZAŠČITA:  C3/H
SPOJI: vijačenje
RAZRED POŽARNE ZAŠČITE: brez
KONČNA OBDELAVA: vročecinkano</t>
  </si>
  <si>
    <t>AKZ ZAŠČITA: C1
SPOJI: vijačni
KONČNA OBDELAVA: AKZ + prašno barvano RAL 7016</t>
  </si>
  <si>
    <t>podest iz mrežnih rešetk, nosilni trak 30/3, prečni 10/3, okence 33x33mm, dimenzij 1500/2500 mm</t>
  </si>
  <si>
    <t>nastopne ploskve iz mrežnih rešetk, nosilni trak 30/3, prečni 10/3, okence 33x33mm, dimenzij 1200/280 mm</t>
  </si>
  <si>
    <t>dekorativne rešetke za ograjo, trak 30/2, okence 33x33mm, dimenzij 1500/2500 mm</t>
  </si>
  <si>
    <t>stebri</t>
  </si>
  <si>
    <t>Dobava, montaža in izdelava jeklene konstrukcije ograje iz profilov 80/40/5 na rastru cca 1m - izdelava stebrov.Z vsem nakladanjem, premiki, veznimi sredstvi, ležišči, dodatnimi podkonstrukcijskimi elementi. kvalitete jekla S235. Ograja vhodnega vijačena na nosilno konstrukcijo. Vključno z ozemljitvijo konstrukcije.
Dobava in vgradnja ograjnih elementov iz mrežnih rešetk, dimenzij.</t>
  </si>
  <si>
    <t>Dobava, montaža in izdelava jeklene fasadne obloge dvigalnega jaška izdelane iz dekorativne rešetke na jeklenih sidrih, sidra sidrana v konstrukcijo dvigalnega jaška - jeklno. Z vsem nakladanjem, premiki, veznimi sredstvi, ležišči, dodatnimi podkonstrukcijskimi elementi. kvalitete jekla S235.  Vključno z ozemljitvijo konstrukcije.
Dobava in vgradnja ograjnih elementov iz mrežnih rešetk, dimenzij.</t>
  </si>
  <si>
    <t>podkonstrukcija</t>
  </si>
  <si>
    <t>nosilna konstrukcija</t>
  </si>
  <si>
    <t>Vključno z izdelavo vseh špalet.</t>
  </si>
  <si>
    <t>Bruto površina objekta</t>
  </si>
  <si>
    <t>Dobava in montaža in izdelava zaključnega fasadnega ometa, na predhodno izdelanooblogo dvigalnega jaška iz cementnih plošč.</t>
  </si>
  <si>
    <t>Zaključni sloj izdelan iz lepila za armiranje, armirne mrežice, prednamaz in končni sloj. Barvanje v barvi v barvi osnovne fasade.</t>
  </si>
  <si>
    <t>Montaža gasilnih aparatov, vključno z montažo kaset za vstavljanje aparatov za aparate.</t>
  </si>
  <si>
    <t>Kasete za gasilne aparate na ključ</t>
  </si>
  <si>
    <t>Gasilni aparati ABC 6kg</t>
  </si>
  <si>
    <t>Tip: električno osebno dvigalo brez strojnice, uveljavljene blagovne znamke s sistemskim certifikatom, npr. KONE PW06/10-19 ali podobna kvaliteta
Nosilnost: 6 oseb ali 480 kg
Hitrost vožnje: 1,00 m/s
Višina dviga: 5610 mm
Število postaj: 3
Število dostopov: 3, na isti strani - neprehodna kabina
Namestitev dvigala: v samostojnem jeklenem jašku
Velikost jaška: širina: 1500 mm; globina: 1650 mm
Višina glave jaška: 3500 mm
Globina jame jaška: 1100 mm
Dostopni prostor pod jaškom: NE
Vrsta pogona: Frekvenčno in napetostno krmiljeni regenerativni pogon s trifaznim tokom s sinhronskim motorjem - npr. EcoDisc - z izvedbo brez reduktorja in samodejnonastavljivim zavornim sistemom za varno, udobno in tiho obratovanje
Namestitev pogona: Sinhronski motor brez reduktorja z integriranim pogonskim diskom je pritrjen v glavi jaška na jeklenih vodilih kabine. Brez strojnice!
Pogonska moč: 2,8 kW, energetsko učinkovita razred »A« po standardu VDI 4707, dobavitelj poda podatek
Število voženj na uro: do 180 
Priključna napetost: 3 x 400 V, 50 Hz
Notranje mere kabine: širina: 1000 mm; globina: 1250 mm; višina: 2200 mm</t>
  </si>
  <si>
    <t>Kabina (po izboru naročnika): stene iz karo strukturirane nerjaveče pločevine, tla po izboru arhitekta kot na hodniku - položi naročnik, strop iz brušene nerjaveče pločevine in varčnimi LED svetilkami, inox okroglo oprijemalo na stranski steni, ogledalo na zadnji steni nad višino oprijemala, zasilna avtomatska razsvetljava, avtomatski programirljiv ventilator, prostoročna telefonska naprava za povezavo med kabino in klicnim centrom za primer reševanja ujetih oseb iz kabine dvigala (omogoča klic na 4 predhodno programirane številke)
Vrata kabine: avtomatska dvodelna teleskopska vrata s krili in okvirji iz karo strukturirane nerjaveče pločevine, širina: 800 mm; višina: 2100 mm, frekvenčno regulirani regenerativni pogon, varovanje z infrardečo svetlobno zaveso in omejilnikom zaporne sile
Vrata jaška: avtomatska dvodelna teleskopska vrata s krili in okvirji iz karo strukturirane nerjaveče pločevine, širina: 800 mm; višina: 2100 mm, brez požarne odpornosti</t>
  </si>
  <si>
    <t>Mikroprocesorsko krmiljenje: zbirno krmiljenje simplex gor in dol, požarno krmiljenje oz. požarna vožnja v glavno postajo ob alarmu za požar po SIST EN 81-73, električno in mehansko reševanje v primeru ujetih oseb v kabini, avtomatsko natančno pristajanje in niveliranje kabine, predčasno odpiranje vrat pri vožnji v postajo, filter proti radijskim motnjam, možnost priklopa na hišni agregat, servisni panel za vzdrževalca v najvišji postaji nameščen v vratnem okvirju, regenerativni sistem,  napredne funkcije ko dvigalo ni v uporabi (stand-by, avtomatski izklop razsvetljave, avtomatski izklop ventilatorja, sporočilni pokazatelji se zatemnijo)</t>
  </si>
  <si>
    <t>Signalizacija: Signalizacija primerna predpisom invalidnih oseb po SIST EN 81-70</t>
  </si>
  <si>
    <t>v kabini: vertikalno kabinsko tipkalo v kombinaciji iz brušene nerjaveče Asturias Satin in polikarbonatnega stekla v celotni višini kabine, tipke za vsako postajo, braillova reliefna pisava, tipka za odpiranje vrat, tipka za zapiranje vrat, tipka za alarm, digitalni LCD kazalnik preobremenitve, položaja kabine in puščice smeri vožnje v beli barvi na črnem ozadju, stikalo na ključ za prednostno vožnjo in rezervacijo kabine</t>
  </si>
  <si>
    <t>v glavni postaji: inox pozivna tipka kvadratne oblike prilagojena za enostavno uporabo gibalno oviranih oseb, nad vrati digitalni LCD kazalnik položaja kabine in puščice smeri vožnje v beli barvi na črnem ozadnju ter gong</t>
  </si>
  <si>
    <t>v ostalih postajah: inox pozivna tipka kvadratne oblike prilagojena za enostavno uporabo gibalno oviranih oseb, nad vrati digitalni LCD kazalnik položaja kabine in puščice smeri vožnje v beli barvi na črnem ozadju ter gong
signalizacija montirana v okvir jaškovnih vrat
Dodatna oprema: razsvetljava jaška, lestev za dostop v jamo jaška, vtičnica na strehi kabine in elektrifikacija jaška, montaža brez delovnega odra v jašku
Izvedba naprave v skladu s standardom SIST EN 81-20, EN 81-50</t>
  </si>
  <si>
    <t xml:space="preserve">"Zahtevan proizvod: SCHÜCO Corona CT 70 AS 'Classic'
ali enakovredni ponujeni proizvod.
PVC sistem za fiksne zasteklitve, okna in vrata, dvonivojsko tesnenje (tesnili na pripirah); debeline sten profilov v skladu z zahtevami standarda EN 12608 (razred A in B) ter skladno z zahtevami za oznako RAL Gütesicherung RAL-GZ /716; osnovna globina podboja 70mm.Oblika profila krila 'Classic'.
Omejitve velikosti elementov:
PVC beli profili:
- maksimalna dolžina profilov (širina ali višina elementa)  je 4 m,
- maksimalna površina belega elementa je 7 m2                                                                                                                                                                                                                                                                                                                                         Barvni profili:
- maksimalna dolžina profilov (širina ali višina elementa)  je 2.5 m,
- maksimalna površina belega elementa je 5 m2
Večje elemente od zgoraj navedenih je potrebno deliti s sitemskimi diletacijskimi spoji.
V sistem se lahko vstavljajo standardna, varnostna, toplotno zaščitna in zvočno izolativna stekla do debeline 40 mm, brez uporabe dodatnih razširitev sistemskega utora za steklo 
Originalno sistemsko okovje omogoča kombinirano odpiranje in prednostno odpiranje po vertikalni osi ali spodnji horizontalni osi elementa.
Barvni ton belo"       
       </t>
  </si>
  <si>
    <t>ALU POŽARNA VRATA</t>
  </si>
  <si>
    <t>VI-02 EI30 Enokrilna vrata , svetla odprtina 10/210, EI-30 ter gibljivo talno tesnilo, Rw &gt; 32 dB, vrata s panelom</t>
  </si>
  <si>
    <t>VI-01 EI30 enokrilna vrata, svetla odprtina 10/210, EI-30 ter gibljivo talno tesnilo, Rw &gt; 32 dB, vrata s požarno zasteklitvijo</t>
  </si>
  <si>
    <t>VE-01, enokrilna vrata svetle odprtine 100/210 cm z nadsvetlobo cca 40cm.</t>
  </si>
  <si>
    <t>VE-02, enokrilna vrata svetle odprtine 90/210 cm z nadsvetlobo cca 40cm.</t>
  </si>
  <si>
    <t>FIKSNA ZASTEKLITEV z vgrajenimi vrati
Izvedba po načrtu NOTRANJE ZASTEKLITVE SD</t>
  </si>
  <si>
    <t>Notranje stene kot naprimer Schüco AKS IW40</t>
  </si>
  <si>
    <t>Dvoslojni sistem predelnih sten s stebri in prečkami vidne širine  40mm in debeline cca. 80mm (v odvisnosti od uporabe stekel in polnil), skupna debelina (vključno z pokrivnimi letvicami) pa znaša cca. 100mm.</t>
  </si>
  <si>
    <t>Razdalja med steklom, oziroma polnilom do pokrivne letvice znaša 10mm. Razmik med stekli znaša cca 70mm (v odvisnosti od uporabe debeline stekla/polnila).</t>
  </si>
  <si>
    <t>Izvedba predelnih sten dopušča najrazličnejše možnosti izvedb zastiranja, potisk steklenih površin, zvočne izolacije med prostori, senčenje  in integracija skritega prostora za napeljavo električnih in klimatskih naprav.</t>
  </si>
  <si>
    <t>Nosilna konstrukcija je sestavljena iz ekstrudiranih aluminijastih profilov. Notranja komora vertikalnega stebra je zasnovana za možnost uporabe jeklene pločevine 50/15 mm, kot ojačitve za višje predelne stene.</t>
  </si>
  <si>
    <t xml:space="preserve">Spodaj in zgoraj horizontalno se za gradbeni priključek montira osnovni profil. Po obdelavi se vertikalne stebre in prečke sestavi skupaj z samo vreznimi vijaki in montira na osnovni profil.  </t>
  </si>
  <si>
    <t>Letvice za zasteklitev so konstrukcijsko oblikovane tako, da se prilegajo v osnovno konstrukcijo.</t>
  </si>
  <si>
    <t>Izvedbo gradbenih  priključkov, kotov, križišč, T-spojev, segmenten način sten, kot tudi Elektro-instalacijske kanale (vrsto in način posebej razpisati), je potrebno izvesti z ustreznimi priključnimi profili.</t>
  </si>
  <si>
    <t xml:space="preserve">Zasteklitev debeline od 4-12 mm in/ali polnila do maksimalne debeline 15 mm, pri zasteklitvi z obeh strani se uporabi zasteklitveno letvico in na koncu zatesni z EPDM tesnili, da je medprostor tudi protiprašno zaščiten.   </t>
  </si>
  <si>
    <t>Tesnila so oblikovana tako, da vizualno ne vplivajo na dodatno poudarjanje vidne širine stebra.</t>
  </si>
  <si>
    <t>Zvočna izolacija</t>
  </si>
  <si>
    <t>Testiranje elementov po DIN 4109, glede na test po DIN EN 20140.</t>
  </si>
  <si>
    <t>Zvočna zaščita Rw = 48 dB - steklo 8 - 8SI - skladno z zahtevami prostora!</t>
  </si>
  <si>
    <t>Barva konstrukcije se določi po izbiri projektanta.</t>
  </si>
  <si>
    <t>Mlečna zasteklitev, ki onemogoča vizualno preglednost med preglednost, izvedba skaladno z navodili uporabnika in po shemi zasteklitve.</t>
  </si>
  <si>
    <t>Sdi 01 - fiksna zasteklitev - peskano steklo, 
bruto diimenzija elementa 2,9 x 2,5 m; z vgrajenimi krilnimi vrati svetle odprtine 80/210 cm</t>
  </si>
  <si>
    <t>Za prehode so vstavljena vrata Schüco ADS 50. NI</t>
  </si>
  <si>
    <t>SD 01 - asimetrična dvokrilna vrata z nadsvetlobo, kot. npr. sistem Shueco ADS.50 NI, 
bruto diimenzija elementa 1,2 x 2,5 m; z krilna vrata, aktivno krilo svetle odprtine 75cm, nadsvetloba bruto višine 40 cm</t>
  </si>
  <si>
    <t>VI-01; odpiranje po shemi vrat; svetla odprtina 800/2100mm,</t>
  </si>
  <si>
    <t>VI-02; odpiranje po shemi vrat; svetla odprtina 900/2100mm,</t>
  </si>
  <si>
    <t>Notranja enokrilna vrata - zvočna izolativnost 27 dB</t>
  </si>
  <si>
    <t>Notranja dvokrilna vrata - zvočna izolativnost 27 dB</t>
  </si>
  <si>
    <t>VI-03; odpiranje po shemi vrat; svetla odprtina 1800/2100mm,</t>
  </si>
  <si>
    <t>Notranja drsna enokrilna vrata</t>
  </si>
  <si>
    <t>VD-01, dimenzija vrat 1300/2500mm</t>
  </si>
  <si>
    <t>VD-02, dimenzija vrat 1000/2100mm</t>
  </si>
  <si>
    <t>VD-03, dimenzija vrat 800/2100mm</t>
  </si>
  <si>
    <t>VD-04, dimenzija vrat 900/2150mm</t>
  </si>
  <si>
    <t>SANITARNE KABINE</t>
  </si>
  <si>
    <t>Ogledalo  za invalida - pregibno</t>
  </si>
  <si>
    <t xml:space="preserve">Dobava in vgradnja ogleda v sanitarnih prostori po shemi arhitekture.
Dobava tipskega ogledala za invalidno osebo - pregibno.
</t>
  </si>
  <si>
    <t>15</t>
  </si>
  <si>
    <t>Ogledalo</t>
  </si>
  <si>
    <t xml:space="preserve">Dobava in vgradnja ogledal v sanitarnih prostorih po shemi arhitekture.
Dobava in lepljenje ogledal na steno, poravnano z keramiko, v kolikor je potrebno se dodatno pod ogledalo nalepi WEDI plošča primerne debeline - do 6mm.
</t>
  </si>
  <si>
    <t>MS01 - Sestav sten in dvojnih vrat v prtiličju</t>
  </si>
  <si>
    <t>MS02 - Sestav sten in trojnih vrat v 1. nadstropju</t>
  </si>
  <si>
    <t>MS03 - Sestav sten in dvojnih vrat v 1. nadstropju</t>
  </si>
  <si>
    <t>MS04 - Sestav stene z vrati v 1. nadstropju</t>
  </si>
  <si>
    <t xml:space="preserve">V montažnih predelnih stenah  je potrebno upoštevati dodatne jeklene konstrukcijske ojačitve iz načrta gradbenih konstrukcij. Ojačitve kot naprimer jekleni stebri v stenah, jeklene nosilne ojačitve vratnih in okenskih okvirjev, podkonstrukcije za obešene elemente in ostalo po načrtu, je potrebno v celoti upoštevati v posameznih postavkah.
</t>
  </si>
  <si>
    <t>Zidanje opečnih zidov v apnenocementni matli iz zidne opeke normalnega formata</t>
  </si>
  <si>
    <t>opeka debeline 30 cm</t>
  </si>
  <si>
    <t>opeka debeline 25 cm</t>
  </si>
  <si>
    <r>
      <t xml:space="preserve"> m</t>
    </r>
    <r>
      <rPr>
        <vertAlign val="superscript"/>
        <sz val="10"/>
        <rFont val="Arial Narrow"/>
        <family val="2"/>
        <charset val="238"/>
      </rPr>
      <t>3</t>
    </r>
  </si>
  <si>
    <t>Dobava in montaža in izdelava TI fasadne sloja, vključno z obdelavo vseh špalet. debeline 20cm, lahko 2x 10cm.</t>
  </si>
  <si>
    <t>STENSKA OBLOGA - instalacijski zid, enojna podkonstrukcija, dvojna obloga W623 50</t>
  </si>
  <si>
    <t>Dobava, montaža in izdelava stenske obloge, debeline 7,5cm, po načrtu PZI.</t>
  </si>
  <si>
    <t>Dobava, montaža in izdelava pregradna stena, debeline 10cm, po načrtu PZI.</t>
  </si>
  <si>
    <t>Dobava, montaža in izdelava pregradna stena, debeline 12,5cm, po načrtu PZI.</t>
  </si>
  <si>
    <t>Dobava, montaža in izdelava pregradna stena, debeline 15cm, po načrtu PZI.</t>
  </si>
  <si>
    <t xml:space="preserve"> - 5 cm Mineralna volna, utreza zahtevam, SIST EN 13162 λD = 0,032 W/Mk;A1 po SIST EN 13501-1;  specifična teža volne minimalno 40/kg/m2; kovinska podkonstrukcija C50</t>
  </si>
  <si>
    <t xml:space="preserve"> - 10 cm Mineralna volna, utreza zahtevam, SIST EN 13162 λD = 0,032 W/Mk;A1 po SIST EN 13501-1;  specifična teža volne minimalno 40/kg/m2; kovinska podkonstrukcija C100</t>
  </si>
  <si>
    <t xml:space="preserve"> - 7,5 cm Mineralna volna, utreza zahtevam, SIST EN 13162 λD = 0,032 W/Mk;A1 po SIST EN 13501-1;  specifična teža volne minimalno 40/kg/m2; kovinska podkonstrukcija C75</t>
  </si>
  <si>
    <t>PREDELNA STENA - instalacijski zid, dvojna podkonstrukcija, dvojna obloga W116</t>
  </si>
  <si>
    <t>1200/1200mm</t>
  </si>
  <si>
    <t xml:space="preserve">Dobava in vgradnja predfabriciranih </t>
  </si>
  <si>
    <t xml:space="preserve">betonskih, drenažnih tlakovcev dimenzije 20/20cm </t>
  </si>
  <si>
    <t xml:space="preserve">10 cm. </t>
  </si>
  <si>
    <t>Dobava in vgraditev točkovnega</t>
  </si>
  <si>
    <t xml:space="preserve">požiralnika </t>
  </si>
  <si>
    <t>3B. FAZA - OPREMA INFO TOČKE</t>
  </si>
  <si>
    <t>3A. FAZA - IZVEDBA INFO TOČKE DO 4. GRADBENE FAZE</t>
  </si>
  <si>
    <t>4. FAZA - IZVEDBA 1. NADSTROPJA</t>
  </si>
  <si>
    <t>5. FAZA - IZVEDBA 2. NADSTROPJA</t>
  </si>
  <si>
    <t>1. FAZA - IZVEDBA SKUPNIH PROSTOROV</t>
  </si>
  <si>
    <t>2.FAZA - IZVEDBA DVIGALA</t>
  </si>
  <si>
    <t>ELEKTRIČNE INŠTALACIJE - SKUPAJ VSE FAZE</t>
  </si>
  <si>
    <t>GRADBENA DELA - VSE 1. FAZA</t>
  </si>
  <si>
    <t>v ocenitvi stroškov niso zajeta električarska dela,   potrebna za izvedbo instalacije kakor tudi ne potrebni komunalni prispevki</t>
  </si>
  <si>
    <t xml:space="preserve">- </t>
  </si>
  <si>
    <t>pred nabavo se je potrebno z investitorjem ter projektantom notranje opreme dogovoriti o tipih in barvi posameznih elementov sanitarne opreme</t>
  </si>
  <si>
    <t xml:space="preserve">ves vgrajeni material mora biti I. kvalitete ter izdelan po SIST, EN ali DIN standardih oz. mora imeti veljavni atest </t>
  </si>
  <si>
    <t>OPOMBA:</t>
  </si>
  <si>
    <t>skupaj</t>
  </si>
  <si>
    <t>kpl</t>
  </si>
  <si>
    <t>Šolanje uporabnikov in tehnične službe z izvedbo preverbe znanja in usposobljenosti</t>
  </si>
  <si>
    <t>Transportni stroški in carinski stroški, t.j. stroškov prevozov, nakladanja, razkladanja opreme in materiala, zavarovanja gradbišča in opreme, stroški taks, provizij in carine.</t>
  </si>
  <si>
    <t>Pripravljalna in zaključna dela, t.j. vsa dela vezana na odpiranje in varovanje gradbišča, varno delo, uporabo varnih in namenskih pripomočkov dela, tekoče in končno čiščenje gradbišča, kontrole in atestiranja opravljenih del, meritev, dokazovanje garanci</t>
  </si>
  <si>
    <t>SPLOŠNO</t>
  </si>
  <si>
    <t>Skupaj POZ. 2.1.3.</t>
  </si>
  <si>
    <t>Konzole za cevni razvod in mehanska zaščita plinovoda pri prehodu iz tal, iz profilnega jekla, vključno antikorozijska zaščita in dvakratni zaključni premaz ter pritrdilni material.</t>
  </si>
  <si>
    <t>Distribucijski nadzor in zagon instalacije.</t>
  </si>
  <si>
    <t>Kontrola zvarov brez porušitve materiala ( v skladu z navodili distributerja).</t>
  </si>
  <si>
    <t>Tlačna in tesnostna preizkušnja po določbah pravilnika DVGW.</t>
  </si>
  <si>
    <t>za cev DN 20</t>
  </si>
  <si>
    <t>Požarno tesnenje prehodov cevi skozi zidove požarnih con ali celic</t>
  </si>
  <si>
    <t>DN 20, PN 6</t>
  </si>
  <si>
    <t>DN 40, PN 6</t>
  </si>
  <si>
    <t>Protilomni ventil - varovalo pretoka - element, ki v primeru poškodbe cevi naglo samodejno zapre cev in prepreči nekontroliran iztok plina (t.i. 'gas-stop ventil')</t>
  </si>
  <si>
    <t>DN 15, PN 6</t>
  </si>
  <si>
    <t>Zaporna plinska kroglična pipa z navojnimi priključki v sklopu s termičnim varovalom</t>
  </si>
  <si>
    <t>Zaporna plinska kroglična pipa z navojnimi priključki, vključno tesnilni in pritrdilni material</t>
  </si>
  <si>
    <t>Zaporna plinska kroglična pipa z navojnimi priključki v sklopu z izolirnim (dielektričnim) kosom</t>
  </si>
  <si>
    <t>DN 32, l=400mm</t>
  </si>
  <si>
    <t>DN 50, l=400mm</t>
  </si>
  <si>
    <t>Izdelava zaščitne cevi za prehod plinske cevi skozi steno, tesnilni material.</t>
  </si>
  <si>
    <t>DN 20</t>
  </si>
  <si>
    <r>
      <t xml:space="preserve">Jeklene atestirane brezšivne cevi po JUS C.B5.221 iz Č.1212, vklj. cevni loki, varilni in pritrdilni material, antikorozijska zaščita </t>
    </r>
    <r>
      <rPr>
        <b/>
        <sz val="10"/>
        <rFont val="Arial Narrow"/>
        <family val="2"/>
        <charset val="238"/>
      </rPr>
      <t>podzemno</t>
    </r>
    <r>
      <rPr>
        <sz val="10"/>
        <rFont val="Arial Narrow"/>
        <family val="2"/>
        <charset val="238"/>
      </rPr>
      <t xml:space="preserve"> vodenih cevi s povijanjem z bitumenskimi trakovi, ter dodatek za razrez cevi</t>
    </r>
  </si>
  <si>
    <t>DN 15</t>
  </si>
  <si>
    <t>DN 40</t>
  </si>
  <si>
    <t>Jeklene atestirane brezšivne cevi po JUS C.B5.221 iz Č.1212, vklj. cevni loki, varilni in pritrdilni material, antikorozijska zaščita nadzemno vodenih cevi, dvakratni finalni premaz rumene barve vidnih cevi po RAL 1012 ter dodatek za razrez cevi</t>
  </si>
  <si>
    <t>Oprema potrebuje odobritev področnega distributerja plina!</t>
  </si>
  <si>
    <t>ŠxVxG: 1.800 x 600 x 300 mm, izdelana iz nerjaveče pločevine.</t>
  </si>
  <si>
    <t>Jeklena zaščitna omarica za za plinomere, za notranjo vgradnjo, z vrati s ključavnico in okenci za odčitavanje stanja plinomera na vratih,  okvirne dimenzije:</t>
  </si>
  <si>
    <t>V skladu s projektnimi pogoji je oprema v obsegu dobave distributerja!</t>
  </si>
  <si>
    <t>Regulator mora ustrezati DVGW predpisom !</t>
  </si>
  <si>
    <t>Oprema mora imeti ateste in certifikate pooblaščenih institucij za to področje ter dovoljenje distributerja za vgradnjo</t>
  </si>
  <si>
    <t>- Preveritev stanja omarice in po potrebi nadomestitev z novo (zaradi vgradnje protilomnega ventila) naslednjih dimenzij (cca) ŠxVxG=800x1000x300mm</t>
  </si>
  <si>
    <t>- oprema: plinomer G10 in regulator tlaka p1/p2=250/22mbar</t>
  </si>
  <si>
    <t>- priključek PN 1</t>
  </si>
  <si>
    <t>- mmax = 10 m3/h</t>
  </si>
  <si>
    <t>- izstopni tlak plina:  p2 =  22 mbar</t>
  </si>
  <si>
    <t>- vstopni tlak plina:   p1  = 250 mbar</t>
  </si>
  <si>
    <t>- medij: zemeljski plin</t>
  </si>
  <si>
    <t>Pregled in servis obstoječe merilne in regulacijske opreme v obstoječi regulacijski omarici v naslednjem obsegu:</t>
  </si>
  <si>
    <t>Oprema mora ustrezati DVGW predpisom !</t>
  </si>
  <si>
    <t>Plinomer mora imeti ateste in certifikate pooblaščenih institucij za to področje ter dovoljenje distributerja za vgradnjo</t>
  </si>
  <si>
    <t>- vključno temperaturni korektor</t>
  </si>
  <si>
    <t>- min. pretok. Qmin: 0,04 m3/h</t>
  </si>
  <si>
    <t>- max. pretok. Qmax: 6 m3/h</t>
  </si>
  <si>
    <t>- priključek: DN 20, dvojni</t>
  </si>
  <si>
    <t>Mehovni plinomer za zemeljski plin, izdelek Rombach, tip G4 , DN 20, ali enakovredno, z ohišjem PN 0,1 (100 mbar), z naslednjimi karakteristikami:</t>
  </si>
  <si>
    <t>ŠxVxG: 200 x 200 x 130 mm, izdelana iz nerjaveče pločevine.</t>
  </si>
  <si>
    <t>Jeklena omarica za lokalno (etažno) požarno pipo, z vrati, okvirnih dimenzij:</t>
  </si>
  <si>
    <t>PLINSKA INSTALACIJA</t>
  </si>
  <si>
    <t>2.1.3.</t>
  </si>
  <si>
    <r>
      <rPr>
        <b/>
        <sz val="10"/>
        <rFont val="Arial Narrow"/>
        <family val="2"/>
        <charset val="238"/>
      </rPr>
      <t xml:space="preserve">Skupaj POZ. 2.1.2. </t>
    </r>
    <r>
      <rPr>
        <sz val="10"/>
        <rFont val="Arial Narrow"/>
        <family val="2"/>
        <charset val="238"/>
      </rPr>
      <t>-  ogrevanje in hlajenje objekta</t>
    </r>
  </si>
  <si>
    <t>Tlačna in tesnostna preizkušnja celotnega sistema</t>
  </si>
  <si>
    <t>obešalni in pritrdilni material (jekleni pocinkani profili, držala, vijaki, za obešanje in podpiranje aparatov)</t>
  </si>
  <si>
    <t>d1)</t>
  </si>
  <si>
    <t>Zaščita toplotne izolacije v območju prehoda skozi steno in vodenja na prostem za preprečitev staranja, izdelana iz Al pločevine, vključno tesnilni in pritrdilni material</t>
  </si>
  <si>
    <t>c1)</t>
  </si>
  <si>
    <t>Cu Fi 9,5</t>
  </si>
  <si>
    <t>Cu Fi 6,4</t>
  </si>
  <si>
    <t>- bakrena cev za hladilniške sisteme z loki in spojnim materialom, vključno cevna toplotna izolacija zaprtocelične strukture (Armacell AF, debeline 13 mm), pritrdilni in obešalni material naslednjih dimenzij:</t>
  </si>
  <si>
    <t>Pripadajoče cevne povezave:</t>
  </si>
  <si>
    <t>b1)</t>
  </si>
  <si>
    <t>grelna moč:                5 kW</t>
  </si>
  <si>
    <t>hladilna moč:             5 kW</t>
  </si>
  <si>
    <t>tip:                                PM18SP</t>
  </si>
  <si>
    <r>
      <t xml:space="preserve">stenske </t>
    </r>
    <r>
      <rPr>
        <sz val="10"/>
        <rFont val="Arial Narrow"/>
        <family val="2"/>
        <charset val="238"/>
      </rPr>
      <t>izvedbe z enostranskim izpihom navzdol za nadometno vgradnjo s parametri:</t>
    </r>
  </si>
  <si>
    <t>a3)</t>
  </si>
  <si>
    <t>Notranje hladilne enote:</t>
  </si>
  <si>
    <t>a2)</t>
  </si>
  <si>
    <t>el. moč:                     2,5 kW / 230 V</t>
  </si>
  <si>
    <t>grelna moč:                10 kW</t>
  </si>
  <si>
    <t>hladilna moč:             8 kW</t>
  </si>
  <si>
    <t>tip:                                MU5M40</t>
  </si>
  <si>
    <t>Zunanja hladilna enota (kompresorska-kondenzatorska)</t>
  </si>
  <si>
    <t>a1)</t>
  </si>
  <si>
    <t>od zunanje enote, izoliranimi s parozaporno izolacijo debeline 13 mm, AF Armaflex,  električnimi povezavami, hladilni medij R410A, hlajenje do -5°C gretje do -10°C.</t>
  </si>
  <si>
    <r>
      <t>Multi sistem - 1N in 2N-</t>
    </r>
    <r>
      <rPr>
        <sz val="10"/>
        <rFont val="Arial Narrow"/>
        <family val="2"/>
        <charset val="238"/>
      </rPr>
      <t xml:space="preserve"> z eno zunanjo in več notranjimi hladilnimi enotami, proizvajalca LG, vključno z brezžičnim daljinskim upravljalcem (vsebuje tipalo/termostat)</t>
    </r>
  </si>
  <si>
    <t>6.1</t>
  </si>
  <si>
    <t>grelna moč:                2,5 kW</t>
  </si>
  <si>
    <t>hladilna moč:            2,5 kW</t>
  </si>
  <si>
    <t>tip:                                PM09SP</t>
  </si>
  <si>
    <t>a5)</t>
  </si>
  <si>
    <t>grelna moč:                3,5 kW</t>
  </si>
  <si>
    <t>hladilna moč:            3,5 kW</t>
  </si>
  <si>
    <t>tip:                                PM12SP</t>
  </si>
  <si>
    <t>a4)</t>
  </si>
  <si>
    <r>
      <t>Multi sistem - PRITLIČJE-</t>
    </r>
    <r>
      <rPr>
        <sz val="10"/>
        <rFont val="Arial Narrow"/>
        <family val="2"/>
        <charset val="238"/>
      </rPr>
      <t xml:space="preserve"> z eno zunanjo in več notranjimi hladilnimi enotami, proizvajalca LG, vključno z brezžičnim daljinskim upravljalcem (vsebuje tipalo/termostat)</t>
    </r>
  </si>
  <si>
    <t>vložki za preprečitev toplotnih mostov.</t>
  </si>
  <si>
    <t>pocinkanih jeklenih trakov in profilov, z gumijastimi</t>
  </si>
  <si>
    <t>Predizdelan podporni in obešalni material, izdelan iz</t>
  </si>
  <si>
    <t>- vključno nosilci za radiatorske cevi z zidnimi vložki, vgradnja cevi 2 kos, 1 nad drugo</t>
  </si>
  <si>
    <t>- vključno nosilci za snemljivo stensko oblogo - barva po želji arhitekta</t>
  </si>
  <si>
    <t>Zaščitna nizkostenska obloga za radiatorske cevi - vodenje pri tleh - pod radiatorji in nato vertikalni proključki z aradiatorje nad cevnim razvodom, izdelana iz umetne mase - plastika:</t>
  </si>
  <si>
    <t>4.1</t>
  </si>
  <si>
    <t>fi 16x2</t>
  </si>
  <si>
    <t>Varianta (opcija) - Cu cevi</t>
  </si>
  <si>
    <t>Dodatna naknadna izolacija spojnih mest ( fitingov)</t>
  </si>
  <si>
    <t>sistem spajanja je nakrčni s končnim stiskanje (press-fitting), možno oblikovanje lokov za priklope radiatorjev s cevjo fi 16 z roko, brez orodja, izdelek UPONOR Unipipe, ali enakovredno, vključno fitingi in toplotna izolacija zaprtocelične strukture debeline 13 mm.</t>
  </si>
  <si>
    <t>Razvod pod radiatorji</t>
  </si>
  <si>
    <t>za cev DN 15, debelina izolacije 6 mm (cevi pod radiatorji)</t>
  </si>
  <si>
    <t>za cev DN 15, debelina izolacije 13 mm</t>
  </si>
  <si>
    <t>za cev DN 20, debelina izolacije 19 mm</t>
  </si>
  <si>
    <t>za cev DN 25, debelina izolacije 19 mm</t>
  </si>
  <si>
    <t>- toplotna prevodnost L&lt;=0,036W/mK, v skladu z DIN ISO 8497</t>
  </si>
  <si>
    <t>- koeficient upora proti difuziji vodne pare mi&gt;=8000, v skladu z DIN EN ISO 13469</t>
  </si>
  <si>
    <t>- razreda gorljivosti B-s3, d0, v skladu z DIN EN 13501</t>
  </si>
  <si>
    <t>Toplotna izolacija iz sintetičnega kavčuka zaprtocelične strukture za izolacijo jeklenih cevi naslednjih dimenzij in debelin (Kaiflex EF,  ali enakovredno), z naslednjimi karakteristikami:</t>
  </si>
  <si>
    <t>DN 15 (fi 21,3 x 1,2)</t>
  </si>
  <si>
    <t>DN 20 (fi 26,9 x 1,2)</t>
  </si>
  <si>
    <t>DN 25 (fi 33,7 x 1,2)</t>
  </si>
  <si>
    <t>vključno s pritrdilnim ter obešalnim materialom</t>
  </si>
  <si>
    <r>
      <t>Sistemska cev iz ogljikovega jekla za ogrevanje in hlajenje. Spajanje s stiskanje po siste</t>
    </r>
    <r>
      <rPr>
        <sz val="10"/>
        <rFont val="Arial Narrow"/>
        <family val="2"/>
        <charset val="238"/>
      </rPr>
      <t>mu MAPRESS, ali ena</t>
    </r>
    <r>
      <rPr>
        <sz val="10"/>
        <rFont val="Arial Narrow"/>
        <family val="2"/>
      </rPr>
      <t>kovredno. Ne vsebuje LABS, površinsko cinkane (galvansko), 8-14µm, ni gorljivo, razred gorljivosti A1 v skladu z DIN 4102-1, vključno ves potreben montažni in pritrdilni material, dodatek za razrez vključno fitingi</t>
    </r>
  </si>
  <si>
    <t xml:space="preserve">kos </t>
  </si>
  <si>
    <t>nosilnimi konzolami za pritrditev na zid, 4 kos</t>
  </si>
  <si>
    <t>izpraznilnimi čepi, tesnili,</t>
  </si>
  <si>
    <t xml:space="preserve">vključno z reducirkami, spojkami, odzračnimi in </t>
  </si>
  <si>
    <t>Višina=1764mm, širina=900 mm, barva bela RAL 9016, oz. po izbiri arhitekta,</t>
  </si>
  <si>
    <t>v barvi radiatorja</t>
  </si>
  <si>
    <t>termostatska glava za radiatorski ventil Danfoss</t>
  </si>
  <si>
    <t>priključki iz zidu, v barvi radiatorja</t>
  </si>
  <si>
    <t>termostatski ventil Danfoss za dvocevni sistem z armaturo s</t>
  </si>
  <si>
    <t xml:space="preserve"> vključno:</t>
  </si>
  <si>
    <t>Kopalniški radiator Vogel&amp;Noot V-DION VM (z vgrajenim ventilom);</t>
  </si>
  <si>
    <t>1.1</t>
  </si>
  <si>
    <t>22 VM/900,        l =600 mm</t>
  </si>
  <si>
    <t>Višina 900 mm</t>
  </si>
  <si>
    <t>21 VM/600,        l = 600 mm</t>
  </si>
  <si>
    <t>22 VM/600,        l =1.400 mm</t>
  </si>
  <si>
    <t>22 VM/600,        l =600 mm</t>
  </si>
  <si>
    <t>Višina 600 mm</t>
  </si>
  <si>
    <t>finalno opleskan:</t>
  </si>
  <si>
    <t>nosilnimi konzolami za pritrditev na zid, 2 kos</t>
  </si>
  <si>
    <t xml:space="preserve">reducirkami, spojkami, odzračnimi in </t>
  </si>
  <si>
    <t>tip RA 2920 (ojačan model, izvedba za javne prostore), montaža z inbus ključem 2 mm</t>
  </si>
  <si>
    <t>ohišje ventila, termostatska glava Danfoss, ali enakovredno, z vgrajenim tipalom za temperaturo, območje nastavitve 5÷26°C,</t>
  </si>
  <si>
    <t>termostatsko glavo, ki se z inbus vijakom pritrdi na</t>
  </si>
  <si>
    <t>(priključne cevi iz tal),</t>
  </si>
  <si>
    <t>radiatorski razvod, tip FKHV3DDZF</t>
  </si>
  <si>
    <t>armaturo za priključitev na dvocevni</t>
  </si>
  <si>
    <t>vključno z:</t>
  </si>
  <si>
    <t>izdelek Danfoss, ali enakovredno</t>
  </si>
  <si>
    <t>z integriranim termostatskim ventilom s prednastavitvijo pretoka</t>
  </si>
  <si>
    <t>Jekleni ploščni radiator s sredinskim priključkom, izdelek VOGEL &amp; NOOT tip T6, ali enakovredno</t>
  </si>
  <si>
    <t>OGREVANJE IN HLAJENJE OBJEKTA</t>
  </si>
  <si>
    <t>2.1.2.</t>
  </si>
  <si>
    <t>skupaj območje kurilnice</t>
  </si>
  <si>
    <t>vključno z izdelavo zapisnika.</t>
  </si>
  <si>
    <t xml:space="preserve">kpl </t>
  </si>
  <si>
    <r>
      <rPr>
        <b/>
        <sz val="10"/>
        <rFont val="Arial Narrow"/>
        <family val="2"/>
        <charset val="238"/>
      </rPr>
      <t>Strokovni pregled dimnika</t>
    </r>
    <r>
      <rPr>
        <sz val="10"/>
        <rFont val="Arial Narrow"/>
        <family val="2"/>
      </rPr>
      <t xml:space="preserve"> s strani pooblaščenih institucij (dimnikarska služba)</t>
    </r>
  </si>
  <si>
    <t>29.</t>
  </si>
  <si>
    <t>Funkcionalni preizkus izvedenih instalacij kompletno z izdelavo zapisnika.</t>
  </si>
  <si>
    <t>Funkcionalni preizkus izvedenih instalacij</t>
  </si>
  <si>
    <t>z nastavitvijo vseh parametrov, skladno z izračuni.</t>
  </si>
  <si>
    <t>Polnjenje sistema z mehko vodo, Hidravlično ureguliranje sistema,</t>
  </si>
  <si>
    <t>Zagon sistema, regulacija pretokov</t>
  </si>
  <si>
    <t>27.</t>
  </si>
  <si>
    <t xml:space="preserve">Tlačna in tesnostna preizkušnja celotnega sistema </t>
  </si>
  <si>
    <t>26.</t>
  </si>
  <si>
    <t>Toplotna izolacija zapornih elementov in regulacijskih ventilov, izdelava smernih puščic in napisov v ustrezni barvi za namestitev na odcepe in razdelilnik</t>
  </si>
  <si>
    <t>25.</t>
  </si>
  <si>
    <t>Izdelava sheme strojnice v okvirju s steklom za namestitev na zid</t>
  </si>
  <si>
    <t>- jeklo, DN 32-DN 80</t>
  </si>
  <si>
    <t>- dimezije cevi, ki jih je potrebno tesniti:</t>
  </si>
  <si>
    <t>Požarno tesnenje prehodov med požarnimi sektorji s posebnimi požarnimi masami, ki bo nastanku požara oz. povišanju temperature povečajo volume. Obliko mase (blazine, obroči ipd.) predpiše dobavitelj v skladu z izvedbo prehoda.</t>
  </si>
  <si>
    <t>Požarno tesnenje prebojev</t>
  </si>
  <si>
    <t>23.</t>
  </si>
  <si>
    <t>tesnilnim materialom</t>
  </si>
  <si>
    <t>Manometer za vodo 5°C in tlak 6 bar, vključno s</t>
  </si>
  <si>
    <t>Alkoholni termometer za vodo 5-80°C, vključno s pritrdilnim in tesnilnim materialom</t>
  </si>
  <si>
    <t>Lijak s sifonom, izdelan iz pocinkane jeklene pločevine, dodatno zaščiten znotraj in zunaj z epoksi premazom, vključno s sifonom, okvirnih dimenzij: d x v x g = 300 x 100 x 200</t>
  </si>
  <si>
    <t>za cev DN 32, debelina izolacije 32 mm</t>
  </si>
  <si>
    <t>DN 32 (fi 42,4 x 1,2)</t>
  </si>
  <si>
    <t>DN 15 NP 16</t>
  </si>
  <si>
    <t>in pritrdilni material</t>
  </si>
  <si>
    <t>Polnilno praznilni ventil z navojem, vključno tesnilni</t>
  </si>
  <si>
    <t>- izločevanje mikromehurčkov</t>
  </si>
  <si>
    <t>- odzračevanje sistema</t>
  </si>
  <si>
    <t>Avtomatski odzračnik za ogrevanje, izdelek IMI Hydronics, tip Zeparo ZU, z naslednjimi funkcijami:</t>
  </si>
  <si>
    <t>DN 25</t>
  </si>
  <si>
    <t>DN 32</t>
  </si>
  <si>
    <t>Zaporna navojna krogelna pipa za vodo 90°C in tlak 6 bar, vključno navojni nastavki, tesnilni in pritrdilni material</t>
  </si>
  <si>
    <t>Navojni lovilec nečistoč s fino mrežico iz nerjavečega materiala za vodo 90°C in tlak 6 bar, vključno navojni nastavki, pritrdilni in tesnilni material</t>
  </si>
  <si>
    <t xml:space="preserve"> vključno z navojnimi nastavki, pritrdilnim in tesnilnim materialom</t>
  </si>
  <si>
    <r>
      <t xml:space="preserve">nastavitveno kolo z numerično skalo, funkcijo zapornega elementa. </t>
    </r>
    <r>
      <rPr>
        <u/>
        <sz val="10"/>
        <rFont val="Arial Narrow"/>
        <family val="2"/>
      </rPr>
      <t>Postavka vključuje brezplačno nastavitev pretoka s pomočjo merilnega instrumenta in izdelavo zapisnika o doseženih pretokih s strani dobavitelja opreme</t>
    </r>
    <r>
      <rPr>
        <sz val="10"/>
        <rFont val="Arial Narrow"/>
        <family val="2"/>
      </rPr>
      <t xml:space="preserve">, proizvod TA – IMI International, tip </t>
    </r>
    <r>
      <rPr>
        <b/>
        <sz val="10"/>
        <rFont val="Arial Narrow"/>
        <family val="2"/>
      </rPr>
      <t>STAD</t>
    </r>
  </si>
  <si>
    <t xml:space="preserve">Poševnosedežni ventil za hidravlično uravnovešanje z navojnim priključkom PN 6 namenjen za delovno temperaturo od –10°C do 120°C. Ventil ima proporcionalno karakteristiko dušenja, merne priključke za instrument za nastavljanje pretoka, ročno </t>
  </si>
  <si>
    <t>Temperaturno tipalo za merjenje temperature  (Pt100) do 90oC, vključno s pretvornikom 4 do 20 mA za prenos podatkov na CNS in potopna tulka ter tesnilni in pritrdilni material</t>
  </si>
  <si>
    <t>Odgovarja izdelek Almess, tip Integral-MK MaXX Qn1,0 DN 20, ali enakovredno</t>
  </si>
  <si>
    <t>- atestiran in z vsemi potrebnimi potrdili in odobritvami</t>
  </si>
  <si>
    <t>- vključno elektronska baterijsko napajana števna enota, tipala z električnimi povezavami dolžine 2,5 m, vmesni kos, pritrdilni in tesnilni material, opcijska kartica za MBUS, tip MBUS/4WZ MaXX (priklop do 4 vodomerov), ali enakovredno</t>
  </si>
  <si>
    <t>- DN 20, PN 6</t>
  </si>
  <si>
    <t>- univerzalna vgradnja, izveba z ohišjem in merilnim vložkom</t>
  </si>
  <si>
    <t>- trajni pretok q=1,0 m3/h</t>
  </si>
  <si>
    <t>Merilec porabljene toplotne energije (kalorimeter) za vodo 90oC in max. tlak 6 bar, z naslednjimi karakteristikami:</t>
  </si>
  <si>
    <t xml:space="preserve">v alu plašču z objemkami, dodatno stojalo za razdelilec, 2 kos. </t>
  </si>
  <si>
    <t>2 x DN 32 (1 1/2''), 2 x DN 25 (1'') in 2 x DN 20 (3/4'') + 2x navoj 1/2" za izpust  ter 2 priključka za termo in manometre skupaj z izolacijo iz mineralne volne debeline 50 mm,</t>
  </si>
  <si>
    <t xml:space="preserve">Cevni-valjasti-razdelilnik-zbiralnik, izdelan iz cevi DN65, dolžnine cca 1.200 mm, z naslednjimi navojnimi priključki PN 6; </t>
  </si>
  <si>
    <t>M = 0,44 m3/h, dpv = 20 kPa</t>
  </si>
  <si>
    <t>tip VRG3 15/1,0 , (Kvs = 1,0 m3/h), DN15, navojni</t>
  </si>
  <si>
    <t>M = 0,7 m3/h, dpv = 15 kPa</t>
  </si>
  <si>
    <t>tip VRG3 15/1,6 , (Kvs = 1,6 m3/h), DN15, navojni</t>
  </si>
  <si>
    <t xml:space="preserve">Tropotni motorni regulacijski ventil Danfoss za vodo temper. 90°C in tlak 6 bar z zveznim pogonom, tip AME 435 (230 V), vključno navojni nastavki, tesnilni in pritrdilni material, </t>
  </si>
  <si>
    <t>Gumijasti dušilec vibracij črpalke, za vgradnjo med prirobnice v cevovode, za vodo 5°C in tlake do 10 bar, naslednjih dimenzij:</t>
  </si>
  <si>
    <t>Protipovratna loputa z vzmetjo, za medprirobnično vgradnjo</t>
  </si>
  <si>
    <t>vključno zagon - vregulacija in nastavitev frekvenčno regulirane črpalke na projektno predvidene parametre</t>
  </si>
  <si>
    <t>- navojni nastavki, tesnilni in pritrdilni material</t>
  </si>
  <si>
    <t>- termična zaščita EM</t>
  </si>
  <si>
    <t>- integrirani merilniki diferenčnega tlaka</t>
  </si>
  <si>
    <r>
      <t>Grundfoss, tip Magna3 25-60</t>
    </r>
    <r>
      <rPr>
        <sz val="10"/>
        <rFont val="Arial Narrow"/>
        <family val="2"/>
        <charset val="238"/>
      </rPr>
      <t>, ali enakovredno, vključno naslednja oprema:</t>
    </r>
  </si>
  <si>
    <t>medij: voda do 70oC</t>
  </si>
  <si>
    <t>navojni priključek DN 25</t>
  </si>
  <si>
    <t>N = 18-90 W (1 x 230 V)</t>
  </si>
  <si>
    <t>Dp = 50 kPa</t>
  </si>
  <si>
    <t>M = 0,34-0,7 m3/h</t>
  </si>
  <si>
    <r>
      <t xml:space="preserve">Č, </t>
    </r>
    <r>
      <rPr>
        <sz val="10"/>
        <rFont val="Arial Narrow"/>
        <family val="2"/>
        <charset val="238"/>
      </rPr>
      <t xml:space="preserve">Obtočna frekvenčno regulirana črpalka </t>
    </r>
    <r>
      <rPr>
        <b/>
        <sz val="10"/>
        <rFont val="Arial Narrow"/>
        <family val="2"/>
        <charset val="238"/>
      </rPr>
      <t>Grundfoss</t>
    </r>
    <r>
      <rPr>
        <sz val="10"/>
        <rFont val="Arial Narrow"/>
        <family val="2"/>
        <charset val="238"/>
      </rPr>
      <t>, ali enakovredno, za vodo 90°C in tlak 6 bar z naslednjimi parametri:</t>
    </r>
  </si>
  <si>
    <t>DN 25x40</t>
  </si>
  <si>
    <t>tlak odpiranja 3,0 bar</t>
  </si>
  <si>
    <t>Varnostni ventil na vzmet, vključno pritrdilni in tesnilni material</t>
  </si>
  <si>
    <t>in pritrdilnim materialom</t>
  </si>
  <si>
    <t>za vodo 90°, skupaj z navojnimi nastavki, tesnilnim</t>
  </si>
  <si>
    <t>kapo proti nekontrolirani uporabi  PN 6</t>
  </si>
  <si>
    <t>Prehodni navojni ventil z zaščitno</t>
  </si>
  <si>
    <t>P max = 3 bar</t>
  </si>
  <si>
    <t>P st = 0,8 bar (predtlak dušika)</t>
  </si>
  <si>
    <t>tvoda = 0°C (mešanica glikol 00/voda 100%)</t>
  </si>
  <si>
    <t xml:space="preserve"> Vc = 100 l  (celotni volumen)</t>
  </si>
  <si>
    <t>Parametri:</t>
  </si>
  <si>
    <t>izdelek PNEUMATEX , tip Statico SU 100.3, ali enakovredno.</t>
  </si>
  <si>
    <t>Zaprta membranska raztezna posoda,</t>
  </si>
  <si>
    <t>skupaj kotel z dimnikom</t>
  </si>
  <si>
    <t>Naročniška-Št..: 7373230</t>
  </si>
  <si>
    <t>bazi epoksidne smole, bela.</t>
  </si>
  <si>
    <t>pločevina s protikorozijsko zaščito na</t>
  </si>
  <si>
    <t>material umetna masa (PP) / aluminijasta</t>
  </si>
  <si>
    <t>Premer sistema 60/100 mm,</t>
  </si>
  <si>
    <t>(0,30 m pod streho), črne barve.</t>
  </si>
  <si>
    <t>S pritrditveno objemko, dolžina 1,14 m</t>
  </si>
  <si>
    <t>AZ strešna prevodnica</t>
  </si>
  <si>
    <t>z odobritvijo do 120 stopinj C (tip B).</t>
  </si>
  <si>
    <t>Dimovodni sistem iz umetne mase,</t>
  </si>
  <si>
    <t>1.19</t>
  </si>
  <si>
    <t>Naročniška-Št..: 7452499</t>
  </si>
  <si>
    <t>črna</t>
  </si>
  <si>
    <t>Univerzalna dimniška obroba</t>
  </si>
  <si>
    <t>1.18</t>
  </si>
  <si>
    <t>Naročniška-Št..: 7373224</t>
  </si>
  <si>
    <t>(se lahko skrajša)</t>
  </si>
  <si>
    <t>AZ cev 1 m</t>
  </si>
  <si>
    <t>1.17</t>
  </si>
  <si>
    <t>3,00 KOS 7,10 EUR/KOS Rabat v %: 0,00 21,30 EUR</t>
  </si>
  <si>
    <t>Naročniška-Št..: 7176762</t>
  </si>
  <si>
    <t>sistem.</t>
  </si>
  <si>
    <t>Pritrditvena objemka, bela (1 kos) Premer 100 mm, za koaksialni dimovodni</t>
  </si>
  <si>
    <t>1.16</t>
  </si>
  <si>
    <t>Naročniška-Št..: 7373228</t>
  </si>
  <si>
    <t>raven</t>
  </si>
  <si>
    <t>AZ revizijski kos,</t>
  </si>
  <si>
    <t>1.15</t>
  </si>
  <si>
    <t>Naročniška-Št..: 7143497</t>
  </si>
  <si>
    <t>zaključni upor (2 kosa).</t>
  </si>
  <si>
    <t>mora na prostih koncih uporabiti po en</t>
  </si>
  <si>
    <t>Za zaključitev sistemske BUS povezave se</t>
  </si>
  <si>
    <t>Zaključni upor</t>
  </si>
  <si>
    <t>1.14</t>
  </si>
  <si>
    <t>Naročniška-Št..: 7143495</t>
  </si>
  <si>
    <t>Z vtično povezavo RJ45, dolžina 7 m.</t>
  </si>
  <si>
    <t>LON povezovalni vodnik za izmenjavo</t>
  </si>
  <si>
    <t>1.13</t>
  </si>
  <si>
    <t>Naročniška-Št..: 7172173</t>
  </si>
  <si>
    <t>Vitocom 200/300.</t>
  </si>
  <si>
    <t>Vitotronic 200-H, 300-K in</t>
  </si>
  <si>
    <t>regulacijami ogrevalnega krogotoka</t>
  </si>
  <si>
    <t>Za izmenjavo podatkov z nadaljnjimi</t>
  </si>
  <si>
    <t>200-H.</t>
  </si>
  <si>
    <t>200 (tip GW1), 300 (tip GW2 in FW1) in</t>
  </si>
  <si>
    <t>v regulacijo Vitotronic 100 (tip GC1),</t>
  </si>
  <si>
    <t>Elektronska vodniška plošča za vgradnjo</t>
  </si>
  <si>
    <t>Komunikacijski LON modul</t>
  </si>
  <si>
    <t>1.12</t>
  </si>
  <si>
    <t>Naročniška-Št..: 7179113</t>
  </si>
  <si>
    <t>200/300.</t>
  </si>
  <si>
    <t>Vitotronic 200-H in vmesnikom Vitocom</t>
  </si>
  <si>
    <t>KW6).</t>
  </si>
  <si>
    <t>v regulacijo Vitotronic 200 (tip HO1 ali</t>
  </si>
  <si>
    <t>1.11</t>
  </si>
  <si>
    <t>Naročniška-Št..: 7426463</t>
  </si>
  <si>
    <t>priključnim vodnikom (5,8 m) in vtičem.</t>
  </si>
  <si>
    <t>Za zajemanje temperature na eni cevi. S</t>
  </si>
  <si>
    <t>Naležni senzor temperature (NTC 10 kOhm)</t>
  </si>
  <si>
    <t>1.10</t>
  </si>
  <si>
    <t>Naročniška-Št..: 7415056</t>
  </si>
  <si>
    <t>Rast 5 sistemski vtiči, 3 polni, 3 kosi.</t>
  </si>
  <si>
    <t>krogotoka</t>
  </si>
  <si>
    <t>Vtična povezava za črpalko ogrevalnega</t>
  </si>
  <si>
    <t>1.9</t>
  </si>
  <si>
    <t>Naročniška-Št..: 7415057</t>
  </si>
  <si>
    <t>Rast 5 sistemski vtiči, 4-polni, 3 kosi.</t>
  </si>
  <si>
    <t>ventila</t>
  </si>
  <si>
    <t>Vtična povezava za motor mešalnega</t>
  </si>
  <si>
    <t>1.8</t>
  </si>
  <si>
    <t>Naročniška-Št..: Z009463</t>
  </si>
  <si>
    <t>Vitotronic v stikalno omaro je potreben montažni komplet (pribor).</t>
  </si>
  <si>
    <t>nadrejenimi nadzornimi sistemi. Za montažo na steno. Za vgradnjo regulacije</t>
  </si>
  <si>
    <t>povezave in/ali priprave Vitogate 200 EIB (pribor) je sposobna komuniciranja z</t>
  </si>
  <si>
    <t>Dostop do Vitodata preko PC s spletnim brskalnikom in internetom. Preko LON</t>
  </si>
  <si>
    <t>parametriranje s pripravami Vitocom 300 (pribor) in Vitodata 300 (pribor).</t>
  </si>
  <si>
    <t>(komunikacijski LON modul, pribor, mora biti vgrajen) je možno daljinsko</t>
  </si>
  <si>
    <t>daljinski nadzor s pripravo Vitocom 100 (pribor). Preko LON BUS povezave</t>
  </si>
  <si>
    <t>ogrevalnega krogotoka. Preko KM BUS povezave je možen enostaven</t>
  </si>
  <si>
    <t>krmiljenje črpalke ali signaliziranje reduciranega ogrevalnega obratovanja</t>
  </si>
  <si>
    <t>obratovalnega programa, eksterna zapora s sporočili motenj. Digitalni izhod za</t>
  </si>
  <si>
    <t>željene temperature kotlovnega vtoka. Trije digitalni vhodi za eksterni preklop</t>
  </si>
  <si>
    <t>Razširitev funkcij EA1 (pribor) z analognim vhodom (0-10 V) za podajanje</t>
  </si>
  <si>
    <t>• Vitotronic 300-K (tip MW1B in MW2B)</t>
  </si>
  <si>
    <t>• Vitotronic 200-H (tip HK1B, HK3B)</t>
  </si>
  <si>
    <t>• Vitotronic 300 (tip GW2B, GW4B),</t>
  </si>
  <si>
    <t>•</t>
  </si>
  <si>
    <t>KO2B),</t>
  </si>
  <si>
    <t>Vitotronic 200 (tip GW1B, KW6B, HO1B, FO1, WO1B, WO1C, KO1B,</t>
  </si>
  <si>
    <t>preko LON BUS v povezavi s komunikacijskim LON modulom (pribor) na:</t>
  </si>
  <si>
    <t>programov ter preverjanje temperatur in prikaz porabe. Možnosti priključitve</t>
  </si>
  <si>
    <t>Možnost za nastavitev obratovalnega programa, željenih vrednosti in časovnih</t>
  </si>
  <si>
    <t>prikazom z visokim kontrastom ter kontekstno pogojeno pomočjo.</t>
  </si>
  <si>
    <t>pomočjo grafičnega zaslona s podporo v obliki besedila, veliko pisavo in črnobelim</t>
  </si>
  <si>
    <t>programa, mešalni ventil odp. ali mešalni ventil zap. Enostavno upravljanje s</t>
  </si>
  <si>
    <t>del, ki se lahko izvleče. Priključek za eksterni program obratovalnega</t>
  </si>
  <si>
    <t>priključitev osebnega računalnika s progr. opremo Vitosoft 300 in upravljalni</t>
  </si>
  <si>
    <t>obratovanja in motenj, Optolink vmesnik za prenosni računalnik za direktno</t>
  </si>
  <si>
    <t>stikalo naprave, elektronski omejevalnik maksimalne temperature, prikaz</t>
  </si>
  <si>
    <t>Sestavni deli regulacije Vitotronic 200-H:</t>
  </si>
  <si>
    <t>temperature. Eksterne priprave se priključijo preko Rast 5 sistemskih vtičev.</t>
  </si>
  <si>
    <t>in cirkulacijsko črpalko so ločeno nastavljive. S senzorjem zunanje</t>
  </si>
  <si>
    <t>krivulje in časovne periode za ogrevalne krogotoke, ogrevanje sanitarne vode</t>
  </si>
  <si>
    <t>integriranim sistemom diagnoze in zbirnim sporočilom motnje. Ogrevalne</t>
  </si>
  <si>
    <t>temperature vtoka in povratka na krogotoku z mešalnim ventilom 1,</t>
  </si>
  <si>
    <t>kontrolirano sušenje estriha, optimirana regulacija talnih ogrevanj s senzorjem</t>
  </si>
  <si>
    <t>avtomatski preklop poletje/zima, adaptivna regulacija temperature ogrevalnika,</t>
  </si>
  <si>
    <t>časovnih programov za ogrevanje sanitarne vode in cirkulacijsko črpalko,</t>
  </si>
  <si>
    <t>obratovanje s funkcijo Plug and Work, avtomatsko funkcijo za prilagoditev</t>
  </si>
  <si>
    <t>mešalnega ventila in senzor temperature vtoka (pribor). Enostavna izročitev v</t>
  </si>
  <si>
    <t>(pribor). Za vsak ogrevalni krogotok je potreben razširitveni komplet ali motor</t>
  </si>
  <si>
    <t>sistema z mešalno skupino. Za priključitev ločenega motorja mešalnega ventila</t>
  </si>
  <si>
    <t>toplotne črpalke Vitotronic 200) ali regulacijo akumulacijsko ogrevalnega</t>
  </si>
  <si>
    <t>ventilom in regulacijo temperature ogrevalnika (ne v povezavi z regulacijo</t>
  </si>
  <si>
    <t>Regulacija ogrevalnega krogotoka za tri ogrevalne krogotoke z mešalnim</t>
  </si>
  <si>
    <t>VIESSMANN Vitotronic 200-H, tip HK3B</t>
  </si>
  <si>
    <t>1.7</t>
  </si>
  <si>
    <t>Naročniška-Št..: Z008341</t>
  </si>
  <si>
    <t>temperaturi (le za ogrevalni krogotok z mešalnim ventilom)</t>
  </si>
  <si>
    <t>s senzorjem prostorske temperature za dodatno krmiljenje po prostorski</t>
  </si>
  <si>
    <t>• z zaslonom za prikaz zunanje in prostorske temperature ter obratovalnih stanj</t>
  </si>
  <si>
    <t>• s party in varčevalno tipko</t>
  </si>
  <si>
    <t>• za nastavitev dnevne temperature in obratovalnega programa</t>
  </si>
  <si>
    <t>Daljinsko upravljanje za en ogrevalni krogotok:</t>
  </si>
  <si>
    <t>VIESSMANN Vitotrol 200-A</t>
  </si>
  <si>
    <t>1.6</t>
  </si>
  <si>
    <t>Naročniška-Št..: 7639040</t>
  </si>
  <si>
    <t>montaža na steno</t>
  </si>
  <si>
    <t>Razširitveni komplet za mešalni ventil,</t>
  </si>
  <si>
    <t>1.5</t>
  </si>
  <si>
    <t>Naročniška-Št..: 7438702</t>
  </si>
  <si>
    <t>S priključnim vodnikom dolžine 3,7 m.</t>
  </si>
  <si>
    <t>ogrevalne vode/kombiniran hranilnik.</t>
  </si>
  <si>
    <t>sanitarne vode oz. vmesni hranilnik</t>
  </si>
  <si>
    <t>Potopni senzor za vgradnjo v ogrevalnik</t>
  </si>
  <si>
    <t>Senzor temperature NTC 10k</t>
  </si>
  <si>
    <t>1.4</t>
  </si>
  <si>
    <t>Naročniška-Št..: 7501897</t>
  </si>
  <si>
    <t>podložke in mozniki).</t>
  </si>
  <si>
    <t>Za hidravlično ločnico 60/60. S pritrditvenim materialom (vijaki 8x60 mm,</t>
  </si>
  <si>
    <t>Stenska konzola (2 kosa)</t>
  </si>
  <si>
    <t>1.3</t>
  </si>
  <si>
    <t>Naročniška-Št..: 7179488</t>
  </si>
  <si>
    <t>s 3,75 m dolgim priključnim vodnikom.</t>
  </si>
  <si>
    <t>Potopni senzor temperature (NTC)</t>
  </si>
  <si>
    <t>1.2</t>
  </si>
  <si>
    <t>Naročniška-Št..: 7501894</t>
  </si>
  <si>
    <t>osnovnim premazom.</t>
  </si>
  <si>
    <t>preizkušena z 10 bar in zaščitena z</t>
  </si>
  <si>
    <t>EPP izolacijo po EnEv. Ločnica je tlačno</t>
  </si>
  <si>
    <t>potopni tulec za senzor temperature. Z</t>
  </si>
  <si>
    <t>obojke za odzračevanje, praznjenje in</t>
  </si>
  <si>
    <t>Priključni nastavek R 1 not.nav. Rp 1/2</t>
  </si>
  <si>
    <t>Pretok ogrevalne vode do 3 m3/h.</t>
  </si>
  <si>
    <t>Vitoset hidravlična ločnica tip 60/60</t>
  </si>
  <si>
    <t>daljinsko upravljanje 200-A</t>
  </si>
  <si>
    <t>senzorjem temperature ogrevalnika,</t>
  </si>
  <si>
    <t>vremensko vodeno obratovanje,</t>
  </si>
  <si>
    <t>regulacijo Vitotronic 200 tip HO1B za</t>
  </si>
  <si>
    <t>montažni pripomoček z armaturami,</t>
  </si>
  <si>
    <t>450 mm (3,2 do 35 kW).</t>
  </si>
  <si>
    <t>Kompaktne vgradne mere, širina</t>
  </si>
  <si>
    <t>števila vrtljajev ventilatorja.</t>
  </si>
  <si>
    <t>Tiho obratovanje zaradi nizkega</t>
  </si>
  <si>
    <t>Pro Control za vse vrste plinov.</t>
  </si>
  <si>
    <t>Regulacija zgorevanja Lambda</t>
  </si>
  <si>
    <t>podnožje.</t>
  </si>
  <si>
    <t>montira tudi na stensko montažno</t>
  </si>
  <si>
    <t>Upravljalni del regulacije se lahko</t>
  </si>
  <si>
    <t>prikazom.</t>
  </si>
  <si>
    <t>Vitotronic z besedilnim in grafičnim</t>
  </si>
  <si>
    <t>Preprosto upravljanje z regulacijo</t>
  </si>
  <si>
    <t>(energijski razred A).</t>
  </si>
  <si>
    <t>Visoko učinkovita obtočna črpalka</t>
  </si>
  <si>
    <t>s funkcijo pripravljenosti.</t>
  </si>
  <si>
    <t>kondenzacijski kotli praviloma</t>
  </si>
  <si>
    <t>Visoko udobje tople vode - kombinirani</t>
  </si>
  <si>
    <t>temperaturni obremenitvi.</t>
  </si>
  <si>
    <t>jekla - neobčutljiva pri visoki</t>
  </si>
  <si>
    <t>MatriX mreže iz plemenitega</t>
  </si>
  <si>
    <t>z dolgo dobo uporabe zaradi</t>
  </si>
  <si>
    <t>Moduliran cilindrični MatriX gorilnik</t>
  </si>
  <si>
    <t>življenjsko dobo.</t>
  </si>
  <si>
    <t>Radial zagotavlja učinkovitost in dolgo</t>
  </si>
  <si>
    <t>Energijski razred A, Prenosnik toplote Inox-</t>
  </si>
  <si>
    <t>plinski stenski kondenzacijski kotel,</t>
  </si>
  <si>
    <t>Paket, ki vsebuje:</t>
  </si>
  <si>
    <r>
      <t xml:space="preserve">Vitocell 100-W, tip CUGA: 750 l - </t>
    </r>
    <r>
      <rPr>
        <u/>
        <sz val="10"/>
        <rFont val="Arial Narrow"/>
        <family val="2"/>
      </rPr>
      <t>zajet v popisu vodovod in kanalizacija</t>
    </r>
  </si>
  <si>
    <t>Prostornina ogrevalnika sanitarne vode</t>
  </si>
  <si>
    <t>5,4-32 kW</t>
  </si>
  <si>
    <t>ogrevalnega kotla Vitodens 200-W:</t>
  </si>
  <si>
    <t>Nazivna toplotna moč stenskega plinskega</t>
  </si>
  <si>
    <t>- daljinsko upravljanje 200-A</t>
  </si>
  <si>
    <t>- senzor temperature ogrevalnika</t>
  </si>
  <si>
    <t>- montažni pripomoček z armaturami (zaporni ventili in varnostni ventil) za nadometno montažo</t>
  </si>
  <si>
    <t>vremensko vodeno obratovanje</t>
  </si>
  <si>
    <t>- regulacijo Vitotronic 200 tip HO1B za</t>
  </si>
  <si>
    <t>Vitodens 200-W</t>
  </si>
  <si>
    <t>- plinski stenski kondenzacijski kotel</t>
  </si>
  <si>
    <t>ki vsebuje:</t>
  </si>
  <si>
    <t>tip B2HA in ogrevalnikom sanitarne vode,</t>
  </si>
  <si>
    <t>kondenzacijskim kotlom Vitodens 200-W,</t>
  </si>
  <si>
    <t>Paket s stenskim plinskim</t>
  </si>
  <si>
    <t>ENERGETSKI PROSTOR - KURILNICA</t>
  </si>
  <si>
    <t>2.1.1</t>
  </si>
  <si>
    <t>2.1.</t>
  </si>
  <si>
    <t>Feurich, Sanitär-technik</t>
  </si>
  <si>
    <t xml:space="preserve">17. </t>
  </si>
  <si>
    <t>Recknagel, Sprenger, Schramek: Taschenbuch für Heizung und Klimatechnik 2000, R. Oldenbourg Verlag, München, 2000</t>
  </si>
  <si>
    <t xml:space="preserve">16. </t>
  </si>
  <si>
    <t>DIN 1986 – kanalizacija</t>
  </si>
  <si>
    <t xml:space="preserve">15. </t>
  </si>
  <si>
    <t>DIN 1988 – vodovodna instalacija</t>
  </si>
  <si>
    <t xml:space="preserve">14. </t>
  </si>
  <si>
    <t>Pravilnik o pitni vodi</t>
  </si>
  <si>
    <t xml:space="preserve">13.  </t>
  </si>
  <si>
    <t>Pravilnik o tehničnih normativih za hidrantno omrežje</t>
  </si>
  <si>
    <t xml:space="preserve">12. </t>
  </si>
  <si>
    <t>Smernica SZPV 408 – požarnovarnostne zahteve za elektroinstalacije in cevne napeljave v stavbah</t>
  </si>
  <si>
    <t xml:space="preserve">11. </t>
  </si>
  <si>
    <t>Tehnična smernica TSG-1-001:2010 – požarna varnost v stavbah</t>
  </si>
  <si>
    <t xml:space="preserve">10. </t>
  </si>
  <si>
    <t>VDI 6022 – Higienske zahteve za prezračevalne naprave</t>
  </si>
  <si>
    <t xml:space="preserve">9. </t>
  </si>
  <si>
    <t xml:space="preserve">SIST EN 13053 – Prezračevanje stavb – Klimati - Ocenitev in lastnosti klimatov, sestavnih delov in </t>
  </si>
  <si>
    <t xml:space="preserve">8. </t>
  </si>
  <si>
    <t>SIST EN 13779 – Prezračevanje nestanovanjskih stavb - Zahtevane lastnosti za prezračevalne naprave in klimatizirne sisteme</t>
  </si>
  <si>
    <t>VDI 2078 – izračun toplotnih dobitkov</t>
  </si>
  <si>
    <t xml:space="preserve">6. </t>
  </si>
  <si>
    <t>SIST EN 12831 – izračun transmisijskih izgub</t>
  </si>
  <si>
    <t xml:space="preserve">5. </t>
  </si>
  <si>
    <t>Pravilnik o prezračevanju in klimatizaciji stavb</t>
  </si>
  <si>
    <t xml:space="preserve">4. </t>
  </si>
  <si>
    <t>Tehnična smernica TSG-1-005:2012 – Zaščita pred hrupom v stavbah</t>
  </si>
  <si>
    <t xml:space="preserve">3. </t>
  </si>
  <si>
    <t>Tehnična smernica TSG-1-004:2010 – Učinkovita raba energije</t>
  </si>
  <si>
    <t xml:space="preserve">2. </t>
  </si>
  <si>
    <t>Pravilnik o učinkoviti rabi energije v stavbah (Ur.l. R.S. št.52/2010)</t>
  </si>
  <si>
    <t xml:space="preserve">1. </t>
  </si>
  <si>
    <t>Pri izvedbi je potrebno upoštevati najmanj naslednje pravilnike in standarde:</t>
  </si>
  <si>
    <t>- V ceni mora biti zajeta izvedba vseh prehodov instalacij skozi stene, prehodi skozi  stene morajo biti ustrezno tesnjeni!</t>
  </si>
  <si>
    <t>- Vsa deponirana oprema in gradbiščni odpadki se odpeljejo na deponijo. Potrebno priložiti potrdilo o predaji opreme na deponijo. Potrebno zajeti v ceni!</t>
  </si>
  <si>
    <t>- V ponudbi je potrebno zajeti dobavo in montažo vseh potrebnih materialov in opreme za pravilno delovanje sistemov, razen če v posamezni postavki ni drugače navedeno!</t>
  </si>
  <si>
    <t>- Pred izdelavo ponudbe je potrebno opraviti ogled obstoječega stanja in se seznaniti z dejanskim stanjem na objektu!</t>
  </si>
  <si>
    <t>- Ponudnik s ponudbo izjavlja, da je pregledal projektno dokumentacijo, da je z njo v celoti seznanjen in se z njo strinja, da jo smatra kot logično in celovito ter da poseduje strokovno znanje, da bo dela izvedel skladno s projektnimi zahtevami in določili!!!</t>
  </si>
  <si>
    <t>- Ponudnik izjavlja, da je preveril pravilnost nastavljenih formul in izračunavanja ponudbene cene!</t>
  </si>
  <si>
    <t>OPOMBE:</t>
  </si>
  <si>
    <t>SANITARNA OPREMA</t>
  </si>
  <si>
    <t>2.3.4</t>
  </si>
  <si>
    <t>ODTOČNA KANALIZACIJA</t>
  </si>
  <si>
    <t>2.3.3.</t>
  </si>
  <si>
    <t>NOTRANJA VODOVODNA INSTALACIJA</t>
  </si>
  <si>
    <t>2.3.2</t>
  </si>
  <si>
    <t>ZUNANJE  VODOVODNO OMREŽJE</t>
  </si>
  <si>
    <t>2.3.1</t>
  </si>
  <si>
    <t>VODOVOD IN KANALIZACIJA</t>
  </si>
  <si>
    <t>2.3.</t>
  </si>
  <si>
    <t>Zračna armatura in pločevina</t>
  </si>
  <si>
    <t>Prezračevalne naprave</t>
  </si>
  <si>
    <t>PREZRAČEVANJE IN KLIMATIZACIJA</t>
  </si>
  <si>
    <t>2.2.</t>
  </si>
  <si>
    <t>REKAPITULACIJA STROJNE INSTALACIJE</t>
  </si>
  <si>
    <t>Dobava in montaža</t>
  </si>
  <si>
    <t>PROJEKTANTSKI POPIS S PREDIZMERAMI</t>
  </si>
  <si>
    <t>2.0.</t>
  </si>
  <si>
    <t>PROKO+ d.o.o.</t>
  </si>
  <si>
    <t>investitor:    Mestna občina Nova Gorica, Trg Edvarda Kardelja, 5000 Nova Gorica</t>
  </si>
  <si>
    <t>objekt:      Skupnostni center Nova Gorica, Bidovčeva ulica 4, 5000 Nova Gorica</t>
  </si>
  <si>
    <t>skupaj ZRAČNA ARMATURA IN PLOČEVINA</t>
  </si>
  <si>
    <t>Izvedba meritev količin zraka po Pravilniku o prezračevanju in klimatizaciji</t>
  </si>
  <si>
    <t>Izvedba meritev mikroklime po Pravilniku o prezračevanju in klimatizaciji</t>
  </si>
  <si>
    <t>Izvedba tesnostnega preizkusa za zračne kanale (razred B) po Pravilniku o prezračevanju in klimatizaciji (v skaldu s SIST prEN 12599</t>
  </si>
  <si>
    <t>z nastavitvijo vseh parametrov, skladno s podatki v projektu</t>
  </si>
  <si>
    <t>Hidravlično vreguliranje sistema,</t>
  </si>
  <si>
    <t>skupaj točka 3</t>
  </si>
  <si>
    <t/>
  </si>
  <si>
    <t xml:space="preserve"> - FI100</t>
  </si>
  <si>
    <t>Zaključna kapa na strehi , cev izolirana po celotni dolžini s toplotno izolacijo Armacell ITS, debeline 13 mm in zaščitena z Al pločevino, višine cca 600mm, z zaščitno mrežico proti insektom</t>
  </si>
  <si>
    <t>3.4</t>
  </si>
  <si>
    <t>- fi 250 mm</t>
  </si>
  <si>
    <t>Proizvajalec: Systemair, 'Tip:  _____, ali enakovredno</t>
  </si>
  <si>
    <t>Vključno odgovarjajoč požarno odporen tesnilni in pritrdilni materjal-(tudi za preboje).</t>
  </si>
  <si>
    <t xml:space="preserve">Dobava in montaža okrogle požarne lopute s požarno odpornostjo 90 minut,  za vgradnjo v zid ali strop v skladu z navodili proizvajalca. Požarna loputa mora izpolnjevati tudi zahteve po dimotesnosti (EI-S) ter imeti veljavni CE certifikat v skladu z EN 15650:2010.
Požarna loputa je sestavljena iz ohišja, zaporne lopute, električnega pogona z javljalniki položaja ter elektro termičnega tipala. Pogon je 230V.                                                                                                                                                                                                                                                
                                                             </t>
  </si>
  <si>
    <t>3.3</t>
  </si>
  <si>
    <t>625x75</t>
  </si>
  <si>
    <t>625x125</t>
  </si>
  <si>
    <r>
      <t>Aluminjaste rešetke</t>
    </r>
    <r>
      <rPr>
        <u/>
        <sz val="10"/>
        <rFont val="Arial Narrow"/>
        <family val="2"/>
        <charset val="238"/>
      </rPr>
      <t xml:space="preserve"> za okrogle kanale s horizontalno nameščenimi lamelami  za enostranski vpih in z reg. elementom v obliki protismerno gibajočih se lamel, tip NOVA CC ali enakovredno.</t>
    </r>
  </si>
  <si>
    <t>3.2</t>
  </si>
  <si>
    <t>v. 125</t>
  </si>
  <si>
    <r>
      <t xml:space="preserve">Prezračevalni ventili </t>
    </r>
    <r>
      <rPr>
        <u/>
        <sz val="10"/>
        <rFont val="Arial Narrow"/>
        <family val="2"/>
        <charset val="238"/>
      </rPr>
      <t xml:space="preserve">za dovod zraka z navojem za regulacijo pretoka zraka,                    tip Borea. Proizvod SYSTEMAIR, ali  enakovredno. </t>
    </r>
  </si>
  <si>
    <t>3.1</t>
  </si>
  <si>
    <r>
      <t>Elementi za distribucijo zraka</t>
    </r>
    <r>
      <rPr>
        <sz val="10"/>
        <rFont val="Arial Narrow"/>
        <family val="2"/>
        <charset val="238"/>
      </rPr>
      <t>, izdelek SYSTEMAIR ali enakovredno, tip:</t>
    </r>
  </si>
  <si>
    <t>iz parozaporne izolacije  iz umetnega kavčuka, debeline 25 mm in dodatno z zunanje strani z mineralno volno debeline 25mm v Al pločevinastem oklepu. Požarna odpornost je negorljivost po DIN 4102, v požarnem razredu B1. Za kanale NA STREHI</t>
  </si>
  <si>
    <r>
      <t>Toplotna in zvočna izolacija</t>
    </r>
    <r>
      <rPr>
        <sz val="10"/>
        <rFont val="Arial Narrow"/>
        <family val="2"/>
        <charset val="238"/>
      </rPr>
      <t xml:space="preserve"> kanalov za zrak:</t>
    </r>
  </si>
  <si>
    <t>2.1</t>
  </si>
  <si>
    <t>iz parozaporne izolacije  iz umetnega kavčuka, debeline 25 mm. Požarna odpornost je negorljivost po DIN 4102, v požarnem razredu B1. Za kanale ZAJEMA IN IZPUHA.</t>
  </si>
  <si>
    <t>iz parozaporne izolacije iz umetnega kavčuka, debeline 19 mm. Požarna odpornost je negorljivost po DIN 4102, v požarnem razredu B1. Za vse kanale ODVODA</t>
  </si>
  <si>
    <t xml:space="preserve"> fi 250</t>
  </si>
  <si>
    <t xml:space="preserve"> fi 200</t>
  </si>
  <si>
    <t xml:space="preserve"> fi 150</t>
  </si>
  <si>
    <t xml:space="preserve"> fi 100</t>
  </si>
  <si>
    <t>Toplotna in zvočna izolacija kanalov za zrak, iz parozaporne izolacije iz umetnega kavčuka, debeline 13 mm. Požarna odpornost je negorljivost po DIN 4102, v požarnem razredu B1. Za vse kanale ODVODA</t>
  </si>
  <si>
    <r>
      <t>Spiro kanalski razvoda</t>
    </r>
    <r>
      <rPr>
        <sz val="10"/>
        <rFont val="Arial Narrow"/>
        <family val="2"/>
        <charset val="238"/>
      </rPr>
      <t xml:space="preserve"> iz pocinkane pločevine debeline po SIST EN 1505, za tlake do ± 1000 Pa, vzdolžno zarobljeni, med seboj spojeni prirobnično, skupaj, obešalnim in pritrdilnim materijalom. Debelina pločevine glede na nazivno dimenzijo, vključno:</t>
    </r>
  </si>
  <si>
    <t>ZRAČNA ARMATURA IN PLOČEVINA</t>
  </si>
  <si>
    <t>2.1.2</t>
  </si>
  <si>
    <t>* 5-stopenjski regulator vrtljajev RTRE1,5</t>
  </si>
  <si>
    <t>* samodvižna kanalska loputa VKS 310-311</t>
  </si>
  <si>
    <t>* strešni dušilni podstavek SSD 310-311</t>
  </si>
  <si>
    <t>Dodatna oprema:</t>
  </si>
  <si>
    <r>
      <t xml:space="preserve">Tip: </t>
    </r>
    <r>
      <rPr>
        <b/>
        <sz val="10"/>
        <color indexed="8"/>
        <rFont val="Arial Narrow"/>
        <family val="2"/>
        <charset val="238"/>
      </rPr>
      <t>DVS 311EV Sileo</t>
    </r>
  </si>
  <si>
    <t>Proizvod: Systemair</t>
  </si>
  <si>
    <t>* teža: 12,8kg</t>
  </si>
  <si>
    <t>* zvočni tlak na 10m: 36dB(A)</t>
  </si>
  <si>
    <t>* Električna moč motorja: 132W (230V/1f/50Hz)</t>
  </si>
  <si>
    <t>* tlačni padec: 200Pa</t>
  </si>
  <si>
    <t>* pretok zraka: 700 m3/h</t>
  </si>
  <si>
    <t>Tehnični podatki:</t>
  </si>
  <si>
    <t xml:space="preserve">Ima praškasto barvani nosilni okvir iz pocinkanega jekla.Ohišje ima vertikalni odvod zraka in je iz aluminija odpornega na morsko vodo. Ventilatorsko kolo ima nazaj zakrivljene radialne lopatice, ki so 3D oblikovane iz kompozitnega materiala. Rotor je dinamično centriran v 2 stopnjah po VDI 2060. Zaščita motorja IP 54. Motor ima vgrajeno termično zaščito. </t>
  </si>
  <si>
    <t>Dobava in montaža strešnega  ventilatorja z naslednjimi karakteristikami:</t>
  </si>
  <si>
    <t>2.3</t>
  </si>
  <si>
    <t>* samodvižna kanalska loputa VKS 190-225</t>
  </si>
  <si>
    <t>* strešni dušilni podstavek SSD 190-225</t>
  </si>
  <si>
    <r>
      <t xml:space="preserve">Tip: </t>
    </r>
    <r>
      <rPr>
        <b/>
        <sz val="10"/>
        <color indexed="8"/>
        <rFont val="Arial Narrow"/>
        <family val="2"/>
        <charset val="238"/>
      </rPr>
      <t>DVS 225EZ Sileo</t>
    </r>
  </si>
  <si>
    <t>* teža: 5,2kg</t>
  </si>
  <si>
    <t>* zvočni tlak na 10m: 34dB(A)</t>
  </si>
  <si>
    <t>* Električna moč motorja: 110W (230V/1f/50Hz)</t>
  </si>
  <si>
    <t>* tlačni padec: 220Pa</t>
  </si>
  <si>
    <t>* pretok zraka: 500 m3/h</t>
  </si>
  <si>
    <t>2.2</t>
  </si>
  <si>
    <r>
      <t xml:space="preserve">Tip: </t>
    </r>
    <r>
      <rPr>
        <b/>
        <sz val="10"/>
        <color indexed="8"/>
        <rFont val="Arial Narrow"/>
        <family val="2"/>
        <charset val="238"/>
      </rPr>
      <t>DVS 190EZ Sileo</t>
    </r>
  </si>
  <si>
    <t>* teža: 5kg</t>
  </si>
  <si>
    <t>* zvočni tlak na 10m: 39dB(A)</t>
  </si>
  <si>
    <t>* Električna moč motorja: 52,4W (230V/1f/50Hz)</t>
  </si>
  <si>
    <t>* pretok zraka: 300 m3/h</t>
  </si>
  <si>
    <t>- moč motorja:                                             28 W</t>
  </si>
  <si>
    <t xml:space="preserve">- razpoložljiv eksterni padec tlaka:             150 Pa    </t>
  </si>
  <si>
    <t>- glasnost                                                     43 dB</t>
  </si>
  <si>
    <t xml:space="preserve">- volumski pretok zraka:                            60 m3/h  </t>
  </si>
  <si>
    <t>Izdelek Meltem, tip Vario U 60 N</t>
  </si>
  <si>
    <t>(z nastavitvijo zakasnitve med 7 in 15 minut), pritrdilnim ter tesnilnim materialom; izvedba za kopalnice-zaščita IPX5, cev izolirana po celotni dolžini s toplotno izolacijo Armacell ITS, debeline 13 mm,</t>
  </si>
  <si>
    <t xml:space="preserve">Stenski podometni radialni ventilator, vključno protipovratna loputa, priključna PVC cev fi90, l=0,3m (uskladiti z nastavkom ventilatorja),  iztočnim zakasnilnim relejem </t>
  </si>
  <si>
    <t>REKAPITULACIJA - PREZRAČEVANJE</t>
  </si>
  <si>
    <t>Tlačni preizkusi vodovodne instalacije ter odtočne kanalizacije, dezinfekcija vodovodne instalacije</t>
  </si>
  <si>
    <t>SKUPAJ SANITARNA OPREMA</t>
  </si>
  <si>
    <t xml:space="preserve">skupaj </t>
  </si>
  <si>
    <t>- pritrdilni in tesnilni material</t>
  </si>
  <si>
    <t>- 1 kos PVC S-sifon za dvojno pomivalno korito z Ms pokrom. odlivnim ventilom ter zamaškom</t>
  </si>
  <si>
    <t xml:space="preserve">- 1 kos Ms pokrom. stoječa enoročna mešalna baterija z ročno prho za pomivalno korito, skupaj s fleksibilnimi priključnimi cevmi ter kotnima reg. ventiloma, </t>
  </si>
  <si>
    <t>Dodatna oprema za pom. korito (korito samo po načrtu opreme), vključno:</t>
  </si>
  <si>
    <t>13</t>
  </si>
  <si>
    <t>- 1 kos Ms pokrom. S-sifon DN50, skupaj s pokrom. odlivnim ventilom brez zamaška</t>
  </si>
  <si>
    <t>- 1 kos korito, 70x70cm, material in barva po izbiri arhitekta, vključno pritrdilni in tesnilni materal</t>
  </si>
  <si>
    <t>Korito , pralnica 1. nadstropje, vključno:</t>
  </si>
  <si>
    <t>- 1 kos Ms pokrom. odlivni ventil s sifonom, DN50</t>
  </si>
  <si>
    <t xml:space="preserve">- 1 kos Ms pokrom. stenska mešalna baterija enoročna za pršne kadi z ročnim tušem z gibljivo priključno cevjo ter nosilnim drogom, varčevalno zaporo ter skrito meh. nastavitvijo temp. iztočne vode </t>
  </si>
  <si>
    <t>- 1 kos akrilna pršna kad 97x80cm, z enostransko zaščitno oblogo</t>
  </si>
  <si>
    <t xml:space="preserve">Pršna kad, vključno </t>
  </si>
  <si>
    <t>11</t>
  </si>
  <si>
    <t>- 1 kos akrilna pršna kad 88x77cm, z enostransko zaščitno oblogo</t>
  </si>
  <si>
    <t>10</t>
  </si>
  <si>
    <t>- 1 kpl. pritrdilni in tesnilni material</t>
  </si>
  <si>
    <t>- 1 kos držalo za papirnate brisače</t>
  </si>
  <si>
    <t>- 1 kos PVC koš odpadke, V=45L</t>
  </si>
  <si>
    <t>- 1 kos držalo za tekoče milo</t>
  </si>
  <si>
    <t>- 1 kos ogledalo z okvirjem dim. 80/100 cm</t>
  </si>
  <si>
    <t>Dodatna oprema umivalnika, vključno:</t>
  </si>
  <si>
    <t>9</t>
  </si>
  <si>
    <t>- 1 kos Ms pokrom. S-sifon DN40, skupaj s pokrom. odlivnim ventilom brez zamaška</t>
  </si>
  <si>
    <t xml:space="preserve">- 1 kos Ms pokrom. stoječa enoročna mešalna baterija s fiksnim izlivom s perlatorjem, skrito meh. nastavitvijo temperature iztoka vode, gibljivimi spojnimi cevmi ter kotnimi reg. ventili, </t>
  </si>
  <si>
    <t>- 1 kpl kovinske konzole za pritrditev umivalnika na montažno steno, vključno potrebni vijaki, matice, ter plastični stenski vložki, vse antikorozijsko zaščiteno (npr.Geberit Duofix ali enakovredno)</t>
  </si>
  <si>
    <t>- 1 kos keram. umivalnik 45/35cm</t>
  </si>
  <si>
    <t>Umivalnik , vključno:</t>
  </si>
  <si>
    <t>8</t>
  </si>
  <si>
    <t>- 1 kpl material za vgradnjo umivalnika na pult</t>
  </si>
  <si>
    <t>- 1 kos keram. vgradni umivalnik 55/35cm</t>
  </si>
  <si>
    <t>Umivalnik vgradni , vključno:</t>
  </si>
  <si>
    <t>7</t>
  </si>
  <si>
    <t>- 1 kos keram. vgradni umivalnik 60x33cm</t>
  </si>
  <si>
    <t>6</t>
  </si>
  <si>
    <t>- 1 kpl kovinske konzole za pritrditev pisoarja na mont. steno, vključno potrebni vijaki, matice, vse antikorozijsko zaščiteno</t>
  </si>
  <si>
    <t>- 1 kos keram. stenski pisoar s kljunom ter integriranim sifonom</t>
  </si>
  <si>
    <t>Stenski pisoar, vključno:</t>
  </si>
  <si>
    <t xml:space="preserve"> - 1 kpl invalidska držala: Držalo pri WC školjki močnejše izvedbe. Komplet s pritrdilnim materialom.  (prirejen za funkcionalno ovirane osebe, 1x dvižna konzola</t>
  </si>
  <si>
    <t>- 1 kos metlica za stranišče z držalom</t>
  </si>
  <si>
    <t>- 1 kos držalo za WC-papir v roli</t>
  </si>
  <si>
    <t>Dodatna oprema invalidskega stranišča, vključno dobava, montaža in pritrdilni material</t>
  </si>
  <si>
    <t>- 1 kos gumi manšeta</t>
  </si>
  <si>
    <t>- aktivirna tipka, ustrezna za tip splakovalnika, tip in barva po izbiri arhitekta</t>
  </si>
  <si>
    <t xml:space="preserve">- 1 kos keramična stenska WC-školjka za invalide z  zadnjim iztokom ter trdo plast. invalidsko sedežno desko s pokrovom, </t>
  </si>
  <si>
    <t>Stranišče, invalidi, vključno:</t>
  </si>
  <si>
    <t>- pritrdilni material</t>
  </si>
  <si>
    <t>Dodatna oprema stranišča, vključno:</t>
  </si>
  <si>
    <t>- 1 kpl nosilne konzole za montažo stenske WC-školjke v montažno steno, izdelane iz. poc profilov s pritrditvijo v tla in na zadnjo fiksno steno,  nastavlniv po višini in globini, , vključno podometni plast. vodokotliček s toplotno izolacijo, dvokoličinsko varčevalno tipko, dovodnim plovnim in odtočnim ventilom, pokrom. kotnim reg. ventilom ter spojnimi cevmi in materialom za tesnenje in obešanje ; npr. Geberit Duofix ali enakovredno</t>
  </si>
  <si>
    <t xml:space="preserve">- 1 kos keramična stenska WC-školjka z zadnjim iztokom ter trdo plast. sedežno desko s pokrovom, </t>
  </si>
  <si>
    <t>Stranišče, vključno:</t>
  </si>
  <si>
    <t>Pred nabavo celotne sanitarne opreme ter dodatne galanterije je potrebno pridobiti pisno soglasje investitorja oz. nadzora ter projektanta notranje opreme in sicer na podlagi priloženih vzorcev.</t>
  </si>
  <si>
    <t>SKUPAJ FEKALNA ODTOČNA KANALIZACIJA</t>
  </si>
  <si>
    <t>Prof. železo za izdelavo podpor, konzol in obešal, vse antikorozijsko zaščiteno, vključno vijaki in matice (npr. sistem HILTI)</t>
  </si>
  <si>
    <t>Izolacija vseh vidno vodenih cevi odtočne fekalne kanalizacije  z izolacijskimi ploščami deb. 20mm (npr. ARMACELL AC)</t>
  </si>
  <si>
    <t>DN50 (d50)</t>
  </si>
  <si>
    <t>DN70 (d75)</t>
  </si>
  <si>
    <t>DN100 (d110)</t>
  </si>
  <si>
    <t>za premer kanalizacijske cevi (DN)</t>
  </si>
  <si>
    <t>Požarna manšeta za kanalizacijske cevi, za odprte zaključke (izvedba U/U), požarna obstojnost skladno z EN 1366-3 (proizvod Valsir, Hilti ali enakovredno)</t>
  </si>
  <si>
    <t>DN 50</t>
  </si>
  <si>
    <t>DN 70</t>
  </si>
  <si>
    <t>DN 100</t>
  </si>
  <si>
    <t>Odzračna kapa, nameščena 0,3m nad površino strehe, vključno izvedba vodotesnega prehoda skozi streho s tesnilnim obročem ter prehodno cevjo</t>
  </si>
  <si>
    <t>PP kondenčni vgradni sifon z vodno in smradno zaporo s kroglico po DIN 19540, oz. EN12056, DN32, smradotesen tudi brez vodne zapore(npr. HL Hutterer, HL138 ali enakovredno), vključno snemljiva sifonska kaseta s pokrovom ter ves priključni ni tesnilni material</t>
  </si>
  <si>
    <t>PE talni sifon nizka izvedba s pokrom. rešetko 15/15cm, hor. dovodom  ter odvodom DN50 , Q=1 L/s, , npr. Geberit ali enakovredno</t>
  </si>
  <si>
    <t>Dimenzije 15x15cm</t>
  </si>
  <si>
    <t>(material in barva po izbiri arhitekta oz. Investitorja)</t>
  </si>
  <si>
    <t>Revizijska vratca, vključno protiokvir</t>
  </si>
  <si>
    <t>5</t>
  </si>
  <si>
    <t>PE odtočne cevi, vključno vsi potrebni fazonski kosi, spoji s čelnim varjenjem (odvodi kondenzata npr. Geberit PE ali enakovredno</t>
  </si>
  <si>
    <t>4</t>
  </si>
  <si>
    <t>DN70</t>
  </si>
  <si>
    <t>DN100</t>
  </si>
  <si>
    <t>PE nizkošumni čistilni kosi z okroglo odprtino  npr. GEBERIT Silent PE ali enakovredno</t>
  </si>
  <si>
    <t>d56</t>
  </si>
  <si>
    <t>d75</t>
  </si>
  <si>
    <t>d110</t>
  </si>
  <si>
    <t>PE nizkošumne odtočne cevi, vključno vsi potrebni fazonski kosi,   spoji s čelnim varjenjem – fekalna kanalizacija v objektu, npr. GEBERIT Silent PE ali enakovredno</t>
  </si>
  <si>
    <t xml:space="preserve">PP kanalizacijske odtočne cevi, primerne za polaganje v temelje, vključno vsi potrebni fazonski kosi,spoji z mufami z vloženimi gumijastimi tesnili – fekalna kanalizacija v temeljih ter vertikale na zunanji strani objekta </t>
  </si>
  <si>
    <t>2.3.3</t>
  </si>
  <si>
    <t>SKUPAJ INTERNA NOTRANJA VODOVODNA INSTALACIJA</t>
  </si>
  <si>
    <t>izdelek: Danfoss SLHW-45</t>
  </si>
  <si>
    <t>vključno priključni material</t>
  </si>
  <si>
    <t>nivo temperature: 45 st.C, priključna napetost 220V</t>
  </si>
  <si>
    <t>Samoregulirni grelni kabli za vzdrževanje temperature tople sanitarne vode</t>
  </si>
  <si>
    <t>Dim: ŠxVxG=600x1000x150</t>
  </si>
  <si>
    <t>za namestitev 4 kos horizontalnih vodomerov</t>
  </si>
  <si>
    <t>Nadometna zaščitna omarica iz jeklene pločevine, v celoti protikorozijsko zaščitena, z zaščitnimi vratci in ključavnico, izvedba ter barva po zahtevi/izbiri arhitekta</t>
  </si>
  <si>
    <t>Dim: ŠxVxG=500x300x150</t>
  </si>
  <si>
    <t>za namestitev 1 horizontalnega vodomera</t>
  </si>
  <si>
    <t>Podometna zaščitna omarica iz jeklene pločevine, v celoti protikorozijsko zaščitena, z zaščitnimi vratci in ključavnico, izvedba ter barva po zahtevi/izbiri arhitekta</t>
  </si>
  <si>
    <t>- 1 kos pocinkana spojnica, dvojni zun, navoj, R3/4</t>
  </si>
  <si>
    <t>- 1 kos Ms  povratni ventil R3/4</t>
  </si>
  <si>
    <t>- 1 kos Ms preh. ventil R3/4 z izpustno pipico, za sanitarno vodo, popolnoma pretočen, kratka verzija z metuljčkom</t>
  </si>
  <si>
    <t>- 2 kos Ms reducirka R3/4xR1/2</t>
  </si>
  <si>
    <t>- 1 kos Ms preh. ventil R3/4, za sanitarno vodo, popolnoma pretočen, kratka verzija z metuljčkom</t>
  </si>
  <si>
    <t>Odštevalni vodomer za vročo vodo z  možnostjo daljinskega prenosa podatkov; Qn=1,5 m3/h; DN20; komplet z spojnico in M-BUS modulom, z vsem potrebnim pritrdilnim in tesnilnim materialom., npr Almess Universal V+m</t>
  </si>
  <si>
    <t>- 1 kos pocinkana spojnica, dvojni zun, navoj, R1</t>
  </si>
  <si>
    <t>- 1 kos Ms  povratni ventil R1</t>
  </si>
  <si>
    <t>- 1 kos Ms preh. ventil R1 z izpustno pipico, za sanitarno vodo, popolnoma pretočen, kratka verzija z metuljčkom</t>
  </si>
  <si>
    <t>- 2 kos Ms reducirka R1xR1/2</t>
  </si>
  <si>
    <t>- 1 kos Ms preh. ventil R1, za sanitarno vodo, popolnoma pretočen, kratka verzija z metuljčkom</t>
  </si>
  <si>
    <t>Odštevalni vodomer za vročo vodo z  možnostjo daljinskega prenosa podatkov; Qn=2,5 m3/h; DN20; komplet z spojnico in M-BUS modulom, z vsem potrebnim pritrdilnim in tesnilnim materialom., npr Almess Universal V+m</t>
  </si>
  <si>
    <t>- 1 kos pocinkana spojnica, dvojni zun, navoj, R1/2</t>
  </si>
  <si>
    <t>- 1 kos Ms  povratni ventil R1/2</t>
  </si>
  <si>
    <t>- 1 kos Ms preh. ventil R1/2 z izpustno pipico, za sanitarno vodo, popolnoma pretočen, kratka verzija z metuljčkom</t>
  </si>
  <si>
    <t>- 1 kos Ms preh. ventil R1/2, za sanitarno vodo, popolnoma pretočen, kratka verzija z metuljčkom</t>
  </si>
  <si>
    <t>Odštevalni vodomer za hladno vodo z  možnostjo daljinskega prenosa podatkov; Qn=1,5 m3/h; DN15; komplet z spojnico in M-BUS modulom, z vsem potrebnim pritrdilnim in tesnilnim materialom., npr Almess Universal V+m</t>
  </si>
  <si>
    <t>- 1 kos Ms preh. ventil R1/2 z izpustno pipico</t>
  </si>
  <si>
    <t>- 1 kos Ms preh. ventil R1/2", za sanitarno vodo, popolnoma pretočen</t>
  </si>
  <si>
    <t xml:space="preserve">Odštevalni vodomer za hladno vodo z  možnostjo daljinskega prenosa podatkov; Qn=1,5 m3/h; DN15; komplet z spojnico in M-BUS modulom, z vsem potrebnim pritrdilnim in tesnilnim materialom., </t>
  </si>
  <si>
    <t>- 1 kos pocinkana spojnica, dvojni zun, navoj, R6/4</t>
  </si>
  <si>
    <t>- 1 kos Ms  povratni ventil R6/4</t>
  </si>
  <si>
    <t>- 1 kos Ms preh. ventil R6/4 z izpustno pipico</t>
  </si>
  <si>
    <t>- 2 kos Ms reducirka R6/4xR3/4</t>
  </si>
  <si>
    <t>- 1 kos Ms preh. ventil R6/4", za sanitarno vodo, popolnoma pretočen</t>
  </si>
  <si>
    <t xml:space="preserve">Odštevalni vodomer za hladno vodo z  možnostjo daljinskega prenosa podatkov; Qn=2,5 m3/h; DN20; komplet z spojnico in M-BUS modulom, z vsem potrebnim pritrdilnim in tesnilnim materialom., </t>
  </si>
  <si>
    <t>- 1 kos Ms preh. ventil R1 z izpustno pipico</t>
  </si>
  <si>
    <t>- 1 kos Ms preh. ventil R1", za sanitarno vodo, popolnoma pretočen</t>
  </si>
  <si>
    <t xml:space="preserve">Odštevalni vodomer za hladno vodo z  možnostjo daljinskega prenosa podatkov; Qn=2,5 m3/h; DN15; komplet z spojnico in M-BUS modulom, z vsem potrebnim pritrdilnim in tesnilnim materialom., </t>
  </si>
  <si>
    <t>- 1 kos Ms preh. ventil R3/4 z izpustno pipico</t>
  </si>
  <si>
    <t>- 1 kos Ms preh. ventil R3/4", za sanitarno vodo, popolnoma pretočen</t>
  </si>
  <si>
    <t>Izdelek. npr: Caleffi, št. art. 574000</t>
  </si>
  <si>
    <t>- maks. delovna temp.: 65 st.</t>
  </si>
  <si>
    <t>- mak. delovni tlak: 10bar</t>
  </si>
  <si>
    <t>- regulacijsko območje polnilnega sklopa 0,2-4bar</t>
  </si>
  <si>
    <t>s cevnim ločevalnikom tipa BA, Y filtrom ter zapornima ventiloma, skladno z EN 12729</t>
  </si>
  <si>
    <t>Avtomatski polnilni sklop (polnjenje ogrevalnega sistema)</t>
  </si>
  <si>
    <t>DN15</t>
  </si>
  <si>
    <t>delovni/testni tlak 25/40 bar</t>
  </si>
  <si>
    <t>max temperatura 180°C</t>
  </si>
  <si>
    <t>izpustna pipa</t>
  </si>
  <si>
    <t>magnetni filter</t>
  </si>
  <si>
    <t>ohišje bron RG5</t>
  </si>
  <si>
    <t>POLAR PCS CIKLONSKI SEPARATOR DELCEV</t>
  </si>
  <si>
    <t>dodan vortex sistem za povečan učinek</t>
  </si>
  <si>
    <t>max temperatura 120°C</t>
  </si>
  <si>
    <t>kapaciteta 0,1-0,85 m3/h</t>
  </si>
  <si>
    <t>magnetni filter rje</t>
  </si>
  <si>
    <t>galvanski nevtralizator vodnega kamna in korozije</t>
  </si>
  <si>
    <t>POLAR Pi18LF</t>
  </si>
  <si>
    <t>Cirkulacija STV:</t>
  </si>
  <si>
    <t>DN32</t>
  </si>
  <si>
    <t>kapaciteta 1,4 - 5,6 m3/h</t>
  </si>
  <si>
    <t>POLAR žrtvena anoda</t>
  </si>
  <si>
    <t>permanentni magnet</t>
  </si>
  <si>
    <t>1500 mikron inox filter mrežica</t>
  </si>
  <si>
    <t>POLAR PMS/Pi20C</t>
  </si>
  <si>
    <t>Hladna voda</t>
  </si>
  <si>
    <t>- vgrajeno skupaj s termostatskim obtočnim ventilom: vključno Ms povratni ventil R 1/2"</t>
  </si>
  <si>
    <t>npr. Danfoss MCTV-B  ali enakovredno</t>
  </si>
  <si>
    <t>- možnost menjave kalibriranih termostatskih delov med obratovanjem</t>
  </si>
  <si>
    <t>- zapiranje pri porastu dT=5st.C</t>
  </si>
  <si>
    <t>- območje nastavljanja temperature 40-60st.C</t>
  </si>
  <si>
    <t>- dimenzija: DN15</t>
  </si>
  <si>
    <t>Modularni večfunkcijski termostatski obtočni ventil R1/2, z modulom za samodejno termično dezinfekcijo, namestitev v cirkulacijski vod:</t>
  </si>
  <si>
    <t>- 1 kos Ms spojnica, dvojni navoj R1/2</t>
  </si>
  <si>
    <t>- 1 kos Ms povratni ventil R1/2</t>
  </si>
  <si>
    <t>- 2  kos Ms krogelni ventil z ročico, R 1/2</t>
  </si>
  <si>
    <t>- 1 kos tedenska programska ura</t>
  </si>
  <si>
    <t>- 1 kos el. naležni termostat</t>
  </si>
  <si>
    <t>Vključno vsi potrebni ventili, fitingi za priključitev črpalke v cirkulacijski vod DN15</t>
  </si>
  <si>
    <t>1 kpl el. obtočna črpalka za vročo sanitarno vodo, Q=0,18m3/h, dp=0,05bar</t>
  </si>
  <si>
    <t>masa prazne posode: 15,0kg</t>
  </si>
  <si>
    <t>višina: H=766mm</t>
  </si>
  <si>
    <t>premer: D=409mm</t>
  </si>
  <si>
    <t>sistemski priključek: 2x R5/4“</t>
  </si>
  <si>
    <t>Sistemska prednastavitev tlaka: 3,8bar</t>
  </si>
  <si>
    <t>P max = 6 bar</t>
  </si>
  <si>
    <t>P st = 4 bar</t>
  </si>
  <si>
    <t>Tvoda = 65°C</t>
  </si>
  <si>
    <t>nazivni pretok: 7,2m3/h</t>
  </si>
  <si>
    <t xml:space="preserve"> Vc =60 l  (volumen), uporabni volumen 45 L</t>
  </si>
  <si>
    <t>Vključno vse zaporne in praznilne armature, cevne povezave ter Flowjet R5/4“ armatura</t>
  </si>
  <si>
    <t>Zaprta membranska raztezna posoda s polnim pretokom skozi posodo, primerna za ogrevalne sisteme sanitarne pitne vode, izdelana in preizkušena v skladu z DIN EN 13831, vključno s podstavkom in manometrom v plinski komori.</t>
  </si>
  <si>
    <t>- komplet montažni pritrdilni in tesnilni material</t>
  </si>
  <si>
    <t>- elektro grelec za Vitocell V100, Pel=12kW/3x400V</t>
  </si>
  <si>
    <t>Vključno:</t>
  </si>
  <si>
    <t>izdelek: VIESSMANN VITOCELL V100 – 750L</t>
  </si>
  <si>
    <t>- delovna temperatura: 85 st.C (max)</t>
  </si>
  <si>
    <t>- nazivni volumen: 750L</t>
  </si>
  <si>
    <t>dimenzije, z izolacijo:  BxV=1100x1050</t>
  </si>
  <si>
    <t>Izolacija iz kamene volne debeline 120mm</t>
  </si>
  <si>
    <t xml:space="preserve">S 4 priključki DN50 z zunanjim navojem. </t>
  </si>
  <si>
    <t>Opremljen s kontrolno ploščo s termometrom in termostatom</t>
  </si>
  <si>
    <t>Stoječi zalogovnik tople sanitarne vode, iz jeklene pločevine, emajlirane v skladu z DIN 4753, z vgrajeno MG palično anodo, z integriranim cevn im izmenjevalcem, izdelan v skladu z DIN4753, skladno z DVGW W551.</t>
  </si>
  <si>
    <t>Priprava sanitarne tople vode:</t>
  </si>
  <si>
    <t xml:space="preserve">      skupaj</t>
  </si>
  <si>
    <t>- vgradnja, komplet ožičenje in priključek na eletrično instalacijo ter zagon</t>
  </si>
  <si>
    <t>vključno:</t>
  </si>
  <si>
    <t>- DN 40</t>
  </si>
  <si>
    <t>- avtomatski filter z avtomatiko za časovno in tlačno regulacijo proženja izpiranja, filterski vložek 0,10mm, z, (npr. JUDO PROFIMAT JPF+ -A/TP)</t>
  </si>
  <si>
    <t xml:space="preserve"> </t>
  </si>
  <si>
    <t>Filtriranje vode:</t>
  </si>
  <si>
    <t xml:space="preserve">R 1/2 </t>
  </si>
  <si>
    <t>Ms pokrom.  Stenski krogelni izpustni ventil z ročico ter nastavkom za priključitev gum. cevi (pralni in pomivalni stroj)</t>
  </si>
  <si>
    <t>R ½</t>
  </si>
  <si>
    <t>Ms podometni krogelni ventil s pokromano kapo in rozeto (zapore cevovodov pri tuših, WC , pisoarjih)</t>
  </si>
  <si>
    <t>DN40</t>
  </si>
  <si>
    <t>Ms povratni ventil za sanitarno vodo</t>
  </si>
  <si>
    <t>R ¾</t>
  </si>
  <si>
    <t>R 1</t>
  </si>
  <si>
    <t>R6/4</t>
  </si>
  <si>
    <t>Ms krogelni ventil sa hladno/vročo sanitarno vodo z navojnim priključkom ter  ročico ter izpustno pipico</t>
  </si>
  <si>
    <t>Poševnosedežni ventil za vročo sanitarno  vodo, s praznjenjem, higienska izvedba, brez mrtvih prostorov, popolnoma pretočen. Sedež ventila iz nerjavečega jekla, telo ventila iz rdeče litine PN16, vključno ventil za odvzem vzorcev</t>
  </si>
  <si>
    <t xml:space="preserve"> DN 12, 9 mm  (v montažni steni)</t>
  </si>
  <si>
    <t xml:space="preserve"> DN 12, 13 mm  (vidno ali v jašku)</t>
  </si>
  <si>
    <t xml:space="preserve"> DN 15, 9 mm (v montažni steni)</t>
  </si>
  <si>
    <t xml:space="preserve"> DN 15, 19 mm, (vidno ali v jašku)</t>
  </si>
  <si>
    <t xml:space="preserve"> DN 20, 25 mm</t>
  </si>
  <si>
    <t xml:space="preserve"> DN 25, 25 mm</t>
  </si>
  <si>
    <t>izolacija cevi tople vode, K=0,035W/mK</t>
  </si>
  <si>
    <t>Izolacijski cevaki iz fleksibilne elastomerne izolacije, z zaprtocelično strukturo z vgrajeno parno zaporo, antibakterijsko odporen material samougasljiv B-s3,d0, ne širi ognja in ne kaplja v primeru požara,  Material Kaiflex ST</t>
  </si>
  <si>
    <t xml:space="preserve"> DN 12, 6 mm </t>
  </si>
  <si>
    <t xml:space="preserve"> DN 15, 9 mm,</t>
  </si>
  <si>
    <t xml:space="preserve"> DN 20, 13 mm  (vidno ali v jašku)</t>
  </si>
  <si>
    <t xml:space="preserve"> DN 25, 19 mm (vidno ali v jašku)</t>
  </si>
  <si>
    <t xml:space="preserve"> DN 32, 25 mm  (vidno ali v jašku)</t>
  </si>
  <si>
    <t xml:space="preserve"> DN 40, 32 mm</t>
  </si>
  <si>
    <t>izolacija cevi hladne vode, K=0,035W/mK</t>
  </si>
  <si>
    <t>12 (d16x2,25)</t>
  </si>
  <si>
    <t>15 (d20x2,5)</t>
  </si>
  <si>
    <t>20 (d26x3,0)</t>
  </si>
  <si>
    <t>25 (d32x3,0)</t>
  </si>
  <si>
    <t>32 (d40x3,5)</t>
  </si>
  <si>
    <t>40 (d50x4,0)</t>
  </si>
  <si>
    <t>Kompozitne plast. vodovodne cevi po DIN 16892/93, (npr. Geberit Mepla), skupaj z Ms ali PE fitingi za stiskanje, vsem potrebnim montažnim in pritrdilnim materialom</t>
  </si>
  <si>
    <t>DN40 NP10/16</t>
  </si>
  <si>
    <t>Poševnosedežni Ms ventil za sanitarno pitno vodo, s polnim pretokom skozi ohišje, brez mrtvih prostorov, s priključki za odvzem vzorcev , vključno z ventiom za odvzem vzorcev</t>
  </si>
  <si>
    <t>SKUPAJ ZUNANJE VODOVODNO OMREŽJE</t>
  </si>
  <si>
    <t>- 2 kos Ms reducirka R6/4xR1</t>
  </si>
  <si>
    <t>za cev PE100-d50</t>
  </si>
  <si>
    <t xml:space="preserve">Izvedba vodotesnega prehoda skozi talno ploščo objekta, debelina AB plošče 200mm </t>
  </si>
  <si>
    <t>PE100-d50/DN40 – 16bar</t>
  </si>
  <si>
    <t>Polietilenske cevi za vodovode po SIST ISO 4427 in SIST EN 12201-1/2, cevi položene v izkopanem jarku na pripravljeno podlago, vključno ves potreben pomožni material ter spojni material (zobate spojke)</t>
  </si>
  <si>
    <t>Priključni vod objekta – od vodomernega jaška do objekta</t>
  </si>
  <si>
    <t>REKAPITULACIJA</t>
  </si>
  <si>
    <t>SKUPAJ VREDNOST 4.1. ELEKTROINŠTALACIJSKA DELA brez DDV</t>
  </si>
  <si>
    <t>SKUPAJ VREDNOST OD I. DO XIII.</t>
  </si>
  <si>
    <t>DOMOFON</t>
  </si>
  <si>
    <t>CNS</t>
  </si>
  <si>
    <t>vrednost v EUR</t>
  </si>
  <si>
    <t>opis</t>
  </si>
  <si>
    <t>REKAPITULACIJA 4.1. ELEKTROINŠTALACIJSKA DELA</t>
  </si>
  <si>
    <t>SKUPAJ VREDNOST VIII. SPLOŠNO</t>
  </si>
  <si>
    <t>Demontaža obstoječih elektro inštalacij na celotnem objektu in odvoz na deponijo</t>
  </si>
  <si>
    <t>Drobni material,  0,8%</t>
  </si>
  <si>
    <t>Izvedba meritev, komplet z izdajo certifikatov in protokolov meritev, zagoni, šolanje uporabnika</t>
  </si>
  <si>
    <t>5 (4x2)</t>
  </si>
  <si>
    <t>št.</t>
  </si>
  <si>
    <t>SKUPAJ cena za količino v EUR</t>
  </si>
  <si>
    <t>cena / EnM v EUR</t>
  </si>
  <si>
    <t>EnM</t>
  </si>
  <si>
    <t>vrsta in opis del</t>
  </si>
  <si>
    <t>zap.</t>
  </si>
  <si>
    <t>ž</t>
  </si>
  <si>
    <t>SKUPAJ VREDNOST VII. DOMOFON</t>
  </si>
  <si>
    <t>Domofon, 1 zunanja enota, 1 notranja enota komplet z ožičenjem</t>
  </si>
  <si>
    <t>Domofon, 1 zunanja enota, 2 notranje enote komplet z ožičenjem</t>
  </si>
  <si>
    <t>SKUPAJ VREDNOST VI. CNS</t>
  </si>
  <si>
    <t>vrstne sponke, napisne ploščice, zbiralke, drobni in vezni material</t>
  </si>
  <si>
    <t xml:space="preserve"> - komplet z izdelavo delavniške dokumentacije, krmilnih shem za CNS, krmilnih shem za povezave v el. omari </t>
  </si>
  <si>
    <t xml:space="preserve"> - komplet z izdelavo navodil za uporabo CNS sistema</t>
  </si>
  <si>
    <t>za naslednje modbus strojne naprave: 
- Toplotna črpalka
- rezerva</t>
  </si>
  <si>
    <t xml:space="preserve"> - Nastavitev parametrov delovanje                                                  - Zagon na lokaciji kupca                                        </t>
  </si>
  <si>
    <t xml:space="preserve"> - Izdelava programske opreme na krmilnem nivoju                               - Izdelava programske opreme na nivoju webserverja,                         - Testiranje programske opreme </t>
  </si>
  <si>
    <t xml:space="preserve"> - Izdelava aplikativne opreme na krmilniku in Webserverju:</t>
  </si>
  <si>
    <t>-Pretvornik 220/24V DC, 2A  
Kot naprimer: MTM HSA 50 S 24</t>
  </si>
  <si>
    <t>Dobava, montaža in priklop optičnega panela za zaključitev 4 kom optičnih vlaken</t>
  </si>
  <si>
    <t xml:space="preserve"> -Ethernet Switch, vgradnja na DIN letev, 10/100 Mbps,  12 vhodov - RJ45, optični izhod
</t>
  </si>
  <si>
    <t>M-Bus koncetrator, do 20 M-Bus naprav, Kot naprimer PW20</t>
  </si>
  <si>
    <t>Kombinirani modul - 8 AI, 8AO, 12DI in 6DO Kot naprimer:Honeywell CLIOP830A</t>
  </si>
  <si>
    <t xml:space="preserve"> -Napajalnik 230 AC za integracijski krmilnik 
Kot naprimer: HONEYWELL - CLAXNPBPWR230</t>
  </si>
  <si>
    <t xml:space="preserve">EAGLE krmilnik z MMI (10 UI, 4 DI, 4 AO, 8 DO) - s priključnimi sponkami in aplikacijskim modulom, Web Server, spomin 128MB DDR2-RAM, PANEL bus, M-Bus, LON, ModBus in BACnet/IP komunikacija, vrstični LCD terminal s tipkami in navigacijskim gumbom. Kot naprimer: Honeywell CLEA2026B21
</t>
  </si>
  <si>
    <t>Sistemski integracijski krmilnik, z vhodnimi in izhodnimi moduli za izvedbo CNS sistema na WEB server tehnologiji za nadzor preko interneta in možnostjo pošiljanja sms sporočil:</t>
  </si>
  <si>
    <t>Napajalnik 230/24V,DC, 500W</t>
  </si>
  <si>
    <t>Napajalnik 230/24V,AC, 500W</t>
  </si>
  <si>
    <t>krmilno izbirno stikalo 10A, 1-2, 1p, montaža na vrata</t>
  </si>
  <si>
    <t>rele, 2p, 10A, tuljava 24V,AC</t>
  </si>
  <si>
    <t>kontaktor 230V, 3p, 10A, tuljava 24V,AC</t>
  </si>
  <si>
    <t>Zaščitno motorsko stikalo, In= do 10 A, vrednost nazivni tokov stikala uskladiti z nazivnim tokom motorja na potopni črpalki;  Tip: SCHNEIDER ELECTRICK ali enakovredno</t>
  </si>
  <si>
    <t>instalacijski odklopnik 1p, 4A</t>
  </si>
  <si>
    <t xml:space="preserve">instalacijski odklopnik 1p, 6A </t>
  </si>
  <si>
    <t xml:space="preserve">instalacijski odklopnik 1p, 10A </t>
  </si>
  <si>
    <t xml:space="preserve">instalacijski odklopnik 1p, 16A </t>
  </si>
  <si>
    <t xml:space="preserve">instalacijski odklopnik 3p, 16A </t>
  </si>
  <si>
    <t xml:space="preserve">instalacijski odklopnik 3p, 50A </t>
  </si>
  <si>
    <t>vgradna vtičnica, 230V, 16A</t>
  </si>
  <si>
    <t>stikalo vrat</t>
  </si>
  <si>
    <t>tipska svetika za osvetljitev omare</t>
  </si>
  <si>
    <t>glavno stikalo , 40A, 400V</t>
  </si>
  <si>
    <t>Dobava in montaža razdelilca  R-TP, okvirnih dimenzij
800 x 2000 x 300  mm,  z opremo:</t>
  </si>
  <si>
    <t>Dobava, montaža in priklop</t>
  </si>
  <si>
    <t>SKUPAJ VREDNOST V. UNIVERZALNO OŽIČENJE</t>
  </si>
  <si>
    <t>Označitev vseh vgrajenih elektroinštalacijskih elementov. Komplet z ustreznimi napisnimi ploščicami za posamezni element in pritrditev le teh.</t>
  </si>
  <si>
    <t>tk omara fasdana</t>
  </si>
  <si>
    <t>Dobava in polaganje gibljivih zaščitnih instalacijskih cevi, samogasnih ali za beton, dimenzije 16 do 36mm, z objemkami in pritrdilnim materialom</t>
  </si>
  <si>
    <t>Meritve ožičenja (linka) v skladu s standardi SIST EN 50173 in spuščanje v pogon.
Izvajalec univerzalnega kabliranja je dolžan dostaviti rezultate meritev, opravljenih z ustreznim instrumentom, potrjenim s strani proizvajalca pasivne opreme. Rezultati morajo biti (tudi) v originalnem formatu instrumenta.</t>
  </si>
  <si>
    <t>Izdelava tesnenja prehodov kablov in kabelskih instalacij skozi požarne sektorje, ki ga z ustreznimi materiali izvede izvajalec z licenco ter na koncu izda ustrezni certifikat (Izvedba in uporabljen material v skladu s standardom DIN 4102).</t>
  </si>
  <si>
    <t>Dobava in montaža komunikacijske vtičnice za vgradnjo v parapetni kanal ali talno dozo, z dvema konektorjema FTP RJ45, CAT.6A, s protiprašnim pokrovom, komplet z vsemi potrebnimi komponentami za montažo v parapetni kanal.</t>
  </si>
  <si>
    <t>OPOMBA:Vse kable je potrebno ustrezno zaključiti na optičnih delilnikih v komunikacijskih vozliščih. Komplet z vsemi pripadajočimi deli storitvami (varjenje "pig tail"-ov, preizkusi in meritve).</t>
  </si>
  <si>
    <t>Dobava in polaganje na kabelske police oz. uvlečenje v instalacijske cevi kabla IY(st)Y 5x4x0,6</t>
  </si>
  <si>
    <t>Dobava in polaganje na kabelske police oz. uvlečenje v instalacijske cevi kabla FO 4 vlakna</t>
  </si>
  <si>
    <t>Dobava in polaganje na kabelske police oz. uvlečenje v instalacijske cevi kabla FTP CAT.6A, 4x2, 23 AWG.</t>
  </si>
  <si>
    <t>Dobava ranžirnih "patch" kablov za računalniško opremo FTP CAT.6A, RJ-45 to RJ-45 različnih dolžin  - sive barve</t>
  </si>
  <si>
    <t>drobni in vezni material</t>
  </si>
  <si>
    <t>ozemljitev omarice</t>
  </si>
  <si>
    <t>.ključavnica telekoma</t>
  </si>
  <si>
    <t>.- krona regleta za zaključitev 10 paric telefonskega kabla</t>
  </si>
  <si>
    <t>Dobava in montaža podometne TK omare iz nerjaveče pločevine, 300x500x150mm, z naslednjo opremo:</t>
  </si>
  <si>
    <t>Komplet ves potrebni elektroinštalacijski in pritrdilni material, ožičenjem, izenačevanje potencialov, označevanje kablov, napisne ploščice. itd.</t>
  </si>
  <si>
    <t>- urejevalnik kablov  19” višina 1U</t>
  </si>
  <si>
    <t>.- optični “patch” panel 19” višina 1U, 24  LC konektorjev komplet s konektorji in vsem potrebnim montažnim materialom (LC/LC spojniki, LC konektorji, kaseta, "Pigtails" ...)</t>
  </si>
  <si>
    <t>.- 19'' panel z najmanj 6-imi vtičnicami z prenap. zaščito</t>
  </si>
  <si>
    <t>.- 19'' fiksna polica globine 550 (2x)</t>
  </si>
  <si>
    <t>Dobava in montaža zidne komunikacijske omare, 19" - 36U, okvirnih dimenzij 800x600x450, z naslednjo opremo:</t>
  </si>
  <si>
    <t>glavna omara</t>
  </si>
  <si>
    <t>UNIVERZALNO OŽIČENJE</t>
  </si>
  <si>
    <t>ŠIBKI TOK</t>
  </si>
  <si>
    <t>SKUPAJ VREDNOST IV. STRELOVOD</t>
  </si>
  <si>
    <t>.-strešni nosilec za ravne strehe</t>
  </si>
  <si>
    <t>.-podložni trak za pod betonske kocke 250x150 mm, ki preprečuje poškodovanje kritine z betonsko kocko</t>
  </si>
  <si>
    <t>.- stršni nosilec za ravne strehe sestavljen iz betonske kocke in nosilca strelovodnega vodnika, kot npr. Hermi SON17</t>
  </si>
  <si>
    <t>.-okrogli vodnik Al dimenzije fi 8mm, za lovilne in odvodne vode ter povezave na ozemljilo</t>
  </si>
  <si>
    <t>.-izvedba meritev in izdaja certifikata</t>
  </si>
  <si>
    <t>.-izdelava varjenega spoja</t>
  </si>
  <si>
    <t>.-cevna objemka</t>
  </si>
  <si>
    <t>.-ploščati vodnik FeZn 25x4mm</t>
  </si>
  <si>
    <t>.-sponka za izvedbo spojev med ploščatimi vodniki do širine 40mm in armaturo temeljev do fi20 v betonu, kot npr. Hermi KON09</t>
  </si>
  <si>
    <t>.-sponka za konstrukcijo namenjena ozemljitvi konstrukcij debeline do 20mm z okroglimi ali ploščatimi vodniki, kot npr. Hermi KON22</t>
  </si>
  <si>
    <t>.-kontaktna sponka namenjena za ozemljevanje in izenačitev potenciala med okroglimi vodniki fi8mm in pločevinastimi deli, kot npr. Hermi KON05C</t>
  </si>
  <si>
    <t>.-križna sponka za izvedbo merilnih in ostalih spojev med ploščatimi vodniki,  kot npr. Hermi KON01</t>
  </si>
  <si>
    <t>STRELOVOD</t>
  </si>
  <si>
    <t>SKUPAJ VREDNOST III. ELEKTRO RAZDELILCI</t>
  </si>
  <si>
    <t>Dobava in montaža razdelilca R-ogr (ogrevanje vtočnikov), montaža na steni, z vgrajeno opremo za tipanje zunanje vlage in temperature in opremo za avtomatski vklop ogrevanja vtočnikov, napajalnikom 230/24V, do 500W, glavnim stikalom, KZS 10/0,03A,  za napajanje do 6 kom grelcev vtočnikov 24V, DC, meterorne vode na strehi</t>
  </si>
  <si>
    <t>.-montaža in ožičenje vključno z drobnim in veznim materialom</t>
  </si>
  <si>
    <t>.-sponke, N, PE letev</t>
  </si>
  <si>
    <t>.glavnikasta zbiralka za prenapetostno zaščito</t>
  </si>
  <si>
    <t>.-prenapetostni odvodnik, razred 1, Un=320V, Iimp=12,5kA, In=25kA,1p, za TN sistem</t>
  </si>
  <si>
    <t>.-tipka za montažo na vrata merilne omarice za napetostni nivo min. 300V in zaščito IP67</t>
  </si>
  <si>
    <t>.-horizontalni varovalčni ločilnik PK100, 3-polni, z možnostjo plombiranja, kpl z vložkom 3x20A,</t>
  </si>
  <si>
    <t>.-direktni trofazni števec delovne energije Landis&amp;Gyr, 3x230/400V, 5-85A,(glej soglasje za prikjučitev)</t>
  </si>
  <si>
    <t>impulzni rele 1p, 230V, 16A, AC</t>
  </si>
  <si>
    <t>kontaktor 2p 25A, 230V, AC</t>
  </si>
  <si>
    <t>instalacijski odklopnik 1p 6A - 6kA</t>
  </si>
  <si>
    <t>instalacijski odklopnik 1p 10A - 6kA</t>
  </si>
  <si>
    <t>instalacijski odklopnik 1p 16A - 6kA</t>
  </si>
  <si>
    <t>instalacijski odklopnik 3p 10A - 6kA</t>
  </si>
  <si>
    <t>instalacijski odklopnik 3p 16A - 6kA</t>
  </si>
  <si>
    <t>instalacijski odklopnik 3p 20A - 6kA</t>
  </si>
  <si>
    <t>instalacijski odklopnik 3p 50A - 6kA</t>
  </si>
  <si>
    <t>Dobava, montaža in priklop Ethernet stikala 10/100 (RJ45) za 12 portov, optični izhod, komplet z napajalnikom</t>
  </si>
  <si>
    <t>Dobava, montaža in priklop analizatorja električne energije Modbus - TCP/IP, CVM-MINI-ITF-Ethernet-C2, modularni analizator omrežja, panelna vgradnja ali DIN letev, kumunikacijski izhod Modbus-TCP/ IP Ethernet, 2x dig. izhod, vključno z adapterjem za panelno vgradnjo, vgradnja v elektro razdelilec,  komplet z ožičenjem 3 x tokovnih vej in ožičenjem 3f napetostnih vej, komplet z dobavo in dograditvijo 3 kom tokovnih merilnih transformatorjev do 25/5A, komplet z dobavo in dograditvijo 3f avt. varovalk 6A,C, komplet z drobnim materialom in izdaja meritev ter certifikata</t>
  </si>
  <si>
    <t>Dobava, montaža in priklop analizatorja električne energije Modbus - TCP/IP, CVM-MINI-ITF-Ethernet-C2, modularni analizator omrežja, panelna vgradnja ali DIN letev, kumunikacijski izhod Modbus-TCP/ IP Ethernet, 2x dig. izhod, vključno z adapterjem za panelno vgradnjo, vgradnja v elektro razdelilec,  komplet z ožičenjem 3 x tokovnih vej in ožičenjem 3f napetostnih vej, komplet z dobavo in dograditvijo 3 kom tokovnih merilnih transformatorjev do 50/5A, komplet z dobavo in dograditvijo 3f avt. varovalk 6A,C, komplet z drobnim materialom in izdaja meritev ter certifikata</t>
  </si>
  <si>
    <t>FID 63/0,03A</t>
  </si>
  <si>
    <t>FID 40/0,03A</t>
  </si>
  <si>
    <t>4 polna prenapetostna zaščita, razred II</t>
  </si>
  <si>
    <t>Glavno stikalo, montaža na letev, 400V/100A, 3p</t>
  </si>
  <si>
    <t>Vsi stikalni bloki so iz  pločevine ali PVC, s tipskim opleskom, IP55, opremljeni s stranicami, montažno ploščo, vratmi, ključavnico, žepom za načrte, profilom za pritrditev kablov, uvodnicami, spojnim priborom, priborom za transport razdelilca, drobnim materialom, označevanje kablov v stikalnem bloku, označevanje stikalnih blokov z graviranimi napisi, certifikatom o skladnosti stikalnega bloka, komplet z  zaključevanjem in označevanjem vseh kabelskih priključkov</t>
  </si>
  <si>
    <t>Stikalni bloki morajo biti izdelani v skladu s standardom SIST EN 60439-1(-3).</t>
  </si>
  <si>
    <t>ELEKTRO RAZDELILCI</t>
  </si>
  <si>
    <t>SKUPAJ VREDNOST II. INSTALACIJSKI MATERIAL</t>
  </si>
  <si>
    <t>Meritve in pregled NN instalacij ter izdaja protokola meritev</t>
  </si>
  <si>
    <t>Dobava in montaža AB jaška 1,2x1x1m, komplet z izkopom, utrjevanjem, zasipom in vsemi gradbenimi deli potrebnimi za vgraditev PVC cevi fi 160mm, komplet s pokrovom LŽ 50kN</t>
  </si>
  <si>
    <t>Dobava in montaža AB jaška 1,2x1x1m, komplet z izkopom, utrjevanjem, zasipom in vsemi gradbenimi deli potrebnimi za vgraditev PVC cevi fi 160mm, komplet s pokrovom LŽ 250kN</t>
  </si>
  <si>
    <t>Vgradnja nove PMO omare v obstoječo fasado, komplet z vsemi gradbenimi deli</t>
  </si>
  <si>
    <t>Vgradnja rebrastih cevi za izdelavo kabelske kanalizacije, 1x ɸ160 mm,  na globini 0.8m (vrh zgornjega roba cevi), izkop v zemljišču I. do III. ktg., dobava peska (granul. 3-7 mm) in zaščita cevi vljučno z dobavo peska - v sloju 10 cm nad cevmi, zasip kanala z utrditvijo v slojih po 20-25 cm, dobava in položitev ozemljitvenega traku FeZn 25x4mm, dobava in položitev opozorilnega nemetaliziranega traku, nakladanje in odvoz odvečnega materiala ter stroški začasne in končne deponije, čiščenje trase</t>
  </si>
  <si>
    <t>Dobava in polaganje kabla NAYY 4x70mm2 v izkopan jarek v I.C., komplet z dobavo cevi fi 160mm</t>
  </si>
  <si>
    <t>Dobava in polaganje kabla NAYY 4x120mm2 v izkopan jarek v I.C., komplet z dobavo cevi fi 160mm</t>
  </si>
  <si>
    <t>Dobava in montaža spojke za kabel NAYY 4x70mm2 v zemlji, komplet</t>
  </si>
  <si>
    <t>48.</t>
  </si>
  <si>
    <t>Dobava in montaža spojke za kabel NAYY 4x120mm2 v zemlji, komplet</t>
  </si>
  <si>
    <t>47.</t>
  </si>
  <si>
    <t>Priklop črpalk, mešalnih ventilov, tipal in elek. regulatorjev v toplotni postaji (6 x črpalka, 6 x tipalo temp., 4 x ventil, krmilnik)), komplet z drobnim materialom</t>
  </si>
  <si>
    <t>46.</t>
  </si>
  <si>
    <t>Priklop termostatov, konvektorjev, delilcev talnega ogrevanja, komplet z drobnim materialom</t>
  </si>
  <si>
    <t>45.</t>
  </si>
  <si>
    <t>Priklop porabnikov strojnih instalacij, klimatov, toplotnih črpalk, ventilatorjev, moči do 8kW, komplet z drobnim materialom</t>
  </si>
  <si>
    <t>44.</t>
  </si>
  <si>
    <t>Priklop porabnikov strojnih instalacij, klimatov, toplotnih črpalk, ventilatorjev, moči do 3kW, komplet z drobnim materialom</t>
  </si>
  <si>
    <t>43.</t>
  </si>
  <si>
    <t>Označevanje tokokrogov vseh el. porabnikov in kablov skladno z načrtom</t>
  </si>
  <si>
    <t>42.</t>
  </si>
  <si>
    <t>Ognjevarna zatesnitev kabelskih prehodov med požarnimi sektorji:</t>
  </si>
  <si>
    <t>41.</t>
  </si>
  <si>
    <t>Finožični vodnik H0V7-K 25 mm2, za izvedbo galvanskih povezav, komplet s kabelskimi čevlji in pritrjevanjem:</t>
  </si>
  <si>
    <t>Finožični vodnik H0V7-K 16 mm2, za izvedbo galvanskih povezav, komplet s kabelskimi čevlji in pritrjevanjem:</t>
  </si>
  <si>
    <t>Finožični vodnik H0V7-K 6 mm2, za izvedbo galvanskih povezav, komplet s kabelskimi čevlji in pritrjevanjem:</t>
  </si>
  <si>
    <t>Finožični vodnik H0V7-K 4 mm2, za izvedbo galvanskih povezav, komplet s kabelskimi čevlji in pritrjevanjem:</t>
  </si>
  <si>
    <t>37.</t>
  </si>
  <si>
    <t>pritrdilni material za pritrditev na strop, pritrjevanje 1 x na tekoči meter</t>
  </si>
  <si>
    <t>stropni nosilec, l=200mm</t>
  </si>
  <si>
    <t>vijaki M6x16 in matica M6</t>
  </si>
  <si>
    <t>nosilec kabelske police, nosilnost 2,6kN</t>
  </si>
  <si>
    <t>vijaki M6x12 in matica M6</t>
  </si>
  <si>
    <t>spojka kabelske police</t>
  </si>
  <si>
    <t>Dobava in montaža kabelske police izdelane iz pocinkane pločevine 100x3000x60mm (širina x dolžina x višina), nosilnost 0,17kN/m, komplet z opremo:</t>
  </si>
  <si>
    <t>Dobava in polaganje togih instalacijskih cevi dimenzije 16 do 36mm, z objemkami in pritrdilnim materialom</t>
  </si>
  <si>
    <t>34.</t>
  </si>
  <si>
    <t>33.</t>
  </si>
  <si>
    <t>32.</t>
  </si>
  <si>
    <t>Dobava in polaganje kabla Lycy  4x1mm2,   montaža delno po kabelski polici, delno podometno, delno v I.C.</t>
  </si>
  <si>
    <t>31.</t>
  </si>
  <si>
    <t>Dobava in polaganje kabla Lycy  7x1mm2,   montaža delno po kabelski polici, delno podometno, delno v I.C.</t>
  </si>
  <si>
    <t>30.</t>
  </si>
  <si>
    <t>Dobava in polaganje kabla NYM-J  3x1,5mm2,  montaža delno po kabelski polici, delno podometno</t>
  </si>
  <si>
    <t>Dobava in polaganje kabla NYM-J  3x2,5mm2,  montaža delno po kabelski polici, delno podometno</t>
  </si>
  <si>
    <t>Dobava in polaganje kabla NYM-J  5x1,5mm2,  montaža delno po kabelski polici, delno podometno</t>
  </si>
  <si>
    <t>Dobava in polaganje kabla NYM-J  5x2,5mm2, montaža delno po kabelski polici, delno podometno</t>
  </si>
  <si>
    <t>Dobava in polaganje kabla NYM-J  5x4mm2, montaža delno po kabelski lestvi vertikalno, delno po kabelski</t>
  </si>
  <si>
    <t>Dobava in polaganje kabla NYY  5x10mm2, montaža delno po kabelski , delno po kabelski polici, delno podometni v I.C.</t>
  </si>
  <si>
    <t>Dobava in polaganje kabla NAYY  5x16mm2, montaža delno po kabelski , delno po kabelski polici, delno podometni v I.C.</t>
  </si>
  <si>
    <t>Dobava in polaganje kabla NAYY  5x25mm2, montaža delno po kabelski , delno po kabelski polici, delno podometni v I.C.</t>
  </si>
  <si>
    <t>Kabli so položeni na kabelskih policah drug ob drugem, razdalja med posameznimi kabli &lt; premera kabla. Kabli se polagajo na kabelsko polico</t>
  </si>
  <si>
    <t>Pri polaganju kablov morajo biti zajeta vsa pomožna dela in drobni material, ki je potreben za položitev in pritrditev kablov.</t>
  </si>
  <si>
    <t>Talna doza TD1 za možnost montaže: 1 x trojna vtič. 230V,16A, 1 x dvojna vtičnica RJ45, kot npr Thorsman</t>
  </si>
  <si>
    <t>Dobava in montaža prenapetostne zaščite protec D, 230V, I(8/20)=5kA, (zaščitni razred III), kpl z dozo za montažo v parapetni kanal ali v n/o dozo dim 200x200x100mm, komplet z dozo</t>
  </si>
  <si>
    <t>Dobava in montaža vtičnice – trojna 230V, 16A, kpl z dozo za montažo v parapetni kanal ali talno dozo</t>
  </si>
  <si>
    <t>Dobava in montaža parapetnega kanala Al, 130/72 s pregrado in vzmetjo, zaključnim elementom, pokrovom, pritrdilnim priborom, komplet</t>
  </si>
  <si>
    <t>doza DIP za izenačevanje potencialov, komplet z Cu zbiralko, vijaki</t>
  </si>
  <si>
    <t>vtičnica šuko 230V, 16A, komplet s p/o dozo in okvirjem</t>
  </si>
  <si>
    <t>priključnica 230V/400v, 16A, komplet s p/o dozo in okvirjem</t>
  </si>
  <si>
    <t>Dobava in montaža IR senzor premikanja, doseg min. 12m, nastavitev svetlobe in časa, 230V, 10A</t>
  </si>
  <si>
    <t>INSTALACIJSKI MATERIAL</t>
  </si>
  <si>
    <t>SKUPAJ VREDNOST I. SVETILKE</t>
  </si>
  <si>
    <t>Nadgradna LED svetilka PRIMOS CLA  AT  5W 3h N/M v zaščiti IP65, Oznaka v projektu V5</t>
  </si>
  <si>
    <t>Nadgradna LED svetilka PROFILIGHT AT 1W 3h M montažni sistem C32 enostranska s signali "levo" Oznaka v projektu V4</t>
  </si>
  <si>
    <t>Nadgradna LED svetilka PROFILIGHT AT 1W 3h M montažni sistem C32 enostranska s signali "ravno/dol", Oznaka v projetku V3</t>
  </si>
  <si>
    <t>Nadgradna LED svetilka PROFILIGHT AT 1W 3h M montažni sistem C32 obojestranska s signali "levo/desno", Oznaka v projektu V2</t>
  </si>
  <si>
    <t>Nadgradna LED svetilka KWADRA SU AT 3H 3W NM bela, Oznaka v projektu V1</t>
  </si>
  <si>
    <t>Svetilke varnostne razsvetljave, skladno s projektom požarne varnosti:</t>
  </si>
  <si>
    <t>Nadgradna stenska svetilka pravokotne oblike, za zunanjo montažo, ohišje iz aluminija z osnovno zaščito, epoxi premazom in finalno prašno obarvan v sivi barvi, z difzorjem. Svetlobni vir LED tehnologije, kompletno z napajalnikom, temperatura barve svetlobe 3000K, Mac Adams 3, življenjsko dobo 50.000 ur in 3 letno garancijo na kompleten produkt. Svetlobni tok svetilke-izhodni svetlobni tok 1090/475lm . Zaščita IP65, IK06. Dimenzije svetilke 220 x 80 x 33 mm, opremljena s tipskim montažnim priborom, MINILOOK , koda S.7201W.14. Oznaka v projektu  Z1.</t>
  </si>
  <si>
    <t xml:space="preserve">Vgradna LED linijska profilna svetilka, izdelana iz alu profila 17,5x7 mm inpolikarbonatnim pokrovom s propustnostjo 80%, ter led trakom 1200 lm/m življensko dobo 50.000 ur in 5 letno garancijo na kompleten produkt. Faktor očense varnosti RG 0 skladno z normativom EN62471:2009 (eye risk free). Svetlobni tok svetilke-izhodni svetlobni tok 1200lm/m kompletno z napajalnikom po načrtu. Oznaka v projektu S6. </t>
  </si>
  <si>
    <t>Nadgradna svetilka pravokotne oblike, okvir iz aluminija prašno obarvan v beli barvi, z difzorjem z antistatično zaščito dodatno zaščiten proti poškodbam, faktor zaščite UGR &lt; 22. Svetlobni vir LED tehnologije, kompletno z napajalnikom 350mA, temperatura barve svetlobe 3000K, Mac Adams 3, življenjsko dobo 50.000 ur in 5 letno garancijo na kompleten produkt. Faktor očense varnosti RG 0 skladno z normativom EN62471:2009 (eye risk free). Svetlobni tok svetilke-izhodni svetlobni tok 2912lm . Dimenzije svetilke 345 x 596 x 67 mm, opremljena s tipskim montažnim priborom, LITE PG , koda 47PG28L3HFM3B. Oznaka v projektu  S5.</t>
  </si>
  <si>
    <t>Nadgradna svetilka kvadratne oblike, okvir iz aluminija prašno obarvan v beli barvi, z difzorjem z antistatično zaščito dodatno zaščiten proti poškodbam. Svetlobni vir LED tehnologije, kompletno z napajalnikom, temperatura barve svetlobe 3000K, Mac Adams 3, življenjsko dobo 50.000 ur in 3 letno garancijo na kompleten produkt. Faktor očense varnosti RG 0 skladno z normativom EN62471:2009 (eye risk free). Svetlobni tok svetilke-izhodni svetlobni tok 1086lm . Dimenzije svetilke 300 x 300 x 75 mm, opremljena s tipskim montažnim priborom, ZEN , koda S.6991W.01. Oznaka v projektu S4.</t>
  </si>
  <si>
    <t>Nadgradna svetilka pravokotne oblike, okvir iz aluminija prašno obarvan v beli barvi, z difzorjem z antistatično zaščito dodatno zaščiten proti poškodbam, faktor zaščite UGR &lt; 22. Svetlobni vir LED tehnologije, kompletno z napajalnikom 350mA, temperatura barve svetlobe 3000K, Mac Adams 3, življenjsko dobo 50.000 ur in 5 letno garancijo na kompleten produkt. Faktor očense varnosti RG 0 skladno z normativom EN62471:2009 (eye risk free). Svetlobni tok svetilke-izhodni svetlobni tok 4256lm . Dimenzije svetilke 345 x 1100 x 67 mm, opremljena s tipskim montažnim priborom, LITE PG , koda 47PG38L3M3B. Oznaka v projektu  S3.</t>
  </si>
  <si>
    <t>Nadgradna svetilka pravokotne oblike, okvir iz aluminija prašno obarvan v beli barvi, z difzorjem z antistatično zaščito dodatno zaščiten proti poškodbam, faktor zaščite UGR &lt; 22. Svetlobni vir LED tehnologije, kompletno z napajalnikom 350mA, temperatura barve svetlobe 3000K, Mac Adams 3, življenjsko dobo 50.000 ur in 5 letno garancijo na kompleten produkt. Faktor očense varnosti RG 0 skladno z normativom EN62471:2009 (eye risk free). Svetlobni tok svetilke-izhodni svetlobni tok 2128lm . Dimenzije svetilke 345 x 596 x 67 mm, opremljena s tipskim montažnim priborom, LITE PG , koda 47PG19L3M3B. Oznaka v projektu S2.</t>
  </si>
  <si>
    <t>Nadgradna svetilka kvadratne oblike, okvir iz litega aluminija prašno obarvan v beli barvi, s poglobljenim mikroprizmatičnim difzorjem. Svetlobni vir SMD LED tehnologije, kompletno z napajalnikom 500mA, temperatura barve svetlobe 3000K, Mac Adams 3, življenjsko dobo 50.000 ur in 3 letno garancijo na kompleten produkt.  Svetlobni tok svetilke-izhodni svetlobni tok 739lm . Dimenzije svetilke 85 x 85 x 93 mm, za okrogel izrez premera 175 mm! Zaščita IP40. KAS 65, koda 11.73934865.01 Oznaka v projektu S1b.</t>
  </si>
  <si>
    <t>Nadgradna svetilka kvadratne oblike, okvir iz litega aluminija prašno obarvan v beli barvi, s poglobljenim mikroprizmatičnim difzorjem. Svetlobni vir SMD LED tehnologije, kompletno z napajalnikom 500mA, temperatura barve svetlobe 3000K, Mac Adams 3, življenjsko dobo 50.000 ur in 3 letno garancijo na kompleten produkt.  Svetlobni tok svetilke-izhodni svetlobni tok 739lm . Dimenzije svetilke 85 x 85 x 93 mm, za okrogel izrez premera 175 mm! Zaščita IP40. KAS 40, koda 11.73934840.01 Oznaka v projektu S1.</t>
  </si>
  <si>
    <t>SVETILKE</t>
  </si>
  <si>
    <t>ELEKTRO INŠTALACIJSKA DELA</t>
  </si>
  <si>
    <t>4.1.</t>
  </si>
  <si>
    <t>- “patch” panel 19” višina 1U, 24 vtičnic FTP, RJ-45 CAT.6A</t>
  </si>
  <si>
    <t>.- optični “patch” panel 19” višina 1U, 4  LC konektorjev komplet s konektorji in vsem potrebnim montažnim materialom (LC/LC spojniki, LC konektorji, kaseta, "Pigtails" ...)</t>
  </si>
  <si>
    <t>Dobava in montaža zidne komunikacijske omare, 19" - 16U, okvirnih dimenzij 800x600x450, z naslednjo opremo:</t>
  </si>
  <si>
    <t>Kombinirana tedenska stikalna ura s svetlobnim stikalom, komplet z zunanjim senzorjem</t>
  </si>
  <si>
    <t>instalacijski odklopnik 3p 6A - 6kA</t>
  </si>
  <si>
    <t>Glavno stikalo, montaža na letev, 400V/63A, 3p</t>
  </si>
  <si>
    <t>KO-1N</t>
  </si>
  <si>
    <t>KO-2N-D IN KO-2N-L</t>
  </si>
  <si>
    <t xml:space="preserve">Rzdelileca II. Nadstropje
</t>
  </si>
  <si>
    <t>5/25/100 na betonski temelj.</t>
  </si>
  <si>
    <t>Odstranitev dela strešne konstrukcije in podkonstrukcije za potrebe sanacije strehe. Ocena 15% strehe</t>
  </si>
  <si>
    <t>&gt;v primeru poškodb, vzpostavitev prvotnega stanja, v okolici, na objektu in napravah</t>
  </si>
  <si>
    <t>Odstranitev dela strehe, strešniki-korci za potrebe sanacije strehe.
Ocena 15% strehe</t>
  </si>
  <si>
    <t>Odstranitev pločevinastih kleparskih zaključkov strehe (pločevina v območju strehe).</t>
  </si>
  <si>
    <t>Odstranjevanje vertikalnega odvodnega sistema. V postavki mora biti zajeto vso potrebno delo,  ter zagotoviti izvedbo vseh potrebnih prilagoditev.</t>
  </si>
  <si>
    <t>Na talno ploščo poločena parna zapora kot npr. URSA seco pro 100, položena dva sloja izolacije po 10 cm (skupna debelina 20cm toplotne izolacije) kot npr.: URSA glasswool SF 34. Položena OSB3 plošča debeline 18 mm</t>
  </si>
  <si>
    <t>Dobava in vgradnja pločevinastih kleparskih zaključkov strehe in žlebov (pločevina v območju strehe).</t>
  </si>
  <si>
    <t>Dobava, montaža in izdelava kleparskih izdelkov strešnih zaključkov, horizontalnih in vertikalnih žlebov, vključno z vsem dodatnim pritrdilnim materialom  in prilagoditvami za vpenjanje v novo fasado. Izdelava kleparskih izdelkov iz barvne pločevine -vročecinkano in barvano.</t>
  </si>
  <si>
    <t xml:space="preserve">Splošna navodila
Dobava in vgradnja enokrilnih in dvokrilnih vrat, s požarno zaščito minimalno 30 minut,  vgrajeno aktivno in pasivno krilo, vključno z okovjem za zaporedno zapiranje vratnih kril. Požarna vrata skladno z navodili požarnega elaborata. Vrata vezana na požarno centralo CNS, vključno z vsem materialom in opremo po shemi vrat. Vrata vsebujejo samozapiralo, kontrolo pristopa, integriran distančik za kot odpiranja, kljuko, cilindrično ključavnico, oz. elektronsko kontrolopo pristopa,
Vratna krila z polnilom se izvedejo na način da polnilo obojestransko poravna z okvirjem vratnega krila, barva bela eluksirana.
Požarna vrata opremljena z sistemom kontroliranega dostopa po načrtu in opisu Elektro inštalacij.
Požarna vrata imajo avtomatsko samozapiralo s funkcijo aktivne povezave na požarno centralo vključno z funkcijo odpiranja in zapiranja in senzorjem za automatsko odpiranje.
Vrat se v primeru požara zaprejo
Dvokrilna vrata morajo biti opremljenaz vodilom z funkcijo sosledja zapiranja aktivnega in pasivnega krila.
</t>
  </si>
  <si>
    <t>Vhodna vrata</t>
  </si>
  <si>
    <t>Toplotno izolirani sistem za vrata s 75 mm osnovne gradbene globine za navznoter in navzven  odpirajoča enokrilna in dvokrilna vrata. zunaj in znotraj je konstrukcija površinsko poravnana (podboj in krilo). 
Zaključki na gradbeni element morajo biti izvedeni po RAL smernicah montaže - znotraj paronepropustni, zunaj paropropustni, vodotesni. 
Protivlomnostni razred vrat: odpornostni razred po SIST EN 1627 - RC2, odpornostni razred po SIST EN 356 (steklo) - P4A."</t>
  </si>
  <si>
    <t>Toplotna izolativnost vrat glede na tip vgrajenega stekla:       
Troslojno steklo Ug = 0,7 W/m2K - P4A       
Skupna toplotna prevodnost vrat Ud ≤ 1,3 W/m2K       
Vratna krila so opremljena s sistemskim okovjem, valjčni tečaji, cilindrični vložek, samozapiralo. Vse kljuke, ročaji po izbiri projektanta iz Schüco asortimana. vrata na evakuacijski poti, v smeri evakuacije izvedba evakuacijskega droga.
Upoštevati vse potrebne zaporne, tesnilne in zaključne elemente.       
Barva konstrukcije RAL po izbiri projektanta.</t>
  </si>
  <si>
    <t>Izdelava, dobava in montaža zunanjih žaluzij s polkrožno obliko lamel. Lamele ob strani vpete v vodila iz ekstrudiranega aluminija, omogočajo pokritost večjih površin in prenašanje večjih sunkov vetra.
Podometna izvedba kasete žalizij (pod fasado).
Upravljanje zunanjih žaluzij 65 mm z ročičnim mehanizmom (monokomando).</t>
  </si>
  <si>
    <t>Brušenje površin vseh tlakov, estriha pod obsoječo talno keramiko, PVC finalno oblogo in brušenje teraco površin, za zagotovitev ravnosti in pripravo za impreganacijo izravnavo talnih površin.</t>
  </si>
  <si>
    <t>IZVEDBA KERAMIKE V SANITARNIH PROSTORIH</t>
  </si>
  <si>
    <t>stenska keramika po načrtu polaganja</t>
  </si>
  <si>
    <t>vertikalne zaključne letve na vogalih stena/stena - ALU profil</t>
  </si>
  <si>
    <t>obroba stik keramika/pleskana stena - ALU profil zaključek</t>
  </si>
  <si>
    <t>Izvedba in oblaganje sten z granitogres ploščicami,  srednji cenovni razred.
Izvedba stenske keramike v sanitarnih prostorih
- dimenzij 30/60 cm in 60/60 cm
- deb. 9-11 mm
- obdelava: ratificirana
lepljenih na opečne stene in na GK stene.
Delovni stiki se predvidijo po načrtu polaganja. Način polaganja načrtu. Vsa dela in preddela, z vsem potrebnim materialom.</t>
  </si>
  <si>
    <t xml:space="preserve">Izvedba, dobava in montaža notranjih enokrilnih vrat.
Leseno vratno krilo, ojačano z nasadili, sredina okvirja polnjena z izolativnim polnilom, vgrajeno mehansko protiprašno pripiro, vratna krila prevlečena z melaminsko dekorativno folijo d=2mm, mehansko odporna. Robovi enako zaščiteni. Dekor po izboru arhitekta, kot npr Kaindl, tip - beljen hrast.
Kljuka iz nerjavečega jekla,  skupaj z okovjem. Kljuka, odpiranje z okovjem za invalidske sanitarije, kjer je potrebno - sanitarije.
</t>
  </si>
  <si>
    <t>Dodatki, po shemi vrat, protiprašne pripire, odbojniki/zaustavljalci vrat, rešetke za prezračevanje integrirane v protiprašne pripire - sanitarni prostori.</t>
  </si>
  <si>
    <t xml:space="preserve">Izvedba, dobava in montaža notranjih dvokrilnih vrat.Leseno vratno krilo, ojačano z nasadili, sredina okvirja polnjena z izolativnim polnilom, vgrajeno mehansko protiprašno pripiro, vratna krila prevlečena z melaminsko dekorativno folijo d=2mm, mehansko odporna. Robovi enako zaščiteni. Dekor po izboru arhitekta, kot npr Kaindl, tip - beljen hrast.
Kljuka iz nerjavečega jekla,  skupaj z okovjem. Kljuka, odpiranje z okovjem za invalidske sanitarije, kjer je potrebno - sanitarije.
</t>
  </si>
  <si>
    <t>Izvedba, dobava in montaža notranjih drsnih vrat, vgrajena po detajlu. Sestava vrat: aluminijast podboj z vgradno "orhidejo" v mavčnokartonski steni.
Leseno vratno krilo iz okvirja ojačano z nasadili, sredina okvirja polnjena z izolativnim polnilom. Vratna krila prevlečena z melaminsko dekorativno folijo d=2mm, mehansko odporna. Robovi enako zaščiteni. Dekor po izboru arhitekta, kot npr Kaindl, tip - beljen hrast.
Kljuka poglobljena - porvnana z vratnim krilom, skupaj z okovjem, nastavljivo blokado odpiranja vratnega krila in cilindrično ključavnico.</t>
  </si>
  <si>
    <r>
      <t xml:space="preserve">Dobava in montaža razdelilca  </t>
    </r>
    <r>
      <rPr>
        <b/>
        <sz val="8"/>
        <rFont val="Arial Narrow"/>
        <family val="2"/>
        <charset val="238"/>
      </rPr>
      <t>R-SkR</t>
    </r>
    <r>
      <rPr>
        <sz val="8"/>
        <rFont val="Arial Narrow"/>
        <family val="2"/>
        <charset val="238"/>
      </rPr>
      <t xml:space="preserve"> okvirnih dimenzij
1000 x 1000 x 250  mm,  z vgrajeno naslednjo opremo:</t>
    </r>
  </si>
  <si>
    <r>
      <t xml:space="preserve">.-Priključna PVC zidna merilna omarica </t>
    </r>
    <r>
      <rPr>
        <b/>
        <sz val="8"/>
        <rFont val="Arial Narrow"/>
        <family val="2"/>
        <charset val="238"/>
      </rPr>
      <t>PMO</t>
    </r>
    <r>
      <rPr>
        <sz val="8"/>
        <rFont val="Arial Narrow"/>
        <family val="2"/>
        <charset val="238"/>
      </rPr>
      <t xml:space="preserve">, z merilnim poljem, dovodnim-odvodnim poljem, za štiri merilna mesta, ločena vrata za merilno polje in ločena vrata za dovodno polje, z ključavnico distribucijskega operaterja, komplet dobava in montaža in postavitev, okvirnih dim (š x v x gl): 1200x1400x300mm, z vgrajeno opremo:  </t>
    </r>
  </si>
  <si>
    <r>
      <t>Dobava in montaža razdelilca</t>
    </r>
    <r>
      <rPr>
        <b/>
        <sz val="8"/>
        <rFont val="Arial Narrow"/>
        <family val="2"/>
        <charset val="238"/>
      </rPr>
      <t xml:space="preserve"> R-2N-D </t>
    </r>
    <r>
      <rPr>
        <sz val="8"/>
        <rFont val="Arial Narrow"/>
        <family val="2"/>
        <charset val="238"/>
      </rPr>
      <t>in</t>
    </r>
    <r>
      <rPr>
        <b/>
        <sz val="8"/>
        <rFont val="Arial Narrow"/>
        <family val="2"/>
        <charset val="238"/>
      </rPr>
      <t xml:space="preserve"> 2-2N-L</t>
    </r>
    <r>
      <rPr>
        <sz val="8"/>
        <rFont val="Arial Narrow"/>
        <family val="2"/>
        <charset val="238"/>
      </rPr>
      <t xml:space="preserve"> okvirnih dimenzij
1000 x 1000 x 250  mm,  z vgrajeno naslednjo opremo:</t>
    </r>
  </si>
  <si>
    <t>2.4.</t>
  </si>
  <si>
    <r>
      <t>m</t>
    </r>
    <r>
      <rPr>
        <vertAlign val="superscript"/>
        <sz val="10"/>
        <rFont val="Arial Narrow"/>
        <family val="2"/>
        <charset val="1"/>
      </rPr>
      <t>2</t>
    </r>
  </si>
  <si>
    <t>Dimenzije 20x20cm</t>
  </si>
  <si>
    <t>Dimenzije 30x30cm – vgradnja v fasado zunaj oz. V opečno steno znotraj</t>
  </si>
  <si>
    <t>DN50</t>
  </si>
  <si>
    <t>PP čistilni kosi z okroglo odprtino  npr. GEBERIT ali enakovredno</t>
  </si>
  <si>
    <r>
      <t>Meritve porabe hladne vode – ambulanta</t>
    </r>
    <r>
      <rPr>
        <b/>
        <sz val="10"/>
        <color indexed="8"/>
        <rFont val="Arial Narrow"/>
        <family val="2"/>
        <charset val="1"/>
      </rPr>
      <t xml:space="preserve"> (shema oskrbe – poz. 3.1)</t>
    </r>
  </si>
  <si>
    <t>12.3</t>
  </si>
  <si>
    <t>12.2</t>
  </si>
  <si>
    <t>12.1</t>
  </si>
  <si>
    <t>Galvanska zaščita</t>
  </si>
  <si>
    <r>
      <t xml:space="preserve">Vključno varnostni ventil 1“/ 6bar, za ogrevalne sisteme pitne vode v skladu z DIN4753,  (ogrevalna moč &lt;250kW, volumen vode v sistemu &lt;5000L, nazivni tlak 6 bar), </t>
    </r>
    <r>
      <rPr>
        <b/>
        <sz val="10"/>
        <color indexed="8"/>
        <rFont val="Arial Narrow"/>
        <family val="2"/>
        <charset val="1"/>
      </rPr>
      <t>izdelek</t>
    </r>
    <r>
      <rPr>
        <sz val="10"/>
        <color indexed="8"/>
        <rFont val="Arial Narrow"/>
        <family val="2"/>
        <charset val="1"/>
      </rPr>
      <t xml:space="preserve"> npr. Syr 2115 ali enakovredno</t>
    </r>
  </si>
  <si>
    <r>
      <t>Izdelek:</t>
    </r>
    <r>
      <rPr>
        <sz val="10"/>
        <color indexed="8"/>
        <rFont val="Arial Narrow"/>
        <family val="2"/>
        <charset val="1"/>
      </rPr>
      <t xml:space="preserve"> REFIX DT 60 ali enakovredno</t>
    </r>
  </si>
  <si>
    <r>
      <t xml:space="preserve">- delovni tlak: 10bar </t>
    </r>
    <r>
      <rPr>
        <b/>
        <sz val="10"/>
        <rFont val="Arial Narrow"/>
        <family val="2"/>
        <charset val="1"/>
      </rPr>
      <t>(</t>
    </r>
    <r>
      <rPr>
        <sz val="10"/>
        <rFont val="Arial Narrow"/>
        <family val="2"/>
        <charset val="1"/>
      </rPr>
      <t>max</t>
    </r>
    <r>
      <rPr>
        <b/>
        <sz val="10"/>
        <rFont val="Arial Narrow"/>
        <family val="2"/>
        <charset val="1"/>
      </rPr>
      <t>)</t>
    </r>
  </si>
  <si>
    <t xml:space="preserve"> DN 40, 40 mm</t>
  </si>
  <si>
    <r>
      <t>(</t>
    </r>
    <r>
      <rPr>
        <b/>
        <sz val="10"/>
        <rFont val="Arial Narrow"/>
        <family val="2"/>
        <charset val="1"/>
      </rPr>
      <t>OPOMBA</t>
    </r>
    <r>
      <rPr>
        <sz val="10"/>
        <rFont val="Arial Narrow"/>
        <family val="2"/>
        <charset val="1"/>
      </rPr>
      <t>: izbira vodomera v skladu z upravljalcem javnega vodovodnega omrežja)</t>
    </r>
  </si>
  <si>
    <t>Obračunski vodomer za hladno vodo z  možnostjo daljinskega prenosa podatkov; Qn=6 m3/h; DN25; komplet z spojnico in M-BUS modulom, z vsem potrebnim pritrdilnim in tesnilnim materialom., vključno komplet predelava priključkov v obstoječem jašku, potrebnih za zamenjavo obstoječega vodomera DN50/20 z novim vodomerom DN25</t>
  </si>
  <si>
    <t>VODOVOD IN KANALIZACIJA – faza 1</t>
  </si>
  <si>
    <t>Izvedba tesnostnega preizkusa za zračne kanale (razred B) po Pravilniku o prezračevanju in klimatizaciji (v skladu s SIST prEN 12599</t>
  </si>
  <si>
    <t>PREZRAČEVANJE - faza 1</t>
  </si>
  <si>
    <t>- vključno nosilne konzole za plinomer (varnostna spona plinomera), ki vključuje tudi zaporne elemente</t>
  </si>
  <si>
    <t>OGREVANJE IN HLAJENJE - faza 1</t>
  </si>
  <si>
    <t>STROJNE INSTALACIJE SKUPAJ - faza 1</t>
  </si>
  <si>
    <t>REKAPITULACIJA STROJNE INSTALACIJE - 1.FAZA</t>
  </si>
  <si>
    <r>
      <t xml:space="preserve">- 1 kos Ms pokrom. elektronska izplakovalna enota za stenske pisoarje, skupaj s pripadajočim trafom </t>
    </r>
    <r>
      <rPr>
        <b/>
        <sz val="10"/>
        <rFont val="Arial Narrow"/>
        <family val="2"/>
        <charset val="1"/>
      </rPr>
      <t>(</t>
    </r>
    <r>
      <rPr>
        <sz val="10"/>
        <rFont val="Arial Narrow"/>
        <family val="2"/>
        <charset val="1"/>
      </rPr>
      <t>GEBERIT</t>
    </r>
    <r>
      <rPr>
        <b/>
        <sz val="10"/>
        <rFont val="Arial Narrow"/>
        <family val="2"/>
        <charset val="1"/>
      </rPr>
      <t>)</t>
    </r>
  </si>
  <si>
    <r>
      <t>- 1 kpl nosilne konzole za montažo stenske WC-školjke v montažno steno, izdelane iz prašno lakiranih jekl. profilov s pritrditvijo v tla in na zadnjo fiksno steno, nastavlniv po višini in globini, vključno podometni plast. vodokotliček s toplotno izolacijo, dvokoličinsko varčevalno tipko, dovodnim plovnim in odtočnim ventilom, pokrom. kotnim reg. ventilom ter spojnimi cevmi in materialom za tesnenje in obešanje ; npr. Geberit Duofix,</t>
    </r>
    <r>
      <rPr>
        <b/>
        <sz val="10"/>
        <rFont val="Arial Narrow"/>
        <family val="2"/>
        <charset val="1"/>
      </rPr>
      <t>(</t>
    </r>
    <r>
      <rPr>
        <sz val="10"/>
        <rFont val="Arial Narrow"/>
        <family val="2"/>
        <charset val="1"/>
      </rPr>
      <t xml:space="preserve"> izvedba za invalide, z nastavki za držala</t>
    </r>
    <r>
      <rPr>
        <b/>
        <sz val="10"/>
        <rFont val="Arial Narrow"/>
        <family val="2"/>
        <charset val="1"/>
      </rPr>
      <t>)</t>
    </r>
    <r>
      <rPr>
        <sz val="10"/>
        <rFont val="Arial Narrow"/>
        <family val="2"/>
        <charset val="1"/>
      </rPr>
      <t xml:space="preserve"> ali enakovredno</t>
    </r>
  </si>
  <si>
    <t>PP stenski podometni sifon za pralni oz. Pomivalni stroj s pokrom. ploščico 15/15cm ter odtokom DN50</t>
  </si>
  <si>
    <t>d40</t>
  </si>
  <si>
    <r>
      <t xml:space="preserve">Meritve porabe tople sanitarne vode – stanovanja - </t>
    </r>
    <r>
      <rPr>
        <b/>
        <sz val="10"/>
        <color indexed="8"/>
        <rFont val="Arial Narrow"/>
        <family val="2"/>
        <charset val="1"/>
      </rPr>
      <t>(shema oskrbe – poz. 10.2)</t>
    </r>
  </si>
  <si>
    <r>
      <t>Meritve porabe hladne vode</t>
    </r>
    <r>
      <rPr>
        <b/>
        <sz val="10"/>
        <color indexed="8"/>
        <rFont val="Arial Narrow"/>
        <family val="2"/>
        <charset val="1"/>
      </rPr>
      <t xml:space="preserve"> (shema oskrbe – poz. 3.3)</t>
    </r>
  </si>
  <si>
    <t>VODOVOD IN KANALIZACIJA  – faza 4</t>
  </si>
  <si>
    <r>
      <t>Multi sistem - 1N -</t>
    </r>
    <r>
      <rPr>
        <sz val="10"/>
        <rFont val="Arial Narrow"/>
        <family val="2"/>
        <charset val="238"/>
      </rPr>
      <t xml:space="preserve"> z eno zunanjo in več notranjimi hladilnimi enotami, proizvajalca LG, vključno z brezžičnim daljinskim upravljalcem (vsebuje tipalo/termostat)</t>
    </r>
  </si>
  <si>
    <t>- izdelek Rehau, t.i. 'Sockelleisten kanal'</t>
  </si>
  <si>
    <r>
      <t xml:space="preserve">Kompozitne toge radiatorske cevi iz visokozamreženega VPE po DIN 16892 in DIN 4729; z difuzijsko zaporo za kisik v skladu s standardom DIN 4726 in </t>
    </r>
    <r>
      <rPr>
        <u/>
        <sz val="10"/>
        <rFont val="Arial Narrow"/>
        <family val="2"/>
      </rPr>
      <t>tanko kovinsko prevleko</t>
    </r>
    <r>
      <rPr>
        <sz val="10"/>
        <rFont val="Arial Narrow"/>
        <family val="2"/>
      </rPr>
      <t xml:space="preserve"> za večjo stabilnost pri polaganju, :</t>
    </r>
  </si>
  <si>
    <t>Sistemska cev iz ogljikovega jekla za ogrevanje in hlajenje. Spajanje s stiskanje po sistemu MAPRESS, ali enakovredno. Ne vsebuje LABS, površinsko cinkane (galvansko), 8-14µm, ni gorljivo, razred gorljivosti A1 v skladu z DIN 4102-1, vključno ves potreben montažni in pritrdilni material, dodatek za razrez vključno fitingi</t>
  </si>
  <si>
    <t>22 VM/600,        l =1.000 mm</t>
  </si>
  <si>
    <t>STROJNE INSTALACIJE SKUPAJ - faza 4</t>
  </si>
  <si>
    <t>REKAPITULACIJA STROJNE INSTALACIJE - 4. FAZA-1N</t>
  </si>
  <si>
    <r>
      <t xml:space="preserve">Meritve porabe tople sanitarne vode – stanovanja - </t>
    </r>
    <r>
      <rPr>
        <b/>
        <sz val="10"/>
        <color indexed="8"/>
        <rFont val="Arial Narrow"/>
        <family val="2"/>
        <charset val="1"/>
      </rPr>
      <t>(shema oskrbe – poz. 10.1)</t>
    </r>
  </si>
  <si>
    <r>
      <t>Meritve porabe hladne vode</t>
    </r>
    <r>
      <rPr>
        <b/>
        <sz val="10"/>
        <color indexed="8"/>
        <rFont val="Arial Narrow"/>
        <family val="2"/>
        <charset val="1"/>
      </rPr>
      <t xml:space="preserve"> (shema oskrbe – poz. 3.4)</t>
    </r>
  </si>
  <si>
    <t>VODOVOD IN KANALIZACIJA – faza 3b</t>
  </si>
  <si>
    <t>STROJNE INSTALACIJE SKUPAJ - faza 3b</t>
  </si>
  <si>
    <t>REKAPITULACIJA STROJNE INSTALACIJE - 3.b FAZA-INFO TOČKA Pritl</t>
  </si>
  <si>
    <t>6,</t>
  </si>
  <si>
    <r>
      <t xml:space="preserve">Meritve porabe tople sanitarne vode – stanovanja - </t>
    </r>
    <r>
      <rPr>
        <b/>
        <sz val="10"/>
        <color indexed="8"/>
        <rFont val="Arial Narrow"/>
        <family val="2"/>
        <charset val="1"/>
      </rPr>
      <t>(shema oskrbe – poz. 10.3)</t>
    </r>
  </si>
  <si>
    <r>
      <t>Meritve porabe hladne vode</t>
    </r>
    <r>
      <rPr>
        <b/>
        <sz val="10"/>
        <color indexed="8"/>
        <rFont val="Arial Narrow"/>
        <family val="2"/>
        <charset val="1"/>
      </rPr>
      <t xml:space="preserve"> (shema oskrbe – poz. 3.2)</t>
    </r>
  </si>
  <si>
    <r>
      <t>Multi sistem - 2N -</t>
    </r>
    <r>
      <rPr>
        <sz val="10"/>
        <rFont val="Arial Narrow"/>
        <family val="2"/>
        <charset val="238"/>
      </rPr>
      <t xml:space="preserve"> z eno zunanjo in več notranjimi hladilnimi enotami, proizvajalca LG, vključno z brezžičnim daljinskim upravljalcem (vsebuje tipalo/termostat)</t>
    </r>
  </si>
  <si>
    <t>STROJNE INSTALACIJE SKUPAJ - faza 5</t>
  </si>
  <si>
    <t>količina 1.FAZA</t>
  </si>
  <si>
    <t>cena
1.FAZA skupaj v €</t>
  </si>
  <si>
    <t>količina 2.FAZA</t>
  </si>
  <si>
    <t>cena 2.FAZA skupaj v €</t>
  </si>
  <si>
    <t>količina 3A.FAZA</t>
  </si>
  <si>
    <t>cena 3A.FAZA skupaj v €</t>
  </si>
  <si>
    <t>količina 3B.FAZA</t>
  </si>
  <si>
    <t>cena 3B.FAZA skupaj v €</t>
  </si>
  <si>
    <t>količina 4.FAZA</t>
  </si>
  <si>
    <t>cena 4.FAZA skupaj v €</t>
  </si>
  <si>
    <t>količina 5.FAZA</t>
  </si>
  <si>
    <t>cena 5.FAZA skupaj v €</t>
  </si>
  <si>
    <r>
      <t xml:space="preserve">Dobava in montaža razdelilca  </t>
    </r>
    <r>
      <rPr>
        <b/>
        <sz val="8"/>
        <rFont val="Arial Narrow"/>
        <family val="2"/>
        <charset val="238"/>
      </rPr>
      <t>R-0P,</t>
    </r>
    <r>
      <rPr>
        <sz val="8"/>
        <rFont val="Arial Narrow"/>
        <family val="2"/>
        <charset val="238"/>
      </rPr>
      <t xml:space="preserve"> okvirnih dimenzij
1000 x 1000 x 250  mm,  z vgrajeno naslednjo opremo:</t>
    </r>
  </si>
  <si>
    <t>Razdelilec info točke (zaključek prostorov)</t>
  </si>
  <si>
    <t>Razdelilec info točke(do faze 3. gradbene faze)</t>
  </si>
  <si>
    <t>Izdelava PID načrta električnih inštalacij</t>
  </si>
  <si>
    <t>Izdelava PID načrta za pridobitev uporabnega dovoljenja, izvajalec je obvezan vrisati vse spremembe v načrte posameznih projektantov in jih pravočasno predati projektantom za pripravo PID dokumentacije.</t>
  </si>
  <si>
    <r>
      <t xml:space="preserve">Dobava in montaža razdelilca  </t>
    </r>
    <r>
      <rPr>
        <b/>
        <sz val="8"/>
        <rFont val="Arial Narrow"/>
        <family val="2"/>
        <charset val="238"/>
      </rPr>
      <t xml:space="preserve">R-1N, </t>
    </r>
    <r>
      <rPr>
        <sz val="8"/>
        <rFont val="Arial Narrow"/>
        <family val="2"/>
        <charset val="238"/>
      </rPr>
      <t>okvirnih dimenzij
1000 x 1000 x 250  mm,  z vgrajeno naslednjo opremo:</t>
    </r>
  </si>
  <si>
    <t>Razdelilec I. nadstropja</t>
  </si>
  <si>
    <t>IZVEDBA FINALNEGA TLAKA - EPOKSI TERACO</t>
  </si>
  <si>
    <t>IZVEDBA FINALNEGA TLAKA - EPOKSI</t>
  </si>
  <si>
    <t>Dobava in vgranja zaključnega profila med tlakom in steno s tipskim elementom s spodnjim zaokorženim robom minimalno 1,5cm, višine minimalni radij zaokrožnice 6mm. Izvedba z epoksijem do višine 6 cm.
Vključno z vsemi deli in materialom.</t>
  </si>
  <si>
    <t>IZVEDBA FINALNEGA TLAKA - KERAMIKA</t>
  </si>
  <si>
    <t>IZVEDBA FINALNEGA TLAKA - PARKET</t>
  </si>
  <si>
    <t>Dobava in vgradnja tankoslojnega epoxi tlaka brez topil, odzivom na ogenj Bfl-s1 in visoko mehansko odpornostjo (Shore D 75).
Odtenek smolnatega in agregatnega polnila ter kombinacije po izbiri projektanta. Z vsem potrebnim dodatnim materialom, predpripravo, obdelavo in ščitenjem do končne funkcionalnosti.
Izdela se vzorec tlaka  v velikosti najmanj 1,5m2, na licu mesta, na površini in v prostoru, ki se bo obdeloval. Vzorec se izdela bodisi na končnem zaključnem sloju, ali v sklopu vzorca zaključnega sloja.</t>
  </si>
  <si>
    <t>Dobava in vgradnja gotovega parketa po vzorčenju. Z vsem potrebnim dodatnim materialom, predpripravo, obdelavo in ščitenjem do končne funkcionalnosti.</t>
  </si>
  <si>
    <t>Izdelava PID izkaza požarne študije</t>
  </si>
  <si>
    <t>Izdelava PID načrta strojnih inštalacij</t>
  </si>
  <si>
    <t>Razna drobna dela, zidarska dela, vzidave, obbetoniranje, vgradnje ipd.:</t>
  </si>
  <si>
    <t>Popravilo stenskih ometov obstoječi sten fini omet opečnih zidov. Ocenjeno 40% obstoječih sten</t>
  </si>
  <si>
    <t>Grobi in fini stenski omet zalikan v cementni malti, grobi in fini omet novih zidov.</t>
  </si>
  <si>
    <t>Dobava montaža in izdelava jeklene konstrukcije ročaja stopnišča iz ploščatega železa, debelina 5mm. Izdelava sider in montaža v obstoječo konstrukcijo s sistemskimi sidri, skupaj z vsem potrebnim materialom in pritrdilnim materialom.</t>
  </si>
  <si>
    <t>Obnova obstoječe ograjne konstrukcije stopnišča iz okroglih palic in ploščatega jekla. Odstranjevanje sloja plastike iz držala ograje in izdelava nove obloge. Čiščenje ograje do sijaja in ponovno barvanje ograje z AKZ+končni sloj v RAL barvi po navodilih OVP. Montaža novega sloja ročajnega elementa ograje.</t>
  </si>
  <si>
    <t xml:space="preserve">Izdelava fasadnega sloja na kameno volno, v sistemskem sestavu kot naprimer armirnia sloj, armirana mrežica, osnovni in zaključni sloj.
Sistem izvedbe silikatnega zaključnega sloja, velike paroprepustnosti, z zmožnostjo raztezanja, ki je enaka raztezanju armirnega sloja. Izvedba sistemske, strukturne zaglejene površine in končne barve po vzorčeju in potrditvi. </t>
  </si>
  <si>
    <t>OPOMBA:
Pred izvedbo se izdela vzorčna površina po opisanem postopku v skladu z navodili dobavitelja fasadnih ometov na površini min. 1,00x2,00 m.
Osnovne sloja morajo zagotavljati, površinsko trdoto, odpornost na bledenje, minimalno možnost 200 odtenkov barve, vodoodbojnost,  paroprepustnost, močno vezavo na podlago in odpornost na alge in plesni.</t>
  </si>
  <si>
    <t xml:space="preserve">Sistem izvedbe silikatnega zaključnega sloja, velike paroprepustnosti, z zmožnostjo raztezanja, ki je enaka raztezanju armirnega sloja. Izvedba sistemske, strukturne zaglejene površine in končne barve po vzorčeju in potrditvi. </t>
  </si>
  <si>
    <t xml:space="preserve">TEHNIČNE KARAKTERISTIKE
Oplesk (premaz in zaščitni sloj) mora izpolnjevati skladno s standardom EN 13300:
- pralnost - odpornost na mokro abrazijo = 1. razred
- prekrivnost (v dveh, po potrebi v treh slojih) = 2. razred
- sijaj = mat
Osnovni barvni ton je bel, možnost niansiranja s pigmentnimi pastami, ki so primerne za barve na vodni osnovi, do 3% in z disperzijskimi barvami, ki so primerne za toniranje. Možnost nanašanja z valjčkom, čopičom ali z brizganjem.
</t>
  </si>
  <si>
    <t xml:space="preserve">Zahteva se:
1. Odstranitev praha, slabo vezanih delcev in druge nečistoče iz podlage.
a. stare opleske, ki odpadajo, se odstrani,
b. večje razpoke in poškodovane dele podlage, se z ustreznimi materiali na mineralni osnovi zapolni,
c. zdrave in ne-razpokane podlage, obarvane z gladkimi, sijajnimi ali polsijajnimi emajli ali diperzijskimi barvami se očisti in zbrusi.
2. Impregnacija:
a. Beton – izvesti globinsko impregnacijo,
a. apneno-cementni ometi, mavčno-kartonske plošče, več slojev vpojnih, nepralnih premazov, gladki, sijajni, pralni premazi – izvesti akrilno impregnacijo.
3. Glajenje – 2x kitanje s sistemskim kitom, z vmesnim in končnim brušenjem.
4. Končni premaz – minimalno 2x barvanje, pri neizpolnjevanju zahtevane prekrivnosti (1. razred ≥ 99,5% prekrivnost!) s ponudbo zagotoviti 3. Sloj.
</t>
  </si>
  <si>
    <t>Skladno s splošnimi navodili - 2x kitanje, brušenje in 2x enobarvno slikanje opečnih ometanih sten, stebrov, sten iz mavčno kartonskih plošč, s kakovostno pralno disperzijsko barvo pralno po EN 13300, dobro pokrivno, z vsemi preddeli, transporti in potrebnim materialom - SKLADNO Z NAVODILI, VKLJUČNO S PRIPRAVO POVRŠINE! Barva kot naprimer JUPOL Strong.</t>
  </si>
  <si>
    <t>Dvakratno slikanje opečnih stropov, s kakovostno pralno disperzijsko barvo za bolj obremenjene notranje stenske in stropne površine, pralno po EN 13300, dobro pokrivno, z vsemi preddeli, transporti in potrebnim materialom.</t>
  </si>
  <si>
    <t>Enkratno slikanje notranjsoti dvigalnega jaška, s kakovostno pralno disperzijsko barvo za bolj obremenjene notranje stenske in stropne površine, pralno po EN 13300, dobro pokrivno, z vsemi preddeli, transporti in potrebnim materialom.</t>
  </si>
  <si>
    <t>Žaluzije</t>
  </si>
  <si>
    <t>Izvedba kontaktnega fasadnega sistema s fasadnimi ploščami iz kamene volne, razred odziva na ogenj A1 po SIST EN 13501-1, toplotna prevodnost λd = 0,035 W/mK, izolacijski material  npr. Knauf FKD-S Thermal plošče, debeline 20 cm. Pred pričetkom del je potrebno izvesti izravnavo podlage ter izvesti vsa pripravljalna dela.
Pri izvedbi je potrebno upoštevati tehnično smernico za  izvedbo kontaktnih toplotno izolacijskih fasadnih sistemov TS PFSTI 01, skladno s tehničnimi navodili ponudnika fasadnega sistema. Vključno s sidranjem.</t>
  </si>
  <si>
    <t>Okno Uw &lt; 1,1 W/m2K</t>
  </si>
  <si>
    <t>Dodatek za šivanje in sanacijo razpok v etrihu; predvidoma 20% povšine od 1.050.m2.</t>
  </si>
  <si>
    <t>.-fasadni nosilec</t>
  </si>
  <si>
    <t>2N bivalne enote</t>
  </si>
  <si>
    <t>1N brezdomci</t>
  </si>
  <si>
    <t>P  info točka</t>
  </si>
  <si>
    <t>SKUPAJ:</t>
  </si>
  <si>
    <t>REKAPITULACIJA GOI DEL - PO FAZAH</t>
  </si>
  <si>
    <t>INFO TOČKA</t>
  </si>
  <si>
    <t>INFO TOČKA - PRITLIČJE</t>
  </si>
  <si>
    <t>CENTER ZA BREZDOMCE</t>
  </si>
  <si>
    <t>BIVALNE ENOTE</t>
  </si>
  <si>
    <t>STROJNE INŠTALACIJE - SKUPAJ VSE FAZE</t>
  </si>
  <si>
    <t>OBRTNIŠKA DELA - SKUPAJ VSE FAZE</t>
  </si>
  <si>
    <t>ZUNANJA UREDITEV KANALIZACIJE - 1 FAZA</t>
  </si>
  <si>
    <t>REKAPITULACIJA PO ENOTAH</t>
  </si>
  <si>
    <t>1N - CENTER ZA BREZDOMCE</t>
  </si>
  <si>
    <t>2N - BIVALNE ENOTE</t>
  </si>
  <si>
    <t>REKAPITULACIJA GOI DEL - PO ENOTAH</t>
  </si>
  <si>
    <t>ELEKTRIČNE INŠTALACIJE</t>
  </si>
  <si>
    <t>STROJNE INŠTALACIJE</t>
  </si>
  <si>
    <t>3B. FAZA - ZAKLJUČEVANJE PROSTOROV in OPREMA INFO TOČKE</t>
  </si>
  <si>
    <t>OPREMA SKUPAJ:</t>
  </si>
  <si>
    <t>Dobava in postavitev pisarniškega pohištva v prostoru
PISARNA 02</t>
  </si>
  <si>
    <t>komplet</t>
  </si>
  <si>
    <t>Izdelava dobava in montaža netipskega kosa pohištvene opreme po zgornji evidenčni številki s tehničnimi karakteristikami po shemi PZI - projekt notranje opreme.
Miza sestavljen iz mizne plošče, podmizne, fiksne omarice, hrbtišče, priključek na talni izpust elektro instalacij, tipski kanal za električne instalacije, tipska doza za električne instalciije in ostalo okovje po načrtu mize.
Zagotoviti zaščito - zapiranje napajalnih kablov, ki mora biti zastrto - skrito v parapetni kanal ali integrirano v mizo.
Zaklepanje omarice pod mizo, uskladiti z uporabnikom cilinder in ključ - na obstoječi ključ ali po shemi generalnega ključa.</t>
  </si>
  <si>
    <t>Pri izdelavi je potrebno upoštevati načrt PZI</t>
  </si>
  <si>
    <t>Opis:</t>
  </si>
  <si>
    <t>-5-krako zvezda podnožje iz litega aluminija, prašno barvano antracitne barve (kot npr. VS M2 063 anthracite), podnožje s čepi za drsenje (glide) primernimi za uporabo gumjastim, betonskem, keramičnem in lesenem tlaku,
-dvižen vrtiljak (gas-lift).
-ergonomska sediščna školjka iz vezne plošče lesa bukve, barvana z nedrsečo barvo po barvni skali proizvajalca (kot npr. VS H1 010 natural), 
-robovi so zaobljeni, pritrditev na podnožje je nevidna,
-velikost sediščne školjke skladna z DIN EN 1729,
-sedišče in  hrbtišče leseno v barvi po izboru arhitekta v skladu z barvno karto proizvajalca. kot naprimer H1 010 natural.</t>
  </si>
  <si>
    <t>Barva po izboru arhitekta.
dim. 70(45)x70(45)x87-100cm, višina sedišča=47.5-60.5cm,</t>
  </si>
  <si>
    <t>Certifikat: 
-BIFMA (trajnostni standard),
-GREENGUARD Gold (prej GREENGUARD Children &amp; Schools), ne uporabljajo nevarnih snovi za otroke, primerno za šole in bolnice,
-LGA (vsebuje nizko raven osnaževalcev okolja),
-GS (varnost izdelka),</t>
  </si>
  <si>
    <t>Proizvod kot naprimer: PantoMove-VF (Five-star foot chair) art.31526</t>
  </si>
  <si>
    <t>Dobava in montaža stola</t>
  </si>
  <si>
    <t>Regal 60/120/190 cm
dvokrilna vrata dvostenska izdelava trismerni zaklepni mehanizem
zaklepanje z varnostnim dvobradim ključem 4 prestavljive police (5 odlagalnih površin) standard:
izdelana v skladu s standardom DIN 4102
namenjena varovanju listin trajne vrednosti
standardna barva: svetlo siva (RAL 7035)
Zunanje mere (VxŠxG, mm):
1950 x 930x 500
Notranje mere (VxŠxG, mm):
1810 x 878 x 429
Teža (kg):
145
Police: 4 ( 60 fasciklov )
Ključavnica/zaklepanje: ključavnica na dvobradi ključ
Protipožarna varnost: DIN 4102 (varovanje papirja pred ognjem približno 30 minut)</t>
  </si>
  <si>
    <t>Proizvod kot naprimer: Plenus CB 07</t>
  </si>
  <si>
    <t>Omara  za dokumente 1960 x 1200 x 595</t>
  </si>
  <si>
    <t>Dobava in montaža omare z tehničnimi karakteristikami po shemi PZI - projekt notranje opreme.</t>
  </si>
  <si>
    <t>začetni regal (začetni v poljubno dolgem nizu) zatični sistem ogrodja in polic regala (brez vijačenja) po višini prestavljive police
možno je poljubno število polic po višini nosilnost na polico do 290 kg križne hrbtne povezave (namesto njih se lahko uporabijo posebni nastavki za pričvrstitev v zid)
kovinske nogice za privijačenje v tla
barvana izvedba ral 9016
možnost izbire med različnimi dimenzijami in številom polic
dostava in montaža sta vključeni v ceno
možne višine (v mm): 1000, 1250, 1500, 1750, 2000, 2250, 2500, 2750, 3000, 3250, 3500, 3750, 4000, 4250, 4500, ...
možne širine polic (v mm): 600, 800, 960, 1200, 1400
možne globine (v mm): 300, 400, 500, 600, 700, 800
število polic po višini: poljubno</t>
  </si>
  <si>
    <t>Regal za večje obremenitve - serija MIDI 100, dolžine: 2800 in širine: 400, višina 1600</t>
  </si>
  <si>
    <t>Dobava in montaža knjižne omare z tehničnimi karakteristikami po shemi PZI - projekt notranje opreme.</t>
  </si>
  <si>
    <t>Dobava in montaža pisarniške mize</t>
  </si>
  <si>
    <t>Dobava in postavitev kuhinje prostor 05</t>
  </si>
  <si>
    <t>Izdelava dobava in vgradnja kuhinjskega niza sestavljenega iz pultnega in nadputlnega dela, v po načrtu opreme.</t>
  </si>
  <si>
    <t>Izdelava dobava in montaža netipskega kosa pohištvene opreme po zgornji evidenčni številki s tehničnimi karakteristikami po vsebini obsegu in shemi PZI - projekt notranje opreme.
Pri izdelavi je potrebno upoštevati načrt PZI-pohištvena oprema:</t>
  </si>
  <si>
    <r>
      <t>Nadpultni regalni niz s pultom dolžine: 4m (mere v m</t>
    </r>
    <r>
      <rPr>
        <vertAlign val="superscript"/>
        <sz val="10"/>
        <color indexed="8"/>
        <rFont val="Arial Narrow"/>
        <family val="2"/>
        <charset val="238"/>
      </rPr>
      <t>1</t>
    </r>
    <r>
      <rPr>
        <sz val="10"/>
        <color indexed="8"/>
        <rFont val="Arial Narrow"/>
        <family val="2"/>
        <charset val="238"/>
      </rPr>
      <t xml:space="preserve"> )</t>
    </r>
  </si>
  <si>
    <r>
      <t>Nadpultni regalni niz s pultom in vgrajenim koritom ter kvalitetno armaturno dolžine: 4m (mere v m</t>
    </r>
    <r>
      <rPr>
        <vertAlign val="superscript"/>
        <sz val="10"/>
        <color indexed="8"/>
        <rFont val="Arial Narrow"/>
        <family val="2"/>
        <charset val="238"/>
      </rPr>
      <t>1</t>
    </r>
    <r>
      <rPr>
        <sz val="10"/>
        <color indexed="8"/>
        <rFont val="Arial Narrow"/>
        <family val="2"/>
        <charset val="238"/>
      </rPr>
      <t xml:space="preserve"> )</t>
    </r>
  </si>
  <si>
    <t>Pultom in vgrajenima dvema pultnima induksicjskima štedilnikoma in dvema pečicama, bruto mere pulte H= 90cm, 120cm / 290cm</t>
  </si>
  <si>
    <t>Dobava in postavitev pohištva prostor 07</t>
  </si>
  <si>
    <r>
      <t>Sedišče - zofa 1100 mm in dolžine 2200 mm.
Višina sedišča 400 in 500 mm. Šk</t>
    </r>
    <r>
      <rPr>
        <sz val="10"/>
        <rFont val="Arial Narrow"/>
        <family val="2"/>
        <charset val="238"/>
      </rPr>
      <t xml:space="preserve">
 -Sedišče in naslon oblazinjeno s trdo peno primerno za pohištvo v javnih objektih.
 -podnožje: pralni masivni cokel primeren za pohištvo z velikimi obremenitvami in visoko frekvenco uporabe sadala.
 -Barva in material po izboru arhitekta. Podnožje v črni ali antracitni barvi.
Vzdržljivost in stabilnost testirana po EN13761</t>
    </r>
  </si>
  <si>
    <t xml:space="preserve">Sejna miza dimenzije </t>
  </si>
  <si>
    <t xml:space="preserve">Dobava in montaža mize  po shemi PZI - projekt notranje opreme. </t>
  </si>
  <si>
    <t>dim. 260x200cm, 
-modularne enote omogočajo vsestransko prilagoditev glede na individualne potrebe.</t>
  </si>
  <si>
    <t>Stol</t>
  </si>
  <si>
    <t>Dobava in postavitev pohištva prostor 08</t>
  </si>
  <si>
    <t>Stol na fiksnem  podnožju. Kovinsko pobnožje proilagojenimi za trda.</t>
  </si>
  <si>
    <t>-podnožje na dveh nogah (C-podnožje), iz krivljenih jeklenih cevi, ki so med seboj varjene, prašno barvane
(M2 - 063 antracitna), z zaščitnimi čepki,
-ergonomska sediščna školjka iz vezne plošče lesa bukve, barvana z nedrsečo barvo po barvni skali proizvajalca (H2 - 023 light grey)
-robovi so zaobljeni, pritrditev na podnožje je nevidna,
-velikost sediščne školjke skladna z DIN EN 1729,
-stol je naložljiv,</t>
  </si>
  <si>
    <t>odpornost barve na svetlobo &gt; 4 po standardu EN ISO 105-B02,</t>
  </si>
  <si>
    <t>z možnostjo čiščenja na 60°C, odpornost proti ognju po standardu EN 1021 P1&amp;2 BS 5852 part 1, crib 5.</t>
  </si>
  <si>
    <t>Proizvod kot naprimer: VS Panto SWING-VF</t>
  </si>
  <si>
    <t xml:space="preserve">Dobava in montaža stola </t>
  </si>
  <si>
    <t>Stol višina sedišča 43 cm</t>
  </si>
  <si>
    <t>Dobava montaž in vgradnja koša po načrtih arhitekture PZI, izdelan iz 1mm debele pločevine,
prašno barvan RAL 9016 - st z tremi prekati 1x pol krog/ 2x četrtinka kroga vključno z pokrovom in nadpisi o vrsti odpadka. 
Izdelek kot naprimer EKI KRANJ - Koš za ločeno zbiranje, art. 100956, koš ima snemljiv pokrov, in izvlečne prekate za ločeno zbiranje odpatkov (embalaža, papir, ostalo). Prekati za ločeno zbiranje odpatkov opremljeni z ročaji za izvlek iz osnovnega korita koša.
Prekati za ločeno zbiranje v barvi RAL 9016 - ST,  prašno barvani.
Nalepke v fontu in barvi po izboru arhitekta.</t>
  </si>
  <si>
    <t>Proizvod kot naprimer: EKI KRANJ - art. 100956</t>
  </si>
  <si>
    <t>Dobava in postavitev aktivne opreme</t>
  </si>
  <si>
    <t>STENSKA INFO VITRINA</t>
  </si>
  <si>
    <t>Omogoča enostavno zamenjavo vsebin na papirjih, z drsnimi steklenimi vrati na zaklep (po dogovoru z uporabnikom, ali je univerzalni ključ za vse infotable ali pa ima vsaka tabla svoj ključ). Okvir iz aluminija, s kvalitetnimi skritimi spoji, mat prašno barvan RAL 9010. Plosekv za obvestila iz aluminja mat prašno barvan, primerna za leplenje z lepilnim trakom ali pritrjevanje z magneti.
Dvojna drsna vrata iz varnostnega stekla ESG, debeline vsaj 4mm. S poreskanima/brušenima površinama največ 20x20 mm v spodnjih vogalih (na obojnih vratih), za lažje odpiranje vrat.
Infotabla širine 1200 mm, višine 800 mm, globine 50 mm. Notranja globina prostora za objave vsaj 24 mm
Materiali težko vnetljivi, razred materiala vsaj B1 po DIN 4102.
Primerno za javne objekte.
Vključno z  vsemi potrebnimi delavniškimi načrti, dobavo, dodatnim in pritrditvenim materialom, izvedeno do funkcionalne uporabnosti. Izdelek in pozicije potrdi OVA.
Izdelek kot naprimer.: Office Akktiv št. artikla 752980 49</t>
  </si>
  <si>
    <t>Tropartitni koš za odpadke</t>
  </si>
  <si>
    <t>Dobava in montaža tipske opreme</t>
  </si>
  <si>
    <t>OBEŠALNIK</t>
  </si>
  <si>
    <t>Dobava in montaža obešalnika za montažo na steno z oznako: AS/OB dobava s tehničnimi karakteristikami po shemi PZI - projekt notranje opreme iz matiranega nerjavečega jeka fi 17mm z luknjami za pritrditev vključno z vijaki in vložki
Proizvod kot naprimer: Franke STRX692
EAN Number  7612210051760</t>
  </si>
  <si>
    <t>OGLEDALA</t>
  </si>
  <si>
    <t>Dobava in montaža ogledal integriranih v stensko keramiko v sanitarjih, ogledala višine 0,95m in dolžine od 0,6-2,3m po shemi PZI.</t>
  </si>
  <si>
    <t>Opis delovne postaje:</t>
  </si>
  <si>
    <t>Poizvod kot na primer: HP Laserjet 700 color MF 5</t>
  </si>
  <si>
    <t>Telefonski brezžični aparat s lastnostmi:
    velik, osvetljen 1,8" zaslon z visokim kontrastom
    telefonski imenik za do 100 imen in številk
    odlična HSP™ kakovost zvoka celo v prostoročnem načinu
    dolg čas pogovora/stanja pripravljenosti do 20/240 ur
    preklop dan/noč izklopi zvonjenje na slušalki
    prikaz in signaliziranje zgrešenih klicev
    ponovno klicanje zadnjih 10 številk z enim pritiskom na tipko
    utišanje anonimnega klica
    možnost uporabe do 4 dodatnih slušalk
    način ECO Mode Plus brez sevanja1r</t>
  </si>
  <si>
    <t>Poizvod kot na primer: ECO Mode + Panasonic</t>
  </si>
  <si>
    <t>DELOVNA POSTAJA</t>
  </si>
  <si>
    <t>Multifunkcijska naprava: mrežni laser printer, skener, fax, kopirni stroj</t>
  </si>
  <si>
    <t>Prenosni telefonski aparat</t>
  </si>
  <si>
    <t>Laserski tiskalnik</t>
  </si>
  <si>
    <t>Projektor s proj. Platnom</t>
  </si>
  <si>
    <t>Dobava in postavitev kuhinje/jedilnice prostor 06</t>
  </si>
  <si>
    <r>
      <t>Nadpultni regalni niz, globine 35cm, dolžine: 3,20m (mere v m</t>
    </r>
    <r>
      <rPr>
        <vertAlign val="superscript"/>
        <sz val="10"/>
        <color indexed="8"/>
        <rFont val="Arial Narrow"/>
        <family val="2"/>
        <charset val="238"/>
      </rPr>
      <t>1</t>
    </r>
    <r>
      <rPr>
        <sz val="10"/>
        <color indexed="8"/>
        <rFont val="Arial Narrow"/>
        <family val="2"/>
        <charset val="238"/>
      </rPr>
      <t xml:space="preserve"> )</t>
    </r>
  </si>
  <si>
    <r>
      <t>Pultni regalni niz s pultom, indukcijskim štedilnikom in vgrajenim koritom ter kvalitetno armaturno dolžine: 4m (mere v m</t>
    </r>
    <r>
      <rPr>
        <vertAlign val="superscript"/>
        <sz val="10"/>
        <color indexed="8"/>
        <rFont val="Arial Narrow"/>
        <family val="2"/>
        <charset val="238"/>
      </rPr>
      <t>1</t>
    </r>
    <r>
      <rPr>
        <sz val="10"/>
        <color indexed="8"/>
        <rFont val="Arial Narrow"/>
        <family val="2"/>
        <charset val="238"/>
      </rPr>
      <t xml:space="preserve"> )</t>
    </r>
  </si>
  <si>
    <r>
      <t>Sedišče - zofa 900 mm in dolžine 2000 mm.
Višina sedišča 400 in 500 mm.</t>
    </r>
    <r>
      <rPr>
        <sz val="10"/>
        <rFont val="Arial Narrow"/>
        <family val="2"/>
        <charset val="238"/>
      </rPr>
      <t xml:space="preserve">
 -Sedišče in naslon oblazinjeno s trdo peno primerno za pohištvo v javnih objektih.
 -podnožje: pralni masivni cokel primeren za pohištvo z velikimi obremenitvami in visoko frekvenco uporabe sadala.
 -Barva in material po izboru arhitekta. Podnožje v črni ali antracitni barvi.
Vzdržljivost in stabilnost testirana po EN13761</t>
    </r>
  </si>
  <si>
    <t>Jedilna miza, dimenzij 2670/700 mm</t>
  </si>
  <si>
    <t>Stol, višina sedala 45cm</t>
  </si>
  <si>
    <t>Kavna mizica, dimenzij 600/1200mm</t>
  </si>
  <si>
    <t>TV regal</t>
  </si>
  <si>
    <t xml:space="preserve">Dobava in montaža nizkega TV regala  po shemi PZI - projekt notranje opreme. </t>
  </si>
  <si>
    <t>dim. 3500x450mm, 
-modularne enote z izvlečnimi predali.</t>
  </si>
  <si>
    <t>Dobava in montaža postelje</t>
  </si>
  <si>
    <t>Dobava in postavitev pohištva sob 01, 02, 03 in 04</t>
  </si>
  <si>
    <t>Izdelava, dobava in montaža postelnega okvirja, podnožja ter vzmetnic po shemi PZI - projekt notranje opreme</t>
  </si>
  <si>
    <t>- podnožje iz lesenih letev s točkovnimi nastavitvenimi trdote</t>
  </si>
  <si>
    <t>- lesen postelni okvir, barva po izboru OVA</t>
  </si>
  <si>
    <t>- vzmetnica, antibakterijska, čepkasto vzmetenje</t>
  </si>
  <si>
    <t>skupaj:</t>
  </si>
  <si>
    <t>Garderobna omara  2100 x 1200 x 600</t>
  </si>
  <si>
    <t>Regal 60/120/210 cm
dvokrilna vrata dvostenska izdelava, 4 prestavljive police (5 odlagalnih površin) standard:
izdelana v skladu s standardom DIN 4102
Zunanje mere (VxŠxG, mm): 2100x1200x600
Police: 4
Korpus: melaminsko obdelane iverne plošče
Fronta: melaminsko obdelane MDF plošče
Barva: po izboru OVA</t>
  </si>
  <si>
    <t>Regal  1390 x 1275 x 300</t>
  </si>
  <si>
    <t>Regal 30/128/139 cm
Sestav: melaminsko obdelane iverne plošče
Barva: po izboru OVA</t>
  </si>
  <si>
    <t>Dobava in postavitev pohištva sobe 06</t>
  </si>
  <si>
    <t>Dobava in postavitev pohištva sobe 05</t>
  </si>
  <si>
    <t>Garderobna omara  2100 x 645 x 600</t>
  </si>
  <si>
    <t>Regal 60/65/210 cm
dvokrilna vrata dvostenska izdelava, 4 prestavljive police (5 odlagalnih površin) standard:
izdelana v skladu s standardom DIN 4102
Zunanje mere (VxŠxG, mm): 2100x645x600
Police: 4
Korpus: melaminsko obdelane iverne plošče
Fronta: melaminsko obdelane MDF plošče
Barva: po izboru OVA</t>
  </si>
  <si>
    <t>Regal/nočna omarica  900 x 2100 x 540</t>
  </si>
  <si>
    <t>Regal 54/90/210 cm
Sestav: melaminsko obdelane iverne plošče
Barva: po izboru OVA</t>
  </si>
  <si>
    <t>Dobava stola</t>
  </si>
  <si>
    <t>Dobava in montaža pisarniške mize, dolžine 1800 mm</t>
  </si>
  <si>
    <t>Dobava in montaža pisarniške mize, dolžine 1250 mm</t>
  </si>
  <si>
    <t>Dobava in postavitev pohištva sejne sobe  prostor 06</t>
  </si>
  <si>
    <t>Sejna miza dimenzije 2500/700mm</t>
  </si>
  <si>
    <t>Omara  za dokumente 1240 x 450 x 400</t>
  </si>
  <si>
    <t>Regal 40/45/124 cm
dvokrilna vrata dvostenska izdelava trismerni zaklepni mehanizem
zaklepanje z varnostnim dvobradim ključem 2 prestavljive police (3 odlagalnih površin) standard:
izdelana v skladu s standardom DIN 4102
namenjena varovanju listin trajne vrednosti
standardna barva: svetlo siva (RAL 7035)
Zunanje mere (VxŠxG, mm):
Police: 2 
Ključavnica/zaklepanje: ključavnica na dvobradi ključ
Protipožarna varnost: DIN 4102 (varovanje papirja pred ognjem približno 30 minut)</t>
  </si>
  <si>
    <t>Dobava in montaža sanitarnih pultov prostorov KOPAL. 01 in KOPAL. 02</t>
  </si>
  <si>
    <t>Kopalniški pultni niz z vgradnim umivalnikom (zajeto pod strojno opremo), vključno s stenskimi ojačitvami.</t>
  </si>
  <si>
    <t>pult dolžine 1600mm - KOPAL. 01</t>
  </si>
  <si>
    <t>pult dolžine 11250mm - KOPAL. 02</t>
  </si>
  <si>
    <t>Dobava in montaža garderobnih omar na stopnišču (prostor 02)</t>
  </si>
  <si>
    <t>Izdelava, dobava in montaža garderobnih omar iz modularnih elementov, dolžine 3320 mm.</t>
  </si>
  <si>
    <t xml:space="preserve">Dobava in montaža sanitarnega pulta po shemi PZI - projekt notranje opreme. </t>
  </si>
  <si>
    <t xml:space="preserve">Dobava in montaža garderobne omare iz dveh modulov visokih omar z dvokrilnimi vrati ter enim modulom nizkega regalnika z izvlečnimi predali, po shemi PZI - projekt notranje opreme. </t>
  </si>
  <si>
    <t>Dobava in montaža garderobnih omar v predprostoru (prostor 01)</t>
  </si>
  <si>
    <t>Izdelava, dobava in montaža garderobnih omar iz modularnih elementov, dolžine 3200 mm.</t>
  </si>
  <si>
    <t>ogledalo dimenzij 1100/700 - KOPAL.02</t>
  </si>
  <si>
    <t>ogledalo dimenzij 1600/700 - KOPAL.01</t>
  </si>
  <si>
    <t>SANITARNI PULTNI NIZ</t>
  </si>
  <si>
    <t>OPREMA II. NADSTROPJA</t>
  </si>
  <si>
    <t>OPREMA PRITLIČJA</t>
  </si>
  <si>
    <r>
      <rPr>
        <b/>
        <sz val="10"/>
        <rFont val="Arial Narrow"/>
        <family val="2"/>
        <charset val="238"/>
      </rPr>
      <t>Hidroizolacija ravnih streh:</t>
    </r>
    <r>
      <rPr>
        <sz val="10"/>
        <rFont val="Arial Narrow"/>
        <family val="2"/>
        <charset val="238"/>
      </rPr>
      <t xml:space="preserve">
IFD- Direktives pour la conception et la mise en oeuvre de toitures avec etancheite (evropska smernica za projektiranje in izvajanje ravnih streh)</t>
    </r>
  </si>
  <si>
    <t>Izvedba ravne strehe dvigalnega jaška</t>
  </si>
  <si>
    <t>Konstrukcija balkona na južni strani objekta.</t>
  </si>
  <si>
    <t xml:space="preserve">Dobava, montaža in izdelava jeklene konstrukcije balkonov iz profilnega jekla - izdelava okvirjev.Z vsem nakladanjem, premiki, veznimi sredstvi, ležišči, dodatnimi podkonstrukcijskimi elementi. kvalitete jekla S235. </t>
  </si>
  <si>
    <t>dekorativne rešetke za ograjo, trak 30/2, okence 33x33mm, dimenzij 1300/800 mm</t>
  </si>
  <si>
    <t>Dobava pločevinste kritine  in vgradnja nad pritličjem, pod dekorativne rešetke, kot streha nad pritličjem.</t>
  </si>
  <si>
    <t>VREDNOST GOI DEL in PROJEKT</t>
  </si>
  <si>
    <t>k.o. 2304 - Nova Gorica; parc. št. 618/32</t>
  </si>
  <si>
    <t>DELILNIK</t>
  </si>
  <si>
    <r>
      <t xml:space="preserve">projekt:      PZI - strojne instalacije - ogrevanje in hlajenje - </t>
    </r>
    <r>
      <rPr>
        <b/>
        <sz val="10"/>
        <color theme="4" tint="-0.249977111117893"/>
        <rFont val="Arial Narrow"/>
        <family val="2"/>
        <charset val="238"/>
      </rPr>
      <t>1.FAZA</t>
    </r>
  </si>
  <si>
    <r>
      <t xml:space="preserve">projekt:      PZI - strojne instalacije - ogrevanje in hlajenje - </t>
    </r>
    <r>
      <rPr>
        <b/>
        <sz val="9"/>
        <color theme="4" tint="-0.249977111117893"/>
        <rFont val="Arial Narrow"/>
        <family val="2"/>
        <charset val="238"/>
      </rPr>
      <t>3.b faza - INFO TOČKA-P</t>
    </r>
  </si>
  <si>
    <r>
      <t xml:space="preserve">projekt:      PZI - strojne instalacije - ogrevanje in hlajenje - </t>
    </r>
    <r>
      <rPr>
        <b/>
        <sz val="8"/>
        <color theme="4" tint="-0.249977111117893"/>
        <rFont val="Arial Narrow"/>
        <family val="2"/>
        <charset val="238"/>
      </rPr>
      <t>4.faza - 1N</t>
    </r>
  </si>
  <si>
    <r>
      <t xml:space="preserve">projekt:      PZI - strojne instalacije - ogrevanje in hlajenje - </t>
    </r>
    <r>
      <rPr>
        <b/>
        <sz val="8"/>
        <color theme="4" tint="-0.249977111117893"/>
        <rFont val="Arial Narrow"/>
        <family val="2"/>
        <charset val="238"/>
      </rPr>
      <t>5.faza - 2N</t>
    </r>
  </si>
  <si>
    <t>23.5. 2019</t>
  </si>
  <si>
    <t>maj 2019</t>
  </si>
  <si>
    <t>Odstranitev vratnega krila in podboja s.o.70/198 oz 70/198+N za ponovno uporabo.</t>
  </si>
  <si>
    <t>Odstranitev gips predelne stene, obojestransko dvojna gips plošča, polnilo toplotna izolacija komplet z kovinsko podkonstrukcijo z iznosom in odvozom na stalno deponijo.</t>
  </si>
  <si>
    <t>Rušenje opečnih predelnih sten komplet z iznosom in odvozom na stalno deponijo.</t>
  </si>
  <si>
    <t>Izvedba šlica dim 10/10/5 cm v opečni steni za razvod vertiklanega dela razvoda vode do umivalnika komplet z pozidavo po vgradnji vodovodne cevi.</t>
  </si>
  <si>
    <t>Vrtanje preboja fi 80 mm skozi opečni zid, izvedba šlica v fasadi 10/10/10 cm dolžine 130 cm komplet z pozidavo po vgradnji odtočne cevi ter odkop ob jašku z štemanjem do globine 30 cm komplet z izvedbo priklopa na jašek.</t>
  </si>
  <si>
    <t>Izvedba grobega in finega ometa pasu 15 cm na mestu odstranitve opečnih predelnih sten.</t>
  </si>
  <si>
    <t>Izvedba preboja za prestavitev obstoječih vrat v opečni predelni steni. V ceni zajeti obojestransko zarezovanje vertikal preboja, rušenje opečne predelne stene skupaj z iznosom in odvozom na stalno deponijo, dobavo in vgradnjo montažnega prekladnika ter pozidavo nad prekladnikom z grobim in finim ometom pozidave.</t>
  </si>
  <si>
    <t>Vgradnja obstoječih vrat z nadsvetlobnikom.</t>
  </si>
  <si>
    <t>RUŠITVE V CENTRU MENTALNEGA ZDRAVJA - obst. AMBULANTA</t>
  </si>
  <si>
    <t>Izvedba zapore vratne odprtine 80/205 cm v gips predelni steni z dvojno ploščo obojestransko.</t>
  </si>
  <si>
    <t>Odstranitev gips plošče v čajni kuhinji ter namestitev nove gips plošče (odstranitev pr.stene ter zaponitev vrat.odprtine)</t>
  </si>
  <si>
    <t>Gips predelna stena na kovinski podkonstrukciji obojestransko obložena z dvojnimi navadnimi gips ploščami ter polnilom iz kamene volne. V ceni zajeti kitanje pred izvedbo slikopleskarskih del.</t>
  </si>
  <si>
    <t>Pazljiva demontaža kasetiranega visečega stropa v hodniku kjer se rušijo opečne predelne stene.</t>
  </si>
  <si>
    <t>Izvedba zapore strojnih instalacij ki se vodijo po stropu hodnika z enojno gips ploščo (horizontalno 120 cm  in vertikalno 10 ccm) z potrebno podkonstrukcijo in kitanjem potrebnim za izvedbo slikopleskarskih del.</t>
  </si>
  <si>
    <t>Kitanje sten pas 40 cm na mestih odstranjenih sten in instalacij za potrebno izravnavo.</t>
  </si>
  <si>
    <t>Dvakratno slikanje že pleskanih sten in stropov.</t>
  </si>
  <si>
    <t>Odstranitev obstoječe talne PVC obloge z iznosom in odvozom na stalno deponijo komplet z stenskim robnim trakom.</t>
  </si>
  <si>
    <t>Čiščenje podloge po odstranitvi PVC tlaka z brušenjem potrebnim za odstranitev lepila.</t>
  </si>
  <si>
    <t>Lokalno krpanje cementnega estriha na poškodovanih mestih.</t>
  </si>
  <si>
    <t>Dobava in polaganje talne obloge iz homogenega vinila kot npr.art.'iQ Optima' Tarkett, vzorec po izbiri; deb.2 mm, dobavljeno v roli šir. 2 m, namenjeno za ZELO VISOKE OBREMENITVE  v javnem prostoru (razred 34 po EN-685), površinska zaščita: 'iQ-PUR'-ojačitev površine</t>
  </si>
  <si>
    <t>(naknadno voskanje ali poliranje ni potrebno). Krojenje in vgradnja vinilne talne obloge z lepljenjem po celotni površini na ustrezno podlago, spoji vroče zavarjeni z varilno vrvico v barvi talne obloge-za vodotesne površine, vključno z pripravo podloge ki zajema dobavo in</t>
  </si>
  <si>
    <t>nanosom prednamaza in polimer cementne izravnalne mase v debelini maks do 3 mm z potrebnim obrusom in sesanjem.</t>
  </si>
  <si>
    <t>Dobava in polaganje barvnega PVC stenskega traku dim 50 x 15 mm.(vratne odprtine odbite)</t>
  </si>
  <si>
    <t>Nadometna izvedba razvodov potrebnih za prevezavo luči. V ceni zajeti nadometni kabel z pokrivno letvijo ter potrebnim pritrdilnim materilaom ter potrebne prevezave.</t>
  </si>
  <si>
    <t>Izvedba vertikalnih šlicev v opečni steni potrebnih za prestavitev sikal. V ceni zajeti štemanje, krpanje, izvedba el.razvodov z potrebnimi prevezavami</t>
  </si>
  <si>
    <t>Izvedba meritev elektro instalacij.</t>
  </si>
  <si>
    <t>Dobava in vgradnja el.doze z stikalom in pokrovom.</t>
  </si>
  <si>
    <t>Cevovodi DN12 oz. fi16x2,0 - predizolirana S 9 mm za razvod vode izvedeni iz difuzijsko tesnih večplastnih cevi (PE-AL-PE), spajane s stisljivimi plastičnimi spojkami, z dodatkom za razrez in pritrditev. 
Dobavljene predizolirane v kolutih komplet s pritrdilnim, spojnim, tesnilnim</t>
  </si>
  <si>
    <t>materialom. Okroglo ekstrudirana, zaprto celična, parozaporna izolacija, na zunanji strani zaključena brezšivno folijo proti poškodbam, toplotne prevodnosti 0,040 W/mK.
Spoje in odcepe se izolira z izolacijo armaflex ustrezne toplotne prevodnosti in debeline.</t>
  </si>
  <si>
    <t>V ceni zajeti vsa potrebna kolena. Razvod se vodi nadometno razen vertikala do umivalnika podometno.</t>
  </si>
  <si>
    <t>Priklop tople in mrzle vode na mestu bojlerja v kuhinji. V ceni zajeti zaporno pipo s tesnilnim in montažnim materialom DN12</t>
  </si>
  <si>
    <t xml:space="preserve">Podometni ventil  s kapo in zaščitno rozeto vključno s potrebnim montažnim materialom na mestu umivalnika_x000D_
</t>
  </si>
  <si>
    <t xml:space="preserve">Dezinfekcija cevovodov z ustreznimi sredstvi ter izdaja poročila o dezinfekciji (skupna za celoten sistem)_x000D_
</t>
  </si>
  <si>
    <t xml:space="preserve">Cevovodi za odpadno vodo iz PP cevi fi50, z natičnimi obojkami DIN 19560, D 40, tesnjeno s tesnilnim obročkom. Vključno s fazonskimi kosi. _x000D_
</t>
  </si>
  <si>
    <t>Umivalnik izdelan iz belega sanitarnega porcelana  kot npr.Dolomite tip GEMMA J5214 komplet z odtočnim ventilom in sifonom za umivalnik dimezije DN50. Mešalna baterija DN15 na umivalniku kot napr. Grohe essence new S-SIZE komplet ter dvema kotnima ventilo-</t>
  </si>
  <si>
    <t>ma DN15.</t>
  </si>
  <si>
    <t xml:space="preserve">Pripravljalna in zaključna dela za vse opisane storitve. Vključno tlačni preizkus_x000D_
</t>
  </si>
  <si>
    <t>Dobava in montaža poševne opečnate strehe-korci s sekundarno kritino iz varjenih ojačenih bitumenskih trakov deb.3mm, vse vključno s pritrdilnim materialom, zaključki slemenjaki s slemenskim trakom in zaključki slemena, do končne funkcionalnosti.</t>
  </si>
  <si>
    <t>INFO TOČKA = (14% x 1.F + 14% x 2.F + 3A.F + 3B.F)</t>
  </si>
  <si>
    <t>1N - CENTER ZA BREZDOMCE = (34% x 1.F + 34% x 2.F + 4.F)</t>
  </si>
  <si>
    <t>2N - BIVALNE ENOTE = (37% x 1.F + 37% x 2.F + 5.F)</t>
  </si>
  <si>
    <t>z DDV</t>
  </si>
  <si>
    <t>CENTER ZA DUŠEVNO ZDRAVJE</t>
  </si>
  <si>
    <t>Center za duševno zdravje</t>
  </si>
  <si>
    <t>SKUPAJ VREDNOST OD I. DO VIII.</t>
  </si>
  <si>
    <t>B - OBRTNIŠKA DELA</t>
  </si>
  <si>
    <t>8. FAZA - IZVEDBA CENTER ZA DUŠEVNO ZDRAVJE</t>
  </si>
  <si>
    <t>VREDNOST INVESTICIJE BREZ DDV
(GOI DELA, PROJEKT SKUPAJ):</t>
  </si>
  <si>
    <t>količina 8.FAZA</t>
  </si>
  <si>
    <t>cena 8.FAZA skupaj v €</t>
  </si>
  <si>
    <t>REKAPITULACIJA GOI DEL - PO ENOTAH in VIRIH</t>
  </si>
  <si>
    <t>Mestna občina Nova Gorica</t>
  </si>
  <si>
    <t>EZTS GO</t>
  </si>
  <si>
    <t>EUR</t>
  </si>
  <si>
    <t>%</t>
  </si>
  <si>
    <t>22% DDV</t>
  </si>
  <si>
    <t>SKUPAJ v EUR brez DDV</t>
  </si>
  <si>
    <t>SKUPAJ v EUR z DDV</t>
  </si>
  <si>
    <t>Poizvod kot na primer: HP EliteOne 800 G5 N AiO i59500 8GB 256 Win10Pro</t>
  </si>
  <si>
    <t>Večnamenska naprava s funkcijo tiskanja, branja, kopiranja in faxiranja.
Tehnologija tiskanja Brizgalni barvni na flaške
Maksimalna dimenzija tiskanja A4
Namembnost Domača uporaba/Mala podjetja
Hitrost tiskanja 10 str/min čb, 5 str/min barv.
Povezljivost tiskalnika USB, Mreža, WiFI
Samodejno obojestransko tiskanje NE
Ločljivost tiskanja do 5760 x 1440 dpi
Največji priporočen obseg tiskanja /
Možnost faksiranja DA
Samodejni podajalnik dokumentov DA
Obojestransko skeniranje NE
Standardna kapaciteta papirja 100 listov, 20 fotografski papir
Priložena črnila Bk za 8.100 strani in CMY za 6.500 strani
Dimenzije (Š x V x G) 375‎ x 237 x 347 mm
Teža 5 kg</t>
  </si>
  <si>
    <t>Poizvod kot na primer: EPSON EcoTank ITS L5190</t>
  </si>
  <si>
    <t>Projektor + projekcijsko platno:
kot npr.: EPSON EB-X41
Tehnične specifikacije:
Tip projektorja Prenosni
Svetilnost 3600lm
Tehnologija 3LCD
Ločljivost 1024 x 768
Povezljivost (HDMI in ...) Brezžično-opcijsko
Priključki USB 2.0 vrste A, USB 2.0 vrste B, Vhod VGA, Vhod HDMI, Kompozitni vhod, Avdio-vhod – činč
Kontrast 15.000 : 1
Format projekcije 4 : 3
glasnost Normalno: 37 dB(A) - Varčno: 28 dB(A)
Trajanje žarnice 6.000 h Življenjska doba, 10.000 h Življenjska doba (v varčnem načinu delovanja)
Zvočniki 2W
Brezžične povezave Brezžični LAN IEEE 802.11b/g/n (WiFi 4) (opcijsko)
Barva ohišja Bela
Mere (Š x V x G) 302‎ x 237 x 82 mm
Teža 2,5 kg
Garancija v mesecih 24m, žarnica 12m ali 1000 ur
platno :
velikost platna 300/240
integrirano v strop</t>
  </si>
  <si>
    <t>Poizvod kot na primer: EPSON EB-X41</t>
  </si>
  <si>
    <t>CENTER za DUŠEVNO ZDRAVJE = (15% x 1.F+15% x 2.F+ 8.F)</t>
  </si>
  <si>
    <t xml:space="preserve">Procesor Intel® Core™ i5-9500 9. Gen z grafično kartico Intel® HD Graphics 630 (3,0 GHz do 4.4 GHz Max. Turbo Frequency, 9 MB predpomnilnika, 6 jeder)
Osnovna plošča Intel® Q370 PCH-H-vPro; 180 W, do 90-odstotna učinkovitost, aktivni PFC
Pomnilnik 8 GB DDR4-2666 SODIMM (1x 8GB) - 1 prosta reža, do 32GB
Trdi disk 256GB M.2 2280 PCIe NVMe TLC Solid State Drive, (1) prosto ležišče 2,5''
Optična enota 9.5mm DVD-Writer EliteOne G4 AiO
Zaslon Širok kapacitivni zaslon FHD IPS LCD z diagonalo 60,45 cm (23,8 palcev), nebleščeč (1920 x 1080)
Kamera Kameri: spredaj: IR+FHD 1080p, stereo mikrofon, podpira Windows Hello; zadaj: FHD 1080p, nastavljiv naklon
Zaslon na dotik Ne
Grafična kartica Integrirana Grafična kartica Intel® UHD Graphics 630
Mrežne povezave gigabitna omrežna povezava 10/100/1000 Mbit
Brezžična povezava Intel 9560ac 2x2 in Bluetooth 5
Vmesniki (1) M.2 30/80mm PCIe Gen3 x4 za SSD; (1) M.2 80mm PCIe Gen3 x4 za SSD (1 zaseden z diskom); (1) M.2 30mm samo za WiFi kartice (zasedena)
</t>
  </si>
  <si>
    <t xml:space="preserve">Priključki spodaj:(4) USB 3.1 Gen 2 (1 priključek za hitro polnjenje), (2) USB 3.1 Gen 2, (1) RJ-45, (1) USB Type-C™ Gen 2, (1) HDMI, ; s strani: avdio izhod
Tipkovnica HP brezžična Slim tipkovnica slovenska
Miška HP brežična miška
Zvočniki Stereo zvočniki
Operacijski sistem Win 10 Pro
Ohišje vse v enem, Adjustable Heigth Stand (stojalo nastavljivo po višini): nastavljivo po višini v vertikalni postavitvi 101 mm, nastvaljivo po višini v ležeči postavitvi: 54 mm; naklon: -5° do +20° (ležeče in pokončno); vrtenje: 90°; pivot: 90°
Dimenzije 53.96 x 18.02 x 46.77 cm
Masa 8,73 kg
Barva Črno srebrna kombinacija
Ostalo energetska učinkovitost: Ustreza ENERGY STAR®, podpora za VESA 100 sistem
</t>
  </si>
  <si>
    <t xml:space="preserve">LaserJet 700 Color MFP M775dn
Tehnologija tiskanja: barvni laserski multifunkcijski tiskalnik
Resolucija tiskanja: 600 x 600 dpi
Hitrost tiskanja: A4 - 30 str/min
Izpis prve strani: 10,5 sek.
Velikost tiskanja: A3, A4, A5, A6 ,...
Obojestransko tiskanje: DA
Pomnilnik: 1536 MB
Povezljivost: 1 Hi-Speed USB 2.0 Host, 1 Hi-Speed USB 2.0 D evice 1 Gigabit Ethernet 10/100/1000T network 1 Foreign Interface (FIH) 1 Hardware Integration Pocket (HIP Pocket) 2 Internal USB 2.0 Host
Mesečni obrat tiskanja: 120.000 strani
Vhodna kapaciteta predalov: 1x100 listni večnamenski predal, 1x250 listni predal, 100-listni ADF
Dodatno: 3 x 500listni podajalec s stojalom na kolesih
Izhodna kapaciteta predalov: 250 listov
Avtomatski podajalec papirja: DA, 100 listni
</t>
  </si>
  <si>
    <t xml:space="preserve">Tiskalniški jeziki: HP PCL 6 HP PCL 5c (HP PCL 5c driver available from the Web only) HP Postscript Level 3 emulation native PDF printing (v 1.4) Apple AirPrint™
Resolucija kopiranja: 600 x 600 dpi
Hitrost kopiranja: 30 str/min
Skeniranje: DA; flatbed, ADF
Resolucija skeniranja: 600 x 600 dpi
Velikost skeniranja: do 297 x 420 mm
Faks: opcijsko - CC487A
Digitalni sender: Scan to e-mail; Save-to-Network Folder; Save-to-USB drive; Send to FTP; Send to LAN Fax; Send to Internet Fax; Local Address Book; SMTP over SSL
</t>
  </si>
  <si>
    <t>Dobava in montaža spominske table z navedbo logotipa projekta in navedbo o sofinanciranju del iz Programa Interreg ITA-SLO, kot je določeno v navodilih za informiranje in obveščanje javnosti, v skladu s točko 2.2 priloge XII Uredbe (CE) št. 1303/2013 in Priročnikom o upravičenosti izdatkov ter skladno z določili komunikacijske strategije Programa Interreg ITA-SLO, letnimi načrti in Navodili za uporabo celostne grafične podobe.</t>
  </si>
  <si>
    <t>ZELENO JAVNO NAROČANJE</t>
  </si>
  <si>
    <t>Ponudnik mora pri ponudbi upoštevati in izvajalec pri izvedbi izpolniti zahteve Uredbe o zelenem javnem naročanju (Uradni list RS, št. 51/2017 z dne 19. 9. 2017).</t>
  </si>
  <si>
    <t>Glede na predviden poseg je potrebno smiselno izpolnjevati zahteve iz priloge 1.</t>
  </si>
  <si>
    <t>Dobava, montaža in priklop. Vsa svetila, razen varnostih svetilk, se svetlobno regulirajo TRIAC dimm, preko tipkala, ki vsebuje modul za regulacijo TEM EM18.</t>
  </si>
  <si>
    <t>Dobava in montaža podometnega  tipkala za svetilke LED 230V, 10A, kpl z modulom za regulacijo LED svetilk EM18 (TEM) in pritrdilnim materialom</t>
  </si>
  <si>
    <t xml:space="preserve">- 1 kos Ms pokrom. stoječa samozapiralna mešalna baterija z ročno prho za pomivalno korito, skupaj s fleksibilnimi priključnimi cevmi ter kotnima reg. ventiloma, </t>
  </si>
  <si>
    <t xml:space="preserve">- 1 kos Ms pokrom. Stenska samozapiralna mešalna baterija s fiksnim izlivom s perlatorjem, skrito meh. nastavitvijo temperature iztoka vode, gibljivimi spojnimi cevmi ter kotnimi reg. ventili, </t>
  </si>
  <si>
    <t xml:space="preserve">- 1 kos Ms pokrom. stoječa samozapiralna, mešalna baterija z ročno prho za pomivalno korito, skupaj s fleksibilnimi priključnimi cevmi ter kotnima reg. ventiloma, </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</si>
</sst>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42" formatCode="_-* #,##0\ &quot;€&quot;_-;\-* #,##0\ &quot;€&quot;_-;_-* &quot;-&quot;\ &quot;€&quot;_-;_-@_-"/>
    <numFmt numFmtId="44" formatCode="_-* #,##0.00\ &quot;€&quot;_-;\-* #,##0.00\ &quot;€&quot;_-;_-* &quot;-&quot;??\ &quot;€&quot;_-;_-@_-"/>
    <numFmt numFmtId="43" formatCode="_-* #,##0.00\ _€_-;\-* #,##0.00\ _€_-;_-* &quot;-&quot;??\ _€_-;_-@_-"/>
    <numFmt numFmtId="164" formatCode="_-* #,##0.00_-;\-* #,##0.00_-;_-* &quot;-&quot;??_-;_-@_-"/>
    <numFmt numFmtId="165" formatCode="#,##0.00\ &quot;€&quot;"/>
    <numFmt numFmtId="166" formatCode="_-* #,##0.00\ _S_I_T_-;\-* #,##0.00\ _S_I_T_-;_-* &quot;-&quot;??\ _S_I_T_-;_-@_-"/>
    <numFmt numFmtId="167" formatCode="_-* #,##0.00\ &quot;SIT&quot;_-;\-* #,##0.00\ &quot;SIT&quot;_-;_-* &quot;-&quot;??\ &quot;SIT&quot;_-;_-@_-"/>
    <numFmt numFmtId="168" formatCode="#,##0.00\ [$€-1]"/>
    <numFmt numFmtId="169" formatCode="#,##0.00_ ;[Red]\-#,##0.00\ "/>
    <numFmt numFmtId="170" formatCode="#,##0\ &quot;SIT&quot;;\-#,##0\ &quot;SIT&quot;"/>
    <numFmt numFmtId="171" formatCode="#,##0\ &quot;SIT&quot;;[Red]\-#,##0\ &quot;SIT&quot;"/>
    <numFmt numFmtId="172" formatCode="#,##0.00&quot;       &quot;;\-#,##0.00&quot;       &quot;;&quot; -&quot;#&quot;       &quot;;@\ "/>
    <numFmt numFmtId="173" formatCode="_-* #,##0\ _S_I_T_-;\-* #,##0\ _S_I_T_-;_-* &quot;- &quot;_S_I_T_-;_-@_-"/>
    <numFmt numFmtId="174" formatCode="_-* #,##0.00\ _S_I_T_-;\-* #,##0.00\ _S_I_T_-;_-* \-??\ _S_I_T_-;_-@_-"/>
    <numFmt numFmtId="175" formatCode="#,##0.00&quot; €&quot;"/>
    <numFmt numFmtId="176" formatCode="#,##0.00&quot; € &quot;;\-#,##0.00&quot; € &quot;;&quot; -&quot;#&quot; € &quot;;@\ "/>
    <numFmt numFmtId="177" formatCode="#,##0.00&quot; SIT &quot;;\-#,##0.00&quot; SIT &quot;;&quot; -&quot;#&quot; SIT &quot;;@\ "/>
    <numFmt numFmtId="178" formatCode="#,##0.00&quot;    &quot;;\-#,##0.00&quot;    &quot;;&quot; -&quot;#&quot;    &quot;;@\ "/>
    <numFmt numFmtId="179" formatCode="#,##0.00\ [$€-401]"/>
    <numFmt numFmtId="180" formatCode="#,##0.00\ ;[Red]\-#,##0.00\ "/>
    <numFmt numFmtId="181" formatCode="_-* #,##0.0\ &quot;€&quot;_-;\-* #,##0.0\ &quot;€&quot;_-;_-* &quot;-&quot;??\ &quot;€&quot;_-;_-@_-"/>
    <numFmt numFmtId="182" formatCode="_-* #,##0.00&quot; €&quot;_-;\-* #,##0.00&quot; €&quot;_-;_-* \-??&quot; €&quot;_-;_-@_-"/>
    <numFmt numFmtId="183" formatCode="#,##0.0&quot;       &quot;;\-#,##0.0&quot;       &quot;;&quot; -&quot;#&quot;       &quot;;@\ "/>
    <numFmt numFmtId="184" formatCode="_-* #,##0.00&quot; SIT&quot;_-;\-* #,##0.00&quot; SIT&quot;_-;_-* \-??&quot; SIT&quot;_-;_-@_-"/>
    <numFmt numFmtId="185" formatCode="General_)"/>
    <numFmt numFmtId="186" formatCode="_-* #,##0.00\ _€_-;\-* #,##0.00\ _€_-;_-* \-??\ _€_-;_-@_-"/>
    <numFmt numFmtId="187" formatCode="#,##0.0&quot; € &quot;;\-#,##0.0&quot; € &quot;;&quot; -&quot;#&quot; € &quot;;@\ "/>
    <numFmt numFmtId="188" formatCode="_-* #,##0\ _S_I_T_-;\-* #,##0\ _S_I_T_-;_-* &quot;-&quot;??\ _S_I_T_-;_-@_-"/>
    <numFmt numFmtId="189" formatCode="_-* #,##0.00\ _E_U_R_-;\-* #,##0.00\ _E_U_R_-;_-* &quot;-&quot;??\ _E_U_R_-;_-@_-"/>
    <numFmt numFmtId="190" formatCode="_(* #,##0.00_);_(* \(#,##0.00\);_(* &quot;-&quot;??_);_(@_)"/>
    <numFmt numFmtId="191" formatCode="#,##0&quot;       &quot;;\-#,##0&quot;       &quot;;&quot; -       &quot;;@\ "/>
    <numFmt numFmtId="192" formatCode="#,##0.00&quot; &quot;[$€-424]"/>
    <numFmt numFmtId="193" formatCode="#,##0.0&quot;0&quot;"/>
    <numFmt numFmtId="194" formatCode="#,##0.00&quot; &quot;[$€-424];[Red]&quot;-&quot;#,##0.00&quot; &quot;[$€-424]"/>
    <numFmt numFmtId="195" formatCode="[$-424]General"/>
    <numFmt numFmtId="196" formatCode="_ * #,##0.00_-\ _S_L_T_ ;_ * #,##0.00\-\ _S_L_T_ ;_ * &quot;-&quot;??_-\ _S_L_T_ ;_ @_ "/>
    <numFmt numFmtId="197" formatCode="#,##0.00;[Red]#,##0.00\-"/>
    <numFmt numFmtId="198" formatCode="_-* #,##0.00_-;\-* #,##0.00_-;_-* \-??_-;_-@_-"/>
    <numFmt numFmtId="199" formatCode="_-[$€]\ * #.##0.00_-;\-[$€]\ * #.##0.00_-;_-[$€]\ * &quot;-&quot;??_-;_-@_-"/>
    <numFmt numFmtId="200" formatCode="_-* #,##0.00\ [$€]_-;\-* #,##0.00\ [$€]_-;_-* \-??\ [$€]_-;_-@_-"/>
    <numFmt numFmtId="201" formatCode="_-* #,##0.00\ [$€-1]_-;\-* #,##0.00\ [$€-1]_-;_-* &quot;-&quot;??\ [$€-1]_-"/>
    <numFmt numFmtId="202" formatCode="#,##0.000000\ [$€-1]"/>
    <numFmt numFmtId="203" formatCode="&quot;SIT &quot;#,##0_);&quot;(SIT &quot;#,##0\)"/>
    <numFmt numFmtId="204" formatCode="0.0%"/>
    <numFmt numFmtId="205" formatCode="#,##0;[Red]#,##0"/>
    <numFmt numFmtId="206" formatCode="#,##0.00\ [$€-424];[Red]\-#,##0.00\ [$€-424]"/>
    <numFmt numFmtId="207" formatCode="#"/>
    <numFmt numFmtId="208" formatCode="dd/mm/yy"/>
    <numFmt numFmtId="209" formatCode="_-* #,##0\ _S_I_T_-;\-* #,##0\ _S_I_T_-;_-* &quot;-&quot;\ _S_I_T_-;_-@_-"/>
    <numFmt numFmtId="210" formatCode="_-* #,##0.00\ [$€-424]_-;\-* #,##0.00\ [$€-424]_-;_-* &quot;-&quot;??\ [$€-424]_-;_-@_-"/>
    <numFmt numFmtId="211" formatCode="0.0"/>
    <numFmt numFmtId="212" formatCode="_-* #,##0.00\ [$€-1]_-;\-* #,##0.00\ [$€-1]_-;_-* &quot;-&quot;??\ [$€-1]_-;_-@_-"/>
  </numFmts>
  <fonts count="276">
    <font>
      <sz val="11"/>
      <color theme="1"/>
      <name val="Calibri"/>
      <family val="2"/>
      <charset val="238"/>
      <scheme val="minor"/>
    </font>
    <font>
      <sz val="10"/>
      <color theme="1"/>
      <name val="Arial Narrow"/>
      <family val="2"/>
      <charset val="238"/>
    </font>
    <font>
      <sz val="9"/>
      <color theme="1"/>
      <name val="Arial Narrow"/>
      <family val="2"/>
      <charset val="238"/>
    </font>
    <font>
      <sz val="9"/>
      <color theme="1"/>
      <name val="Arial Narrow"/>
      <family val="2"/>
      <charset val="238"/>
    </font>
    <font>
      <sz val="9"/>
      <color theme="1"/>
      <name val="Arial Narrow"/>
      <family val="2"/>
      <charset val="238"/>
    </font>
    <font>
      <sz val="9"/>
      <color theme="1"/>
      <name val="Arial Narrow"/>
      <family val="2"/>
      <charset val="238"/>
    </font>
    <font>
      <sz val="9"/>
      <color theme="1"/>
      <name val="Arial Narrow"/>
      <family val="2"/>
      <charset val="238"/>
    </font>
    <font>
      <sz val="11"/>
      <color theme="1"/>
      <name val="Calibri"/>
      <family val="2"/>
      <charset val="238"/>
      <scheme val="minor"/>
    </font>
    <font>
      <sz val="12"/>
      <name val="Times New Roman"/>
      <family val="1"/>
    </font>
    <font>
      <sz val="10"/>
      <name val="Arial Narrow"/>
      <family val="2"/>
      <charset val="238"/>
    </font>
    <font>
      <b/>
      <sz val="10"/>
      <name val="Arial Narrow"/>
      <family val="2"/>
      <charset val="238"/>
    </font>
    <font>
      <sz val="10"/>
      <name val="Arial CE"/>
      <charset val="238"/>
    </font>
    <font>
      <b/>
      <sz val="10"/>
      <color indexed="55"/>
      <name val="Arial Narrow"/>
      <family val="2"/>
      <charset val="238"/>
    </font>
    <font>
      <sz val="10"/>
      <color indexed="55"/>
      <name val="Arial Narrow"/>
      <family val="2"/>
      <charset val="238"/>
    </font>
    <font>
      <sz val="11"/>
      <color indexed="8"/>
      <name val="Calibri"/>
      <family val="2"/>
      <charset val="238"/>
    </font>
    <font>
      <b/>
      <sz val="10"/>
      <color indexed="18"/>
      <name val="Arial Narrow"/>
      <family val="2"/>
      <charset val="238"/>
    </font>
    <font>
      <sz val="10"/>
      <color indexed="8"/>
      <name val="Arial Narrow"/>
      <family val="2"/>
      <charset val="238"/>
    </font>
    <font>
      <u/>
      <sz val="11"/>
      <color theme="10"/>
      <name val="Calibri"/>
      <family val="2"/>
      <charset val="238"/>
    </font>
    <font>
      <b/>
      <i/>
      <sz val="10"/>
      <name val="Arial Narrow"/>
      <family val="2"/>
      <charset val="238"/>
    </font>
    <font>
      <vertAlign val="superscript"/>
      <sz val="10"/>
      <name val="Arial Narrow"/>
      <family val="2"/>
      <charset val="238"/>
    </font>
    <font>
      <sz val="10"/>
      <name val="Arial"/>
      <family val="2"/>
      <charset val="238"/>
    </font>
    <font>
      <sz val="11"/>
      <color theme="1"/>
      <name val="Arial"/>
      <family val="2"/>
      <charset val="238"/>
    </font>
    <font>
      <sz val="11"/>
      <color indexed="8"/>
      <name val="Arial"/>
      <family val="2"/>
    </font>
    <font>
      <sz val="11"/>
      <color indexed="9"/>
      <name val="Calibri"/>
      <family val="2"/>
      <charset val="238"/>
    </font>
    <font>
      <sz val="11"/>
      <color indexed="17"/>
      <name val="Calibri"/>
      <family val="2"/>
      <charset val="238"/>
    </font>
    <font>
      <sz val="11"/>
      <color indexed="8"/>
      <name val="Arial CE1"/>
      <charset val="238"/>
    </font>
    <font>
      <sz val="10"/>
      <name val="Arial CE"/>
      <family val="2"/>
    </font>
    <font>
      <b/>
      <sz val="11"/>
      <color indexed="63"/>
      <name val="Calibri"/>
      <family val="2"/>
      <charset val="238"/>
    </font>
    <font>
      <b/>
      <sz val="15"/>
      <color indexed="56"/>
      <name val="Calibri"/>
      <family val="2"/>
      <charset val="238"/>
    </font>
    <font>
      <b/>
      <sz val="18"/>
      <color indexed="56"/>
      <name val="Cambria"/>
      <family val="2"/>
      <charset val="238"/>
    </font>
    <font>
      <b/>
      <sz val="15"/>
      <color indexed="48"/>
      <name val="Calibri"/>
      <family val="2"/>
      <charset val="238"/>
    </font>
    <font>
      <b/>
      <sz val="13"/>
      <color indexed="56"/>
      <name val="Calibri"/>
      <family val="2"/>
      <charset val="238"/>
    </font>
    <font>
      <b/>
      <sz val="13"/>
      <color indexed="48"/>
      <name val="Calibri"/>
      <family val="2"/>
      <charset val="238"/>
    </font>
    <font>
      <b/>
      <sz val="11"/>
      <color indexed="56"/>
      <name val="Calibri"/>
      <family val="2"/>
      <charset val="238"/>
    </font>
    <font>
      <b/>
      <sz val="11"/>
      <color indexed="48"/>
      <name val="Calibri"/>
      <family val="2"/>
      <charset val="238"/>
    </font>
    <font>
      <b/>
      <sz val="18"/>
      <color indexed="48"/>
      <name val="Cambria"/>
      <family val="2"/>
      <charset val="238"/>
    </font>
    <font>
      <sz val="11"/>
      <color theme="1"/>
      <name val="Arial Narrow"/>
      <family val="2"/>
      <charset val="238"/>
    </font>
    <font>
      <sz val="10"/>
      <name val="Arial"/>
      <family val="2"/>
    </font>
    <font>
      <sz val="11"/>
      <name val="Arial Narrow CE"/>
      <charset val="238"/>
    </font>
    <font>
      <sz val="10"/>
      <color rgb="FF000000"/>
      <name val="Times New Roman"/>
      <family val="1"/>
      <charset val="238"/>
    </font>
    <font>
      <sz val="10"/>
      <name val="Arial CE"/>
      <family val="2"/>
      <charset val="238"/>
    </font>
    <font>
      <sz val="11"/>
      <color indexed="60"/>
      <name val="Calibri"/>
      <family val="2"/>
      <charset val="238"/>
    </font>
    <font>
      <sz val="11"/>
      <color indexed="59"/>
      <name val="Calibri"/>
      <family val="2"/>
      <charset val="238"/>
    </font>
    <font>
      <sz val="11"/>
      <color indexed="10"/>
      <name val="Calibri"/>
      <family val="2"/>
      <charset val="238"/>
    </font>
    <font>
      <i/>
      <sz val="11"/>
      <color indexed="23"/>
      <name val="Calibri"/>
      <family val="2"/>
      <charset val="238"/>
    </font>
    <font>
      <sz val="11"/>
      <color indexed="8"/>
      <name val="Times New Roman"/>
      <family val="1"/>
      <charset val="238"/>
    </font>
    <font>
      <sz val="11"/>
      <color indexed="52"/>
      <name val="Calibri"/>
      <family val="2"/>
      <charset val="238"/>
    </font>
    <font>
      <b/>
      <sz val="11"/>
      <color indexed="9"/>
      <name val="Calibri"/>
      <family val="2"/>
      <charset val="238"/>
    </font>
    <font>
      <b/>
      <sz val="11"/>
      <color indexed="52"/>
      <name val="Calibri"/>
      <family val="2"/>
      <charset val="238"/>
    </font>
    <font>
      <b/>
      <sz val="11"/>
      <color indexed="60"/>
      <name val="Calibri"/>
      <family val="2"/>
      <charset val="238"/>
    </font>
    <font>
      <sz val="11"/>
      <color indexed="20"/>
      <name val="Calibri"/>
      <family val="2"/>
      <charset val="238"/>
    </font>
    <font>
      <sz val="11"/>
      <color indexed="62"/>
      <name val="Calibri"/>
      <family val="2"/>
      <charset val="238"/>
    </font>
    <font>
      <b/>
      <sz val="11"/>
      <color indexed="8"/>
      <name val="Calibri"/>
      <family val="2"/>
      <charset val="238"/>
    </font>
    <font>
      <sz val="10"/>
      <color rgb="FFFF0000"/>
      <name val="Arial Narrow"/>
      <family val="2"/>
      <charset val="238"/>
    </font>
    <font>
      <b/>
      <sz val="10"/>
      <color rgb="FFFF0000"/>
      <name val="Arial Narrow"/>
      <family val="2"/>
      <charset val="238"/>
    </font>
    <font>
      <sz val="12"/>
      <name val="Times New Roman"/>
      <family val="1"/>
      <charset val="238"/>
    </font>
    <font>
      <b/>
      <sz val="14"/>
      <color indexed="9"/>
      <name val="Arial Narrow"/>
      <family val="2"/>
      <charset val="238"/>
    </font>
    <font>
      <sz val="14"/>
      <name val="Arial Narrow"/>
      <family val="2"/>
      <charset val="238"/>
    </font>
    <font>
      <b/>
      <sz val="12"/>
      <name val="Arial Narrow"/>
      <family val="2"/>
      <charset val="238"/>
    </font>
    <font>
      <sz val="12"/>
      <name val="Arial Narrow"/>
      <family val="2"/>
      <charset val="238"/>
    </font>
    <font>
      <b/>
      <sz val="10"/>
      <color indexed="10"/>
      <name val="Arial Narrow"/>
      <family val="2"/>
      <charset val="238"/>
    </font>
    <font>
      <sz val="10"/>
      <color theme="1"/>
      <name val="Arial"/>
      <family val="2"/>
      <charset val="238"/>
    </font>
    <font>
      <sz val="11"/>
      <name val="Arial Narrow CE"/>
      <family val="2"/>
      <charset val="238"/>
    </font>
    <font>
      <b/>
      <sz val="10"/>
      <color indexed="8"/>
      <name val="Arial Narrow"/>
      <family val="2"/>
      <charset val="238"/>
    </font>
    <font>
      <sz val="10"/>
      <color theme="1"/>
      <name val="Arial Narrow"/>
      <family val="2"/>
      <charset val="238"/>
    </font>
    <font>
      <b/>
      <sz val="12"/>
      <color theme="1"/>
      <name val="Arial Narrow"/>
      <family val="2"/>
      <charset val="238"/>
    </font>
    <font>
      <b/>
      <sz val="11"/>
      <color theme="1"/>
      <name val="Arial Narrow"/>
      <family val="2"/>
      <charset val="238"/>
    </font>
    <font>
      <sz val="12"/>
      <name val="Times New Roman"/>
      <family val="1"/>
      <charset val="1"/>
    </font>
    <font>
      <sz val="11"/>
      <color indexed="8"/>
      <name val="Arial"/>
      <family val="2"/>
      <charset val="1"/>
    </font>
    <font>
      <b/>
      <sz val="11"/>
      <color indexed="10"/>
      <name val="Calibri"/>
      <family val="2"/>
      <charset val="238"/>
    </font>
    <font>
      <sz val="10"/>
      <name val="Mangal"/>
      <family val="2"/>
      <charset val="238"/>
    </font>
    <font>
      <sz val="10"/>
      <color indexed="24"/>
      <name val="Arial"/>
      <family val="2"/>
      <charset val="238"/>
    </font>
    <font>
      <sz val="9"/>
      <name val="Futura Prins"/>
      <charset val="238"/>
    </font>
    <font>
      <sz val="9"/>
      <name val="Futura Prins"/>
      <charset val="1"/>
    </font>
    <font>
      <sz val="9"/>
      <name val="Futura Prins"/>
    </font>
    <font>
      <b/>
      <sz val="15"/>
      <color indexed="62"/>
      <name val="Calibri"/>
      <family val="2"/>
      <charset val="238"/>
    </font>
    <font>
      <b/>
      <sz val="13"/>
      <color indexed="62"/>
      <name val="Calibri"/>
      <family val="2"/>
      <charset val="238"/>
    </font>
    <font>
      <b/>
      <sz val="11"/>
      <color indexed="62"/>
      <name val="Calibri"/>
      <family val="2"/>
      <charset val="238"/>
    </font>
    <font>
      <u/>
      <sz val="11"/>
      <color indexed="12"/>
      <name val="Calibri"/>
      <family val="2"/>
      <charset val="238"/>
    </font>
    <font>
      <u/>
      <sz val="10"/>
      <color indexed="12"/>
      <name val="Arial CE"/>
      <charset val="238"/>
    </font>
    <font>
      <u/>
      <sz val="10"/>
      <color indexed="12"/>
      <name val="Arial CE"/>
      <family val="2"/>
      <charset val="238"/>
    </font>
    <font>
      <b/>
      <sz val="11"/>
      <name val="Arial CE"/>
      <family val="2"/>
      <charset val="238"/>
    </font>
    <font>
      <sz val="10"/>
      <name val="MS Sans Serif"/>
      <family val="2"/>
      <charset val="238"/>
    </font>
    <font>
      <sz val="10"/>
      <name val="Arial"/>
      <family val="2"/>
      <charset val="1"/>
    </font>
    <font>
      <sz val="10"/>
      <name val="Times New Roman CE"/>
      <family val="1"/>
      <charset val="238"/>
    </font>
    <font>
      <sz val="10"/>
      <color indexed="8"/>
      <name val="Times New Roman"/>
      <family val="1"/>
      <charset val="238"/>
    </font>
    <font>
      <sz val="10"/>
      <name val="Verdana"/>
      <family val="2"/>
      <charset val="238"/>
    </font>
    <font>
      <sz val="10"/>
      <name val="Century Gothic"/>
      <family val="2"/>
      <charset val="238"/>
    </font>
    <font>
      <sz val="12"/>
      <color theme="1"/>
      <name val="Calibri"/>
      <family val="2"/>
      <scheme val="minor"/>
    </font>
    <font>
      <sz val="11"/>
      <color indexed="19"/>
      <name val="Calibri"/>
      <family val="2"/>
      <charset val="238"/>
    </font>
    <font>
      <sz val="10"/>
      <name val="Courier New"/>
      <family val="1"/>
      <charset val="238"/>
    </font>
    <font>
      <sz val="10"/>
      <name val="Courier"/>
      <family val="1"/>
      <charset val="238"/>
    </font>
    <font>
      <sz val="10"/>
      <name val="Arial CE"/>
    </font>
    <font>
      <sz val="12"/>
      <name val="Courier"/>
      <family val="1"/>
      <charset val="238"/>
    </font>
    <font>
      <sz val="11"/>
      <name val="Times New Roman"/>
      <family val="1"/>
      <charset val="238"/>
    </font>
    <font>
      <sz val="11"/>
      <name val="Futura Prins"/>
      <charset val="238"/>
    </font>
    <font>
      <sz val="11"/>
      <name val="Futura Prins"/>
      <charset val="1"/>
    </font>
    <font>
      <sz val="11"/>
      <name val="Futura Prins"/>
    </font>
    <font>
      <sz val="8"/>
      <color indexed="8"/>
      <name val="Tahoma"/>
      <family val="2"/>
      <charset val="238"/>
    </font>
    <font>
      <sz val="10"/>
      <name val="Arial"/>
      <family val="2"/>
      <charset val="204"/>
    </font>
    <font>
      <b/>
      <sz val="18"/>
      <color indexed="62"/>
      <name val="Cambria"/>
      <family val="2"/>
      <charset val="238"/>
    </font>
    <font>
      <sz val="11"/>
      <color indexed="8"/>
      <name val="Arial"/>
      <family val="2"/>
      <charset val="238"/>
    </font>
    <font>
      <sz val="11"/>
      <color indexed="8"/>
      <name val="Calibri"/>
      <family val="2"/>
    </font>
    <font>
      <b/>
      <i/>
      <sz val="10"/>
      <color indexed="18"/>
      <name val="Arial Narrow"/>
      <family val="2"/>
      <charset val="238"/>
    </font>
    <font>
      <b/>
      <sz val="9"/>
      <name val="Arial Narrow"/>
      <family val="2"/>
      <charset val="238"/>
    </font>
    <font>
      <sz val="10"/>
      <color theme="5" tint="-0.499984740745262"/>
      <name val="Arial Narrow"/>
      <family val="2"/>
      <charset val="238"/>
    </font>
    <font>
      <sz val="11"/>
      <name val="Arial Narrow"/>
      <family val="2"/>
      <charset val="238"/>
    </font>
    <font>
      <b/>
      <sz val="11"/>
      <color rgb="FF8E0000"/>
      <name val="Arial Narrow"/>
      <family val="2"/>
      <charset val="238"/>
    </font>
    <font>
      <b/>
      <sz val="20"/>
      <color theme="3"/>
      <name val="Arial Narrow"/>
      <family val="2"/>
      <charset val="238"/>
    </font>
    <font>
      <b/>
      <sz val="20"/>
      <color theme="0"/>
      <name val="Arial Narrow"/>
      <family val="2"/>
      <charset val="238"/>
    </font>
    <font>
      <b/>
      <sz val="11"/>
      <color theme="0"/>
      <name val="Arial Narrow"/>
      <family val="2"/>
      <charset val="238"/>
    </font>
    <font>
      <b/>
      <sz val="14"/>
      <color rgb="FF8E0000"/>
      <name val="Arial Narrow"/>
      <family val="2"/>
      <charset val="238"/>
    </font>
    <font>
      <u/>
      <sz val="10"/>
      <name val="Arial Narrow"/>
      <family val="2"/>
      <charset val="238"/>
    </font>
    <font>
      <sz val="9"/>
      <color theme="1"/>
      <name val="NewsGoth Cn BT"/>
      <family val="2"/>
      <charset val="238"/>
    </font>
    <font>
      <b/>
      <sz val="10"/>
      <color rgb="FF000080"/>
      <name val="NewsGoth Cn BT"/>
      <family val="2"/>
    </font>
    <font>
      <sz val="9"/>
      <color theme="1"/>
      <name val="NewsGoth Cn BT"/>
      <family val="2"/>
    </font>
    <font>
      <b/>
      <sz val="9"/>
      <color rgb="FF000080"/>
      <name val="NewsGoth Cn BT"/>
      <family val="2"/>
    </font>
    <font>
      <sz val="9"/>
      <color rgb="FF000080"/>
      <name val="NewsGoth Cn BT"/>
      <family val="2"/>
    </font>
    <font>
      <b/>
      <sz val="9"/>
      <color theme="1"/>
      <name val="NewsGoth Cn BT"/>
      <family val="2"/>
    </font>
    <font>
      <b/>
      <sz val="11"/>
      <color rgb="FF000080"/>
      <name val="NewsGoth Cn BT"/>
      <family val="2"/>
    </font>
    <font>
      <b/>
      <sz val="14"/>
      <color rgb="FF000080"/>
      <name val="NewsGoth Cn BT"/>
      <family val="2"/>
    </font>
    <font>
      <sz val="11"/>
      <color rgb="FF000000"/>
      <name val="Calibri"/>
      <family val="2"/>
    </font>
    <font>
      <sz val="9"/>
      <name val="Tahoma"/>
      <family val="2"/>
      <charset val="238"/>
    </font>
    <font>
      <sz val="12"/>
      <name val="Courier"/>
      <family val="3"/>
    </font>
    <font>
      <sz val="12"/>
      <name val="Times New Roman CE"/>
      <family val="1"/>
      <charset val="238"/>
    </font>
    <font>
      <sz val="11"/>
      <color indexed="8"/>
      <name val="Arial1"/>
      <charset val="238"/>
    </font>
    <font>
      <sz val="9"/>
      <color theme="6" tint="-0.499984740745262"/>
      <name val="Arial Narrow"/>
      <family val="2"/>
      <charset val="238"/>
    </font>
    <font>
      <sz val="11"/>
      <color rgb="FF000000"/>
      <name val="Calibri"/>
      <family val="2"/>
      <charset val="238"/>
    </font>
    <font>
      <sz val="11"/>
      <color theme="1"/>
      <name val="NewsGoth Cn BT"/>
      <family val="2"/>
    </font>
    <font>
      <sz val="11"/>
      <name val="Calibri"/>
      <family val="2"/>
      <charset val="238"/>
    </font>
    <font>
      <b/>
      <sz val="12"/>
      <color theme="1"/>
      <name val="NewsGoth Cn BT"/>
      <family val="2"/>
    </font>
    <font>
      <sz val="11"/>
      <color rgb="FF000080"/>
      <name val="NewsGoth Cn BT"/>
      <family val="2"/>
    </font>
    <font>
      <strike/>
      <sz val="8"/>
      <color rgb="FFC0C0C0"/>
      <name val="NewsGoth Cn BT"/>
      <family val="2"/>
    </font>
    <font>
      <i/>
      <sz val="11"/>
      <color theme="1"/>
      <name val="NewsGoth Cn BT"/>
      <family val="2"/>
    </font>
    <font>
      <i/>
      <sz val="9"/>
      <color theme="1"/>
      <name val="NewsGoth Cn BT"/>
      <family val="2"/>
    </font>
    <font>
      <b/>
      <sz val="7"/>
      <color theme="1"/>
      <name val="NewsGoth Cn BT"/>
      <family val="2"/>
    </font>
    <font>
      <i/>
      <sz val="9"/>
      <color indexed="8"/>
      <name val="NewsGoth Cn BT"/>
      <family val="2"/>
    </font>
    <font>
      <sz val="10"/>
      <color indexed="8"/>
      <name val="Arial"/>
      <family val="2"/>
      <charset val="238"/>
    </font>
    <font>
      <b/>
      <sz val="14"/>
      <name val="Arial Narrow"/>
      <family val="2"/>
      <charset val="238"/>
    </font>
    <font>
      <sz val="10"/>
      <color theme="6"/>
      <name val="Arial Narrow"/>
      <family val="2"/>
      <charset val="238"/>
    </font>
    <font>
      <b/>
      <sz val="10"/>
      <color theme="6"/>
      <name val="Arial Narrow"/>
      <family val="2"/>
      <charset val="238"/>
    </font>
    <font>
      <strike/>
      <sz val="10"/>
      <name val="Arial Narrow"/>
      <family val="2"/>
      <charset val="238"/>
    </font>
    <font>
      <b/>
      <strike/>
      <sz val="10"/>
      <name val="Arial Narrow"/>
      <family val="2"/>
      <charset val="238"/>
    </font>
    <font>
      <sz val="9"/>
      <name val="Arial Narrow"/>
      <family val="2"/>
      <charset val="238"/>
    </font>
    <font>
      <b/>
      <sz val="18"/>
      <color theme="3"/>
      <name val="Cambria"/>
      <family val="2"/>
      <charset val="238"/>
      <scheme val="major"/>
    </font>
    <font>
      <b/>
      <sz val="11"/>
      <name val="Arial Narrow"/>
      <family val="2"/>
      <charset val="238"/>
    </font>
    <font>
      <u/>
      <sz val="10"/>
      <color indexed="8"/>
      <name val="Arial Narrow"/>
      <family val="2"/>
      <charset val="238"/>
    </font>
    <font>
      <sz val="10"/>
      <name val="Arial Narrow"/>
      <family val="2"/>
    </font>
    <font>
      <b/>
      <sz val="10"/>
      <name val="Arial Narrow"/>
      <family val="2"/>
    </font>
    <font>
      <sz val="11"/>
      <color rgb="FF9C0006"/>
      <name val="Calibri"/>
      <family val="2"/>
      <charset val="238"/>
      <scheme val="minor"/>
    </font>
    <font>
      <sz val="11"/>
      <color indexed="9"/>
      <name val="Calibri"/>
      <family val="2"/>
    </font>
    <font>
      <sz val="11"/>
      <color indexed="20"/>
      <name val="Calibri"/>
      <family val="2"/>
    </font>
    <font>
      <sz val="11"/>
      <color indexed="17"/>
      <name val="Calibri"/>
      <family val="2"/>
    </font>
    <font>
      <sz val="11"/>
      <color indexed="62"/>
      <name val="Calibri"/>
      <family val="2"/>
    </font>
    <font>
      <b/>
      <sz val="11"/>
      <color indexed="63"/>
      <name val="Calibri"/>
      <family val="2"/>
    </font>
    <font>
      <sz val="10"/>
      <name val="Mangal"/>
      <family val="1"/>
    </font>
    <font>
      <b/>
      <sz val="18"/>
      <color indexed="62"/>
      <name val="Cambria"/>
      <family val="1"/>
    </font>
    <font>
      <b/>
      <sz val="11"/>
      <color indexed="10"/>
      <name val="Calibri"/>
      <family val="2"/>
    </font>
    <font>
      <b/>
      <sz val="11"/>
      <color indexed="62"/>
      <name val="Calibri"/>
      <family val="2"/>
    </font>
    <font>
      <sz val="11"/>
      <color indexed="10"/>
      <name val="Calibri"/>
      <family val="2"/>
    </font>
    <font>
      <b/>
      <sz val="13"/>
      <color indexed="62"/>
      <name val="Calibri"/>
      <family val="2"/>
    </font>
    <font>
      <i/>
      <sz val="11"/>
      <color indexed="23"/>
      <name val="Calibri"/>
      <family val="2"/>
    </font>
    <font>
      <b/>
      <sz val="11"/>
      <color indexed="9"/>
      <name val="Calibri"/>
      <family val="2"/>
    </font>
    <font>
      <b/>
      <sz val="11"/>
      <color indexed="52"/>
      <name val="Calibri"/>
      <family val="2"/>
    </font>
    <font>
      <b/>
      <sz val="11"/>
      <color indexed="60"/>
      <name val="Calibri"/>
      <family val="2"/>
    </font>
    <font>
      <sz val="11"/>
      <color indexed="8"/>
      <name val="Arial CE1"/>
    </font>
    <font>
      <u/>
      <sz val="11"/>
      <color indexed="12"/>
      <name val="Calibri"/>
      <family val="2"/>
    </font>
    <font>
      <sz val="11"/>
      <name val="Arial Narrow CE"/>
    </font>
    <font>
      <b/>
      <sz val="18"/>
      <color indexed="56"/>
      <name val="Cambria"/>
      <family val="1"/>
    </font>
    <font>
      <b/>
      <sz val="15"/>
      <color indexed="62"/>
      <name val="Calibri"/>
      <family val="2"/>
    </font>
    <font>
      <b/>
      <sz val="15"/>
      <color indexed="56"/>
      <name val="Calibri"/>
      <family val="2"/>
    </font>
    <font>
      <sz val="12"/>
      <name val="Times New Roman CE"/>
    </font>
    <font>
      <b/>
      <sz val="11"/>
      <color indexed="56"/>
      <name val="Calibri"/>
      <family val="2"/>
    </font>
    <font>
      <b/>
      <sz val="13"/>
      <color indexed="56"/>
      <name val="Calibri"/>
      <family val="2"/>
    </font>
    <font>
      <b/>
      <sz val="11"/>
      <color indexed="8"/>
      <name val="Calibri"/>
      <family val="2"/>
    </font>
    <font>
      <sz val="10"/>
      <name val="Times New Roman CE"/>
    </font>
    <font>
      <b/>
      <sz val="15"/>
      <color indexed="48"/>
      <name val="Calibri"/>
      <family val="2"/>
    </font>
    <font>
      <b/>
      <sz val="13"/>
      <color indexed="48"/>
      <name val="Calibri"/>
      <family val="2"/>
    </font>
    <font>
      <b/>
      <sz val="11"/>
      <color indexed="48"/>
      <name val="Calibri"/>
      <family val="2"/>
    </font>
    <font>
      <sz val="11"/>
      <color indexed="59"/>
      <name val="Calibri"/>
      <family val="2"/>
    </font>
    <font>
      <sz val="11"/>
      <color indexed="19"/>
      <name val="Calibri"/>
      <family val="2"/>
    </font>
    <font>
      <b/>
      <sz val="18"/>
      <color indexed="48"/>
      <name val="Cambria"/>
      <family val="1"/>
    </font>
    <font>
      <b/>
      <sz val="11"/>
      <name val="Arial CE"/>
    </font>
    <font>
      <sz val="10"/>
      <name val="MS Sans Serif"/>
      <family val="2"/>
    </font>
    <font>
      <sz val="10"/>
      <color indexed="8"/>
      <name val="Times New Roman"/>
      <family val="1"/>
    </font>
    <font>
      <sz val="11"/>
      <color indexed="52"/>
      <name val="Calibri"/>
      <family val="2"/>
    </font>
    <font>
      <sz val="11"/>
      <color indexed="60"/>
      <name val="Calibri"/>
      <family val="2"/>
    </font>
    <font>
      <sz val="10"/>
      <name val="Courier"/>
      <family val="1"/>
    </font>
    <font>
      <sz val="10"/>
      <name val="Courier New"/>
      <family val="3"/>
    </font>
    <font>
      <sz val="11"/>
      <color indexed="8"/>
      <name val="Times New Roman"/>
      <family val="1"/>
    </font>
    <font>
      <sz val="10"/>
      <name val="Geneva"/>
    </font>
    <font>
      <sz val="11"/>
      <name val="Times New Roman CE"/>
      <charset val="238"/>
    </font>
    <font>
      <sz val="11"/>
      <color theme="1"/>
      <name val="Calibri"/>
      <family val="2"/>
      <scheme val="minor"/>
    </font>
    <font>
      <u/>
      <sz val="11"/>
      <color indexed="39"/>
      <name val="Calibri"/>
      <family val="2"/>
      <charset val="238"/>
    </font>
    <font>
      <sz val="9"/>
      <color indexed="19"/>
      <name val="Arial Narrow"/>
      <family val="2"/>
      <charset val="238"/>
    </font>
    <font>
      <sz val="11"/>
      <color indexed="14"/>
      <name val="Calibri"/>
      <family val="2"/>
      <charset val="238"/>
      <scheme val="minor"/>
    </font>
    <font>
      <sz val="11"/>
      <color indexed="8"/>
      <name val="Times New Roman"/>
      <family val="2"/>
      <charset val="238"/>
    </font>
    <font>
      <b/>
      <i/>
      <sz val="16"/>
      <color rgb="FF000000"/>
      <name val="Calibri"/>
      <family val="2"/>
      <charset val="238"/>
    </font>
    <font>
      <sz val="10"/>
      <color rgb="FF000000"/>
      <name val="Geneva"/>
      <charset val="238"/>
    </font>
    <font>
      <b/>
      <i/>
      <u/>
      <sz val="11"/>
      <color rgb="FF000000"/>
      <name val="Calibri"/>
      <family val="2"/>
      <charset val="238"/>
    </font>
    <font>
      <sz val="10"/>
      <name val="Calibri"/>
      <family val="2"/>
      <charset val="238"/>
    </font>
    <font>
      <sz val="11"/>
      <name val="Times New Roman CE"/>
    </font>
    <font>
      <sz val="10"/>
      <color theme="1"/>
      <name val="Arial CE"/>
      <charset val="238"/>
    </font>
    <font>
      <b/>
      <u/>
      <sz val="10"/>
      <name val="Arial Narrow"/>
      <family val="2"/>
      <charset val="238"/>
    </font>
    <font>
      <u/>
      <sz val="10"/>
      <name val="Arial Narrow"/>
      <family val="2"/>
    </font>
    <font>
      <sz val="10"/>
      <name val="Helv"/>
      <charset val="204"/>
    </font>
    <font>
      <sz val="11"/>
      <color theme="0"/>
      <name val="Calibri"/>
      <family val="2"/>
      <charset val="238"/>
      <scheme val="minor"/>
    </font>
    <font>
      <sz val="11"/>
      <color theme="0"/>
      <name val="Calibri"/>
      <family val="2"/>
      <scheme val="minor"/>
    </font>
    <font>
      <sz val="11"/>
      <color indexed="16"/>
      <name val="Calibri"/>
      <family val="2"/>
      <charset val="238"/>
    </font>
    <font>
      <b/>
      <sz val="11"/>
      <color indexed="10"/>
      <name val="Calibri"/>
      <family val="2"/>
      <scheme val="minor"/>
    </font>
    <font>
      <b/>
      <sz val="11"/>
      <color indexed="53"/>
      <name val="Calibri"/>
      <family val="2"/>
      <charset val="238"/>
    </font>
    <font>
      <sz val="12"/>
      <name val="Courier New"/>
      <family val="3"/>
      <charset val="238"/>
    </font>
    <font>
      <sz val="11"/>
      <color rgb="FF006100"/>
      <name val="Calibri"/>
      <family val="2"/>
      <charset val="238"/>
      <scheme val="minor"/>
    </font>
    <font>
      <sz val="11"/>
      <color rgb="FF006100"/>
      <name val="Calibri"/>
      <family val="2"/>
      <scheme val="minor"/>
    </font>
    <font>
      <b/>
      <sz val="15"/>
      <color theme="3"/>
      <name val="Calibri"/>
      <family val="2"/>
      <scheme val="minor"/>
    </font>
    <font>
      <b/>
      <sz val="15"/>
      <color theme="3"/>
      <name val="Calibri"/>
      <family val="2"/>
      <charset val="238"/>
      <scheme val="minor"/>
    </font>
    <font>
      <b/>
      <sz val="13"/>
      <color theme="3"/>
      <name val="Calibri"/>
      <family val="2"/>
      <scheme val="minor"/>
    </font>
    <font>
      <b/>
      <sz val="13"/>
      <color theme="3"/>
      <name val="Calibri"/>
      <family val="2"/>
      <charset val="238"/>
      <scheme val="minor"/>
    </font>
    <font>
      <b/>
      <sz val="11"/>
      <color theme="3"/>
      <name val="Calibri"/>
      <family val="2"/>
      <scheme val="minor"/>
    </font>
    <font>
      <b/>
      <sz val="11"/>
      <color theme="3"/>
      <name val="Calibri"/>
      <family val="2"/>
      <charset val="238"/>
      <scheme val="minor"/>
    </font>
    <font>
      <sz val="11"/>
      <color rgb="FF3F3F76"/>
      <name val="Calibri"/>
      <family val="2"/>
      <scheme val="minor"/>
    </font>
    <font>
      <sz val="11"/>
      <color rgb="FF3F3F76"/>
      <name val="Calibri"/>
      <family val="2"/>
      <charset val="238"/>
      <scheme val="minor"/>
    </font>
    <font>
      <b/>
      <sz val="11"/>
      <color rgb="FF3F3F3F"/>
      <name val="Calibri"/>
      <family val="2"/>
      <charset val="238"/>
      <scheme val="minor"/>
    </font>
    <font>
      <sz val="10"/>
      <name val="Times New Roman"/>
      <family val="1"/>
      <charset val="238"/>
    </font>
    <font>
      <sz val="11"/>
      <color rgb="FFFA7D00"/>
      <name val="Calibri"/>
      <family val="2"/>
      <scheme val="minor"/>
    </font>
    <font>
      <sz val="11"/>
      <color indexed="53"/>
      <name val="Calibri"/>
      <family val="2"/>
      <charset val="238"/>
    </font>
    <font>
      <sz val="11"/>
      <color rgb="FFFA7D00"/>
      <name val="Calibri"/>
      <family val="2"/>
      <charset val="238"/>
      <scheme val="minor"/>
    </font>
    <font>
      <sz val="11"/>
      <color indexed="19"/>
      <name val="Calibri"/>
      <family val="2"/>
      <scheme val="minor"/>
    </font>
    <font>
      <sz val="11"/>
      <color rgb="FF9C6500"/>
      <name val="Calibri"/>
      <family val="2"/>
      <scheme val="minor"/>
    </font>
    <font>
      <sz val="11"/>
      <color rgb="FF9C6500"/>
      <name val="Calibri"/>
      <family val="2"/>
      <charset val="238"/>
      <scheme val="minor"/>
    </font>
    <font>
      <sz val="10"/>
      <name val="SL Dutch"/>
    </font>
    <font>
      <sz val="11"/>
      <color rgb="FFFF0000"/>
      <name val="Calibri"/>
      <family val="2"/>
      <charset val="238"/>
      <scheme val="minor"/>
    </font>
    <font>
      <b/>
      <sz val="11"/>
      <color rgb="FF3F3F3F"/>
      <name val="Calibri"/>
      <family val="2"/>
      <scheme val="minor"/>
    </font>
    <font>
      <sz val="5"/>
      <name val="Courier New CE"/>
      <family val="3"/>
      <charset val="238"/>
    </font>
    <font>
      <b/>
      <sz val="10"/>
      <name val="Courier New CE"/>
      <family val="3"/>
      <charset val="238"/>
    </font>
    <font>
      <b/>
      <sz val="11"/>
      <name val="Futura Prins"/>
      <charset val="238"/>
    </font>
    <font>
      <sz val="10"/>
      <color indexed="8"/>
      <name val="Arial"/>
      <family val="2"/>
    </font>
    <font>
      <sz val="10"/>
      <name val="Helv"/>
    </font>
    <font>
      <b/>
      <sz val="18"/>
      <color indexed="62"/>
      <name val="Cambria"/>
      <family val="2"/>
    </font>
    <font>
      <b/>
      <sz val="18"/>
      <color theme="3"/>
      <name val="Cambria"/>
      <family val="2"/>
      <scheme val="major"/>
    </font>
    <font>
      <b/>
      <sz val="11"/>
      <color theme="1"/>
      <name val="Calibri"/>
      <family val="2"/>
      <charset val="238"/>
      <scheme val="minor"/>
    </font>
    <font>
      <b/>
      <sz val="11"/>
      <color theme="1"/>
      <name val="Calibri"/>
      <family val="2"/>
      <scheme val="minor"/>
    </font>
    <font>
      <sz val="10"/>
      <name val="Tahoma"/>
      <family val="2"/>
      <charset val="238"/>
    </font>
    <font>
      <sz val="8"/>
      <name val="Arial Narrow"/>
      <family val="2"/>
      <charset val="238"/>
    </font>
    <font>
      <i/>
      <sz val="11"/>
      <color rgb="FF7F7F7F"/>
      <name val="Calibri"/>
      <family val="2"/>
      <charset val="238"/>
      <scheme val="minor"/>
    </font>
    <font>
      <sz val="10"/>
      <name val="Century Gothic CE"/>
      <family val="2"/>
      <charset val="238"/>
    </font>
    <font>
      <b/>
      <sz val="10"/>
      <name val="Century Gothic CE"/>
      <family val="2"/>
      <charset val="238"/>
    </font>
    <font>
      <b/>
      <sz val="11"/>
      <name val="Arial Narrow"/>
      <family val="2"/>
    </font>
    <font>
      <b/>
      <sz val="10"/>
      <name val="NewsGoth Cn BT"/>
      <family val="2"/>
    </font>
    <font>
      <sz val="10"/>
      <name val="NewsGoth Cn BT"/>
      <family val="2"/>
    </font>
    <font>
      <b/>
      <sz val="8"/>
      <color indexed="8"/>
      <name val="Arial Narrow"/>
      <family val="2"/>
      <charset val="238"/>
    </font>
    <font>
      <b/>
      <sz val="8"/>
      <name val="Arial Narrow"/>
      <family val="2"/>
      <charset val="238"/>
    </font>
    <font>
      <sz val="8"/>
      <color indexed="8"/>
      <name val="Arial Narrow"/>
      <family val="2"/>
      <charset val="238"/>
    </font>
    <font>
      <sz val="8"/>
      <color rgb="FF364049"/>
      <name val="Arial Narrow"/>
      <family val="2"/>
      <charset val="238"/>
    </font>
    <font>
      <sz val="8"/>
      <color rgb="FFFF0000"/>
      <name val="Arial Narrow"/>
      <family val="2"/>
      <charset val="238"/>
    </font>
    <font>
      <b/>
      <sz val="10"/>
      <name val="Arial Narrow"/>
      <family val="2"/>
      <charset val="1"/>
    </font>
    <font>
      <sz val="10"/>
      <name val="Arial Narrow"/>
      <family val="2"/>
      <charset val="1"/>
    </font>
    <font>
      <sz val="10"/>
      <color indexed="8"/>
      <name val="Arial Narrow"/>
      <family val="2"/>
      <charset val="1"/>
    </font>
    <font>
      <vertAlign val="superscript"/>
      <sz val="10"/>
      <name val="Arial Narrow"/>
      <family val="2"/>
      <charset val="1"/>
    </font>
    <font>
      <b/>
      <sz val="10"/>
      <color indexed="8"/>
      <name val="Arial Narrow"/>
      <family val="2"/>
      <charset val="1"/>
    </font>
    <font>
      <b/>
      <sz val="12"/>
      <name val="Arial Narrow"/>
      <family val="2"/>
    </font>
    <font>
      <sz val="10"/>
      <color rgb="FFFF0000"/>
      <name val="Arial Narrow"/>
      <family val="2"/>
    </font>
    <font>
      <vertAlign val="superscript"/>
      <sz val="10"/>
      <color indexed="8"/>
      <name val="Arial Narrow"/>
      <family val="2"/>
      <charset val="238"/>
    </font>
    <font>
      <sz val="10"/>
      <color rgb="FF000000"/>
      <name val="Arial Narrow"/>
      <family val="2"/>
      <charset val="238"/>
    </font>
    <font>
      <b/>
      <sz val="10"/>
      <color rgb="FF000000"/>
      <name val="Arial Narrow"/>
      <family val="2"/>
      <charset val="238"/>
    </font>
    <font>
      <b/>
      <sz val="10"/>
      <color theme="1"/>
      <name val="Calibri"/>
      <family val="2"/>
      <charset val="238"/>
      <scheme val="minor"/>
    </font>
    <font>
      <sz val="8"/>
      <color theme="4" tint="-0.249977111117893"/>
      <name val="Arial Narrow"/>
      <family val="2"/>
      <charset val="238"/>
    </font>
    <font>
      <sz val="10"/>
      <color theme="4" tint="-0.249977111117893"/>
      <name val="Arial Narrow"/>
      <family val="2"/>
      <charset val="238"/>
    </font>
    <font>
      <b/>
      <sz val="10"/>
      <color theme="4" tint="-0.249977111117893"/>
      <name val="Arial Narrow"/>
      <family val="2"/>
      <charset val="238"/>
    </font>
    <font>
      <sz val="9"/>
      <color theme="4" tint="-0.249977111117893"/>
      <name val="Arial Narrow"/>
      <family val="2"/>
      <charset val="238"/>
    </font>
    <font>
      <b/>
      <sz val="9"/>
      <color theme="4" tint="-0.249977111117893"/>
      <name val="Arial Narrow"/>
      <family val="2"/>
      <charset val="238"/>
    </font>
    <font>
      <sz val="10"/>
      <color theme="4" tint="-0.249977111117893"/>
      <name val="Arial CE"/>
      <family val="2"/>
      <charset val="238"/>
    </font>
    <font>
      <sz val="10"/>
      <color theme="4" tint="-0.249977111117893"/>
      <name val="Arial"/>
      <family val="2"/>
      <charset val="238"/>
    </font>
    <font>
      <b/>
      <sz val="8"/>
      <color theme="4" tint="-0.249977111117893"/>
      <name val="Arial Narrow"/>
      <family val="2"/>
      <charset val="238"/>
    </font>
    <font>
      <i/>
      <sz val="9"/>
      <color theme="1" tint="0.249977111117893"/>
      <name val="Arial Narrow"/>
      <family val="2"/>
      <charset val="238"/>
    </font>
    <font>
      <b/>
      <i/>
      <sz val="9"/>
      <color theme="1" tint="0.249977111117893"/>
      <name val="Arial Narrow"/>
      <family val="2"/>
      <charset val="238"/>
    </font>
  </fonts>
  <fills count="158">
    <fill>
      <patternFill patternType="none"/>
    </fill>
    <fill>
      <patternFill patternType="gray125"/>
    </fill>
    <fill>
      <patternFill patternType="solid">
        <fgColor indexed="22"/>
        <bgColor indexed="64"/>
      </patternFill>
    </fill>
    <fill>
      <patternFill patternType="solid">
        <fgColor indexed="31"/>
        <bgColor indexed="22"/>
      </patternFill>
    </fill>
    <fill>
      <patternFill patternType="solid">
        <fgColor indexed="31"/>
        <bgColor indexed="44"/>
      </patternFill>
    </fill>
    <fill>
      <patternFill patternType="solid">
        <fgColor indexed="45"/>
        <bgColor indexed="29"/>
      </patternFill>
    </fill>
    <fill>
      <patternFill patternType="solid">
        <fgColor indexed="45"/>
        <bgColor indexed="46"/>
      </patternFill>
    </fill>
    <fill>
      <patternFill patternType="solid">
        <fgColor indexed="42"/>
        <bgColor indexed="27"/>
      </patternFill>
    </fill>
    <fill>
      <patternFill patternType="solid">
        <fgColor indexed="46"/>
        <bgColor indexed="24"/>
      </patternFill>
    </fill>
    <fill>
      <patternFill patternType="solid">
        <fgColor indexed="46"/>
        <bgColor indexed="45"/>
      </patternFill>
    </fill>
    <fill>
      <patternFill patternType="solid">
        <fgColor indexed="27"/>
        <bgColor indexed="41"/>
      </patternFill>
    </fill>
    <fill>
      <patternFill patternType="solid">
        <fgColor indexed="41"/>
        <bgColor indexed="44"/>
      </patternFill>
    </fill>
    <fill>
      <patternFill patternType="solid">
        <fgColor indexed="47"/>
        <bgColor indexed="22"/>
      </patternFill>
    </fill>
    <fill>
      <patternFill patternType="solid">
        <fgColor indexed="27"/>
        <bgColor indexed="4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9"/>
        <bgColor indexed="55"/>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0"/>
        <bgColor indexed="25"/>
      </patternFill>
    </fill>
    <fill>
      <patternFill patternType="solid">
        <fgColor indexed="22"/>
        <bgColor indexed="31"/>
      </patternFill>
    </fill>
    <fill>
      <patternFill patternType="solid">
        <fgColor indexed="43"/>
        <bgColor indexed="26"/>
      </patternFill>
    </fill>
    <fill>
      <patternFill patternType="solid">
        <fgColor indexed="26"/>
        <bgColor indexed="9"/>
      </patternFill>
    </fill>
    <fill>
      <patternFill patternType="solid">
        <fgColor indexed="26"/>
        <bgColor indexed="43"/>
      </patternFill>
    </fill>
    <fill>
      <patternFill patternType="solid">
        <fgColor indexed="62"/>
        <bgColor indexed="56"/>
      </patternFill>
    </fill>
    <fill>
      <patternFill patternType="solid">
        <fgColor indexed="62"/>
        <bgColor indexed="48"/>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63"/>
      </patternFill>
    </fill>
    <fill>
      <patternFill patternType="solid">
        <fgColor indexed="53"/>
        <bgColor indexed="52"/>
      </patternFill>
    </fill>
    <fill>
      <patternFill patternType="solid">
        <fgColor indexed="25"/>
        <bgColor indexed="60"/>
      </patternFill>
    </fill>
    <fill>
      <patternFill patternType="solid">
        <fgColor indexed="55"/>
        <bgColor indexed="23"/>
      </patternFill>
    </fill>
    <fill>
      <patternFill patternType="solid">
        <fgColor indexed="44"/>
        <bgColor indexed="42"/>
      </patternFill>
    </fill>
    <fill>
      <patternFill patternType="solid">
        <fgColor indexed="31"/>
        <bgColor indexed="27"/>
      </patternFill>
    </fill>
    <fill>
      <patternFill patternType="solid">
        <fgColor indexed="42"/>
        <bgColor indexed="44"/>
      </patternFill>
    </fill>
    <fill>
      <patternFill patternType="solid">
        <fgColor indexed="19"/>
        <bgColor indexed="23"/>
      </patternFill>
    </fill>
    <fill>
      <patternFill patternType="solid">
        <fgColor indexed="25"/>
        <bgColor indexed="61"/>
      </patternFill>
    </fill>
    <fill>
      <patternFill patternType="solid">
        <fgColor indexed="25"/>
        <bgColor indexed="23"/>
      </patternFill>
    </fill>
    <fill>
      <patternFill patternType="solid">
        <fgColor indexed="50"/>
        <bgColor indexed="51"/>
      </patternFill>
    </fill>
    <fill>
      <patternFill patternType="solid">
        <fgColor indexed="50"/>
        <bgColor indexed="19"/>
      </patternFill>
    </fill>
    <fill>
      <patternFill patternType="solid">
        <fgColor indexed="62"/>
      </patternFill>
    </fill>
    <fill>
      <patternFill patternType="solid">
        <fgColor indexed="48"/>
        <bgColor indexed="30"/>
      </patternFill>
    </fill>
    <fill>
      <patternFill patternType="solid">
        <fgColor indexed="48"/>
        <b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54"/>
        <bgColor indexed="23"/>
      </patternFill>
    </fill>
    <fill>
      <patternFill patternType="solid">
        <fgColor indexed="49"/>
      </patternFill>
    </fill>
    <fill>
      <patternFill patternType="solid">
        <fgColor indexed="53"/>
      </patternFill>
    </fill>
    <fill>
      <patternFill patternType="solid">
        <fgColor indexed="45"/>
      </patternFill>
    </fill>
    <fill>
      <patternFill patternType="solid">
        <fgColor indexed="22"/>
      </patternFill>
    </fill>
    <fill>
      <patternFill patternType="solid">
        <fgColor indexed="9"/>
        <bgColor indexed="26"/>
      </patternFill>
    </fill>
    <fill>
      <patternFill patternType="solid">
        <fgColor indexed="55"/>
      </patternFill>
    </fill>
    <fill>
      <patternFill patternType="solid">
        <fgColor indexed="47"/>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indexed="9"/>
        <bgColor indexed="41"/>
      </patternFill>
    </fill>
    <fill>
      <patternFill patternType="solid">
        <fgColor theme="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249977111117893"/>
        <bgColor indexed="25"/>
      </patternFill>
    </fill>
    <fill>
      <patternFill patternType="solid">
        <fgColor indexed="9"/>
      </patternFill>
    </fill>
    <fill>
      <patternFill patternType="solid">
        <fgColor indexed="9"/>
        <bgColor indexed="27"/>
      </patternFill>
    </fill>
    <fill>
      <patternFill patternType="solid">
        <fgColor theme="8" tint="0.39997558519241921"/>
        <bgColor indexed="25"/>
      </patternFill>
    </fill>
    <fill>
      <patternFill patternType="solid">
        <fgColor theme="6" tint="-0.249977111117893"/>
        <bgColor indexed="25"/>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26"/>
        <bgColor indexed="64"/>
      </patternFill>
    </fill>
    <fill>
      <patternFill patternType="solid">
        <fgColor indexed="50"/>
        <bgColor indexed="64"/>
      </patternFill>
    </fill>
    <fill>
      <patternFill patternType="solid">
        <fgColor indexed="11"/>
        <bgColor indexed="64"/>
      </patternFill>
    </fill>
    <fill>
      <patternFill patternType="solid">
        <fgColor indexed="29"/>
        <bgColor indexed="64"/>
      </patternFill>
    </fill>
    <fill>
      <patternFill patternType="solid">
        <fgColor indexed="9"/>
        <bgColor indexed="64"/>
      </patternFill>
    </fill>
    <fill>
      <patternFill patternType="solid">
        <fgColor indexed="6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19"/>
        <bgColor indexed="64"/>
      </patternFill>
    </fill>
    <fill>
      <patternFill patternType="solid">
        <fgColor indexed="43"/>
        <bgColor indexed="64"/>
      </patternFill>
    </fill>
    <fill>
      <patternFill patternType="solid">
        <fgColor indexed="30"/>
        <bgColor indexed="64"/>
      </patternFill>
    </fill>
    <fill>
      <patternFill patternType="solid">
        <fgColor indexed="36"/>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25"/>
        <bgColor indexed="64"/>
      </patternFill>
    </fill>
    <fill>
      <patternFill patternType="solid">
        <fgColor indexed="48"/>
        <bgColor indexed="64"/>
      </patternFill>
    </fill>
    <fill>
      <patternFill patternType="solid">
        <fgColor indexed="54"/>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2"/>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56"/>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s>
  <borders count="168">
    <border>
      <left/>
      <right/>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60"/>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8"/>
      </top>
      <bottom style="medium">
        <color indexed="8"/>
      </bottom>
      <diagonal/>
    </border>
    <border>
      <left/>
      <right/>
      <top style="thin">
        <color indexed="8"/>
      </top>
      <bottom style="double">
        <color indexed="8"/>
      </bottom>
      <diagonal/>
    </border>
    <border>
      <left/>
      <right/>
      <top style="thin">
        <color indexed="8"/>
      </top>
      <bottom style="thin">
        <color indexed="8"/>
      </bottom>
      <diagonal/>
    </border>
    <border>
      <left/>
      <right/>
      <top/>
      <bottom style="thin">
        <color indexed="8"/>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style="double">
        <color indexed="64"/>
      </left>
      <right style="double">
        <color indexed="64"/>
      </right>
      <top style="double">
        <color indexed="64"/>
      </top>
      <bottom style="double">
        <color indexed="64"/>
      </bottom>
      <diagonal/>
    </border>
    <border>
      <left/>
      <right/>
      <top style="thin">
        <color indexed="48"/>
      </top>
      <bottom style="double">
        <color indexed="48"/>
      </bottom>
      <diagonal/>
    </border>
    <border>
      <left/>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8"/>
      </bottom>
      <diagonal/>
    </border>
    <border>
      <left/>
      <right/>
      <top style="medium">
        <color indexed="8"/>
      </top>
      <bottom style="medium">
        <color indexed="8"/>
      </bottom>
      <diagonal/>
    </border>
    <border>
      <left style="thin">
        <color indexed="8"/>
      </left>
      <right/>
      <top style="thin">
        <color indexed="8"/>
      </top>
      <bottom style="thin">
        <color indexed="8"/>
      </bottom>
      <diagonal/>
    </border>
    <border>
      <left style="medium">
        <color indexed="64"/>
      </left>
      <right/>
      <top style="medium">
        <color indexed="64"/>
      </top>
      <bottom style="medium">
        <color indexed="64"/>
      </bottom>
      <diagonal/>
    </border>
    <border>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indexed="56"/>
      </bottom>
      <diagonal/>
    </border>
    <border>
      <left/>
      <right/>
      <top/>
      <bottom style="thick">
        <color indexed="54"/>
      </bottom>
      <diagonal/>
    </border>
    <border>
      <left/>
      <right/>
      <top/>
      <bottom style="thick">
        <color indexed="27"/>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54"/>
      </top>
      <bottom style="double">
        <color indexed="54"/>
      </bottom>
      <diagonal/>
    </border>
    <border>
      <left style="medium">
        <color indexed="8"/>
      </left>
      <right style="medium">
        <color indexed="8"/>
      </right>
      <top style="medium">
        <color indexed="8"/>
      </top>
      <bottom style="medium">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8"/>
      </top>
      <bottom/>
      <diagonal/>
    </border>
    <border>
      <left/>
      <right/>
      <top style="hair">
        <color indexed="8"/>
      </top>
      <bottom/>
      <diagonal/>
    </border>
    <border>
      <left/>
      <right/>
      <top style="double">
        <color indexed="8"/>
      </top>
      <bottom/>
      <diagonal/>
    </border>
    <border>
      <left style="medium">
        <color indexed="8"/>
      </left>
      <right style="thin">
        <color indexed="64"/>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64"/>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medium">
        <color indexed="8"/>
      </left>
      <right style="thin">
        <color indexed="64"/>
      </right>
      <top/>
      <bottom style="thin">
        <color indexed="8"/>
      </bottom>
      <diagonal/>
    </border>
    <border>
      <left style="thin">
        <color indexed="8"/>
      </left>
      <right/>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64"/>
      </left>
      <right style="thin">
        <color indexed="64"/>
      </right>
      <top style="thin">
        <color indexed="64"/>
      </top>
      <bottom/>
      <diagonal/>
    </border>
    <border>
      <left style="thin">
        <color indexed="8"/>
      </left>
      <right style="medium">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thin">
        <color indexed="64"/>
      </left>
      <right style="thin">
        <color indexed="64"/>
      </right>
      <top style="thin">
        <color indexed="64"/>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thin">
        <color indexed="64"/>
      </top>
      <bottom/>
      <diagonal/>
    </border>
    <border>
      <left style="thin">
        <color indexed="8"/>
      </left>
      <right style="medium">
        <color indexed="8"/>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style="medium">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8"/>
      </top>
      <bottom style="thin">
        <color indexed="64"/>
      </bottom>
      <diagonal/>
    </border>
    <border>
      <left style="thin">
        <color indexed="8"/>
      </left>
      <right style="medium">
        <color indexed="8"/>
      </right>
      <top/>
      <bottom/>
      <diagonal/>
    </border>
    <border>
      <left/>
      <right style="thin">
        <color indexed="8"/>
      </right>
      <top/>
      <bottom/>
      <diagonal/>
    </border>
    <border>
      <left style="thin">
        <color indexed="8"/>
      </left>
      <right/>
      <top/>
      <bottom/>
      <diagonal/>
    </border>
    <border>
      <left style="medium">
        <color indexed="8"/>
      </left>
      <right style="thin">
        <color indexed="8"/>
      </right>
      <top/>
      <bottom/>
      <diagonal/>
    </border>
    <border>
      <left style="medium">
        <color indexed="8"/>
      </left>
      <right style="medium">
        <color indexed="8"/>
      </right>
      <top/>
      <bottom style="medium">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right style="medium">
        <color indexed="8"/>
      </right>
      <top style="thin">
        <color indexed="8"/>
      </top>
      <bottom/>
      <diagonal/>
    </border>
    <border>
      <left/>
      <right style="medium">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right style="medium">
        <color indexed="8"/>
      </right>
      <top style="medium">
        <color indexed="8"/>
      </top>
      <bottom/>
      <diagonal/>
    </border>
    <border>
      <left style="medium">
        <color indexed="8"/>
      </left>
      <right style="thin">
        <color indexed="64"/>
      </right>
      <top style="thin">
        <color indexed="8"/>
      </top>
      <bottom style="thin">
        <color indexed="8"/>
      </bottom>
      <diagonal/>
    </border>
    <border>
      <left/>
      <right/>
      <top/>
      <bottom style="thin">
        <color indexed="64"/>
      </bottom>
      <diagonal/>
    </border>
    <border>
      <left/>
      <right/>
      <top/>
      <bottom style="thin">
        <color indexed="8"/>
      </bottom>
      <diagonal/>
    </border>
    <border>
      <left/>
      <right/>
      <top style="thin">
        <color indexed="8"/>
      </top>
      <bottom/>
      <diagonal/>
    </border>
    <border>
      <left/>
      <right/>
      <top style="thin">
        <color indexed="64"/>
      </top>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54"/>
      </top>
      <bottom style="double">
        <color indexed="54"/>
      </bottom>
      <diagonal/>
    </border>
    <border>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8"/>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21143">
    <xf numFmtId="0" fontId="0" fillId="0" borderId="0"/>
    <xf numFmtId="0" fontId="8" fillId="0" borderId="0"/>
    <xf numFmtId="166" fontId="11" fillId="0" borderId="0" applyFont="0" applyFill="0" applyBorder="0" applyAlignment="0" applyProtection="0"/>
    <xf numFmtId="167" fontId="11" fillId="0" borderId="0" applyFont="0" applyFill="0" applyBorder="0" applyAlignment="0" applyProtection="0"/>
    <xf numFmtId="43" fontId="14" fillId="0" borderId="0" applyFont="0" applyFill="0" applyBorder="0" applyAlignment="0" applyProtection="0"/>
    <xf numFmtId="0" fontId="17" fillId="0" borderId="0" applyNumberFormat="0" applyFill="0" applyBorder="0" applyAlignment="0" applyProtection="0">
      <alignment vertical="top"/>
      <protection locked="0"/>
    </xf>
    <xf numFmtId="0" fontId="20" fillId="0" borderId="0"/>
    <xf numFmtId="0" fontId="21" fillId="0" borderId="0"/>
    <xf numFmtId="0" fontId="20" fillId="0" borderId="0"/>
    <xf numFmtId="0" fontId="14" fillId="0" borderId="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2" fillId="0" borderId="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23" fillId="19"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24" fillId="7" borderId="0" applyNumberFormat="0" applyBorder="0" applyAlignment="0" applyProtection="0"/>
    <xf numFmtId="170" fontId="20" fillId="0" borderId="0"/>
    <xf numFmtId="171"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9" fontId="20" fillId="0" borderId="0"/>
    <xf numFmtId="172" fontId="26" fillId="0" borderId="0" applyFill="0" applyBorder="0" applyAlignment="0" applyProtection="0"/>
    <xf numFmtId="0" fontId="27" fillId="24" borderId="4" applyNumberFormat="0" applyAlignment="0" applyProtection="0"/>
    <xf numFmtId="0" fontId="28" fillId="0" borderId="5" applyNumberFormat="0" applyFill="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4" fillId="0" borderId="7"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37"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20" fillId="0" borderId="0"/>
    <xf numFmtId="0" fontId="20" fillId="0" borderId="0"/>
    <xf numFmtId="0" fontId="20" fillId="0" borderId="0"/>
    <xf numFmtId="0" fontId="39" fillId="0" borderId="0"/>
    <xf numFmtId="0" fontId="7" fillId="0" borderId="0"/>
    <xf numFmtId="0" fontId="20" fillId="0" borderId="0"/>
    <xf numFmtId="0" fontId="20" fillId="0" borderId="0"/>
    <xf numFmtId="0" fontId="20" fillId="0" borderId="0"/>
    <xf numFmtId="0" fontId="20" fillId="0" borderId="0"/>
    <xf numFmtId="0" fontId="4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25" borderId="0" applyNumberFormat="0" applyBorder="0" applyAlignment="0" applyProtection="0"/>
    <xf numFmtId="0" fontId="42" fillId="25" borderId="0" applyNumberFormat="0" applyBorder="0" applyAlignment="0" applyProtection="0"/>
    <xf numFmtId="0" fontId="20" fillId="0" borderId="0"/>
    <xf numFmtId="9" fontId="37" fillId="0" borderId="0" applyFill="0" applyBorder="0" applyAlignment="0" applyProtection="0"/>
    <xf numFmtId="9" fontId="20" fillId="0" borderId="0" applyFill="0" applyBorder="0" applyAlignment="0" applyProtection="0"/>
    <xf numFmtId="0" fontId="20" fillId="26" borderId="8" applyNumberFormat="0" applyAlignment="0" applyProtection="0"/>
    <xf numFmtId="0" fontId="40" fillId="27" borderId="8"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Border="0" applyProtection="0">
      <alignment vertical="top" wrapText="1"/>
    </xf>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46" fillId="0" borderId="9" applyNumberFormat="0" applyFill="0" applyAlignment="0" applyProtection="0"/>
    <xf numFmtId="0" fontId="41" fillId="0" borderId="10" applyNumberFormat="0" applyFill="0" applyAlignment="0" applyProtection="0"/>
    <xf numFmtId="0" fontId="47" fillId="36" borderId="11" applyNumberFormat="0" applyAlignment="0" applyProtection="0"/>
    <xf numFmtId="0" fontId="48" fillId="24" borderId="12" applyNumberFormat="0" applyAlignment="0" applyProtection="0"/>
    <xf numFmtId="0" fontId="49" fillId="24" borderId="12" applyNumberFormat="0" applyAlignment="0" applyProtection="0"/>
    <xf numFmtId="0" fontId="50" fillId="5" borderId="0" applyNumberFormat="0" applyBorder="0" applyAlignment="0" applyProtection="0"/>
    <xf numFmtId="0" fontId="50" fillId="6" borderId="0" applyNumberFormat="0" applyBorder="0" applyAlignment="0" applyProtection="0"/>
    <xf numFmtId="0" fontId="8" fillId="0" borderId="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1" fillId="0" borderId="0" applyFont="0" applyFill="0" applyBorder="0" applyAlignment="0" applyProtection="0"/>
    <xf numFmtId="167" fontId="20"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3"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11"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4" fontId="40"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2" fontId="40"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51" fillId="12" borderId="12" applyNumberFormat="0" applyAlignment="0" applyProtection="0"/>
    <xf numFmtId="0" fontId="51" fillId="13" borderId="12" applyNumberFormat="0" applyAlignment="0" applyProtection="0"/>
    <xf numFmtId="0" fontId="52" fillId="0" borderId="13" applyNumberFormat="0" applyFill="0" applyAlignment="0" applyProtection="0"/>
    <xf numFmtId="0" fontId="55" fillId="0" borderId="0"/>
    <xf numFmtId="172" fontId="14" fillId="0" borderId="0" applyFill="0" applyBorder="0" applyAlignment="0" applyProtection="0"/>
    <xf numFmtId="177" fontId="14" fillId="0" borderId="0" applyFill="0" applyBorder="0" applyAlignment="0" applyProtection="0"/>
    <xf numFmtId="178" fontId="14" fillId="0" borderId="0" applyFill="0" applyBorder="0" applyAlignment="0" applyProtection="0"/>
    <xf numFmtId="0" fontId="7" fillId="0" borderId="0"/>
    <xf numFmtId="166" fontId="11" fillId="0" borderId="0" applyFont="0" applyFill="0" applyBorder="0" applyAlignment="0" applyProtection="0"/>
    <xf numFmtId="0" fontId="61" fillId="0" borderId="0"/>
    <xf numFmtId="0" fontId="7" fillId="0" borderId="0"/>
    <xf numFmtId="0" fontId="20" fillId="0" borderId="0"/>
    <xf numFmtId="0" fontId="62" fillId="0" borderId="0"/>
    <xf numFmtId="0" fontId="20" fillId="0" borderId="0"/>
    <xf numFmtId="174" fontId="14" fillId="0" borderId="0" applyFill="0" applyBorder="0" applyAlignment="0" applyProtection="0"/>
    <xf numFmtId="172" fontId="14" fillId="0" borderId="0" applyFill="0" applyBorder="0" applyAlignment="0" applyProtection="0"/>
    <xf numFmtId="0" fontId="11" fillId="0" borderId="0"/>
    <xf numFmtId="0" fontId="55" fillId="0" borderId="0"/>
    <xf numFmtId="0" fontId="67" fillId="0" borderId="0"/>
    <xf numFmtId="0" fontId="8"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68" fillId="0" borderId="0"/>
    <xf numFmtId="0" fontId="22" fillId="0" borderId="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1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53" borderId="0" applyNumberFormat="0" applyBorder="0" applyAlignment="0" applyProtection="0"/>
    <xf numFmtId="0" fontId="50" fillId="54"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54" borderId="0" applyNumberFormat="0" applyBorder="0" applyAlignment="0" applyProtection="0"/>
    <xf numFmtId="0" fontId="48" fillId="55"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48" fillId="55" borderId="12" applyNumberFormat="0" applyAlignment="0" applyProtection="0"/>
    <xf numFmtId="0" fontId="47" fillId="57"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57" borderId="11" applyNumberFormat="0" applyAlignment="0" applyProtection="0"/>
    <xf numFmtId="174" fontId="70" fillId="0" borderId="0" applyFill="0" applyBorder="0" applyAlignment="0" applyProtection="0"/>
    <xf numFmtId="166" fontId="20" fillId="0" borderId="0" applyFont="0" applyFill="0" applyBorder="0" applyAlignment="0" applyProtection="0"/>
    <xf numFmtId="3" fontId="14" fillId="0" borderId="0" applyFill="0" applyBorder="0" applyAlignment="0" applyProtection="0"/>
    <xf numFmtId="3" fontId="70" fillId="0" borderId="0" applyFill="0" applyBorder="0" applyAlignment="0" applyProtection="0"/>
    <xf numFmtId="3" fontId="71" fillId="0" borderId="0" applyFont="0" applyFill="0" applyBorder="0" applyAlignment="0" applyProtection="0"/>
    <xf numFmtId="184" fontId="70" fillId="0" borderId="0" applyFill="0" applyBorder="0" applyAlignment="0" applyProtection="0"/>
    <xf numFmtId="167" fontId="20" fillId="0" borderId="0" applyFont="0" applyFill="0" applyBorder="0" applyAlignment="0" applyProtection="0"/>
    <xf numFmtId="0" fontId="72" fillId="0" borderId="18" applyAlignment="0"/>
    <xf numFmtId="0" fontId="73" fillId="0" borderId="18" applyAlignment="0"/>
    <xf numFmtId="0" fontId="74" fillId="0" borderId="19" applyAlignment="0"/>
    <xf numFmtId="0" fontId="20" fillId="0" borderId="0"/>
    <xf numFmtId="0" fontId="40" fillId="0" borderId="0"/>
    <xf numFmtId="0" fontId="25" fillId="0" borderId="0"/>
    <xf numFmtId="172" fontId="1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8" fillId="0" borderId="5"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28" fillId="0" borderId="5" applyNumberFormat="0" applyFill="0" applyAlignment="0" applyProtection="0"/>
    <xf numFmtId="0" fontId="31" fillId="0" borderId="6"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31" fillId="0" borderId="6" applyNumberFormat="0" applyFill="0" applyAlignment="0" applyProtection="0"/>
    <xf numFmtId="0" fontId="33" fillId="0" borderId="7"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3"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78" fillId="0" borderId="0" applyNumberFormat="0" applyFill="0" applyBorder="0" applyAlignment="0" applyProtection="0"/>
    <xf numFmtId="0" fontId="17" fillId="0" borderId="0" applyNumberFormat="0" applyFill="0" applyBorder="0" applyAlignment="0" applyProtection="0">
      <alignment vertical="top"/>
      <protection locked="0"/>
    </xf>
    <xf numFmtId="0" fontId="80" fillId="0" borderId="0" applyNumberFormat="0" applyFill="0" applyBorder="0" applyAlignment="0" applyProtection="0"/>
    <xf numFmtId="0" fontId="51" fillId="58"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58" borderId="12" applyNumberFormat="0" applyAlignment="0" applyProtection="0"/>
    <xf numFmtId="0" fontId="27" fillId="24" borderId="4" applyNumberFormat="0" applyAlignment="0" applyProtection="0"/>
    <xf numFmtId="0" fontId="46" fillId="0" borderId="9"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6" fillId="0" borderId="9" applyNumberFormat="0" applyFill="0" applyAlignment="0" applyProtection="0"/>
    <xf numFmtId="0" fontId="28"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4" fontId="20" fillId="0" borderId="0" applyAlignment="0"/>
    <xf numFmtId="4" fontId="20" fillId="0" borderId="0" applyAlignment="0"/>
    <xf numFmtId="4" fontId="20" fillId="0" borderId="0" applyAlignment="0"/>
    <xf numFmtId="4" fontId="20" fillId="0" borderId="0" applyAlignment="0"/>
    <xf numFmtId="4" fontId="20" fillId="0" borderId="0" applyAlignment="0"/>
    <xf numFmtId="4" fontId="20" fillId="0" borderId="0" applyAlignment="0"/>
    <xf numFmtId="4" fontId="20" fillId="0" borderId="0" applyAlignment="0"/>
    <xf numFmtId="4" fontId="81" fillId="0" borderId="0" applyAlignment="0"/>
    <xf numFmtId="4" fontId="81" fillId="0" borderId="0" applyAlignment="0"/>
    <xf numFmtId="4" fontId="81" fillId="0" borderId="0" applyAlignment="0"/>
    <xf numFmtId="4" fontId="81" fillId="0" borderId="0" applyAlignment="0"/>
    <xf numFmtId="4" fontId="81" fillId="0" borderId="0" applyAlignment="0"/>
    <xf numFmtId="4" fontId="81" fillId="0" borderId="0" applyAlignment="0"/>
    <xf numFmtId="4" fontId="81" fillId="0" borderId="0" applyAlignment="0"/>
    <xf numFmtId="0" fontId="20" fillId="0" borderId="0"/>
    <xf numFmtId="0" fontId="82" fillId="0" borderId="0" applyNumberFormat="0" applyFont="0" applyFill="0" applyBorder="0" applyAlignment="0" applyProtection="0">
      <alignment vertical="top"/>
    </xf>
    <xf numFmtId="0" fontId="64" fillId="0" borderId="0"/>
    <xf numFmtId="0" fontId="20" fillId="0" borderId="0"/>
    <xf numFmtId="0" fontId="14" fillId="0" borderId="0"/>
    <xf numFmtId="0" fontId="7" fillId="0" borderId="0"/>
    <xf numFmtId="0" fontId="20" fillId="0" borderId="0"/>
    <xf numFmtId="0" fontId="20" fillId="0" borderId="0"/>
    <xf numFmtId="0" fontId="20" fillId="0" borderId="0"/>
    <xf numFmtId="0" fontId="40" fillId="0" borderId="0"/>
    <xf numFmtId="0" fontId="37" fillId="0" borderId="0"/>
    <xf numFmtId="0" fontId="20" fillId="0" borderId="0"/>
    <xf numFmtId="0" fontId="83" fillId="0" borderId="0"/>
    <xf numFmtId="0" fontId="37" fillId="0" borderId="0"/>
    <xf numFmtId="0" fontId="40" fillId="0" borderId="0"/>
    <xf numFmtId="0" fontId="11" fillId="0" borderId="0"/>
    <xf numFmtId="0" fontId="40" fillId="0" borderId="0"/>
    <xf numFmtId="0" fontId="11" fillId="0" borderId="0"/>
    <xf numFmtId="0" fontId="14" fillId="0" borderId="0"/>
    <xf numFmtId="0" fontId="40" fillId="0" borderId="0"/>
    <xf numFmtId="0" fontId="14" fillId="0" borderId="0"/>
    <xf numFmtId="0" fontId="40" fillId="0" borderId="0"/>
    <xf numFmtId="0" fontId="40" fillId="0" borderId="0"/>
    <xf numFmtId="0" fontId="61" fillId="0" borderId="0"/>
    <xf numFmtId="0" fontId="62" fillId="0" borderId="0"/>
    <xf numFmtId="0" fontId="38" fillId="0" borderId="0"/>
    <xf numFmtId="0" fontId="40" fillId="0" borderId="0"/>
    <xf numFmtId="0" fontId="11"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83" fillId="0" borderId="0"/>
    <xf numFmtId="0" fontId="37" fillId="0" borderId="0"/>
    <xf numFmtId="0" fontId="14"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14" fillId="0" borderId="0"/>
    <xf numFmtId="0" fontId="7" fillId="0" borderId="0"/>
    <xf numFmtId="0" fontId="20"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20" fillId="0" borderId="0"/>
    <xf numFmtId="0" fontId="14"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38" fillId="0" borderId="0"/>
    <xf numFmtId="0" fontId="84" fillId="0" borderId="0"/>
    <xf numFmtId="0" fontId="85" fillId="0" borderId="0"/>
    <xf numFmtId="0" fontId="39" fillId="0" borderId="0"/>
    <xf numFmtId="0" fontId="86" fillId="0" borderId="0"/>
    <xf numFmtId="0" fontId="20" fillId="0" borderId="0"/>
    <xf numFmtId="0" fontId="82" fillId="0" borderId="0"/>
    <xf numFmtId="0" fontId="20" fillId="0" borderId="0"/>
    <xf numFmtId="0" fontId="14" fillId="0" borderId="0"/>
    <xf numFmtId="0" fontId="7" fillId="0" borderId="0"/>
    <xf numFmtId="0" fontId="87" fillId="0" borderId="0"/>
    <xf numFmtId="0" fontId="40" fillId="0" borderId="0"/>
    <xf numFmtId="0" fontId="40" fillId="0" borderId="0"/>
    <xf numFmtId="0" fontId="11" fillId="0" borderId="0"/>
    <xf numFmtId="0" fontId="14" fillId="0" borderId="0"/>
    <xf numFmtId="0" fontId="14" fillId="0" borderId="0"/>
    <xf numFmtId="0" fontId="7" fillId="0" borderId="0"/>
    <xf numFmtId="0" fontId="88" fillId="0" borderId="0"/>
    <xf numFmtId="0" fontId="14" fillId="0" borderId="0"/>
    <xf numFmtId="0" fontId="41" fillId="59"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41" fillId="59" borderId="0" applyNumberFormat="0" applyBorder="0" applyAlignment="0" applyProtection="0"/>
    <xf numFmtId="185" fontId="90" fillId="0" borderId="0"/>
    <xf numFmtId="185" fontId="90" fillId="0" borderId="0"/>
    <xf numFmtId="185" fontId="91" fillId="0" borderId="0"/>
    <xf numFmtId="0" fontId="92" fillId="0" borderId="0"/>
    <xf numFmtId="171" fontId="20" fillId="0" borderId="0"/>
    <xf numFmtId="0" fontId="92" fillId="0" borderId="0"/>
    <xf numFmtId="0" fontId="11" fillId="0" borderId="0"/>
    <xf numFmtId="0" fontId="92" fillId="0" borderId="0"/>
    <xf numFmtId="0" fontId="92" fillId="0" borderId="0"/>
    <xf numFmtId="171" fontId="93" fillId="0" borderId="0"/>
    <xf numFmtId="0" fontId="93" fillId="60" borderId="8" applyNumberFormat="0" applyFon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7" borderId="8" applyNumberFormat="0" applyAlignment="0" applyProtection="0"/>
    <xf numFmtId="0" fontId="93" fillId="60" borderId="8" applyNumberFormat="0" applyFont="0" applyAlignment="0" applyProtection="0"/>
    <xf numFmtId="9" fontId="83" fillId="0" borderId="0" applyFill="0" applyBorder="0" applyAlignment="0" applyProtection="0"/>
    <xf numFmtId="9" fontId="37" fillId="0" borderId="0" applyFill="0" applyBorder="0" applyAlignment="0" applyProtection="0"/>
    <xf numFmtId="0" fontId="40" fillId="26" borderId="8" applyNumberFormat="0" applyAlignment="0" applyProtection="0"/>
    <xf numFmtId="0" fontId="40" fillId="27" borderId="8"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94" fillId="0" borderId="0" applyFill="0">
      <alignment wrapText="1"/>
    </xf>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51" borderId="0" applyNumberFormat="0" applyBorder="0" applyAlignment="0" applyProtection="0"/>
    <xf numFmtId="0" fontId="23" fillId="33"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41" borderId="0" applyNumberFormat="0" applyBorder="0" applyAlignment="0" applyProtection="0"/>
    <xf numFmtId="0" fontId="23" fillId="35" borderId="0" applyNumberFormat="0" applyBorder="0" applyAlignment="0" applyProtection="0"/>
    <xf numFmtId="49" fontId="95" fillId="24" borderId="24">
      <alignment horizontal="center" vertical="top" wrapText="1"/>
    </xf>
    <xf numFmtId="49" fontId="96" fillId="24" borderId="24">
      <alignment horizontal="center" vertical="top" wrapText="1"/>
    </xf>
    <xf numFmtId="49" fontId="97" fillId="2" borderId="25">
      <alignment horizontal="center" vertical="top" wrapText="1"/>
    </xf>
    <xf numFmtId="49" fontId="95" fillId="24" borderId="24">
      <alignment horizontal="center" vertical="top" wrapText="1"/>
    </xf>
    <xf numFmtId="0" fontId="48" fillId="24" borderId="12" applyNumberFormat="0" applyAlignment="0" applyProtection="0"/>
    <xf numFmtId="0" fontId="49" fillId="24" borderId="12" applyNumberFormat="0" applyAlignment="0" applyProtection="0"/>
    <xf numFmtId="0" fontId="98" fillId="56" borderId="0">
      <alignment horizontal="right" vertical="top"/>
    </xf>
    <xf numFmtId="0" fontId="98" fillId="56" borderId="0">
      <alignment horizontal="left" vertical="top"/>
    </xf>
    <xf numFmtId="4" fontId="20" fillId="0" borderId="15" applyAlignment="0"/>
    <xf numFmtId="4" fontId="20" fillId="0" borderId="15" applyAlignment="0"/>
    <xf numFmtId="4" fontId="20" fillId="0" borderId="15" applyAlignment="0"/>
    <xf numFmtId="4" fontId="20" fillId="0" borderId="15" applyAlignment="0"/>
    <xf numFmtId="4" fontId="20" fillId="0" borderId="15" applyAlignment="0"/>
    <xf numFmtId="4" fontId="20" fillId="0" borderId="15" applyAlignment="0"/>
    <xf numFmtId="4" fontId="20" fillId="0" borderId="15" applyAlignment="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40" fillId="0" borderId="0"/>
    <xf numFmtId="0" fontId="67" fillId="0" borderId="0"/>
    <xf numFmtId="0" fontId="8" fillId="0" borderId="0"/>
    <xf numFmtId="0" fontId="99" fillId="0" borderId="0"/>
    <xf numFmtId="0" fontId="40"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2" fillId="0" borderId="13"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13" applyNumberFormat="0" applyFill="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77" fontId="14"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67" fontId="92" fillId="0" borderId="0" applyFont="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84" fontId="20" fillId="0" borderId="0" applyFill="0" applyBorder="0" applyAlignment="0" applyProtection="0"/>
    <xf numFmtId="184" fontId="14" fillId="0" borderId="0" applyFill="0" applyBorder="0" applyAlignment="0" applyProtection="0"/>
    <xf numFmtId="184" fontId="70" fillId="0" borderId="0" applyFill="0" applyBorder="0" applyAlignment="0" applyProtection="0"/>
    <xf numFmtId="167" fontId="20"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84" fontId="20" fillId="0" borderId="0" applyFill="0" applyBorder="0" applyAlignment="0" applyProtection="0"/>
    <xf numFmtId="184" fontId="70" fillId="0" borderId="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84" fontId="20" fillId="0" borderId="0" applyFill="0" applyBorder="0" applyAlignment="0" applyProtection="0"/>
    <xf numFmtId="184" fontId="20" fillId="0" borderId="0" applyFill="0" applyBorder="0" applyAlignment="0" applyProtection="0"/>
    <xf numFmtId="184" fontId="20" fillId="0" borderId="0" applyFill="0" applyBorder="0" applyAlignment="0" applyProtection="0"/>
    <xf numFmtId="184" fontId="14" fillId="0" borderId="0" applyFill="0" applyBorder="0" applyAlignment="0" applyProtection="0"/>
    <xf numFmtId="184" fontId="70" fillId="0" borderId="0" applyFill="0" applyBorder="0" applyAlignment="0" applyProtection="0"/>
    <xf numFmtId="167" fontId="20" fillId="0" borderId="0" applyFont="0" applyFill="0" applyBorder="0" applyAlignment="0" applyProtection="0"/>
    <xf numFmtId="184" fontId="20" fillId="0" borderId="0" applyFill="0" applyBorder="0" applyAlignment="0" applyProtection="0"/>
    <xf numFmtId="167" fontId="20" fillId="0" borderId="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0" fontId="20" fillId="0" borderId="0"/>
    <xf numFmtId="0" fontId="20" fillId="0" borderId="0"/>
    <xf numFmtId="173"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66" fontId="92" fillId="0" borderId="0" applyFont="0" applyFill="0" applyBorder="0" applyAlignment="0" applyProtection="0"/>
    <xf numFmtId="174" fontId="14" fillId="0" borderId="0" applyFill="0" applyBorder="0" applyAlignment="0" applyProtection="0"/>
    <xf numFmtId="166" fontId="11"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40"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101"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1"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43" fontId="102"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74" fontId="37" fillId="0" borderId="0" applyFill="0" applyBorder="0" applyAlignment="0" applyProtection="0"/>
    <xf numFmtId="174" fontId="40" fillId="0" borderId="0" applyFill="0" applyBorder="0" applyAlignment="0" applyProtection="0"/>
    <xf numFmtId="174" fontId="37" fillId="0" borderId="0" applyFill="0" applyBorder="0" applyAlignment="0" applyProtection="0"/>
    <xf numFmtId="174" fontId="40" fillId="0" borderId="0" applyFill="0" applyBorder="0" applyAlignment="0" applyProtection="0"/>
    <xf numFmtId="174" fontId="37" fillId="0" borderId="0" applyFill="0" applyBorder="0" applyAlignment="0" applyProtection="0"/>
    <xf numFmtId="174" fontId="40" fillId="0" borderId="0" applyFill="0" applyBorder="0" applyAlignment="0" applyProtection="0"/>
    <xf numFmtId="174" fontId="37"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20"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4" fontId="40"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4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66" fontId="11" fillId="0" borderId="0" applyFont="0" applyFill="0" applyBorder="0" applyAlignment="0" applyProtection="0"/>
    <xf numFmtId="174" fontId="14" fillId="0" borderId="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20"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14" fillId="0" borderId="0" applyFill="0" applyBorder="0" applyAlignment="0" applyProtection="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0" fontId="20" fillId="0" borderId="0"/>
    <xf numFmtId="0" fontId="51" fillId="13" borderId="12" applyNumberFormat="0" applyAlignment="0" applyProtection="0"/>
    <xf numFmtId="0" fontId="20" fillId="0" borderId="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14" fillId="0" borderId="0"/>
    <xf numFmtId="172" fontId="14" fillId="0" borderId="0"/>
    <xf numFmtId="0" fontId="40" fillId="0" borderId="0"/>
    <xf numFmtId="0" fontId="14" fillId="0" borderId="0"/>
    <xf numFmtId="0" fontId="20" fillId="0" borderId="0"/>
    <xf numFmtId="177" fontId="14" fillId="0" borderId="0"/>
    <xf numFmtId="0" fontId="40" fillId="0" borderId="0"/>
    <xf numFmtId="0" fontId="14" fillId="0" borderId="0"/>
    <xf numFmtId="0" fontId="98" fillId="62" borderId="0" applyBorder="0" applyProtection="0">
      <alignment horizontal="left" vertical="top"/>
    </xf>
    <xf numFmtId="0" fontId="98" fillId="62" borderId="0" applyBorder="0" applyProtection="0">
      <alignment horizontal="right" vertical="top"/>
    </xf>
    <xf numFmtId="0" fontId="14" fillId="0" borderId="0" applyBorder="0" applyProtection="0"/>
    <xf numFmtId="0" fontId="40" fillId="0" borderId="0"/>
    <xf numFmtId="0" fontId="14" fillId="0" borderId="0"/>
    <xf numFmtId="9" fontId="20" fillId="0" borderId="0" applyFill="0" applyBorder="0" applyAlignment="0" applyProtection="0"/>
    <xf numFmtId="9" fontId="20"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13" fillId="0" borderId="0"/>
    <xf numFmtId="0" fontId="121" fillId="0" borderId="0" applyNumberFormat="0" applyBorder="0" applyAlignment="0"/>
    <xf numFmtId="0" fontId="122"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01" fillId="0" borderId="0"/>
    <xf numFmtId="0" fontId="22" fillId="0" borderId="0"/>
    <xf numFmtId="0" fontId="101" fillId="0" borderId="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17" borderId="0" applyNumberFormat="0" applyBorder="0" applyAlignment="0" applyProtection="0"/>
    <xf numFmtId="0" fontId="14" fillId="40"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26" fillId="65" borderId="0">
      <alignment wrapText="1"/>
    </xf>
    <xf numFmtId="174" fontId="14" fillId="0" borderId="0" applyFill="0" applyBorder="0" applyAlignment="0" applyProtection="0"/>
    <xf numFmtId="174" fontId="14" fillId="0" borderId="0" applyFill="0" applyBorder="0" applyAlignment="0" applyProtection="0"/>
    <xf numFmtId="3"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20" fillId="0" borderId="0"/>
    <xf numFmtId="0" fontId="40" fillId="0" borderId="0"/>
    <xf numFmtId="0" fontId="14" fillId="0" borderId="0"/>
    <xf numFmtId="0" fontId="14" fillId="0" borderId="0"/>
    <xf numFmtId="0" fontId="14" fillId="0" borderId="0"/>
    <xf numFmtId="0" fontId="14" fillId="0" borderId="0"/>
    <xf numFmtId="0" fontId="62" fillId="0" borderId="0"/>
    <xf numFmtId="0" fontId="62" fillId="0" borderId="0"/>
    <xf numFmtId="0" fontId="62" fillId="0" borderId="0"/>
    <xf numFmtId="0" fontId="14" fillId="0" borderId="0"/>
    <xf numFmtId="0" fontId="14"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5" fillId="0" borderId="0"/>
    <xf numFmtId="0" fontId="14" fillId="0" borderId="0"/>
    <xf numFmtId="0" fontId="98" fillId="62" borderId="0">
      <alignment horizontal="right" vertical="top"/>
    </xf>
    <xf numFmtId="0" fontId="98" fillId="62" borderId="0">
      <alignment horizontal="left" vertical="top"/>
    </xf>
    <xf numFmtId="0" fontId="98" fillId="56" borderId="0">
      <alignment horizontal="left" vertical="top"/>
    </xf>
    <xf numFmtId="177" fontId="14" fillId="0" borderId="0"/>
    <xf numFmtId="177" fontId="14" fillId="0" borderId="0"/>
    <xf numFmtId="184" fontId="14" fillId="0" borderId="0"/>
    <xf numFmtId="177" fontId="14" fillId="0" borderId="0"/>
    <xf numFmtId="184" fontId="14" fillId="0" borderId="0"/>
    <xf numFmtId="172" fontId="14" fillId="0" borderId="0"/>
    <xf numFmtId="172" fontId="14" fillId="0" borderId="0"/>
    <xf numFmtId="172" fontId="14" fillId="0" borderId="0"/>
    <xf numFmtId="174" fontId="14" fillId="0" borderId="0"/>
    <xf numFmtId="174" fontId="14" fillId="0" borderId="0"/>
    <xf numFmtId="172" fontId="14" fillId="0" borderId="0"/>
    <xf numFmtId="0" fontId="17"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3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0" fillId="0" borderId="0"/>
    <xf numFmtId="0" fontId="122" fillId="0" borderId="0"/>
    <xf numFmtId="0" fontId="1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7" fillId="0" borderId="0"/>
    <xf numFmtId="0" fontId="20" fillId="0" borderId="0"/>
    <xf numFmtId="0" fontId="92" fillId="0" borderId="0"/>
    <xf numFmtId="0" fontId="11" fillId="0" borderId="0"/>
    <xf numFmtId="0" fontId="40" fillId="0" borderId="0"/>
    <xf numFmtId="0" fontId="40" fillId="0" borderId="0"/>
    <xf numFmtId="0" fontId="92" fillId="0" borderId="0"/>
    <xf numFmtId="0" fontId="83" fillId="0" borderId="0"/>
    <xf numFmtId="0" fontId="37" fillId="0" borderId="0"/>
    <xf numFmtId="0" fontId="20" fillId="0" borderId="0"/>
    <xf numFmtId="0" fontId="11" fillId="0" borderId="0"/>
    <xf numFmtId="0" fontId="40" fillId="0" borderId="0"/>
    <xf numFmtId="0" fontId="40" fillId="0" borderId="0"/>
    <xf numFmtId="0" fontId="40" fillId="0" borderId="0"/>
    <xf numFmtId="0" fontId="11" fillId="0" borderId="0"/>
    <xf numFmtId="0" fontId="40" fillId="0" borderId="0"/>
    <xf numFmtId="0" fontId="14" fillId="0" borderId="0"/>
    <xf numFmtId="0" fontId="7" fillId="0" borderId="0"/>
    <xf numFmtId="0" fontId="40"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22" fillId="0" borderId="0"/>
    <xf numFmtId="0" fontId="122" fillId="0" borderId="0"/>
    <xf numFmtId="0" fontId="122"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4" fillId="0" borderId="0">
      <alignment horizontal="justify" vertical="top"/>
    </xf>
    <xf numFmtId="0" fontId="124" fillId="0" borderId="0">
      <alignment horizontal="justify" vertical="top"/>
    </xf>
    <xf numFmtId="0" fontId="40" fillId="0" borderId="0"/>
    <xf numFmtId="0" fontId="62" fillId="0" borderId="0"/>
    <xf numFmtId="0" fontId="38" fillId="0" borderId="0"/>
    <xf numFmtId="0" fontId="62" fillId="0" borderId="0"/>
    <xf numFmtId="0" fontId="11" fillId="0" borderId="0"/>
    <xf numFmtId="0" fontId="40"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20" fillId="0" borderId="0"/>
    <xf numFmtId="0" fontId="37" fillId="0" borderId="0"/>
    <xf numFmtId="0" fontId="20"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38" fillId="0" borderId="0"/>
    <xf numFmtId="0" fontId="62" fillId="0" borderId="0"/>
    <xf numFmtId="0" fontId="12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92" fillId="0" borderId="0"/>
    <xf numFmtId="0" fontId="14" fillId="0" borderId="0"/>
    <xf numFmtId="0" fontId="7" fillId="0" borderId="0"/>
    <xf numFmtId="0" fontId="14" fillId="0" borderId="0"/>
    <xf numFmtId="0" fontId="14" fillId="0" borderId="0"/>
    <xf numFmtId="0" fontId="14" fillId="0" borderId="0"/>
    <xf numFmtId="0" fontId="9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38" fillId="0" borderId="0"/>
    <xf numFmtId="0" fontId="62" fillId="0" borderId="0"/>
    <xf numFmtId="0" fontId="62" fillId="0" borderId="0"/>
    <xf numFmtId="0" fontId="38" fillId="0" borderId="0"/>
    <xf numFmtId="0" fontId="62" fillId="0" borderId="0"/>
    <xf numFmtId="0" fontId="39" fillId="0" borderId="0"/>
    <xf numFmtId="0" fontId="85" fillId="0" borderId="0"/>
    <xf numFmtId="0" fontId="87" fillId="0" borderId="0"/>
    <xf numFmtId="0" fontId="14" fillId="0" borderId="0"/>
    <xf numFmtId="0" fontId="7" fillId="0" borderId="0"/>
    <xf numFmtId="0" fontId="14" fillId="0" borderId="0"/>
    <xf numFmtId="0" fontId="14" fillId="0" borderId="0"/>
    <xf numFmtId="0" fontId="14" fillId="0" borderId="0"/>
    <xf numFmtId="0" fontId="4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23" fillId="0" borderId="0"/>
    <xf numFmtId="0" fontId="20" fillId="0" borderId="0"/>
    <xf numFmtId="166" fontId="1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37" fillId="0" borderId="0" applyFill="0" applyBorder="0" applyAlignment="0" applyProtection="0"/>
    <xf numFmtId="9" fontId="14" fillId="0" borderId="0" applyFont="0" applyFill="0" applyBorder="0" applyAlignment="0" applyProtection="0"/>
    <xf numFmtId="0" fontId="40" fillId="26" borderId="8" applyNumberFormat="0" applyAlignment="0" applyProtection="0"/>
    <xf numFmtId="0" fontId="40" fillId="27" borderId="8" applyNumberFormat="0" applyAlignment="0" applyProtection="0"/>
    <xf numFmtId="0" fontId="40" fillId="26" borderId="8" applyNumberFormat="0" applyAlignment="0" applyProtection="0"/>
    <xf numFmtId="0" fontId="45" fillId="0" borderId="0" applyBorder="0" applyProtection="0">
      <alignment vertical="top" wrapText="1"/>
    </xf>
    <xf numFmtId="0" fontId="23" fillId="28" borderId="0" applyNumberFormat="0" applyBorder="0" applyAlignment="0" applyProtection="0"/>
    <xf numFmtId="0" fontId="23" fillId="29"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0" borderId="0" applyNumberFormat="0" applyBorder="0" applyAlignment="0" applyProtection="0"/>
    <xf numFmtId="0" fontId="23" fillId="51" borderId="0" applyNumberFormat="0" applyBorder="0" applyAlignment="0" applyProtection="0"/>
    <xf numFmtId="0" fontId="23" fillId="33"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98" fillId="67" borderId="0">
      <alignment horizontal="left" vertical="top"/>
    </xf>
    <xf numFmtId="0" fontId="98" fillId="68" borderId="0">
      <alignment horizontal="right" vertical="top"/>
    </xf>
    <xf numFmtId="0" fontId="98" fillId="68" borderId="0">
      <alignment horizontal="left" vertical="top"/>
    </xf>
    <xf numFmtId="0" fontId="98" fillId="62" borderId="0">
      <alignment horizontal="left" vertical="top"/>
    </xf>
    <xf numFmtId="0" fontId="98" fillId="56" borderId="0">
      <alignment horizontal="left" vertical="top"/>
    </xf>
    <xf numFmtId="0" fontId="50" fillId="5" borderId="0" applyNumberFormat="0" applyBorder="0" applyAlignment="0" applyProtection="0"/>
    <xf numFmtId="0" fontId="50" fillId="6" borderId="0" applyNumberFormat="0" applyBorder="0" applyAlignment="0" applyProtection="0"/>
    <xf numFmtId="0" fontId="50" fillId="5" borderId="0" applyNumberFormat="0" applyBorder="0" applyAlignment="0" applyProtection="0"/>
    <xf numFmtId="0" fontId="55" fillId="0" borderId="0"/>
    <xf numFmtId="0" fontId="8" fillId="0" borderId="0"/>
    <xf numFmtId="0" fontId="55" fillId="0" borderId="0"/>
    <xf numFmtId="0" fontId="127" fillId="0" borderId="0"/>
    <xf numFmtId="0" fontId="14" fillId="0" borderId="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91" fontId="20" fillId="0" borderId="0" applyFill="0" applyBorder="0" applyAlignment="0" applyProtection="0"/>
    <xf numFmtId="191"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9" fontId="11"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43"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90" fontId="92" fillId="0" borderId="0" applyFont="0" applyFill="0" applyBorder="0" applyAlignment="0" applyProtection="0"/>
    <xf numFmtId="174" fontId="70" fillId="0" borderId="0" applyFill="0" applyBorder="0" applyAlignment="0" applyProtection="0"/>
    <xf numFmtId="190" fontId="92" fillId="0" borderId="0" applyFont="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190" fontId="92"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90" fontId="92"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43"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88" fontId="92"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9" fillId="0" borderId="0"/>
    <xf numFmtId="0" fontId="129" fillId="0" borderId="0"/>
    <xf numFmtId="0" fontId="14" fillId="0" borderId="0"/>
    <xf numFmtId="0" fontId="8" fillId="0" borderId="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2" fontId="20"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89" fontId="92" fillId="0" borderId="0" applyFont="0" applyFill="0" applyBorder="0" applyAlignment="0" applyProtection="0"/>
    <xf numFmtId="178" fontId="14" fillId="0" borderId="0" applyFill="0" applyBorder="0" applyAlignment="0" applyProtection="0"/>
    <xf numFmtId="172" fontId="14" fillId="0" borderId="0" applyFill="0" applyBorder="0" applyAlignment="0" applyProtection="0"/>
    <xf numFmtId="0" fontId="51" fillId="10" borderId="12" applyNumberFormat="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4" fontId="4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0" fontId="122" fillId="0" borderId="0"/>
    <xf numFmtId="0" fontId="55" fillId="0" borderId="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4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4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0" fontId="51" fillId="10" borderId="12" applyNumberFormat="0" applyAlignment="0" applyProtection="0"/>
    <xf numFmtId="188" fontId="92"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89" fontId="92"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43" fontId="14" fillId="0" borderId="0" applyFont="0" applyFill="0" applyBorder="0" applyAlignment="0" applyProtection="0"/>
    <xf numFmtId="186" fontId="14" fillId="0" borderId="0" applyFill="0" applyBorder="0" applyAlignment="0" applyProtection="0"/>
    <xf numFmtId="43"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9" fontId="7" fillId="0" borderId="0" applyFont="0" applyFill="0" applyBorder="0" applyAlignment="0" applyProtection="0"/>
    <xf numFmtId="0" fontId="102" fillId="0" borderId="0"/>
    <xf numFmtId="0" fontId="11" fillId="0" borderId="0"/>
    <xf numFmtId="0" fontId="11" fillId="0" borderId="0"/>
    <xf numFmtId="0" fontId="26" fillId="0" borderId="0"/>
    <xf numFmtId="0" fontId="11" fillId="0" borderId="0"/>
    <xf numFmtId="0" fontId="14" fillId="0" borderId="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0" fontId="20" fillId="0" borderId="0"/>
    <xf numFmtId="0" fontId="20" fillId="0" borderId="0"/>
    <xf numFmtId="174" fontId="37" fillId="0" borderId="0" applyFill="0" applyBorder="0" applyAlignment="0" applyProtection="0"/>
    <xf numFmtId="174" fontId="37" fillId="0" borderId="0" applyFill="0" applyBorder="0" applyAlignment="0" applyProtection="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37" fillId="0" borderId="0" applyFill="0" applyBorder="0" applyAlignment="0" applyProtection="0"/>
    <xf numFmtId="0" fontId="6" fillId="0" borderId="0"/>
    <xf numFmtId="0" fontId="6" fillId="0" borderId="0"/>
    <xf numFmtId="174" fontId="37"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0" fontId="7" fillId="0" borderId="0"/>
    <xf numFmtId="0" fontId="17" fillId="0" borderId="0" applyNumberFormat="0" applyFill="0" applyBorder="0" applyAlignment="0" applyProtection="0">
      <alignment vertical="top"/>
      <protection locked="0"/>
    </xf>
    <xf numFmtId="0" fontId="20" fillId="0" borderId="0"/>
    <xf numFmtId="0" fontId="14" fillId="0" borderId="0"/>
    <xf numFmtId="0" fontId="14" fillId="0" borderId="0"/>
    <xf numFmtId="0" fontId="11" fillId="0" borderId="0"/>
    <xf numFmtId="0" fontId="7" fillId="0" borderId="0"/>
    <xf numFmtId="0" fontId="20" fillId="0" borderId="0"/>
    <xf numFmtId="0" fontId="7" fillId="0" borderId="0"/>
    <xf numFmtId="0" fontId="20" fillId="0" borderId="0"/>
    <xf numFmtId="0" fontId="17" fillId="0" borderId="0" applyNumberFormat="0" applyFill="0" applyBorder="0" applyAlignment="0" applyProtection="0">
      <alignment vertical="top"/>
      <protection locked="0"/>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4" fontId="40"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7" fillId="0" borderId="0" applyFont="0" applyFill="0" applyBorder="0" applyAlignment="0" applyProtection="0"/>
    <xf numFmtId="0" fontId="61" fillId="0" borderId="0"/>
    <xf numFmtId="0" fontId="7" fillId="0" borderId="0"/>
    <xf numFmtId="0" fontId="11" fillId="0" borderId="0"/>
    <xf numFmtId="0" fontId="40" fillId="0" borderId="0"/>
    <xf numFmtId="0" fontId="40" fillId="0" borderId="0"/>
    <xf numFmtId="0" fontId="40" fillId="0" borderId="0"/>
    <xf numFmtId="9" fontId="9" fillId="0" borderId="0" applyNumberFormat="0">
      <alignment horizontal="right" vertical="top" wrapText="1"/>
    </xf>
    <xf numFmtId="0" fontId="121" fillId="0" borderId="0"/>
    <xf numFmtId="167" fontId="11" fillId="0" borderId="0" applyFont="0" applyFill="0" applyBorder="0" applyAlignment="0" applyProtection="0"/>
    <xf numFmtId="0" fontId="7" fillId="0" borderId="0"/>
    <xf numFmtId="170" fontId="37" fillId="0" borderId="0"/>
    <xf numFmtId="0" fontId="162" fillId="125" borderId="11" applyNumberFormat="0" applyAlignment="0" applyProtection="0"/>
    <xf numFmtId="186" fontId="155" fillId="0" borderId="0" applyFill="0" applyBorder="0" applyAlignment="0" applyProtection="0"/>
    <xf numFmtId="9" fontId="37" fillId="0" borderId="0" applyFill="0" applyBorder="0" applyAlignment="0" applyProtection="0"/>
    <xf numFmtId="0" fontId="23" fillId="46" borderId="0" applyNumberFormat="0" applyBorder="0" applyAlignment="0" applyProtection="0"/>
    <xf numFmtId="184" fontId="155" fillId="0" borderId="0" applyFill="0" applyBorder="0" applyAlignment="0" applyProtection="0"/>
    <xf numFmtId="0" fontId="20" fillId="26" borderId="8" applyNumberFormat="0" applyAlignment="0" applyProtection="0"/>
    <xf numFmtId="0" fontId="23" fillId="51" borderId="0" applyNumberFormat="0" applyBorder="0" applyAlignment="0" applyProtection="0"/>
    <xf numFmtId="0" fontId="23" fillId="51" borderId="0" applyNumberFormat="0" applyBorder="0" applyAlignment="0" applyProtection="0"/>
    <xf numFmtId="0" fontId="76" fillId="0" borderId="21" applyNumberFormat="0" applyFill="0" applyAlignment="0" applyProtection="0"/>
    <xf numFmtId="0" fontId="62" fillId="0" borderId="0"/>
    <xf numFmtId="0" fontId="20" fillId="0" borderId="0"/>
    <xf numFmtId="0" fontId="23" fillId="34" borderId="0" applyNumberFormat="0" applyBorder="0" applyAlignment="0" applyProtection="0"/>
    <xf numFmtId="174" fontId="70" fillId="0" borderId="0" applyFill="0" applyBorder="0" applyAlignment="0" applyProtection="0"/>
    <xf numFmtId="186" fontId="70" fillId="0" borderId="0" applyFill="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110" borderId="0" applyNumberFormat="0" applyBorder="0" applyAlignment="0" applyProtection="0"/>
    <xf numFmtId="0" fontId="14" fillId="106" borderId="0" applyNumberFormat="0" applyBorder="0" applyAlignment="0" applyProtection="0"/>
    <xf numFmtId="0" fontId="14" fillId="100" borderId="0" applyNumberFormat="0" applyBorder="0" applyAlignment="0" applyProtection="0"/>
    <xf numFmtId="0" fontId="14" fillId="107"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50" fillId="121" borderId="0" applyNumberFormat="0" applyBorder="0" applyAlignment="0" applyProtection="0"/>
    <xf numFmtId="0" fontId="23" fillId="41" borderId="0" applyNumberFormat="0" applyBorder="0" applyAlignment="0" applyProtection="0"/>
    <xf numFmtId="0" fontId="23" fillId="5"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0" borderId="0" applyNumberFormat="0" applyBorder="0" applyAlignment="0" applyProtection="0"/>
    <xf numFmtId="0" fontId="23" fillId="30" borderId="0" applyNumberFormat="0" applyBorder="0" applyAlignment="0" applyProtection="0"/>
    <xf numFmtId="0" fontId="157" fillId="104" borderId="12" applyNumberFormat="0" applyAlignment="0" applyProtection="0"/>
    <xf numFmtId="0" fontId="152" fillId="108" borderId="0" applyNumberFormat="0" applyBorder="0" applyAlignment="0" applyProtection="0"/>
    <xf numFmtId="0" fontId="75" fillId="0" borderId="20" applyNumberFormat="0" applyFill="0" applyAlignment="0" applyProtection="0"/>
    <xf numFmtId="0" fontId="158" fillId="0" borderId="22" applyNumberFormat="0" applyFill="0" applyAlignment="0" applyProtection="0"/>
    <xf numFmtId="0" fontId="158" fillId="0" borderId="0" applyNumberFormat="0" applyFill="0" applyBorder="0" applyAlignment="0" applyProtection="0"/>
    <xf numFmtId="0" fontId="167" fillId="0" borderId="0"/>
    <xf numFmtId="0" fontId="167" fillId="0" borderId="0"/>
    <xf numFmtId="0" fontId="167" fillId="0" borderId="0"/>
    <xf numFmtId="0" fontId="40" fillId="0" borderId="0"/>
    <xf numFmtId="0" fontId="37" fillId="0" borderId="0"/>
    <xf numFmtId="0" fontId="20" fillId="26" borderId="8" applyNumberFormat="0" applyAlignment="0" applyProtection="0"/>
    <xf numFmtId="0" fontId="150" fillId="99" borderId="0" applyNumberFormat="0" applyBorder="0" applyAlignment="0" applyProtection="0"/>
    <xf numFmtId="4" fontId="37" fillId="0" borderId="15" applyAlignment="0"/>
    <xf numFmtId="167" fontId="14" fillId="0" borderId="0" applyFont="0" applyFill="0" applyBorder="0" applyAlignment="0" applyProtection="0"/>
    <xf numFmtId="173" fontId="37"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0" fontId="11" fillId="0" borderId="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0" fontId="129" fillId="0" borderId="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0" fontId="129" fillId="0" borderId="0"/>
    <xf numFmtId="174" fontId="155"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72" fontId="40"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0" fontId="129" fillId="0" borderId="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74" fontId="70" fillId="0" borderId="0" applyFill="0" applyBorder="0" applyAlignment="0" applyProtection="0"/>
    <xf numFmtId="166" fontId="14" fillId="0" borderId="0" applyFont="0" applyFill="0" applyBorder="0" applyAlignment="0" applyProtection="0"/>
    <xf numFmtId="0" fontId="20" fillId="0" borderId="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0" fontId="20" fillId="0" borderId="0"/>
    <xf numFmtId="0" fontId="20" fillId="0" borderId="0"/>
    <xf numFmtId="0" fontId="20" fillId="0" borderId="0"/>
    <xf numFmtId="0" fontId="20" fillId="0" borderId="0"/>
    <xf numFmtId="166" fontId="14" fillId="0" borderId="0" applyFont="0" applyFill="0" applyBorder="0" applyAlignment="0" applyProtection="0"/>
    <xf numFmtId="174" fontId="37" fillId="0" borderId="0" applyFill="0" applyBorder="0" applyAlignment="0" applyProtection="0"/>
    <xf numFmtId="0" fontId="153" fillId="112" borderId="12" applyNumberFormat="0" applyAlignment="0" applyProtection="0"/>
    <xf numFmtId="0" fontId="20" fillId="0" borderId="0"/>
    <xf numFmtId="0" fontId="20" fillId="0" borderId="0"/>
    <xf numFmtId="0" fontId="159" fillId="0" borderId="0" applyNumberFormat="0" applyFill="0" applyBorder="0" applyAlignment="0" applyProtection="0"/>
    <xf numFmtId="0" fontId="20" fillId="0" borderId="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0"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3"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4" fontId="37" fillId="0" borderId="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51" fillId="12" borderId="12" applyNumberFormat="0" applyAlignment="0" applyProtection="0"/>
    <xf numFmtId="0" fontId="51" fillId="13" borderId="12" applyNumberFormat="0" applyAlignment="0" applyProtection="0"/>
    <xf numFmtId="0" fontId="52" fillId="0" borderId="13" applyNumberFormat="0" applyFill="0" applyAlignment="0" applyProtection="0"/>
    <xf numFmtId="0" fontId="36" fillId="0" borderId="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84" fontId="155" fillId="0" borderId="0" applyFill="0" applyBorder="0" applyAlignment="0" applyProtection="0"/>
    <xf numFmtId="184" fontId="155" fillId="0" borderId="0" applyFill="0" applyBorder="0" applyAlignment="0" applyProtection="0"/>
    <xf numFmtId="184" fontId="155" fillId="0" borderId="0" applyFill="0" applyBorder="0" applyAlignment="0" applyProtection="0"/>
    <xf numFmtId="0" fontId="150" fillId="101" borderId="0" applyNumberFormat="0" applyBorder="0" applyAlignment="0" applyProtection="0"/>
    <xf numFmtId="0" fontId="21" fillId="0" borderId="0"/>
    <xf numFmtId="0" fontId="154" fillId="2" borderId="4" applyNumberFormat="0" applyAlignment="0" applyProtection="0"/>
    <xf numFmtId="172" fontId="14" fillId="0" borderId="0" applyFill="0" applyBorder="0" applyAlignment="0" applyProtection="0"/>
    <xf numFmtId="177" fontId="14" fillId="0" borderId="0" applyFill="0" applyBorder="0" applyAlignment="0" applyProtection="0"/>
    <xf numFmtId="178" fontId="14" fillId="0" borderId="0" applyFill="0" applyBorder="0" applyAlignment="0" applyProtection="0"/>
    <xf numFmtId="0" fontId="7" fillId="0" borderId="0"/>
    <xf numFmtId="0" fontId="14" fillId="108" borderId="0" applyNumberFormat="0" applyBorder="0" applyAlignment="0" applyProtection="0"/>
    <xf numFmtId="0" fontId="20" fillId="0" borderId="0"/>
    <xf numFmtId="174" fontId="14" fillId="0" borderId="0" applyFill="0" applyBorder="0" applyAlignment="0" applyProtection="0"/>
    <xf numFmtId="172" fontId="14" fillId="0" borderId="0" applyFill="0" applyBorder="0" applyAlignment="0" applyProtection="0"/>
    <xf numFmtId="184" fontId="155" fillId="0" borderId="0" applyFill="0" applyBorder="0" applyAlignment="0" applyProtection="0"/>
    <xf numFmtId="167" fontId="37" fillId="0" borderId="0" applyFill="0" applyBorder="0" applyAlignment="0" applyProtection="0"/>
    <xf numFmtId="184" fontId="37" fillId="0" borderId="0" applyFill="0" applyBorder="0" applyAlignment="0" applyProtection="0"/>
    <xf numFmtId="184" fontId="37" fillId="0" borderId="0" applyFill="0" applyBorder="0" applyAlignment="0" applyProtection="0"/>
    <xf numFmtId="184" fontId="155" fillId="0" borderId="0" applyFill="0" applyBorder="0" applyAlignment="0" applyProtection="0"/>
    <xf numFmtId="184" fontId="37"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37"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0" fontId="129" fillId="0" borderId="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50" fillId="54" borderId="0" applyNumberFormat="0" applyBorder="0" applyAlignment="0" applyProtection="0"/>
    <xf numFmtId="0" fontId="48" fillId="55" borderId="12" applyNumberFormat="0" applyAlignment="0" applyProtection="0"/>
    <xf numFmtId="0" fontId="47" fillId="57" borderId="11" applyNumberFormat="0" applyAlignment="0" applyProtection="0"/>
    <xf numFmtId="0" fontId="28" fillId="0" borderId="5" applyNumberFormat="0" applyFill="0" applyAlignment="0" applyProtection="0"/>
    <xf numFmtId="0" fontId="31"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51" fillId="58" borderId="12" applyNumberFormat="0" applyAlignment="0" applyProtection="0"/>
    <xf numFmtId="0" fontId="46" fillId="0" borderId="9" applyNumberFormat="0" applyFill="0" applyAlignment="0" applyProtection="0"/>
    <xf numFmtId="0" fontId="40" fillId="0" borderId="0"/>
    <xf numFmtId="0" fontId="23" fillId="5"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69" fillId="56" borderId="12" applyNumberFormat="0" applyAlignment="0" applyProtection="0"/>
    <xf numFmtId="0" fontId="44" fillId="0" borderId="0" applyNumberFormat="0" applyFill="0" applyBorder="0" applyAlignment="0" applyProtection="0"/>
    <xf numFmtId="0" fontId="51" fillId="25" borderId="12" applyNumberFormat="0" applyAlignment="0" applyProtection="0"/>
    <xf numFmtId="0" fontId="43" fillId="0" borderId="23" applyNumberFormat="0" applyFill="0" applyAlignment="0" applyProtection="0"/>
    <xf numFmtId="0" fontId="85" fillId="0" borderId="0"/>
    <xf numFmtId="0" fontId="20" fillId="0" borderId="0"/>
    <xf numFmtId="0" fontId="20" fillId="26" borderId="8" applyNumberFormat="0" applyAlignment="0" applyProtection="0"/>
    <xf numFmtId="0" fontId="27" fillId="56" borderId="4" applyNumberFormat="0" applyAlignment="0" applyProtection="0"/>
    <xf numFmtId="4" fontId="20" fillId="0" borderId="15" applyAlignment="0"/>
    <xf numFmtId="0" fontId="52" fillId="0" borderId="26" applyNumberFormat="0" applyFill="0" applyAlignment="0" applyProtection="0"/>
    <xf numFmtId="184" fontId="2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0" fontId="55" fillId="0" borderId="0"/>
    <xf numFmtId="0" fontId="14" fillId="106"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107" borderId="0" applyNumberFormat="0" applyBorder="0" applyAlignment="0" applyProtection="0"/>
    <xf numFmtId="0" fontId="14" fillId="111" borderId="0" applyNumberFormat="0" applyBorder="0" applyAlignment="0" applyProtection="0"/>
    <xf numFmtId="0" fontId="14" fillId="112" borderId="0" applyNumberFormat="0" applyBorder="0" applyAlignment="0" applyProtection="0"/>
    <xf numFmtId="0" fontId="14" fillId="103" borderId="0" applyNumberFormat="0" applyBorder="0" applyAlignment="0" applyProtection="0"/>
    <xf numFmtId="0" fontId="14" fillId="106" borderId="0" applyNumberFormat="0" applyBorder="0" applyAlignment="0" applyProtection="0"/>
    <xf numFmtId="0" fontId="14" fillId="108" borderId="0" applyNumberFormat="0" applyBorder="0" applyAlignment="0" applyProtection="0"/>
    <xf numFmtId="0" fontId="14" fillId="100" borderId="0" applyNumberFormat="0" applyBorder="0" applyAlignment="0" applyProtection="0"/>
    <xf numFmtId="0" fontId="14" fillId="109" borderId="0" applyNumberFormat="0" applyBorder="0" applyAlignment="0" applyProtection="0"/>
    <xf numFmtId="0" fontId="14" fillId="115" borderId="0" applyNumberFormat="0" applyBorder="0" applyAlignment="0" applyProtection="0"/>
    <xf numFmtId="0" fontId="14" fillId="7" borderId="0" applyNumberFormat="0" applyBorder="0" applyAlignment="0" applyProtection="0"/>
    <xf numFmtId="0" fontId="14" fillId="103" borderId="0" applyNumberFormat="0" applyBorder="0" applyAlignment="0" applyProtection="0"/>
    <xf numFmtId="0" fontId="14" fillId="5" borderId="0" applyNumberFormat="0" applyBorder="0" applyAlignment="0" applyProtection="0"/>
    <xf numFmtId="0" fontId="14" fillId="100" borderId="0" applyNumberFormat="0" applyBorder="0" applyAlignment="0" applyProtection="0"/>
    <xf numFmtId="0" fontId="23" fillId="43" borderId="0" applyNumberFormat="0" applyBorder="0" applyAlignment="0" applyProtection="0"/>
    <xf numFmtId="0" fontId="150" fillId="107" borderId="0" applyNumberFormat="0" applyBorder="0" applyAlignment="0" applyProtection="0"/>
    <xf numFmtId="0" fontId="23" fillId="46"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41" fillId="59" borderId="0" applyNumberFormat="0" applyBorder="0" applyAlignment="0" applyProtection="0"/>
    <xf numFmtId="0" fontId="170" fillId="0" borderId="5"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93" fillId="60" borderId="8" applyNumberFormat="0" applyFont="0" applyAlignment="0" applyProtection="0"/>
    <xf numFmtId="170" fontId="37" fillId="0" borderId="0"/>
    <xf numFmtId="0" fontId="124" fillId="0" borderId="0">
      <alignment horizontal="justify" vertical="top"/>
    </xf>
    <xf numFmtId="0" fontId="190" fillId="0" borderId="0"/>
    <xf numFmtId="0" fontId="167" fillId="0" borderId="0"/>
    <xf numFmtId="0" fontId="167" fillId="0" borderId="0"/>
    <xf numFmtId="0" fontId="167" fillId="0" borderId="0"/>
    <xf numFmtId="0" fontId="167" fillId="0" borderId="0"/>
    <xf numFmtId="185" fontId="90" fillId="0" borderId="0"/>
    <xf numFmtId="0" fontId="37" fillId="100" borderId="8" applyNumberFormat="0" applyAlignment="0" applyProtection="0"/>
    <xf numFmtId="0" fontId="154" fillId="104" borderId="4" applyNumberFormat="0" applyAlignment="0" applyProtection="0"/>
    <xf numFmtId="0" fontId="150" fillId="126" borderId="0" applyNumberFormat="0" applyBorder="0" applyAlignment="0" applyProtection="0"/>
    <xf numFmtId="0" fontId="163" fillId="2" borderId="12" applyNumberFormat="0" applyAlignment="0" applyProtection="0"/>
    <xf numFmtId="4" fontId="37" fillId="0" borderId="15" applyAlignment="0"/>
    <xf numFmtId="0" fontId="174" fillId="0" borderId="26" applyNumberFormat="0" applyFill="0" applyAlignment="0" applyProtection="0"/>
    <xf numFmtId="184" fontId="155" fillId="0" borderId="0" applyFill="0" applyBorder="0" applyAlignment="0" applyProtection="0"/>
    <xf numFmtId="184" fontId="14" fillId="0" borderId="0" applyFill="0" applyBorder="0" applyAlignment="0" applyProtection="0"/>
    <xf numFmtId="167" fontId="14" fillId="0" borderId="0" applyFont="0" applyFill="0" applyBorder="0" applyAlignment="0" applyProtection="0"/>
    <xf numFmtId="174" fontId="155" fillId="0" borderId="0" applyFill="0" applyBorder="0" applyAlignment="0" applyProtection="0"/>
    <xf numFmtId="0" fontId="40" fillId="0" borderId="0"/>
    <xf numFmtId="166" fontId="14" fillId="0" borderId="0" applyFont="0" applyFill="0" applyBorder="0" applyAlignment="0" applyProtection="0"/>
    <xf numFmtId="174" fontId="155" fillId="0" borderId="0" applyFill="0" applyBorder="0" applyAlignment="0" applyProtection="0"/>
    <xf numFmtId="0" fontId="52" fillId="0" borderId="13" applyNumberFormat="0" applyFill="0" applyAlignment="0" applyProtection="0"/>
    <xf numFmtId="166" fontId="14" fillId="0" borderId="0" applyFont="0" applyFill="0" applyBorder="0" applyAlignment="0" applyProtection="0"/>
    <xf numFmtId="184"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4" fontId="20"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0" fontId="20" fillId="0" borderId="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86"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20" fillId="0" borderId="0" applyFill="0" applyBorder="0" applyAlignment="0" applyProtection="0"/>
    <xf numFmtId="174" fontId="20"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0" fontId="20" fillId="0" borderId="0"/>
    <xf numFmtId="174" fontId="14" fillId="0" borderId="0" applyFill="0" applyBorder="0" applyAlignment="0" applyProtection="0"/>
    <xf numFmtId="0" fontId="20" fillId="0" borderId="0"/>
    <xf numFmtId="186" fontId="14" fillId="0" borderId="0" applyFill="0" applyBorder="0" applyAlignment="0" applyProtection="0"/>
    <xf numFmtId="186" fontId="14" fillId="0" borderId="0" applyFill="0" applyBorder="0" applyAlignment="0" applyProtection="0"/>
    <xf numFmtId="174" fontId="37" fillId="0" borderId="0" applyFill="0" applyBorder="0" applyAlignment="0" applyProtection="0"/>
    <xf numFmtId="186" fontId="14" fillId="0" borderId="0" applyFill="0" applyBorder="0" applyAlignment="0" applyProtection="0"/>
    <xf numFmtId="0" fontId="20" fillId="0" borderId="0"/>
    <xf numFmtId="186" fontId="14" fillId="0" borderId="0" applyFill="0" applyBorder="0" applyAlignment="0" applyProtection="0"/>
    <xf numFmtId="0" fontId="20" fillId="0" borderId="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0" fontId="20" fillId="0" borderId="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0" fontId="153" fillId="110" borderId="12" applyNumberFormat="0" applyAlignment="0" applyProtection="0"/>
    <xf numFmtId="186" fontId="14" fillId="0" borderId="0" applyFill="0" applyBorder="0" applyAlignment="0" applyProtection="0"/>
    <xf numFmtId="186" fontId="14" fillId="0" borderId="0" applyFill="0" applyBorder="0" applyAlignment="0" applyProtection="0"/>
    <xf numFmtId="0" fontId="159" fillId="0" borderId="0" applyNumberFormat="0" applyFill="0" applyBorder="0" applyAlignment="0" applyProtection="0"/>
    <xf numFmtId="186" fontId="14" fillId="0" borderId="0" applyFill="0" applyBorder="0" applyAlignment="0" applyProtection="0"/>
    <xf numFmtId="0" fontId="20" fillId="0" borderId="0"/>
    <xf numFmtId="186" fontId="14" fillId="0" borderId="0" applyFill="0" applyBorder="0" applyAlignment="0" applyProtection="0"/>
    <xf numFmtId="0" fontId="159" fillId="0" borderId="0" applyNumberForma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4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0" fontId="20" fillId="0" borderId="0"/>
    <xf numFmtId="0" fontId="150" fillId="120" borderId="0" applyNumberFormat="0" applyBorder="0" applyAlignment="0" applyProtection="0"/>
    <xf numFmtId="0" fontId="20" fillId="0" borderId="0"/>
    <xf numFmtId="0" fontId="20" fillId="0" borderId="0"/>
    <xf numFmtId="0" fontId="23" fillId="30" borderId="0" applyNumberFormat="0" applyBorder="0" applyAlignment="0" applyProtection="0"/>
    <xf numFmtId="0" fontId="23" fillId="21" borderId="0" applyNumberFormat="0" applyBorder="0" applyAlignment="0" applyProtection="0"/>
    <xf numFmtId="0" fontId="23" fillId="43" borderId="0" applyNumberFormat="0" applyBorder="0" applyAlignment="0" applyProtection="0"/>
    <xf numFmtId="0" fontId="51" fillId="25" borderId="12" applyNumberFormat="0" applyAlignment="0" applyProtection="0"/>
    <xf numFmtId="0" fontId="23" fillId="51" borderId="0" applyNumberFormat="0" applyBorder="0" applyAlignment="0" applyProtection="0"/>
    <xf numFmtId="0" fontId="23"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0" fontId="174" fillId="0" borderId="26" applyNumberFormat="0" applyFill="0" applyAlignment="0" applyProtection="0"/>
    <xf numFmtId="0" fontId="174" fillId="0" borderId="26" applyNumberFormat="0" applyFill="0" applyAlignment="0" applyProtection="0"/>
    <xf numFmtId="0" fontId="174" fillId="0" borderId="26" applyNumberFormat="0" applyFill="0" applyAlignment="0" applyProtection="0"/>
    <xf numFmtId="0" fontId="174" fillId="0" borderId="26"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8" fillId="0" borderId="0"/>
    <xf numFmtId="0" fontId="151" fillId="107" borderId="0" applyNumberFormat="0" applyBorder="0" applyAlignment="0" applyProtection="0"/>
    <xf numFmtId="0" fontId="151" fillId="107" borderId="0" applyNumberFormat="0" applyBorder="0" applyAlignment="0" applyProtection="0"/>
    <xf numFmtId="4" fontId="37" fillId="0" borderId="15" applyAlignment="0"/>
    <xf numFmtId="4" fontId="37" fillId="0" borderId="15" applyAlignment="0"/>
    <xf numFmtId="4" fontId="37" fillId="0" borderId="15" applyAlignment="0"/>
    <xf numFmtId="0" fontId="163" fillId="2" borderId="12" applyNumberFormat="0" applyAlignment="0" applyProtection="0"/>
    <xf numFmtId="0" fontId="163" fillId="2" borderId="12" applyNumberFormat="0" applyAlignment="0" applyProtection="0"/>
    <xf numFmtId="49" fontId="95" fillId="24" borderId="24">
      <alignment horizontal="center" vertical="top" wrapText="1"/>
    </xf>
    <xf numFmtId="0" fontId="185" fillId="0" borderId="9" applyNumberFormat="0" applyFill="0" applyAlignment="0" applyProtection="0"/>
    <xf numFmtId="0" fontId="150" fillId="128" borderId="0" applyNumberFormat="0" applyBorder="0" applyAlignment="0" applyProtection="0"/>
    <xf numFmtId="0" fontId="150" fillId="128" borderId="0" applyNumberFormat="0" applyBorder="0" applyAlignment="0" applyProtection="0"/>
    <xf numFmtId="0" fontId="150" fillId="119" borderId="0" applyNumberFormat="0" applyBorder="0" applyAlignment="0" applyProtection="0"/>
    <xf numFmtId="0" fontId="150" fillId="118" borderId="0" applyNumberFormat="0" applyBorder="0" applyAlignment="0" applyProtection="0"/>
    <xf numFmtId="0" fontId="150" fillId="127" borderId="0" applyNumberFormat="0" applyBorder="0" applyAlignment="0" applyProtection="0"/>
    <xf numFmtId="0" fontId="150" fillId="99" borderId="0" applyNumberFormat="0" applyBorder="0" applyAlignment="0" applyProtection="0"/>
    <xf numFmtId="0" fontId="150" fillId="126" borderId="0" applyNumberFormat="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92" fillId="100" borderId="8" applyNumberFormat="0" applyAlignment="0" applyProtection="0"/>
    <xf numFmtId="0" fontId="92" fillId="100" borderId="8" applyNumberFormat="0" applyAlignment="0" applyProtection="0"/>
    <xf numFmtId="9" fontId="37" fillId="0" borderId="0" applyFill="0" applyBorder="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185" fontId="188" fillId="0" borderId="0"/>
    <xf numFmtId="0" fontId="180" fillId="116" borderId="0" applyNumberFormat="0" applyBorder="0" applyAlignment="0" applyProtection="0"/>
    <xf numFmtId="0" fontId="180" fillId="116" borderId="0" applyNumberFormat="0" applyBorder="0" applyAlignment="0" applyProtection="0"/>
    <xf numFmtId="0" fontId="180" fillId="116" borderId="0" applyNumberFormat="0" applyBorder="0" applyAlignment="0" applyProtection="0"/>
    <xf numFmtId="0" fontId="180" fillId="116" borderId="0" applyNumberFormat="0" applyBorder="0" applyAlignment="0" applyProtection="0"/>
    <xf numFmtId="0" fontId="20" fillId="0" borderId="0"/>
    <xf numFmtId="0" fontId="37" fillId="0" borderId="0"/>
    <xf numFmtId="0" fontId="183" fillId="0" borderId="0"/>
    <xf numFmtId="0" fontId="20" fillId="0" borderId="0"/>
    <xf numFmtId="0" fontId="61" fillId="0" borderId="0"/>
    <xf numFmtId="0" fontId="184" fillId="0" borderId="0"/>
    <xf numFmtId="0" fontId="175"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37" fillId="0" borderId="0"/>
    <xf numFmtId="0" fontId="167" fillId="0" borderId="0"/>
    <xf numFmtId="0" fontId="167" fillId="0" borderId="0"/>
    <xf numFmtId="0" fontId="167" fillId="0" borderId="0"/>
    <xf numFmtId="0" fontId="190" fillId="0" borderId="0"/>
    <xf numFmtId="0" fontId="167" fillId="0" borderId="0"/>
    <xf numFmtId="0" fontId="92" fillId="0" borderId="0"/>
    <xf numFmtId="0" fontId="20" fillId="0" borderId="0"/>
    <xf numFmtId="0" fontId="37" fillId="0" borderId="0"/>
    <xf numFmtId="4" fontId="182" fillId="0" borderId="0" applyAlignment="0"/>
    <xf numFmtId="4" fontId="182" fillId="0" borderId="0" applyAlignment="0"/>
    <xf numFmtId="4" fontId="37" fillId="0" borderId="0" applyAlignment="0"/>
    <xf numFmtId="4" fontId="37" fillId="0" borderId="0" applyAlignment="0"/>
    <xf numFmtId="4" fontId="37" fillId="0" borderId="0" applyAlignment="0"/>
    <xf numFmtId="4" fontId="37" fillId="0" borderId="0" applyAlignment="0"/>
    <xf numFmtId="0" fontId="178" fillId="0" borderId="7" applyNumberFormat="0" applyFill="0" applyAlignment="0" applyProtection="0"/>
    <xf numFmtId="0" fontId="172" fillId="0" borderId="7" applyNumberFormat="0" applyFill="0" applyAlignment="0" applyProtection="0"/>
    <xf numFmtId="0" fontId="173" fillId="0" borderId="6" applyNumberFormat="0" applyFill="0" applyAlignment="0" applyProtection="0"/>
    <xf numFmtId="0" fontId="170" fillId="0" borderId="5" applyNumberFormat="0" applyFill="0" applyAlignment="0" applyProtection="0"/>
    <xf numFmtId="0" fontId="170" fillId="0" borderId="5"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3" fillId="116" borderId="12" applyNumberFormat="0" applyAlignment="0" applyProtection="0"/>
    <xf numFmtId="0" fontId="153" fillId="116" borderId="12"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22" applyNumberFormat="0" applyFill="0" applyAlignment="0" applyProtection="0"/>
    <xf numFmtId="0" fontId="158" fillId="0" borderId="22" applyNumberFormat="0" applyFill="0" applyAlignment="0" applyProtection="0"/>
    <xf numFmtId="0" fontId="160" fillId="0" borderId="21" applyNumberFormat="0" applyFill="0" applyAlignment="0" applyProtection="0"/>
    <xf numFmtId="0" fontId="160" fillId="0" borderId="21"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1" fontId="37" fillId="0" borderId="0"/>
    <xf numFmtId="0" fontId="72" fillId="0" borderId="18" applyAlignment="0"/>
    <xf numFmtId="184" fontId="14" fillId="0" borderId="0" applyFill="0" applyBorder="0" applyAlignment="0" applyProtection="0"/>
    <xf numFmtId="167"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162" fillId="125" borderId="11" applyNumberFormat="0" applyAlignment="0" applyProtection="0"/>
    <xf numFmtId="0" fontId="162" fillId="125" borderId="11"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50" fillId="8" borderId="0" applyNumberFormat="0" applyBorder="0" applyAlignment="0" applyProtection="0"/>
    <xf numFmtId="0" fontId="151" fillId="109" borderId="0" applyNumberFormat="0" applyBorder="0" applyAlignment="0" applyProtection="0"/>
    <xf numFmtId="0" fontId="151" fillId="10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23" fillId="51"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21" borderId="0" applyNumberFormat="0" applyBorder="0" applyAlignment="0" applyProtection="0"/>
    <xf numFmtId="0" fontId="150" fillId="120" borderId="0" applyNumberFormat="0" applyBorder="0" applyAlignment="0" applyProtection="0"/>
    <xf numFmtId="0" fontId="150" fillId="102"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40" borderId="0" applyNumberFormat="0" applyBorder="0" applyAlignment="0" applyProtection="0"/>
    <xf numFmtId="0" fontId="14" fillId="115" borderId="0" applyNumberFormat="0" applyBorder="0" applyAlignment="0" applyProtection="0"/>
    <xf numFmtId="0" fontId="14" fillId="114" borderId="0" applyNumberFormat="0" applyBorder="0" applyAlignment="0" applyProtection="0"/>
    <xf numFmtId="0" fontId="14" fillId="114"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2" borderId="0" applyNumberFormat="0" applyBorder="0" applyAlignment="0" applyProtection="0"/>
    <xf numFmtId="0" fontId="14" fillId="103" borderId="0" applyNumberFormat="0" applyBorder="0" applyAlignment="0" applyProtection="0"/>
    <xf numFmtId="0" fontId="14" fillId="113"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0" borderId="0" applyNumberFormat="0" applyBorder="0" applyAlignment="0" applyProtection="0"/>
    <xf numFmtId="0" fontId="14" fillId="111" borderId="0" applyNumberFormat="0" applyBorder="0" applyAlignment="0" applyProtection="0"/>
    <xf numFmtId="0" fontId="14" fillId="110" borderId="0" applyNumberFormat="0" applyBorder="0" applyAlignment="0" applyProtection="0"/>
    <xf numFmtId="0" fontId="14" fillId="8"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8"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8" fillId="0" borderId="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74" fontId="70" fillId="0" borderId="0" applyFill="0" applyBorder="0" applyAlignment="0" applyProtection="0"/>
    <xf numFmtId="0" fontId="20" fillId="0" borderId="0"/>
    <xf numFmtId="184" fontId="20" fillId="0" borderId="0" applyFill="0" applyBorder="0" applyAlignment="0" applyProtection="0"/>
    <xf numFmtId="184" fontId="70" fillId="0" borderId="0" applyFill="0" applyBorder="0" applyAlignment="0" applyProtection="0"/>
    <xf numFmtId="184" fontId="20" fillId="0" borderId="0" applyFill="0" applyBorder="0" applyAlignment="0" applyProtection="0"/>
    <xf numFmtId="0" fontId="52" fillId="0" borderId="26" applyNumberFormat="0" applyFill="0" applyAlignment="0" applyProtection="0"/>
    <xf numFmtId="0" fontId="52" fillId="0" borderId="26" applyNumberFormat="0" applyFill="0" applyAlignment="0" applyProtection="0"/>
    <xf numFmtId="0" fontId="100" fillId="0" borderId="0" applyNumberFormat="0" applyFill="0" applyBorder="0" applyAlignment="0" applyProtection="0"/>
    <xf numFmtId="4" fontId="20" fillId="0" borderId="15" applyAlignment="0"/>
    <xf numFmtId="4" fontId="20" fillId="0" borderId="15" applyAlignment="0"/>
    <xf numFmtId="0" fontId="49" fillId="24" borderId="12" applyNumberFormat="0" applyAlignment="0" applyProtection="0"/>
    <xf numFmtId="0" fontId="23" fillId="21"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0" fillId="26" borderId="8" applyNumberFormat="0" applyAlignment="0" applyProtection="0"/>
    <xf numFmtId="0" fontId="20" fillId="26" borderId="8" applyNumberFormat="0" applyAlignment="0" applyProtection="0"/>
    <xf numFmtId="0" fontId="89" fillId="25" borderId="0" applyNumberFormat="0" applyBorder="0" applyAlignment="0" applyProtection="0"/>
    <xf numFmtId="0" fontId="20" fillId="0" borderId="0"/>
    <xf numFmtId="0" fontId="84" fillId="0" borderId="0"/>
    <xf numFmtId="0" fontId="62" fillId="0" borderId="0"/>
    <xf numFmtId="0" fontId="62" fillId="0" borderId="0"/>
    <xf numFmtId="0" fontId="62" fillId="0" borderId="0"/>
    <xf numFmtId="0" fontId="62" fillId="0" borderId="0"/>
    <xf numFmtId="0" fontId="62" fillId="0" borderId="0"/>
    <xf numFmtId="0" fontId="62" fillId="0" borderId="0"/>
    <xf numFmtId="0" fontId="40" fillId="0" borderId="0"/>
    <xf numFmtId="4" fontId="20" fillId="0" borderId="0" applyAlignment="0"/>
    <xf numFmtId="4" fontId="20" fillId="0" borderId="0" applyAlignment="0"/>
    <xf numFmtId="0" fontId="34" fillId="0" borderId="0" applyNumberFormat="0" applyFill="0" applyBorder="0" applyAlignment="0" applyProtection="0"/>
    <xf numFmtId="0" fontId="43" fillId="0" borderId="23" applyNumberFormat="0" applyFill="0" applyAlignment="0" applyProtection="0"/>
    <xf numFmtId="0" fontId="43" fillId="0" borderId="23" applyNumberFormat="0" applyFill="0" applyAlignment="0" applyProtection="0"/>
    <xf numFmtId="0" fontId="51" fillId="25" borderId="12" applyNumberFormat="0" applyAlignment="0" applyProtection="0"/>
    <xf numFmtId="0" fontId="51" fillId="25" borderId="12" applyNumberFormat="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21"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24" fillId="7" borderId="0" applyNumberFormat="0" applyBorder="0" applyAlignment="0" applyProtection="0"/>
    <xf numFmtId="0" fontId="24" fillId="7" borderId="0" applyNumberFormat="0" applyBorder="0" applyAlignment="0" applyProtection="0"/>
    <xf numFmtId="0" fontId="73" fillId="0" borderId="18" applyAlignment="0"/>
    <xf numFmtId="184" fontId="70" fillId="0" borderId="0" applyFill="0" applyBorder="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69" fillId="56" borderId="12" applyNumberFormat="0" applyAlignment="0" applyProtection="0"/>
    <xf numFmtId="0" fontId="69" fillId="56" borderId="12" applyNumberFormat="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4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2" borderId="0" applyNumberFormat="0" applyBorder="0" applyAlignment="0" applyProtection="0"/>
    <xf numFmtId="44" fontId="7" fillId="0" borderId="0" applyFont="0" applyFill="0" applyBorder="0" applyAlignment="0" applyProtection="0"/>
    <xf numFmtId="186" fontId="155" fillId="0" borderId="0" applyFill="0" applyBorder="0" applyAlignment="0" applyProtection="0"/>
    <xf numFmtId="0" fontId="20" fillId="0" borderId="0"/>
    <xf numFmtId="0" fontId="167" fillId="0" borderId="0"/>
    <xf numFmtId="0" fontId="14" fillId="107" borderId="0" applyNumberFormat="0" applyBorder="0" applyAlignment="0" applyProtection="0"/>
    <xf numFmtId="0" fontId="14" fillId="3" borderId="0" applyNumberFormat="0" applyBorder="0" applyAlignment="0" applyProtection="0"/>
    <xf numFmtId="170" fontId="37" fillId="0" borderId="0"/>
    <xf numFmtId="0" fontId="159" fillId="0" borderId="0" applyNumberFormat="0" applyFill="0" applyBorder="0" applyAlignment="0" applyProtection="0"/>
    <xf numFmtId="0" fontId="20" fillId="0" borderId="0"/>
    <xf numFmtId="0" fontId="20" fillId="0" borderId="0"/>
    <xf numFmtId="0" fontId="159" fillId="0" borderId="0" applyNumberFormat="0" applyFill="0" applyBorder="0" applyAlignment="0" applyProtection="0"/>
    <xf numFmtId="0" fontId="20" fillId="0" borderId="0"/>
    <xf numFmtId="0" fontId="159" fillId="0" borderId="0" applyNumberFormat="0" applyFill="0" applyBorder="0" applyAlignment="0" applyProtection="0"/>
    <xf numFmtId="0" fontId="174" fillId="0" borderId="13" applyNumberFormat="0" applyFill="0" applyAlignment="0" applyProtection="0"/>
    <xf numFmtId="0" fontId="174" fillId="0" borderId="13" applyNumberFormat="0" applyFill="0" applyAlignment="0" applyProtection="0"/>
    <xf numFmtId="0" fontId="153" fillId="112" borderId="12" applyNumberFormat="0" applyAlignment="0" applyProtection="0"/>
    <xf numFmtId="0" fontId="153" fillId="112" borderId="12" applyNumberFormat="0" applyAlignment="0" applyProtection="0"/>
    <xf numFmtId="0" fontId="20" fillId="0" borderId="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174" fontId="37"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20" fillId="0" borderId="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20" fillId="0" borderId="0"/>
    <xf numFmtId="174" fontId="37" fillId="0" borderId="0" applyFill="0" applyBorder="0" applyAlignment="0" applyProtection="0"/>
    <xf numFmtId="0" fontId="20" fillId="0" borderId="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0" fontId="20" fillId="0" borderId="0"/>
    <xf numFmtId="0" fontId="20" fillId="0" borderId="0"/>
    <xf numFmtId="0" fontId="20" fillId="0" borderId="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0" fontId="20" fillId="0" borderId="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86" fontId="155" fillId="0" borderId="0" applyFill="0" applyBorder="0" applyAlignment="0" applyProtection="0"/>
    <xf numFmtId="0" fontId="129" fillId="0" borderId="0"/>
    <xf numFmtId="186" fontId="70"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55"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55" fillId="0" borderId="0" applyFill="0" applyBorder="0" applyAlignment="0" applyProtection="0"/>
    <xf numFmtId="14" fontId="92" fillId="0" borderId="0" applyFill="0" applyBorder="0" applyAlignment="0" applyProtection="0"/>
    <xf numFmtId="174" fontId="37"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72" fontId="92"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0" fontId="129" fillId="0" borderId="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92"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37"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4" fillId="0" borderId="0" applyFill="0" applyBorder="0" applyAlignment="0" applyProtection="0"/>
    <xf numFmtId="167" fontId="14" fillId="0" borderId="0" applyFont="0" applyFill="0" applyBorder="0" applyAlignment="0" applyProtection="0"/>
    <xf numFmtId="184" fontId="37" fillId="0" borderId="0" applyFill="0" applyBorder="0" applyAlignment="0" applyProtection="0"/>
    <xf numFmtId="184" fontId="37" fillId="0" borderId="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70" fillId="0" borderId="0" applyFill="0" applyBorder="0" applyAlignment="0" applyProtection="0"/>
    <xf numFmtId="184" fontId="155" fillId="0" borderId="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52" fillId="0" borderId="26" applyNumberFormat="0" applyFill="0" applyAlignment="0" applyProtection="0"/>
    <xf numFmtId="0" fontId="174" fillId="0" borderId="26" applyNumberFormat="0" applyFill="0" applyAlignment="0" applyProtection="0"/>
    <xf numFmtId="0" fontId="174" fillId="0" borderId="26"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1" fillId="107" borderId="0" applyNumberFormat="0" applyBorder="0" applyAlignment="0" applyProtection="0"/>
    <xf numFmtId="0" fontId="92" fillId="0" borderId="0"/>
    <xf numFmtId="0" fontId="151" fillId="107" borderId="0" applyNumberFormat="0" applyBorder="0" applyAlignment="0" applyProtection="0"/>
    <xf numFmtId="0" fontId="151" fillId="107" borderId="0" applyNumberFormat="0" applyBorder="0" applyAlignment="0" applyProtection="0"/>
    <xf numFmtId="4" fontId="37" fillId="0" borderId="15" applyAlignment="0"/>
    <xf numFmtId="4" fontId="37" fillId="0" borderId="15" applyAlignment="0"/>
    <xf numFmtId="0" fontId="150" fillId="122" borderId="0" applyNumberFormat="0" applyBorder="0" applyAlignment="0" applyProtection="0"/>
    <xf numFmtId="0" fontId="164" fillId="2" borderId="12" applyNumberFormat="0" applyAlignment="0" applyProtection="0"/>
    <xf numFmtId="0" fontId="164" fillId="2" borderId="12" applyNumberFormat="0" applyAlignment="0" applyProtection="0"/>
    <xf numFmtId="49" fontId="97" fillId="2" borderId="24">
      <alignment horizontal="center" vertical="top" wrapText="1"/>
    </xf>
    <xf numFmtId="0" fontId="186" fillId="0" borderId="10" applyNumberFormat="0" applyFill="0" applyAlignment="0" applyProtection="0"/>
    <xf numFmtId="0" fontId="162" fillId="125" borderId="11" applyNumberFormat="0" applyAlignment="0" applyProtection="0"/>
    <xf numFmtId="0" fontId="185" fillId="0" borderId="9" applyNumberFormat="0" applyFill="0" applyAlignment="0" applyProtection="0"/>
    <xf numFmtId="0" fontId="150" fillId="122" borderId="0" applyNumberFormat="0" applyBorder="0" applyAlignment="0" applyProtection="0"/>
    <xf numFmtId="0" fontId="150" fillId="127" borderId="0" applyNumberFormat="0" applyBorder="0" applyAlignment="0" applyProtection="0"/>
    <xf numFmtId="0" fontId="150" fillId="120" borderId="0" applyNumberFormat="0" applyBorder="0" applyAlignment="0" applyProtection="0"/>
    <xf numFmtId="0" fontId="150" fillId="128"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4" borderId="0" applyNumberFormat="0" applyBorder="0" applyAlignment="0" applyProtection="0"/>
    <xf numFmtId="0" fontId="150" fillId="119" borderId="0" applyNumberFormat="0" applyBorder="0" applyAlignment="0" applyProtection="0"/>
    <xf numFmtId="0" fontId="150" fillId="124" borderId="0" applyNumberFormat="0" applyBorder="0" applyAlignment="0" applyProtection="0"/>
    <xf numFmtId="0" fontId="150" fillId="127" borderId="0" applyNumberFormat="0" applyBorder="0" applyAlignment="0" applyProtection="0"/>
    <xf numFmtId="0" fontId="154" fillId="104" borderId="4" applyNumberFormat="0" applyAlignment="0" applyProtection="0"/>
    <xf numFmtId="0" fontId="150" fillId="126"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126" borderId="0" applyNumberFormat="0" applyBorder="0" applyAlignment="0" applyProtection="0"/>
    <xf numFmtId="0" fontId="150" fillId="126" borderId="0" applyNumberFormat="0" applyBorder="0" applyAlignment="0" applyProtection="0"/>
    <xf numFmtId="0" fontId="45" fillId="0" borderId="0" applyBorder="0" applyProtection="0">
      <alignment vertical="top" wrapText="1"/>
    </xf>
    <xf numFmtId="0" fontId="189" fillId="0" borderId="0" applyBorder="0" applyProtection="0">
      <alignment vertical="top" wrapText="1"/>
    </xf>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9" fillId="0" borderId="0" applyNumberFormat="0" applyFill="0" applyBorder="0" applyAlignment="0" applyProtection="0"/>
    <xf numFmtId="0" fontId="14" fillId="100" borderId="8" applyNumberFormat="0" applyFon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20" fillId="26" borderId="8" applyNumberFormat="0" applyAlignment="0" applyProtection="0"/>
    <xf numFmtId="0" fontId="20" fillId="26" borderId="8" applyNumberForma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20" fillId="26" borderId="8" applyNumberFormat="0" applyAlignment="0" applyProtection="0"/>
    <xf numFmtId="0" fontId="37" fillId="100" borderId="8" applyNumberFormat="0" applyAlignment="0" applyProtection="0"/>
    <xf numFmtId="0" fontId="20" fillId="26" borderId="8" applyNumberFormat="0" applyAlignment="0" applyProtection="0"/>
    <xf numFmtId="0" fontId="20" fillId="26" borderId="8" applyNumberForma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180" fillId="116" borderId="0" applyNumberFormat="0" applyBorder="0" applyAlignment="0" applyProtection="0"/>
    <xf numFmtId="0" fontId="89" fillId="25" borderId="0" applyNumberFormat="0" applyBorder="0" applyAlignment="0" applyProtection="0"/>
    <xf numFmtId="185" fontId="187" fillId="0" borderId="0"/>
    <xf numFmtId="0" fontId="179"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0" fillId="116" borderId="0" applyNumberFormat="0" applyBorder="0" applyAlignment="0" applyProtection="0"/>
    <xf numFmtId="0" fontId="180" fillId="116" borderId="0" applyNumberFormat="0" applyBorder="0" applyAlignment="0" applyProtection="0"/>
    <xf numFmtId="0" fontId="37" fillId="0" borderId="0"/>
    <xf numFmtId="0" fontId="92" fillId="0" borderId="0"/>
    <xf numFmtId="0" fontId="102" fillId="0" borderId="0"/>
    <xf numFmtId="0" fontId="40" fillId="0" borderId="0"/>
    <xf numFmtId="0" fontId="92" fillId="0" borderId="0"/>
    <xf numFmtId="0" fontId="37" fillId="0" borderId="0"/>
    <xf numFmtId="0" fontId="37" fillId="0" borderId="0"/>
    <xf numFmtId="0" fontId="37" fillId="0" borderId="0"/>
    <xf numFmtId="0" fontId="37" fillId="0" borderId="0"/>
    <xf numFmtId="0" fontId="184" fillId="0" borderId="0"/>
    <xf numFmtId="0" fontId="37" fillId="0" borderId="0"/>
    <xf numFmtId="0" fontId="37"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7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4" fillId="0" borderId="0"/>
    <xf numFmtId="0" fontId="167" fillId="0" borderId="0"/>
    <xf numFmtId="0" fontId="92" fillId="0" borderId="0"/>
    <xf numFmtId="0" fontId="167" fillId="0" borderId="0"/>
    <xf numFmtId="0" fontId="92" fillId="0" borderId="0"/>
    <xf numFmtId="0" fontId="171" fillId="0" borderId="0">
      <alignment horizontal="justify" vertical="top"/>
    </xf>
    <xf numFmtId="0" fontId="191" fillId="0" borderId="0"/>
    <xf numFmtId="0" fontId="40" fillId="0" borderId="0"/>
    <xf numFmtId="0" fontId="92" fillId="0" borderId="0"/>
    <xf numFmtId="0" fontId="92" fillId="0" borderId="0"/>
    <xf numFmtId="0" fontId="20" fillId="0" borderId="0"/>
    <xf numFmtId="0" fontId="92" fillId="0" borderId="0"/>
    <xf numFmtId="0" fontId="92" fillId="0" borderId="0"/>
    <xf numFmtId="0" fontId="37" fillId="0" borderId="0"/>
    <xf numFmtId="0" fontId="92" fillId="0" borderId="0"/>
    <xf numFmtId="170" fontId="37" fillId="0" borderId="0"/>
    <xf numFmtId="4" fontId="182" fillId="0" borderId="0" applyAlignment="0"/>
    <xf numFmtId="4" fontId="182" fillId="0" borderId="0" applyAlignment="0"/>
    <xf numFmtId="4" fontId="182" fillId="0" borderId="0" applyAlignment="0"/>
    <xf numFmtId="4" fontId="182" fillId="0" borderId="0" applyAlignment="0"/>
    <xf numFmtId="4" fontId="182" fillId="0" borderId="0" applyAlignment="0"/>
    <xf numFmtId="4" fontId="37" fillId="0" borderId="0" applyAlignment="0"/>
    <xf numFmtId="4" fontId="37" fillId="0" borderId="0" applyAlignment="0"/>
    <xf numFmtId="4" fontId="37" fillId="0" borderId="0" applyAlignment="0"/>
    <xf numFmtId="0" fontId="35" fillId="0" borderId="0" applyNumberFormat="0" applyFill="0" applyBorder="0" applyAlignment="0" applyProtection="0"/>
    <xf numFmtId="0" fontId="181" fillId="0" borderId="0" applyNumberFormat="0" applyFill="0" applyBorder="0" applyAlignment="0" applyProtection="0"/>
    <xf numFmtId="0" fontId="178" fillId="0" borderId="0" applyNumberFormat="0" applyFill="0" applyBorder="0" applyAlignment="0" applyProtection="0"/>
    <xf numFmtId="0" fontId="173" fillId="0" borderId="6" applyNumberFormat="0" applyFill="0" applyAlignment="0" applyProtection="0"/>
    <xf numFmtId="0" fontId="172" fillId="0" borderId="7" applyNumberFormat="0" applyFill="0" applyAlignment="0" applyProtection="0"/>
    <xf numFmtId="0" fontId="177" fillId="0" borderId="6" applyNumberFormat="0" applyFill="0" applyAlignment="0" applyProtection="0"/>
    <xf numFmtId="0" fontId="176" fillId="0" borderId="5"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9" fillId="0" borderId="23" applyNumberFormat="0" applyFill="0" applyAlignment="0" applyProtection="0"/>
    <xf numFmtId="0" fontId="43" fillId="0" borderId="23"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4" fillId="2" borderId="4" applyNumberFormat="0" applyAlignment="0" applyProtection="0"/>
    <xf numFmtId="0" fontId="158" fillId="0" borderId="22" applyNumberFormat="0" applyFill="0" applyAlignment="0" applyProtection="0"/>
    <xf numFmtId="0" fontId="153" fillId="116" borderId="12" applyNumberFormat="0" applyAlignment="0" applyProtection="0"/>
    <xf numFmtId="0" fontId="153" fillId="116" borderId="12" applyNumberFormat="0" applyAlignment="0" applyProtection="0"/>
    <xf numFmtId="0" fontId="153" fillId="116" borderId="12" applyNumberFormat="0" applyAlignment="0" applyProtection="0"/>
    <xf numFmtId="0" fontId="153" fillId="116" borderId="12" applyNumberFormat="0" applyAlignment="0" applyProtection="0"/>
    <xf numFmtId="0" fontId="153" fillId="116" borderId="12" applyNumberFormat="0" applyAlignment="0" applyProtection="0"/>
    <xf numFmtId="0" fontId="166" fillId="0" borderId="0" applyNumberFormat="0" applyFill="0" applyBorder="0" applyAlignment="0" applyProtection="0">
      <alignment vertical="top"/>
      <protection locked="0"/>
    </xf>
    <xf numFmtId="0" fontId="78" fillId="0" borderId="0" applyNumberFormat="0" applyFill="0" applyBorder="0" applyAlignment="0" applyProtection="0"/>
    <xf numFmtId="0" fontId="166" fillId="0" borderId="0" applyNumberFormat="0" applyFill="0" applyBorder="0" applyAlignment="0" applyProtection="0"/>
    <xf numFmtId="0" fontId="7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77" fillId="0" borderId="22" applyNumberFormat="0" applyFill="0" applyAlignment="0" applyProtection="0"/>
    <xf numFmtId="0" fontId="158" fillId="0" borderId="22" applyNumberFormat="0" applyFill="0" applyAlignment="0" applyProtection="0"/>
    <xf numFmtId="0" fontId="158" fillId="0" borderId="22" applyNumberFormat="0" applyFill="0" applyAlignment="0" applyProtection="0"/>
    <xf numFmtId="0" fontId="24" fillId="7" borderId="0" applyNumberFormat="0" applyBorder="0" applyAlignment="0" applyProtection="0"/>
    <xf numFmtId="0" fontId="160" fillId="0" borderId="21" applyNumberFormat="0" applyFill="0" applyAlignment="0" applyProtection="0"/>
    <xf numFmtId="0" fontId="160" fillId="0" borderId="21" applyNumberFormat="0" applyFill="0" applyAlignment="0" applyProtection="0"/>
    <xf numFmtId="0" fontId="158" fillId="0" borderId="22" applyNumberFormat="0" applyFill="0" applyAlignment="0" applyProtection="0"/>
    <xf numFmtId="0" fontId="76" fillId="0" borderId="21" applyNumberFormat="0" applyFill="0" applyAlignment="0" applyProtection="0"/>
    <xf numFmtId="0" fontId="160" fillId="0" borderId="21" applyNumberFormat="0" applyFill="0" applyAlignment="0" applyProtection="0"/>
    <xf numFmtId="0" fontId="160" fillId="0" borderId="21" applyNumberFormat="0" applyFill="0" applyAlignment="0" applyProtection="0"/>
    <xf numFmtId="0" fontId="160" fillId="0" borderId="21"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24" fillId="7"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9" fontId="37" fillId="0" borderId="0"/>
    <xf numFmtId="0" fontId="165" fillId="0" borderId="0"/>
    <xf numFmtId="174" fontId="14" fillId="0" borderId="0" applyFill="0" applyBorder="0" applyAlignment="0" applyProtection="0"/>
    <xf numFmtId="0" fontId="152" fillId="108" borderId="0" applyNumberFormat="0" applyBorder="0" applyAlignment="0" applyProtection="0"/>
    <xf numFmtId="170" fontId="37" fillId="0" borderId="0"/>
    <xf numFmtId="0" fontId="74" fillId="0" borderId="18" applyAlignment="0"/>
    <xf numFmtId="184" fontId="155" fillId="0" borderId="0" applyFill="0" applyBorder="0" applyAlignment="0" applyProtection="0"/>
    <xf numFmtId="3" fontId="14" fillId="0" borderId="0" applyFill="0" applyBorder="0" applyAlignment="0" applyProtection="0"/>
    <xf numFmtId="3" fontId="155" fillId="0" borderId="0" applyFill="0" applyBorder="0" applyAlignment="0" applyProtection="0"/>
    <xf numFmtId="3" fontId="14" fillId="0" borderId="0" applyFont="0" applyFill="0" applyBorder="0" applyAlignment="0" applyProtection="0"/>
    <xf numFmtId="0" fontId="162" fillId="125" borderId="11" applyNumberFormat="0" applyAlignment="0" applyProtection="0"/>
    <xf numFmtId="0" fontId="47" fillId="36" borderId="11" applyNumberFormat="0" applyAlignment="0" applyProtection="0"/>
    <xf numFmtId="0" fontId="162" fillId="125" borderId="11" applyNumberFormat="0" applyAlignment="0" applyProtection="0"/>
    <xf numFmtId="0" fontId="162" fillId="125" borderId="11" applyNumberFormat="0" applyAlignment="0" applyProtection="0"/>
    <xf numFmtId="0" fontId="162" fillId="125" borderId="11" applyNumberFormat="0" applyAlignment="0" applyProtection="0"/>
    <xf numFmtId="0" fontId="162" fillId="125" borderId="11" applyNumberFormat="0" applyAlignment="0" applyProtection="0"/>
    <xf numFmtId="0" fontId="69" fillId="56" borderId="12" applyNumberFormat="0" applyAlignment="0" applyProtection="0"/>
    <xf numFmtId="0" fontId="151" fillId="109" borderId="0" applyNumberFormat="0" applyBorder="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1" fillId="109" borderId="0" applyNumberFormat="0" applyBorder="0" applyAlignment="0" applyProtection="0"/>
    <xf numFmtId="0" fontId="157" fillId="104" borderId="12" applyNumberFormat="0" applyAlignment="0" applyProtection="0"/>
    <xf numFmtId="0" fontId="50" fillId="8" borderId="0" applyNumberFormat="0" applyBorder="0" applyAlignment="0" applyProtection="0"/>
    <xf numFmtId="0" fontId="50" fillId="8" borderId="0" applyNumberFormat="0" applyBorder="0" applyAlignment="0" applyProtection="0"/>
    <xf numFmtId="0" fontId="151" fillId="109"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151" fillId="109" borderId="0" applyNumberFormat="0" applyBorder="0" applyAlignment="0" applyProtection="0"/>
    <xf numFmtId="0" fontId="50" fillId="8" borderId="0" applyNumberFormat="0" applyBorder="0" applyAlignment="0" applyProtection="0"/>
    <xf numFmtId="0" fontId="151" fillId="10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23" fillId="21"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4"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23" fillId="46"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1"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08"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5" borderId="0" applyNumberFormat="0" applyBorder="0" applyAlignment="0" applyProtection="0"/>
    <xf numFmtId="0" fontId="14" fillId="26" borderId="0" applyNumberFormat="0" applyBorder="0" applyAlignment="0" applyProtection="0"/>
    <xf numFmtId="0" fontId="150" fillId="119" borderId="0" applyNumberFormat="0" applyBorder="0" applyAlignment="0" applyProtection="0"/>
    <xf numFmtId="0" fontId="150" fillId="120" borderId="0" applyNumberFormat="0" applyBorder="0" applyAlignment="0" applyProtection="0"/>
    <xf numFmtId="0" fontId="150" fillId="119" borderId="0" applyNumberFormat="0" applyBorder="0" applyAlignment="0" applyProtection="0"/>
    <xf numFmtId="0" fontId="150" fillId="102" borderId="0" applyNumberFormat="0" applyBorder="0" applyAlignment="0" applyProtection="0"/>
    <xf numFmtId="0" fontId="150" fillId="103" borderId="0" applyNumberFormat="0" applyBorder="0" applyAlignment="0" applyProtection="0"/>
    <xf numFmtId="0" fontId="150" fillId="117"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7" borderId="0" applyNumberFormat="0" applyBorder="0" applyAlignment="0" applyProtection="0"/>
    <xf numFmtId="0" fontId="14" fillId="108"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5"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8" borderId="0" applyNumberFormat="0" applyBorder="0" applyAlignment="0" applyProtection="0"/>
    <xf numFmtId="0" fontId="14" fillId="115" borderId="0" applyNumberFormat="0" applyBorder="0" applyAlignment="0" applyProtection="0"/>
    <xf numFmtId="0" fontId="14" fillId="115" borderId="0" applyNumberFormat="0" applyBorder="0" applyAlignment="0" applyProtection="0"/>
    <xf numFmtId="0" fontId="14" fillId="114" borderId="0" applyNumberFormat="0" applyBorder="0" applyAlignment="0" applyProtection="0"/>
    <xf numFmtId="0" fontId="14" fillId="1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 fillId="103" borderId="0" applyNumberFormat="0" applyBorder="0" applyAlignment="0" applyProtection="0"/>
    <xf numFmtId="0" fontId="14" fillId="26" borderId="0" applyNumberFormat="0" applyBorder="0" applyAlignment="0" applyProtection="0"/>
    <xf numFmtId="0" fontId="14" fillId="113"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8"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26"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22" fillId="0" borderId="0"/>
    <xf numFmtId="0" fontId="14" fillId="113" borderId="0" applyNumberFormat="0" applyBorder="0" applyAlignment="0" applyProtection="0"/>
    <xf numFmtId="0" fontId="14" fillId="10" borderId="0" applyNumberFormat="0" applyBorder="0" applyAlignment="0" applyProtection="0"/>
    <xf numFmtId="0" fontId="14" fillId="110" borderId="0" applyNumberFormat="0" applyBorder="0" applyAlignment="0" applyProtection="0"/>
    <xf numFmtId="0" fontId="14" fillId="112" borderId="0" applyNumberFormat="0" applyBorder="0" applyAlignment="0" applyProtection="0"/>
    <xf numFmtId="0" fontId="14" fillId="112" borderId="0" applyNumberFormat="0" applyBorder="0" applyAlignment="0" applyProtection="0"/>
    <xf numFmtId="0" fontId="14" fillId="10" borderId="0" applyNumberFormat="0" applyBorder="0" applyAlignment="0" applyProtection="0"/>
    <xf numFmtId="0" fontId="14" fillId="112" borderId="0" applyNumberFormat="0" applyBorder="0" applyAlignment="0" applyProtection="0"/>
    <xf numFmtId="0" fontId="14" fillId="110" borderId="0" applyNumberFormat="0" applyBorder="0" applyAlignment="0" applyProtection="0"/>
    <xf numFmtId="0" fontId="14" fillId="110" borderId="0" applyNumberFormat="0" applyBorder="0" applyAlignment="0" applyProtection="0"/>
    <xf numFmtId="0" fontId="14" fillId="110" borderId="0" applyNumberFormat="0" applyBorder="0" applyAlignment="0" applyProtection="0"/>
    <xf numFmtId="0" fontId="14" fillId="110"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8"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4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20" fillId="0" borderId="0" applyFill="0" applyBorder="0" applyAlignment="0" applyProtection="0"/>
    <xf numFmtId="184" fontId="70" fillId="0" borderId="0" applyFill="0" applyBorder="0" applyAlignment="0" applyProtection="0"/>
    <xf numFmtId="184" fontId="2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0" fontId="50" fillId="5" borderId="0" applyNumberFormat="0" applyBorder="0" applyAlignment="0" applyProtection="0"/>
    <xf numFmtId="0" fontId="52" fillId="0" borderId="26" applyNumberFormat="0" applyFill="0" applyAlignment="0" applyProtection="0"/>
    <xf numFmtId="0" fontId="100" fillId="0" borderId="0" applyNumberFormat="0" applyFill="0" applyBorder="0" applyAlignment="0" applyProtection="0"/>
    <xf numFmtId="0" fontId="52" fillId="0" borderId="26"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0" fillId="0" borderId="0"/>
    <xf numFmtId="0" fontId="23" fillId="41" borderId="0" applyNumberFormat="0" applyBorder="0" applyAlignment="0" applyProtection="0"/>
    <xf numFmtId="4" fontId="20" fillId="0" borderId="15" applyAlignment="0"/>
    <xf numFmtId="4" fontId="20" fillId="0" borderId="15" applyAlignment="0"/>
    <xf numFmtId="4" fontId="20" fillId="0" borderId="15" applyAlignment="0"/>
    <xf numFmtId="0" fontId="49" fillId="24" borderId="12" applyNumberFormat="0" applyAlignment="0" applyProtection="0"/>
    <xf numFmtId="0" fontId="48" fillId="24" borderId="12" applyNumberFormat="0" applyAlignment="0" applyProtection="0"/>
    <xf numFmtId="0" fontId="48" fillId="24" borderId="12" applyNumberFormat="0" applyAlignment="0" applyProtection="0"/>
    <xf numFmtId="0" fontId="41" fillId="0" borderId="10" applyNumberFormat="0" applyFill="0" applyAlignment="0" applyProtection="0"/>
    <xf numFmtId="0" fontId="27" fillId="56" borderId="4" applyNumberFormat="0" applyAlignment="0" applyProtection="0"/>
    <xf numFmtId="0" fontId="23" fillId="21"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8" borderId="0" applyNumberFormat="0" applyBorder="0" applyAlignment="0" applyProtection="0"/>
    <xf numFmtId="0" fontId="44" fillId="0" borderId="0" applyNumberFormat="0" applyFill="0" applyBorder="0" applyAlignment="0" applyProtection="0"/>
    <xf numFmtId="0" fontId="20" fillId="26" borderId="8"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43" fillId="0" borderId="0" applyNumberFormat="0" applyFill="0" applyBorder="0" applyAlignment="0" applyProtection="0"/>
    <xf numFmtId="0" fontId="40" fillId="26" borderId="8" applyNumberFormat="0" applyAlignment="0" applyProtection="0"/>
    <xf numFmtId="9" fontId="83" fillId="0" borderId="0" applyFill="0" applyBorder="0" applyAlignment="0" applyProtection="0"/>
    <xf numFmtId="0" fontId="20" fillId="0" borderId="0"/>
    <xf numFmtId="0" fontId="20" fillId="26" borderId="8" applyNumberFormat="0" applyAlignment="0" applyProtection="0"/>
    <xf numFmtId="0" fontId="41" fillId="25" borderId="0" applyNumberFormat="0" applyBorder="0" applyAlignment="0" applyProtection="0"/>
    <xf numFmtId="185" fontId="90" fillId="0" borderId="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40" fillId="0" borderId="0"/>
    <xf numFmtId="0" fontId="28" fillId="0" borderId="5" applyNumberFormat="0" applyFill="0" applyAlignment="0" applyProtection="0"/>
    <xf numFmtId="0" fontId="62" fillId="0" borderId="0"/>
    <xf numFmtId="0" fontId="62" fillId="0" borderId="0"/>
    <xf numFmtId="0" fontId="102" fillId="0" borderId="0"/>
    <xf numFmtId="0" fontId="62" fillId="0" borderId="0"/>
    <xf numFmtId="0" fontId="20" fillId="0" borderId="0"/>
    <xf numFmtId="0" fontId="62" fillId="0" borderId="0"/>
    <xf numFmtId="0" fontId="62" fillId="0" borderId="0"/>
    <xf numFmtId="0" fontId="62" fillId="0" borderId="0"/>
    <xf numFmtId="0" fontId="20" fillId="0" borderId="0"/>
    <xf numFmtId="0" fontId="62" fillId="0" borderId="0"/>
    <xf numFmtId="0" fontId="2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 fontId="81" fillId="0" borderId="0" applyAlignment="0"/>
    <xf numFmtId="0" fontId="62" fillId="0" borderId="0"/>
    <xf numFmtId="0" fontId="40" fillId="0" borderId="0"/>
    <xf numFmtId="0" fontId="40" fillId="0" borderId="0"/>
    <xf numFmtId="0" fontId="40" fillId="0" borderId="0"/>
    <xf numFmtId="0" fontId="40" fillId="0" borderId="0"/>
    <xf numFmtId="4" fontId="81" fillId="0" borderId="0" applyAlignment="0"/>
    <xf numFmtId="4" fontId="81" fillId="0" borderId="0" applyAlignment="0"/>
    <xf numFmtId="4" fontId="81" fillId="0" borderId="0" applyAlignment="0"/>
    <xf numFmtId="4" fontId="20" fillId="0" borderId="0" applyAlignment="0"/>
    <xf numFmtId="4" fontId="20" fillId="0" borderId="0" applyAlignment="0"/>
    <xf numFmtId="4" fontId="20" fillId="0" borderId="0" applyAlignment="0"/>
    <xf numFmtId="0" fontId="33" fillId="0" borderId="7" applyNumberFormat="0" applyFill="0" applyAlignment="0" applyProtection="0"/>
    <xf numFmtId="0" fontId="33" fillId="0" borderId="0" applyNumberFormat="0" applyFill="0" applyBorder="0" applyAlignment="0" applyProtection="0"/>
    <xf numFmtId="0" fontId="32" fillId="0" borderId="6" applyNumberFormat="0" applyFill="0" applyAlignment="0" applyProtection="0"/>
    <xf numFmtId="0" fontId="31" fillId="0" borderId="6" applyNumberFormat="0" applyFill="0" applyAlignment="0" applyProtection="0"/>
    <xf numFmtId="0" fontId="28" fillId="0" borderId="5" applyNumberFormat="0" applyFill="0" applyAlignment="0" applyProtection="0"/>
    <xf numFmtId="0" fontId="27" fillId="24" borderId="4" applyNumberFormat="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76" fillId="0" borderId="21" applyNumberFormat="0" applyFill="0" applyAlignment="0" applyProtection="0"/>
    <xf numFmtId="0" fontId="51" fillId="25" borderId="12" applyNumberFormat="0" applyAlignment="0" applyProtection="0"/>
    <xf numFmtId="0" fontId="77" fillId="0" borderId="0" applyNumberFormat="0" applyFill="0" applyBorder="0" applyAlignment="0" applyProtection="0"/>
    <xf numFmtId="0" fontId="51" fillId="25" borderId="12" applyNumberFormat="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44" fillId="0" borderId="0" applyNumberFormat="0" applyFill="0" applyBorder="0" applyAlignment="0" applyProtection="0"/>
    <xf numFmtId="0" fontId="76" fillId="0" borderId="21"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44" fillId="0" borderId="0" applyNumberFormat="0" applyFill="0" applyBorder="0" applyAlignment="0" applyProtection="0"/>
    <xf numFmtId="0" fontId="69" fillId="56" borderId="12" applyNumberFormat="0" applyAlignment="0" applyProtection="0"/>
    <xf numFmtId="0" fontId="24" fillId="7" borderId="0" applyNumberFormat="0" applyBorder="0" applyAlignment="0" applyProtection="0"/>
    <xf numFmtId="0" fontId="47" fillId="36" borderId="11" applyNumberFormat="0" applyAlignment="0" applyProtection="0"/>
    <xf numFmtId="3" fontId="70" fillId="0" borderId="0" applyFill="0" applyBorder="0" applyAlignment="0" applyProtection="0"/>
    <xf numFmtId="0" fontId="47" fillId="36" borderId="11" applyNumberFormat="0" applyAlignment="0" applyProtection="0"/>
    <xf numFmtId="0" fontId="47" fillId="36" borderId="11"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23" fillId="21" borderId="0" applyNumberFormat="0" applyBorder="0" applyAlignment="0" applyProtection="0"/>
    <xf numFmtId="0" fontId="69" fillId="56" borderId="12" applyNumberFormat="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67" fillId="0" borderId="0"/>
    <xf numFmtId="0" fontId="23" fillId="7" borderId="0" applyNumberFormat="0" applyBorder="0" applyAlignment="0" applyProtection="0"/>
    <xf numFmtId="0" fontId="23" fillId="46"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5" borderId="0" applyNumberFormat="0" applyBorder="0" applyAlignment="0" applyProtection="0"/>
    <xf numFmtId="0" fontId="23" fillId="43" borderId="0" applyNumberFormat="0" applyBorder="0" applyAlignment="0" applyProtection="0"/>
    <xf numFmtId="0" fontId="23" fillId="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22"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92" fillId="0" borderId="0"/>
    <xf numFmtId="166" fontId="14" fillId="0" borderId="0" applyFont="0" applyFill="0" applyBorder="0" applyAlignment="0" applyProtection="0"/>
    <xf numFmtId="0" fontId="149" fillId="73" borderId="0" applyNumberFormat="0" applyBorder="0" applyAlignment="0" applyProtection="0"/>
    <xf numFmtId="0" fontId="129" fillId="0" borderId="0"/>
    <xf numFmtId="0" fontId="23" fillId="7" borderId="0" applyNumberFormat="0" applyBorder="0" applyAlignment="0" applyProtection="0"/>
    <xf numFmtId="0" fontId="44" fillId="0" borderId="0" applyNumberFormat="0" applyFill="0" applyBorder="0" applyAlignment="0" applyProtection="0"/>
    <xf numFmtId="186" fontId="70" fillId="0" borderId="0" applyFill="0" applyBorder="0" applyAlignment="0" applyProtection="0"/>
    <xf numFmtId="0" fontId="62" fillId="0" borderId="0"/>
    <xf numFmtId="186" fontId="70" fillId="0" borderId="0" applyFill="0" applyBorder="0" applyAlignment="0" applyProtection="0"/>
    <xf numFmtId="0" fontId="23" fillId="7" borderId="0" applyNumberFormat="0" applyBorder="0" applyAlignment="0" applyProtection="0"/>
    <xf numFmtId="0" fontId="20" fillId="0" borderId="0"/>
    <xf numFmtId="0" fontId="23" fillId="5" borderId="0" applyNumberFormat="0" applyBorder="0" applyAlignment="0" applyProtection="0"/>
    <xf numFmtId="184" fontId="70" fillId="0" borderId="0" applyFill="0" applyBorder="0" applyAlignment="0" applyProtection="0"/>
    <xf numFmtId="174" fontId="70" fillId="0" borderId="0" applyFill="0" applyBorder="0" applyAlignment="0" applyProtection="0"/>
    <xf numFmtId="0" fontId="76" fillId="0" borderId="21" applyNumberFormat="0" applyFill="0" applyAlignment="0" applyProtection="0"/>
    <xf numFmtId="0" fontId="23" fillId="34" borderId="0" applyNumberFormat="0" applyBorder="0" applyAlignment="0" applyProtection="0"/>
    <xf numFmtId="174" fontId="70" fillId="0" borderId="0" applyFill="0" applyBorder="0" applyAlignment="0" applyProtection="0"/>
    <xf numFmtId="0" fontId="23" fillId="51" borderId="0" applyNumberFormat="0" applyBorder="0" applyAlignment="0" applyProtection="0"/>
    <xf numFmtId="184" fontId="70" fillId="0" borderId="0" applyFill="0" applyBorder="0" applyAlignment="0" applyProtection="0"/>
    <xf numFmtId="0" fontId="23" fillId="46" borderId="0" applyNumberFormat="0" applyBorder="0" applyAlignment="0" applyProtection="0"/>
    <xf numFmtId="0" fontId="50" fillId="5" borderId="0" applyNumberFormat="0" applyBorder="0" applyAlignment="0" applyProtection="0"/>
    <xf numFmtId="0" fontId="82" fillId="0" borderId="0"/>
    <xf numFmtId="0" fontId="62" fillId="0" borderId="0"/>
    <xf numFmtId="4" fontId="20" fillId="0" borderId="0" applyAlignment="0"/>
    <xf numFmtId="174" fontId="70" fillId="0" borderId="0" applyFill="0" applyBorder="0" applyAlignment="0" applyProtection="0"/>
    <xf numFmtId="186" fontId="70" fillId="0" borderId="0" applyFill="0" applyBorder="0" applyAlignment="0" applyProtection="0"/>
    <xf numFmtId="0" fontId="69" fillId="56" borderId="12" applyNumberFormat="0" applyAlignment="0" applyProtection="0"/>
    <xf numFmtId="0" fontId="27" fillId="56" borderId="4" applyNumberFormat="0" applyAlignment="0" applyProtection="0"/>
    <xf numFmtId="184" fontId="70" fillId="0" borderId="0" applyFill="0" applyBorder="0" applyAlignment="0" applyProtection="0"/>
    <xf numFmtId="0" fontId="20" fillId="26" borderId="8" applyNumberFormat="0" applyAlignment="0" applyProtection="0"/>
    <xf numFmtId="186" fontId="155" fillId="0" borderId="0" applyFill="0" applyBorder="0" applyAlignment="0" applyProtection="0"/>
    <xf numFmtId="0" fontId="51" fillId="25" borderId="12" applyNumberFormat="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83" fillId="0" borderId="0" applyFill="0" applyBorder="0" applyAlignment="0" applyProtection="0"/>
    <xf numFmtId="184" fontId="70" fillId="0" borderId="0" applyFill="0" applyBorder="0" applyAlignment="0" applyProtection="0"/>
    <xf numFmtId="0" fontId="67" fillId="0" borderId="0"/>
    <xf numFmtId="0" fontId="47" fillId="36" borderId="11" applyNumberFormat="0" applyAlignment="0" applyProtection="0"/>
    <xf numFmtId="0" fontId="23" fillId="28" borderId="0" applyNumberFormat="0" applyBorder="0" applyAlignment="0" applyProtection="0"/>
    <xf numFmtId="9" fontId="20" fillId="0" borderId="0" applyFill="0" applyBorder="0" applyAlignment="0" applyProtection="0"/>
    <xf numFmtId="0" fontId="89" fillId="25" borderId="0" applyNumberFormat="0" applyBorder="0" applyAlignment="0" applyProtection="0"/>
    <xf numFmtId="0" fontId="62" fillId="0" borderId="0"/>
    <xf numFmtId="0" fontId="62" fillId="0" borderId="0"/>
    <xf numFmtId="4" fontId="81" fillId="0" borderId="0" applyAlignment="0"/>
    <xf numFmtId="0" fontId="29" fillId="0" borderId="0" applyNumberFormat="0" applyFill="0" applyBorder="0" applyAlignment="0" applyProtection="0"/>
    <xf numFmtId="0" fontId="27" fillId="24" borderId="4" applyNumberFormat="0" applyAlignment="0" applyProtection="0"/>
    <xf numFmtId="0" fontId="77" fillId="0" borderId="22" applyNumberFormat="0" applyFill="0" applyAlignment="0" applyProtection="0"/>
    <xf numFmtId="0" fontId="44" fillId="0" borderId="0" applyNumberFormat="0" applyFill="0" applyBorder="0" applyAlignment="0" applyProtection="0"/>
    <xf numFmtId="0" fontId="69" fillId="56" borderId="12" applyNumberFormat="0" applyAlignment="0" applyProtection="0"/>
    <xf numFmtId="0" fontId="23" fillId="30"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41" borderId="0" applyNumberFormat="0" applyBorder="0" applyAlignment="0" applyProtection="0"/>
    <xf numFmtId="0" fontId="23" fillId="15" borderId="0" applyNumberFormat="0" applyBorder="0" applyAlignment="0" applyProtection="0"/>
    <xf numFmtId="167" fontId="14" fillId="0" borderId="0" applyFont="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0" fontId="50" fillId="5" borderId="0" applyNumberFormat="0" applyBorder="0" applyAlignment="0" applyProtection="0"/>
    <xf numFmtId="0" fontId="52" fillId="0" borderId="26" applyNumberFormat="0" applyFill="0" applyAlignment="0" applyProtection="0"/>
    <xf numFmtId="0" fontId="46" fillId="0" borderId="9" applyNumberFormat="0" applyFill="0" applyAlignment="0" applyProtection="0"/>
    <xf numFmtId="4" fontId="20" fillId="0" borderId="15" applyAlignment="0"/>
    <xf numFmtId="0" fontId="27" fillId="56" borderId="4" applyNumberFormat="0" applyAlignment="0" applyProtection="0"/>
    <xf numFmtId="0" fontId="23" fillId="51" borderId="0" applyNumberFormat="0" applyBorder="0" applyAlignment="0" applyProtection="0"/>
    <xf numFmtId="0" fontId="20" fillId="26" borderId="8" applyNumberFormat="0" applyAlignment="0" applyProtection="0"/>
    <xf numFmtId="0" fontId="27" fillId="56" borderId="4" applyNumberFormat="0" applyAlignment="0" applyProtection="0"/>
    <xf numFmtId="0" fontId="20" fillId="0" borderId="0"/>
    <xf numFmtId="0" fontId="42" fillId="25" borderId="0" applyNumberFormat="0" applyBorder="0" applyAlignment="0" applyProtection="0"/>
    <xf numFmtId="0" fontId="29" fillId="0" borderId="0" applyNumberFormat="0" applyFill="0" applyBorder="0" applyAlignment="0" applyProtection="0"/>
    <xf numFmtId="0" fontId="83" fillId="0" borderId="0"/>
    <xf numFmtId="0" fontId="62" fillId="0" borderId="0"/>
    <xf numFmtId="0" fontId="20" fillId="0" borderId="0"/>
    <xf numFmtId="0" fontId="62" fillId="0" borderId="0"/>
    <xf numFmtId="0" fontId="62" fillId="0" borderId="0"/>
    <xf numFmtId="0" fontId="62" fillId="0" borderId="0"/>
    <xf numFmtId="4" fontId="81" fillId="0" borderId="0" applyAlignment="0"/>
    <xf numFmtId="0" fontId="62" fillId="0" borderId="0"/>
    <xf numFmtId="0" fontId="83" fillId="0" borderId="0"/>
    <xf numFmtId="4" fontId="20" fillId="0" borderId="0" applyAlignment="0"/>
    <xf numFmtId="0" fontId="34" fillId="0" borderId="7" applyNumberFormat="0" applyFill="0" applyAlignment="0" applyProtection="0"/>
    <xf numFmtId="0" fontId="76" fillId="0" borderId="21" applyNumberFormat="0" applyFill="0" applyAlignment="0" applyProtection="0"/>
    <xf numFmtId="0" fontId="78" fillId="0" borderId="0" applyNumberFormat="0" applyFill="0" applyBorder="0" applyAlignment="0" applyProtection="0"/>
    <xf numFmtId="0" fontId="44" fillId="0" borderId="0" applyNumberFormat="0" applyFill="0" applyBorder="0" applyAlignment="0" applyProtection="0"/>
    <xf numFmtId="0" fontId="75" fillId="0" borderId="20" applyNumberFormat="0" applyFill="0" applyAlignment="0" applyProtection="0"/>
    <xf numFmtId="0" fontId="69" fillId="56" borderId="12" applyNumberFormat="0" applyAlignment="0" applyProtection="0"/>
    <xf numFmtId="174" fontId="70" fillId="0" borderId="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68" fillId="0" borderId="0"/>
    <xf numFmtId="0" fontId="23" fillId="7"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23" borderId="0" applyNumberFormat="0" applyBorder="0" applyAlignment="0" applyProtection="0"/>
    <xf numFmtId="0" fontId="23" fillId="21" borderId="0" applyNumberFormat="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0" fontId="100" fillId="0" borderId="0" applyNumberFormat="0" applyFill="0" applyBorder="0" applyAlignment="0" applyProtection="0"/>
    <xf numFmtId="49" fontId="96" fillId="24" borderId="24">
      <alignment horizontal="center" vertical="top" wrapText="1"/>
    </xf>
    <xf numFmtId="0" fontId="23" fillId="28" borderId="0" applyNumberFormat="0" applyBorder="0" applyAlignment="0" applyProtection="0"/>
    <xf numFmtId="0" fontId="20" fillId="26" borderId="8" applyNumberFormat="0" applyAlignment="0" applyProtection="0"/>
    <xf numFmtId="0" fontId="89" fillId="25" borderId="0" applyNumberFormat="0" applyBorder="0" applyAlignment="0" applyProtection="0"/>
    <xf numFmtId="0" fontId="62" fillId="0" borderId="0"/>
    <xf numFmtId="0" fontId="62" fillId="0" borderId="0"/>
    <xf numFmtId="4" fontId="81" fillId="0" borderId="0" applyAlignment="0"/>
    <xf numFmtId="0" fontId="30" fillId="0" borderId="5" applyNumberFormat="0" applyFill="0" applyAlignment="0" applyProtection="0"/>
    <xf numFmtId="0" fontId="77" fillId="0" borderId="22" applyNumberFormat="0" applyFill="0" applyAlignment="0" applyProtection="0"/>
    <xf numFmtId="0" fontId="44" fillId="0" borderId="0" applyNumberFormat="0" applyFill="0" applyBorder="0" applyAlignment="0" applyProtection="0"/>
    <xf numFmtId="0" fontId="69" fillId="56" borderId="12" applyNumberFormat="0" applyAlignment="0" applyProtection="0"/>
    <xf numFmtId="0" fontId="23" fillId="30"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41" borderId="0" applyNumberFormat="0" applyBorder="0" applyAlignment="0" applyProtection="0"/>
    <xf numFmtId="0" fontId="23" fillId="16" borderId="0" applyNumberFormat="0" applyBorder="0" applyAlignment="0" applyProtection="0"/>
    <xf numFmtId="0" fontId="37" fillId="0" borderId="0"/>
    <xf numFmtId="166" fontId="14" fillId="0" borderId="0" applyFont="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70"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4" fontId="70" fillId="0" borderId="0" applyFill="0" applyBorder="0" applyAlignment="0" applyProtection="0"/>
    <xf numFmtId="0" fontId="129" fillId="0" borderId="0"/>
    <xf numFmtId="170" fontId="37" fillId="0" borderId="0"/>
    <xf numFmtId="0" fontId="192" fillId="0" borderId="0"/>
    <xf numFmtId="0" fontId="102" fillId="0" borderId="0"/>
    <xf numFmtId="0" fontId="8" fillId="0" borderId="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7" borderId="0" applyNumberFormat="0" applyBorder="0" applyAlignment="0" applyProtection="0"/>
    <xf numFmtId="0" fontId="22"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94" fillId="100" borderId="0">
      <alignment wrapText="1"/>
    </xf>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48" fillId="55" borderId="12" applyNumberFormat="0" applyAlignment="0" applyProtection="0"/>
    <xf numFmtId="0" fontId="47" fillId="57" borderId="11" applyNumberFormat="0" applyAlignment="0" applyProtection="0"/>
    <xf numFmtId="166" fontId="20" fillId="0" borderId="0" applyFont="0" applyFill="0" applyBorder="0" applyAlignment="0" applyProtection="0"/>
    <xf numFmtId="3" fontId="71" fillId="0" borderId="0" applyFont="0" applyFill="0" applyBorder="0" applyAlignment="0" applyProtection="0"/>
    <xf numFmtId="167" fontId="20" fillId="0" borderId="0" applyFont="0" applyFill="0" applyBorder="0" applyAlignment="0" applyProtection="0"/>
    <xf numFmtId="0" fontId="74" fillId="0" borderId="19" applyAlignment="0"/>
    <xf numFmtId="170" fontId="37" fillId="0" borderId="0"/>
    <xf numFmtId="171" fontId="20" fillId="0" borderId="0"/>
    <xf numFmtId="170" fontId="20" fillId="0" borderId="0"/>
    <xf numFmtId="0" fontId="25" fillId="0" borderId="0"/>
    <xf numFmtId="9" fontId="20" fillId="0" borderId="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8" fillId="0" borderId="5" applyNumberFormat="0" applyFill="0" applyAlignment="0" applyProtection="0"/>
    <xf numFmtId="0" fontId="31" fillId="0" borderId="6" applyNumberFormat="0" applyFill="0" applyAlignment="0" applyProtection="0"/>
    <xf numFmtId="0" fontId="33" fillId="0" borderId="7" applyNumberFormat="0" applyFill="0" applyAlignment="0" applyProtection="0"/>
    <xf numFmtId="0" fontId="37" fillId="0" borderId="0"/>
    <xf numFmtId="43" fontId="11" fillId="0" borderId="0" applyFont="0" applyFill="0" applyBorder="0" applyAlignment="0" applyProtection="0"/>
    <xf numFmtId="0" fontId="200"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02" fillId="0" borderId="0"/>
    <xf numFmtId="195" fontId="127" fillId="0" borderId="0"/>
    <xf numFmtId="0" fontId="33" fillId="0" borderId="0" applyNumberFormat="0" applyFill="0" applyBorder="0" applyAlignment="0" applyProtection="0"/>
    <xf numFmtId="0" fontId="102" fillId="0" borderId="0"/>
    <xf numFmtId="0" fontId="11" fillId="0" borderId="0"/>
    <xf numFmtId="0" fontId="79"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51" fillId="58" borderId="12" applyNumberFormat="0" applyAlignment="0" applyProtection="0"/>
    <xf numFmtId="0" fontId="46" fillId="0" borderId="9" applyNumberFormat="0" applyFill="0" applyAlignment="0" applyProtection="0"/>
    <xf numFmtId="0" fontId="29" fillId="0" borderId="0" applyNumberFormat="0" applyFill="0" applyBorder="0" applyAlignment="0" applyProtection="0"/>
    <xf numFmtId="0" fontId="11" fillId="0" borderId="0"/>
    <xf numFmtId="0" fontId="127" fillId="0" borderId="0"/>
    <xf numFmtId="0" fontId="7" fillId="0" borderId="0"/>
    <xf numFmtId="0" fontId="127" fillId="0" borderId="0"/>
    <xf numFmtId="0" fontId="127" fillId="0" borderId="0"/>
    <xf numFmtId="0" fontId="21" fillId="0" borderId="0"/>
    <xf numFmtId="0" fontId="201" fillId="0" borderId="0"/>
    <xf numFmtId="0" fontId="14" fillId="0" borderId="0"/>
    <xf numFmtId="0" fontId="14" fillId="0" borderId="0"/>
    <xf numFmtId="195" fontId="61" fillId="0" borderId="0"/>
    <xf numFmtId="0" fontId="137" fillId="0" borderId="0">
      <alignment vertical="center"/>
    </xf>
    <xf numFmtId="195" fontId="202" fillId="0" borderId="0"/>
    <xf numFmtId="0" fontId="127" fillId="0" borderId="0"/>
    <xf numFmtId="194" fontId="199" fillId="0" borderId="0"/>
    <xf numFmtId="0" fontId="199" fillId="0" borderId="0"/>
    <xf numFmtId="0" fontId="198" fillId="0" borderId="0"/>
    <xf numFmtId="0" fontId="198" fillId="0" borderId="0"/>
    <xf numFmtId="0" fontId="11" fillId="0" borderId="0"/>
    <xf numFmtId="0" fontId="37" fillId="0" borderId="0"/>
    <xf numFmtId="0" fontId="37" fillId="0" borderId="0"/>
    <xf numFmtId="0" fontId="11" fillId="0" borderId="0"/>
    <xf numFmtId="0" fontId="37" fillId="0" borderId="0"/>
    <xf numFmtId="0" fontId="11" fillId="0" borderId="0"/>
    <xf numFmtId="0" fontId="11" fillId="0" borderId="0"/>
    <xf numFmtId="0" fontId="7" fillId="0" borderId="0"/>
    <xf numFmtId="0" fontId="40" fillId="0" borderId="0"/>
    <xf numFmtId="0" fontId="6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86"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7" fillId="0" borderId="0"/>
    <xf numFmtId="0" fontId="197" fillId="0" borderId="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7" fillId="0" borderId="0">
      <alignment horizontal="center" textRotation="90"/>
    </xf>
    <xf numFmtId="0" fontId="196" fillId="0" borderId="0"/>
    <xf numFmtId="0" fontId="11" fillId="0" borderId="0"/>
    <xf numFmtId="0" fontId="20" fillId="0" borderId="0"/>
    <xf numFmtId="0" fontId="40" fillId="0" borderId="0"/>
    <xf numFmtId="0" fontId="88" fillId="0" borderId="0"/>
    <xf numFmtId="0" fontId="41" fillId="59" borderId="0" applyNumberFormat="0" applyBorder="0" applyAlignment="0" applyProtection="0"/>
    <xf numFmtId="185" fontId="91" fillId="0" borderId="0"/>
    <xf numFmtId="0" fontId="92" fillId="0" borderId="0"/>
    <xf numFmtId="193" fontId="191" fillId="0" borderId="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9" fontId="37" fillId="0" borderId="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40" fillId="27" borderId="8" applyNumberFormat="0" applyAlignment="0" applyProtection="0"/>
    <xf numFmtId="0" fontId="94" fillId="0" borderId="0" applyFill="0">
      <alignment wrapText="1"/>
    </xf>
    <xf numFmtId="193" fontId="191" fillId="0" borderId="0"/>
    <xf numFmtId="0" fontId="23" fillId="29"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49" fontId="97" fillId="2" borderId="25">
      <alignment horizontal="center" vertical="top" wrapText="1"/>
    </xf>
    <xf numFmtId="193" fontId="191" fillId="0" borderId="0"/>
    <xf numFmtId="0" fontId="50" fillId="6" borderId="0" applyNumberFormat="0" applyBorder="0" applyAlignment="0" applyProtection="0"/>
    <xf numFmtId="0" fontId="195" fillId="73" borderId="0" applyNumberFormat="0" applyBorder="0" applyAlignment="0" applyProtection="0"/>
    <xf numFmtId="0" fontId="8" fillId="0" borderId="0"/>
    <xf numFmtId="0" fontId="52" fillId="0" borderId="13" applyNumberFormat="0" applyFill="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93" fontId="19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3" fontId="191" fillId="0" borderId="0"/>
    <xf numFmtId="0" fontId="14" fillId="77" borderId="34" applyNumberFormat="0" applyFont="0" applyAlignment="0" applyProtection="0"/>
    <xf numFmtId="0" fontId="37" fillId="0" borderId="0"/>
    <xf numFmtId="0" fontId="14" fillId="77" borderId="34" applyNumberFormat="0" applyFont="0" applyAlignment="0" applyProtection="0"/>
    <xf numFmtId="0" fontId="206" fillId="82" borderId="0" applyNumberFormat="0" applyBorder="0" applyAlignment="0" applyProtection="0"/>
    <xf numFmtId="0" fontId="14" fillId="77" borderId="34" applyNumberFormat="0" applyFont="0" applyAlignment="0" applyProtection="0"/>
    <xf numFmtId="196" fontId="20" fillId="0" borderId="0" applyFont="0" applyFill="0" applyBorder="0" applyAlignment="0" applyProtection="0"/>
    <xf numFmtId="166" fontId="14"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196" fontId="20" fillId="0" borderId="0" applyFont="0" applyFill="0" applyBorder="0" applyAlignment="0" applyProtection="0"/>
    <xf numFmtId="0" fontId="14" fillId="144" borderId="0" applyNumberFormat="0" applyBorder="0" applyAlignment="0" applyProtection="0"/>
    <xf numFmtId="0" fontId="206" fillId="148" borderId="0" applyNumberFormat="0" applyBorder="0" applyAlignment="0" applyProtection="0"/>
    <xf numFmtId="199" fontId="20" fillId="0" borderId="0" applyFont="0" applyFill="0" applyBorder="0" applyAlignment="0" applyProtection="0"/>
    <xf numFmtId="190" fontId="20" fillId="0" borderId="0" applyFont="0" applyFill="0" applyBorder="0" applyAlignment="0" applyProtection="0"/>
    <xf numFmtId="0" fontId="14" fillId="77" borderId="34" applyNumberFormat="0" applyFont="0" applyAlignment="0" applyProtection="0"/>
    <xf numFmtId="0" fontId="100" fillId="0" borderId="0" applyNumberFormat="0" applyFill="0" applyBorder="0" applyAlignment="0" applyProtection="0"/>
    <xf numFmtId="0" fontId="23" fillId="131" borderId="0" applyNumberFormat="0" applyBorder="0" applyAlignment="0" applyProtection="0"/>
    <xf numFmtId="0" fontId="27" fillId="153" borderId="4" applyNumberFormat="0" applyAlignment="0" applyProtection="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7" fillId="54" borderId="0" applyNumberFormat="0" applyBorder="0" applyAlignment="0" applyProtection="0"/>
    <xf numFmtId="0" fontId="7" fillId="87" borderId="0" applyNumberFormat="0" applyBorder="0" applyAlignment="0" applyProtection="0"/>
    <xf numFmtId="0" fontId="14" fillId="139" borderId="0" applyNumberFormat="0" applyBorder="0" applyAlignment="0" applyProtection="0"/>
    <xf numFmtId="0" fontId="23" fillId="140" borderId="0" applyNumberFormat="0" applyBorder="0" applyAlignment="0" applyProtection="0"/>
    <xf numFmtId="0" fontId="206" fillId="78" borderId="0" applyNumberFormat="0" applyBorder="0" applyAlignment="0" applyProtection="0"/>
    <xf numFmtId="0" fontId="14" fillId="77" borderId="34" applyNumberFormat="0" applyFont="0" applyAlignment="0" applyProtection="0"/>
    <xf numFmtId="0" fontId="14" fillId="147"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3" fillId="140" borderId="0" applyNumberFormat="0" applyBorder="0" applyAlignment="0" applyProtection="0"/>
    <xf numFmtId="196" fontId="20" fillId="0" borderId="0" applyFont="0" applyFill="0" applyBorder="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7" fillId="129" borderId="0" applyNumberFormat="0" applyBorder="0" applyAlignment="0" applyProtection="0"/>
    <xf numFmtId="0" fontId="14" fillId="130" borderId="0" applyNumberFormat="0" applyBorder="0" applyAlignment="0" applyProtection="0"/>
    <xf numFmtId="0" fontId="14" fillId="54" borderId="0" applyNumberFormat="0" applyBorder="0" applyAlignment="0" applyProtection="0"/>
    <xf numFmtId="0" fontId="7" fillId="131" borderId="0" applyNumberFormat="0" applyBorder="0" applyAlignment="0" applyProtection="0"/>
    <xf numFmtId="0" fontId="7" fillId="54" borderId="0" applyNumberFormat="0" applyBorder="0" applyAlignment="0" applyProtection="0"/>
    <xf numFmtId="0" fontId="192" fillId="60" borderId="0" applyNumberFormat="0" applyBorder="0" applyAlignment="0" applyProtection="0"/>
    <xf numFmtId="0" fontId="206" fillId="148" borderId="0" applyNumberFormat="0" applyBorder="0" applyAlignment="0" applyProtection="0"/>
    <xf numFmtId="0" fontId="50" fillId="54" borderId="0" applyNumberFormat="0" applyBorder="0" applyAlignment="0" applyProtection="0"/>
    <xf numFmtId="197" fontId="82" fillId="0" borderId="0" applyFont="0" applyFill="0" applyBorder="0" applyAlignment="0" applyProtection="0"/>
    <xf numFmtId="0" fontId="28" fillId="0" borderId="5" applyNumberFormat="0" applyFill="0" applyAlignment="0" applyProtection="0"/>
    <xf numFmtId="0" fontId="31" fillId="0" borderId="6" applyNumberFormat="0" applyFill="0" applyAlignment="0" applyProtection="0"/>
    <xf numFmtId="166"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23" fillId="150" borderId="0" applyNumberFormat="0" applyBorder="0" applyAlignment="0" applyProtection="0"/>
    <xf numFmtId="0" fontId="23" fillId="45"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xf numFmtId="0" fontId="206" fillId="92" borderId="0" applyNumberFormat="0" applyBorder="0" applyAlignment="0" applyProtection="0"/>
    <xf numFmtId="0" fontId="206" fillId="82" borderId="0" applyNumberFormat="0" applyBorder="0" applyAlignment="0" applyProtection="0"/>
    <xf numFmtId="0" fontId="206" fillId="82" borderId="0" applyNumberFormat="0" applyBorder="0" applyAlignment="0" applyProtection="0"/>
    <xf numFmtId="0" fontId="206" fillId="53" borderId="0" applyNumberFormat="0" applyBorder="0" applyAlignment="0" applyProtection="0"/>
    <xf numFmtId="0" fontId="7" fillId="9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5" fillId="0" borderId="48" applyNumberFormat="0" applyFill="0" applyAlignment="0" applyProtection="0"/>
    <xf numFmtId="0" fontId="20" fillId="0" borderId="0"/>
    <xf numFmtId="0" fontId="7" fillId="0" borderId="0"/>
    <xf numFmtId="0" fontId="14" fillId="77" borderId="34" applyNumberFormat="0" applyFont="0" applyAlignment="0" applyProtection="0"/>
    <xf numFmtId="202" fontId="14" fillId="77" borderId="34" applyNumberFormat="0" applyFont="0" applyAlignment="0" applyProtection="0"/>
    <xf numFmtId="4" fontId="11" fillId="0" borderId="0" applyNumberFormat="0"/>
    <xf numFmtId="0" fontId="7" fillId="87" borderId="0" applyNumberFormat="0" applyBorder="0" applyAlignment="0" applyProtection="0"/>
    <xf numFmtId="0" fontId="206" fillId="141" borderId="0" applyNumberFormat="0" applyBorder="0" applyAlignment="0" applyProtection="0"/>
    <xf numFmtId="0" fontId="23" fillId="49" borderId="0" applyNumberFormat="0" applyBorder="0" applyAlignment="0" applyProtection="0"/>
    <xf numFmtId="0" fontId="20" fillId="0" borderId="45"/>
    <xf numFmtId="0" fontId="23" fillId="151" borderId="0" applyNumberFormat="0" applyBorder="0" applyAlignment="0" applyProtection="0"/>
    <xf numFmtId="0" fontId="7" fillId="134" borderId="0" applyNumberFormat="0" applyBorder="0" applyAlignment="0" applyProtection="0"/>
    <xf numFmtId="0" fontId="51" fillId="150" borderId="12" applyNumberFormat="0" applyAlignment="0" applyProtection="0"/>
    <xf numFmtId="0" fontId="219" fillId="0" borderId="30" applyNumberFormat="0" applyFill="0" applyAlignment="0" applyProtection="0"/>
    <xf numFmtId="0" fontId="7" fillId="0" borderId="0"/>
    <xf numFmtId="0" fontId="20" fillId="0" borderId="0" applyNumberFormat="0" applyFill="0" applyBorder="0" applyAlignment="0" applyProtection="0"/>
    <xf numFmtId="0" fontId="192" fillId="0" borderId="0"/>
    <xf numFmtId="0" fontId="76" fillId="0" borderId="6" applyNumberFormat="0" applyFill="0" applyAlignment="0" applyProtection="0"/>
    <xf numFmtId="0" fontId="11" fillId="0" borderId="0"/>
    <xf numFmtId="0" fontId="82"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92" fillId="60" borderId="0" applyNumberFormat="0" applyBorder="0" applyAlignment="0" applyProtection="0"/>
    <xf numFmtId="0" fontId="7" fillId="134" borderId="0" applyNumberFormat="0" applyBorder="0" applyAlignment="0" applyProtection="0"/>
    <xf numFmtId="0" fontId="14" fillId="143" borderId="0" applyNumberFormat="0" applyBorder="0" applyAlignment="0" applyProtection="0"/>
    <xf numFmtId="196" fontId="20" fillId="0" borderId="0" applyFont="0" applyFill="0" applyBorder="0" applyAlignment="0" applyProtection="0"/>
    <xf numFmtId="0" fontId="23" fillId="146" borderId="0" applyNumberFormat="0" applyBorder="0" applyAlignment="0" applyProtection="0"/>
    <xf numFmtId="0" fontId="229" fillId="74" borderId="0" applyNumberFormat="0" applyBorder="0" applyAlignment="0" applyProtection="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190" fontId="20" fillId="0" borderId="0" applyFont="0" applyFill="0" applyBorder="0" applyAlignment="0" applyProtection="0"/>
    <xf numFmtId="0" fontId="192" fillId="129" borderId="0" applyNumberFormat="0" applyBorder="0" applyAlignment="0" applyProtection="0"/>
    <xf numFmtId="0" fontId="7" fillId="60" borderId="0" applyNumberFormat="0" applyBorder="0" applyAlignment="0" applyProtection="0"/>
    <xf numFmtId="0" fontId="7" fillId="80" borderId="0" applyNumberFormat="0" applyBorder="0" applyAlignment="0" applyProtection="0"/>
    <xf numFmtId="0" fontId="7" fillId="54" borderId="0" applyNumberFormat="0" applyBorder="0" applyAlignment="0" applyProtection="0"/>
    <xf numFmtId="0" fontId="20" fillId="0" borderId="0" applyNumberFormat="0" applyFill="0" applyBorder="0" applyAlignment="0" applyProtection="0"/>
    <xf numFmtId="0" fontId="92" fillId="0" borderId="0"/>
    <xf numFmtId="0" fontId="7" fillId="0" borderId="0"/>
    <xf numFmtId="0" fontId="7" fillId="0" borderId="0"/>
    <xf numFmtId="0" fontId="14" fillId="77" borderId="34" applyNumberFormat="0" applyFont="0" applyAlignment="0" applyProtection="0"/>
    <xf numFmtId="0" fontId="232" fillId="67" borderId="32" applyNumberFormat="0" applyAlignment="0" applyProtection="0"/>
    <xf numFmtId="0" fontId="241" fillId="0" borderId="35" applyNumberFormat="0" applyFill="0" applyAlignment="0" applyProtection="0"/>
    <xf numFmtId="0" fontId="7" fillId="134" borderId="0" applyNumberFormat="0" applyBorder="0" applyAlignment="0" applyProtection="0"/>
    <xf numFmtId="0" fontId="7" fillId="83" borderId="0" applyNumberFormat="0" applyBorder="0" applyAlignment="0" applyProtection="0"/>
    <xf numFmtId="0" fontId="7" fillId="83" borderId="0" applyNumberFormat="0" applyBorder="0" applyAlignment="0" applyProtection="0"/>
    <xf numFmtId="0" fontId="7" fillId="134" borderId="0" applyNumberFormat="0" applyBorder="0" applyAlignment="0" applyProtection="0"/>
    <xf numFmtId="0" fontId="76" fillId="0" borderId="49" applyNumberFormat="0" applyFill="0" applyAlignment="0" applyProtection="0"/>
    <xf numFmtId="0" fontId="192" fillId="0" borderId="0"/>
    <xf numFmtId="0" fontId="20" fillId="0" borderId="0"/>
    <xf numFmtId="49" fontId="235" fillId="0" borderId="0" applyNumberFormat="0" applyProtection="0">
      <alignment horizontal="right" vertical="top"/>
      <protection locked="0"/>
    </xf>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192" fillId="0" borderId="0"/>
    <xf numFmtId="0" fontId="102" fillId="77" borderId="34" applyNumberFormat="0" applyFont="0" applyAlignment="0" applyProtection="0"/>
    <xf numFmtId="0" fontId="7" fillId="131" borderId="0" applyNumberFormat="0" applyBorder="0" applyAlignment="0" applyProtection="0"/>
    <xf numFmtId="0" fontId="47" fillId="145" borderId="11" applyNumberFormat="0" applyAlignment="0" applyProtection="0"/>
    <xf numFmtId="0" fontId="227" fillId="74" borderId="0" applyNumberFormat="0" applyBorder="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92" fillId="0" borderId="0"/>
    <xf numFmtId="0" fontId="100" fillId="0" borderId="0" applyNumberFormat="0" applyFill="0" applyBorder="0" applyAlignment="0" applyProtection="0"/>
    <xf numFmtId="0" fontId="14" fillId="77" borderId="34" applyNumberFormat="0" applyFont="0" applyAlignment="0" applyProtection="0"/>
    <xf numFmtId="0" fontId="206" fillId="82" borderId="0" applyNumberFormat="0" applyBorder="0" applyAlignment="0" applyProtection="0"/>
    <xf numFmtId="166" fontId="14" fillId="0" borderId="0" applyFont="0" applyFill="0" applyBorder="0" applyAlignment="0" applyProtection="0"/>
    <xf numFmtId="0" fontId="7" fillId="0" borderId="0"/>
    <xf numFmtId="190" fontId="37" fillId="0" borderId="0" applyFont="0" applyFill="0" applyBorder="0" applyAlignment="0" applyProtection="0"/>
    <xf numFmtId="0" fontId="82" fillId="0" borderId="0"/>
    <xf numFmtId="0" fontId="14" fillId="77" borderId="34" applyNumberFormat="0" applyFont="0" applyAlignment="0" applyProtection="0"/>
    <xf numFmtId="0" fontId="7" fillId="93" borderId="0" applyNumberFormat="0" applyBorder="0" applyAlignment="0" applyProtection="0"/>
    <xf numFmtId="0" fontId="14" fillId="136" borderId="0" applyNumberFormat="0" applyBorder="0" applyAlignment="0" applyProtection="0"/>
    <xf numFmtId="0" fontId="14" fillId="77" borderId="34" applyNumberFormat="0" applyFont="0" applyAlignment="0" applyProtection="0"/>
    <xf numFmtId="0" fontId="52" fillId="156" borderId="0" applyNumberFormat="0" applyBorder="0" applyAlignment="0" applyProtection="0"/>
    <xf numFmtId="0" fontId="23" fillId="137" borderId="0" applyNumberFormat="0" applyBorder="0" applyAlignment="0" applyProtection="0"/>
    <xf numFmtId="0" fontId="7" fillId="0" borderId="0"/>
    <xf numFmtId="0" fontId="52" fillId="0" borderId="53" applyNumberFormat="0" applyFill="0" applyAlignment="0" applyProtection="0"/>
    <xf numFmtId="0" fontId="7" fillId="58" borderId="0" applyNumberFormat="0" applyBorder="0" applyAlignment="0" applyProtection="0"/>
    <xf numFmtId="0" fontId="14" fillId="144" borderId="0" applyNumberFormat="0" applyBorder="0" applyAlignment="0" applyProtection="0"/>
    <xf numFmtId="0" fontId="206" fillId="78" borderId="0" applyNumberFormat="0" applyBorder="0" applyAlignment="0" applyProtection="0"/>
    <xf numFmtId="0" fontId="14" fillId="77" borderId="34" applyNumberFormat="0" applyFont="0" applyAlignment="0" applyProtection="0"/>
    <xf numFmtId="0" fontId="20" fillId="0" borderId="0"/>
    <xf numFmtId="0" fontId="14" fillId="77" borderId="34" applyNumberFormat="0" applyFont="0" applyAlignment="0" applyProtection="0"/>
    <xf numFmtId="199" fontId="20" fillId="0" borderId="0" applyFont="0" applyFill="0" applyBorder="0" applyAlignment="0" applyProtection="0"/>
    <xf numFmtId="0" fontId="11" fillId="0" borderId="0"/>
    <xf numFmtId="0" fontId="23" fillId="138" borderId="0" applyNumberFormat="0" applyBorder="0" applyAlignment="0" applyProtection="0"/>
    <xf numFmtId="0" fontId="14" fillId="77" borderId="34" applyNumberFormat="0" applyFont="0" applyAlignment="0" applyProtection="0"/>
    <xf numFmtId="0" fontId="7" fillId="97" borderId="0" applyNumberFormat="0" applyBorder="0" applyAlignment="0" applyProtection="0"/>
    <xf numFmtId="0" fontId="100" fillId="0" borderId="0" applyNumberFormat="0" applyFill="0" applyBorder="0" applyAlignment="0" applyProtection="0"/>
    <xf numFmtId="0" fontId="7" fillId="54" borderId="0" applyNumberFormat="0" applyBorder="0" applyAlignment="0" applyProtection="0"/>
    <xf numFmtId="0" fontId="14" fillId="129" borderId="0" applyNumberFormat="0" applyBorder="0" applyAlignment="0" applyProtection="0"/>
    <xf numFmtId="199" fontId="20" fillId="0" borderId="0" applyFont="0" applyFill="0" applyBorder="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52" fillId="156" borderId="0" applyNumberFormat="0" applyBorder="0" applyAlignment="0" applyProtection="0"/>
    <xf numFmtId="0" fontId="7" fillId="58" borderId="0" applyNumberFormat="0" applyBorder="0" applyAlignment="0" applyProtection="0"/>
    <xf numFmtId="0" fontId="7" fillId="131" borderId="0" applyNumberFormat="0" applyBorder="0" applyAlignment="0" applyProtection="0"/>
    <xf numFmtId="0" fontId="7" fillId="93" borderId="0" applyNumberFormat="0" applyBorder="0" applyAlignment="0" applyProtection="0"/>
    <xf numFmtId="0" fontId="23" fillId="138" borderId="0" applyNumberFormat="0" applyBorder="0" applyAlignment="0" applyProtection="0"/>
    <xf numFmtId="0" fontId="7" fillId="59" borderId="0" applyNumberFormat="0" applyBorder="0" applyAlignment="0" applyProtection="0"/>
    <xf numFmtId="0" fontId="23" fillId="145" borderId="0" applyNumberFormat="0" applyBorder="0" applyAlignment="0" applyProtection="0"/>
    <xf numFmtId="0" fontId="206" fillId="148" borderId="0" applyNumberFormat="0" applyBorder="0" applyAlignment="0" applyProtection="0"/>
    <xf numFmtId="0" fontId="208" fillId="152" borderId="0" applyNumberFormat="0" applyBorder="0" applyAlignment="0" applyProtection="0"/>
    <xf numFmtId="196" fontId="20" fillId="0" borderId="0" applyFont="0" applyFill="0" applyBorder="0" applyAlignment="0" applyProtection="0"/>
    <xf numFmtId="196" fontId="20" fillId="0" borderId="0" applyFont="0" applyFill="0" applyBorder="0" applyAlignment="0" applyProtection="0"/>
    <xf numFmtId="166" fontId="14" fillId="0" borderId="0" applyFont="0" applyFill="0" applyBorder="0" applyAlignment="0" applyProtection="0"/>
    <xf numFmtId="0" fontId="24" fillId="147" borderId="0" applyNumberFormat="0" applyBorder="0" applyAlignment="0" applyProtection="0"/>
    <xf numFmtId="0" fontId="217" fillId="0" borderId="29" applyNumberFormat="0" applyFill="0" applyAlignment="0" applyProtection="0"/>
    <xf numFmtId="0" fontId="77" fillId="0" borderId="50" applyNumberFormat="0" applyFill="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13" fillId="134"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241" fillId="0" borderId="52" applyNumberFormat="0" applyFill="0" applyAlignment="0" applyProtection="0"/>
    <xf numFmtId="0" fontId="29" fillId="0" borderId="0" applyNumberFormat="0" applyFill="0" applyBorder="0" applyAlignment="0" applyProtection="0"/>
    <xf numFmtId="0" fontId="20" fillId="0" borderId="0"/>
    <xf numFmtId="0" fontId="206" fillId="98" borderId="0" applyNumberFormat="0" applyBorder="0" applyAlignment="0" applyProtection="0"/>
    <xf numFmtId="0" fontId="14" fillId="143" borderId="0" applyNumberFormat="0" applyBorder="0" applyAlignment="0" applyProtection="0"/>
    <xf numFmtId="0" fontId="206" fillId="48" borderId="0" applyNumberFormat="0" applyBorder="0" applyAlignment="0" applyProtection="0"/>
    <xf numFmtId="166" fontId="14" fillId="0" borderId="0" applyFont="0" applyFill="0" applyBorder="0" applyAlignment="0" applyProtection="0"/>
    <xf numFmtId="199" fontId="20" fillId="0" borderId="0" applyFont="0" applyFill="0" applyBorder="0" applyAlignment="0" applyProtection="0"/>
    <xf numFmtId="0" fontId="20" fillId="0" borderId="0"/>
    <xf numFmtId="0" fontId="92" fillId="0" borderId="0"/>
    <xf numFmtId="0" fontId="14" fillId="77" borderId="34" applyNumberFormat="0" applyFont="0" applyAlignment="0" applyProtection="0"/>
    <xf numFmtId="0" fontId="92" fillId="0" borderId="0"/>
    <xf numFmtId="0" fontId="20" fillId="0" borderId="0" applyNumberFormat="0" applyFill="0" applyBorder="0" applyAlignment="0" applyProtection="0"/>
    <xf numFmtId="0" fontId="14" fillId="143" borderId="0" applyNumberFormat="0" applyBorder="0" applyAlignment="0" applyProtection="0"/>
    <xf numFmtId="0" fontId="206" fillId="89" borderId="0" applyNumberFormat="0" applyBorder="0" applyAlignment="0" applyProtection="0"/>
    <xf numFmtId="0" fontId="20" fillId="0" borderId="0" applyNumberFormat="0" applyFill="0" applyBorder="0" applyAlignment="0" applyProtection="0"/>
    <xf numFmtId="0" fontId="7" fillId="0" borderId="0"/>
    <xf numFmtId="0" fontId="14" fillId="77" borderId="34" applyNumberFormat="0" applyFont="0" applyAlignment="0" applyProtection="0"/>
    <xf numFmtId="0" fontId="192" fillId="87" borderId="0" applyNumberFormat="0" applyBorder="0" applyAlignment="0" applyProtection="0"/>
    <xf numFmtId="0" fontId="14" fillId="77" borderId="34" applyNumberFormat="0" applyFont="0" applyAlignment="0" applyProtection="0"/>
    <xf numFmtId="0" fontId="206" fillId="89" borderId="0" applyNumberFormat="0" applyBorder="0" applyAlignment="0" applyProtection="0"/>
    <xf numFmtId="0" fontId="7" fillId="58" borderId="0" applyNumberFormat="0" applyBorder="0" applyAlignment="0" applyProtection="0"/>
    <xf numFmtId="0" fontId="75" fillId="0" borderId="47" applyNumberFormat="0" applyFill="0" applyAlignment="0" applyProtection="0"/>
    <xf numFmtId="0" fontId="7" fillId="60" borderId="0" applyNumberFormat="0" applyBorder="0" applyAlignment="0" applyProtection="0"/>
    <xf numFmtId="0" fontId="20" fillId="0" borderId="0" applyNumberFormat="0" applyFill="0" applyBorder="0" applyAlignment="0" applyProtection="0"/>
    <xf numFmtId="0" fontId="7" fillId="0" borderId="0"/>
    <xf numFmtId="0" fontId="20" fillId="0" borderId="0">
      <alignment wrapText="1"/>
    </xf>
    <xf numFmtId="0" fontId="207" fillId="131" borderId="0" applyNumberFormat="0" applyBorder="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166" fontId="14"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238" fillId="0" borderId="0" applyNumberFormat="0" applyFill="0" applyBorder="0" applyAlignment="0" applyProtection="0"/>
    <xf numFmtId="202" fontId="14" fillId="77" borderId="34" applyNumberFormat="0" applyFont="0" applyAlignment="0" applyProtection="0"/>
    <xf numFmtId="0" fontId="14" fillId="77" borderId="34" applyNumberFormat="0" applyFont="0" applyAlignment="0" applyProtection="0"/>
    <xf numFmtId="0" fontId="7" fillId="129" borderId="0" applyNumberFormat="0" applyBorder="0" applyAlignment="0" applyProtection="0"/>
    <xf numFmtId="0" fontId="23" fillId="135" borderId="0" applyNumberFormat="0" applyBorder="0" applyAlignment="0" applyProtection="0"/>
    <xf numFmtId="0" fontId="7" fillId="54" borderId="0" applyNumberFormat="0" applyBorder="0" applyAlignment="0" applyProtection="0"/>
    <xf numFmtId="0" fontId="23" fillId="144" borderId="0" applyNumberFormat="0" applyBorder="0" applyAlignment="0" applyProtection="0"/>
    <xf numFmtId="0" fontId="11" fillId="0" borderId="0"/>
    <xf numFmtId="0" fontId="169" fillId="0" borderId="47" applyNumberFormat="0" applyFill="0" applyAlignment="0" applyProtection="0"/>
    <xf numFmtId="0" fontId="20" fillId="0" borderId="0">
      <alignment wrapText="1"/>
    </xf>
    <xf numFmtId="0" fontId="14" fillId="77" borderId="34" applyNumberFormat="0" applyFont="0" applyAlignment="0" applyProtection="0"/>
    <xf numFmtId="0" fontId="14" fillId="77" borderId="34" applyNumberFormat="0" applyFont="0" applyAlignment="0" applyProtection="0"/>
    <xf numFmtId="0" fontId="37" fillId="0" borderId="0"/>
    <xf numFmtId="0" fontId="237" fillId="0" borderId="0"/>
    <xf numFmtId="0" fontId="20" fillId="0" borderId="0"/>
    <xf numFmtId="0" fontId="7" fillId="60" borderId="0" applyNumberFormat="0" applyBorder="0" applyAlignment="0" applyProtection="0"/>
    <xf numFmtId="0" fontId="7" fillId="83" borderId="0" applyNumberFormat="0" applyBorder="0" applyAlignment="0" applyProtection="0"/>
    <xf numFmtId="9" fontId="20" fillId="0" borderId="0" applyFont="0" applyFill="0" applyBorder="0" applyAlignment="0" applyProtection="0"/>
    <xf numFmtId="0" fontId="7" fillId="60" borderId="0" applyNumberFormat="0" applyBorder="0" applyAlignment="0" applyProtection="0"/>
    <xf numFmtId="0" fontId="7" fillId="93" borderId="0" applyNumberFormat="0" applyBorder="0" applyAlignment="0" applyProtection="0"/>
    <xf numFmtId="0" fontId="206" fillId="95" borderId="0" applyNumberFormat="0" applyBorder="0" applyAlignment="0" applyProtection="0"/>
    <xf numFmtId="196" fontId="20" fillId="0" borderId="0" applyFont="0" applyFill="0" applyBorder="0" applyAlignment="0" applyProtection="0"/>
    <xf numFmtId="0" fontId="24" fillId="147" borderId="0" applyNumberFormat="0" applyBorder="0" applyAlignment="0" applyProtection="0"/>
    <xf numFmtId="166" fontId="20" fillId="0" borderId="0" applyFont="0" applyFill="0" applyBorder="0" applyAlignment="0" applyProtection="0"/>
    <xf numFmtId="0" fontId="20" fillId="0" borderId="0"/>
    <xf numFmtId="0" fontId="41" fillId="59" borderId="0" applyNumberFormat="0" applyBorder="0" applyAlignment="0" applyProtection="0"/>
    <xf numFmtId="0" fontId="9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7" fillId="153" borderId="4" applyNumberFormat="0" applyAlignment="0" applyProtection="0"/>
    <xf numFmtId="0" fontId="23" fillId="131" borderId="0" applyNumberFormat="0" applyBorder="0" applyAlignment="0" applyProtection="0"/>
    <xf numFmtId="0" fontId="7" fillId="134" borderId="0" applyNumberFormat="0" applyBorder="0" applyAlignment="0" applyProtection="0"/>
    <xf numFmtId="0" fontId="206" fillId="78" borderId="0" applyNumberFormat="0" applyBorder="0" applyAlignment="0" applyProtection="0"/>
    <xf numFmtId="0" fontId="14" fillId="77" borderId="34" applyNumberFormat="0" applyFont="0" applyAlignment="0" applyProtection="0"/>
    <xf numFmtId="0" fontId="206" fillId="95" borderId="0" applyNumberFormat="0" applyBorder="0" applyAlignment="0" applyProtection="0"/>
    <xf numFmtId="0" fontId="23" fillId="53" borderId="0" applyNumberFormat="0" applyBorder="0" applyAlignment="0" applyProtection="0"/>
    <xf numFmtId="166" fontId="37" fillId="0" borderId="0" applyFont="0" applyFill="0" applyBorder="0" applyAlignment="0" applyProtection="0"/>
    <xf numFmtId="190" fontId="92" fillId="0" borderId="0" applyFont="0" applyFill="0" applyBorder="0" applyAlignment="0" applyProtection="0"/>
    <xf numFmtId="199" fontId="20" fillId="0" borderId="0" applyFont="0" applyFill="0" applyBorder="0" applyAlignment="0" applyProtection="0"/>
    <xf numFmtId="0" fontId="75" fillId="0" borderId="47" applyNumberFormat="0" applyFill="0" applyAlignment="0" applyProtection="0"/>
    <xf numFmtId="0" fontId="77" fillId="0" borderId="0" applyNumberFormat="0" applyFill="0" applyBorder="0" applyAlignment="0" applyProtection="0"/>
    <xf numFmtId="190" fontId="20" fillId="0" borderId="0" applyFont="0" applyFill="0" applyBorder="0" applyAlignment="0" applyProtection="0"/>
    <xf numFmtId="0" fontId="7" fillId="0" borderId="0"/>
    <xf numFmtId="0" fontId="20" fillId="0" borderId="0"/>
    <xf numFmtId="0" fontId="20" fillId="0" borderId="0"/>
    <xf numFmtId="0" fontId="192" fillId="0" borderId="0"/>
    <xf numFmtId="0" fontId="20" fillId="0" borderId="0" applyNumberFormat="0" applyFill="0" applyBorder="0" applyAlignment="0" applyProtection="0"/>
    <xf numFmtId="0" fontId="20" fillId="0" borderId="0"/>
    <xf numFmtId="0" fontId="82" fillId="0" borderId="0"/>
    <xf numFmtId="0" fontId="20" fillId="0" borderId="0" applyNumberFormat="0" applyFill="0" applyBorder="0" applyAlignment="0" applyProtection="0"/>
    <xf numFmtId="0" fontId="20" fillId="0" borderId="0"/>
    <xf numFmtId="0" fontId="225" fillId="0" borderId="9" applyNumberFormat="0" applyFill="0" applyAlignment="0" applyProtection="0"/>
    <xf numFmtId="0" fontId="192" fillId="0" borderId="0"/>
    <xf numFmtId="0" fontId="20" fillId="0" borderId="0">
      <alignment wrapText="1"/>
    </xf>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0" fillId="0" borderId="0" applyProtection="0"/>
    <xf numFmtId="9" fontId="20" fillId="0" borderId="0" applyFont="0" applyFill="0" applyBorder="0" applyAlignment="0" applyProtection="0"/>
    <xf numFmtId="0" fontId="7" fillId="131" borderId="0" applyNumberFormat="0" applyBorder="0" applyAlignment="0" applyProtection="0"/>
    <xf numFmtId="0" fontId="7" fillId="96" borderId="0" applyNumberFormat="0" applyBorder="0" applyAlignment="0" applyProtection="0"/>
    <xf numFmtId="0" fontId="92" fillId="0" borderId="0"/>
    <xf numFmtId="0" fontId="7" fillId="0" borderId="0"/>
    <xf numFmtId="0" fontId="14" fillId="77" borderId="34" applyNumberFormat="0" applyFont="0" applyAlignment="0" applyProtection="0"/>
    <xf numFmtId="0" fontId="14" fillId="77" borderId="34" applyNumberFormat="0" applyFont="0" applyAlignment="0" applyProtection="0"/>
    <xf numFmtId="0" fontId="20" fillId="0" borderId="0"/>
    <xf numFmtId="197" fontId="82" fillId="0" borderId="0" applyFont="0" applyFill="0" applyBorder="0" applyAlignment="0" applyProtection="0"/>
    <xf numFmtId="0" fontId="14" fillId="77" borderId="34" applyNumberFormat="0" applyFont="0" applyAlignment="0" applyProtection="0"/>
    <xf numFmtId="0" fontId="7" fillId="129" borderId="0" applyNumberFormat="0" applyBorder="0" applyAlignment="0" applyProtection="0"/>
    <xf numFmtId="0" fontId="207" fillId="141" borderId="0" applyNumberFormat="0" applyBorder="0" applyAlignment="0" applyProtection="0"/>
    <xf numFmtId="196" fontId="20" fillId="0" borderId="0" applyFont="0" applyFill="0" applyBorder="0" applyAlignment="0" applyProtection="0"/>
    <xf numFmtId="0" fontId="23" fillId="151" borderId="0" applyNumberFormat="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20" fillId="0" borderId="0" applyFont="0" applyFill="0" applyBorder="0" applyAlignment="0" applyProtection="0"/>
    <xf numFmtId="166" fontId="37" fillId="0" borderId="0" applyFont="0" applyFill="0" applyBorder="0" applyAlignment="0" applyProtection="0"/>
    <xf numFmtId="190" fontId="37" fillId="0" borderId="0" applyFont="0" applyFill="0" applyBorder="0" applyAlignment="0" applyProtection="0"/>
    <xf numFmtId="196" fontId="20"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90" fontId="92" fillId="0" borderId="0" applyFont="0" applyFill="0" applyBorder="0" applyAlignment="0" applyProtection="0"/>
    <xf numFmtId="197" fontId="82" fillId="0" borderId="0" applyFont="0" applyFill="0" applyBorder="0" applyAlignment="0" applyProtection="0"/>
    <xf numFmtId="166" fontId="20" fillId="0" borderId="0" applyFont="0" applyFill="0" applyBorder="0" applyAlignment="0" applyProtection="0"/>
    <xf numFmtId="190" fontId="92" fillId="0" borderId="0" applyFont="0" applyFill="0" applyBorder="0" applyAlignment="0" applyProtection="0"/>
    <xf numFmtId="190" fontId="20" fillId="0" borderId="0" applyFont="0" applyFill="0" applyBorder="0" applyAlignment="0" applyProtection="0"/>
    <xf numFmtId="0" fontId="52" fillId="154" borderId="0" applyNumberFormat="0" applyBorder="0" applyAlignment="0" applyProtection="0"/>
    <xf numFmtId="0" fontId="212" fillId="72" borderId="0" applyNumberFormat="0" applyBorder="0" applyAlignment="0" applyProtection="0"/>
    <xf numFmtId="199" fontId="20" fillId="0" borderId="0" applyFont="0" applyFill="0" applyBorder="0" applyAlignment="0" applyProtection="0"/>
    <xf numFmtId="199" fontId="20" fillId="0" borderId="0" applyFont="0" applyFill="0" applyBorder="0" applyAlignment="0" applyProtection="0"/>
    <xf numFmtId="200" fontId="40" fillId="0" borderId="0" applyFill="0" applyBorder="0" applyAlignment="0" applyProtection="0"/>
    <xf numFmtId="199" fontId="20" fillId="0" borderId="0" applyFont="0" applyFill="0" applyBorder="0" applyAlignment="0" applyProtection="0"/>
    <xf numFmtId="0" fontId="212" fillId="72" borderId="0" applyNumberFormat="0" applyBorder="0" applyAlignment="0" applyProtection="0"/>
    <xf numFmtId="4" fontId="11" fillId="0" borderId="0" applyNumberFormat="0"/>
    <xf numFmtId="0" fontId="75" fillId="0" borderId="47" applyNumberFormat="0" applyFill="0" applyAlignment="0" applyProtection="0"/>
    <xf numFmtId="199" fontId="20" fillId="0" borderId="0" applyFont="0" applyFill="0" applyBorder="0" applyAlignment="0" applyProtection="0"/>
    <xf numFmtId="190" fontId="20" fillId="0" borderId="0" applyFont="0" applyFill="0" applyBorder="0" applyAlignment="0" applyProtection="0"/>
    <xf numFmtId="0" fontId="76" fillId="0" borderId="49" applyNumberFormat="0" applyFill="0" applyAlignment="0" applyProtection="0"/>
    <xf numFmtId="0" fontId="76" fillId="0" borderId="49" applyNumberFormat="0" applyFill="0" applyAlignment="0" applyProtection="0"/>
    <xf numFmtId="0" fontId="218" fillId="0" borderId="30" applyNumberFormat="0" applyFill="0" applyAlignment="0" applyProtection="0"/>
    <xf numFmtId="0" fontId="158" fillId="0" borderId="50"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51" fillId="150" borderId="12" applyNumberFormat="0" applyAlignment="0" applyProtection="0"/>
    <xf numFmtId="0" fontId="20" fillId="0" borderId="0" applyFont="0" applyFill="0" applyBorder="0" applyAlignment="0" applyProtection="0"/>
    <xf numFmtId="0" fontId="225" fillId="0" borderId="9" applyNumberFormat="0" applyFill="0" applyAlignment="0" applyProtection="0"/>
    <xf numFmtId="0" fontId="226" fillId="0" borderId="33" applyNumberFormat="0" applyFill="0" applyAlignment="0" applyProtection="0"/>
    <xf numFmtId="0" fontId="144" fillId="0" borderId="0" applyNumberFormat="0" applyFill="0" applyBorder="0" applyAlignment="0" applyProtection="0"/>
    <xf numFmtId="0" fontId="43" fillId="0" borderId="23" applyNumberFormat="0" applyFill="0" applyAlignment="0" applyProtection="0"/>
    <xf numFmtId="0" fontId="20" fillId="0" borderId="0">
      <alignment wrapText="1"/>
    </xf>
    <xf numFmtId="0" fontId="159" fillId="0" borderId="23" applyNumberFormat="0" applyFill="0" applyAlignment="0" applyProtection="0"/>
    <xf numFmtId="0" fontId="7" fillId="0" borderId="0"/>
    <xf numFmtId="0" fontId="222" fillId="76" borderId="32" applyNumberFormat="0" applyAlignment="0" applyProtection="0"/>
    <xf numFmtId="0" fontId="92" fillId="0" borderId="0"/>
    <xf numFmtId="0" fontId="20" fillId="0" borderId="0"/>
    <xf numFmtId="0" fontId="20" fillId="0" borderId="0"/>
    <xf numFmtId="0" fontId="20" fillId="0" borderId="0"/>
    <xf numFmtId="0" fontId="20" fillId="0" borderId="0"/>
    <xf numFmtId="0" fontId="20" fillId="0" borderId="0"/>
    <xf numFmtId="0" fontId="20" fillId="0" borderId="0"/>
    <xf numFmtId="0" fontId="7" fillId="0" borderId="0"/>
    <xf numFmtId="0" fontId="20" fillId="0" borderId="0"/>
    <xf numFmtId="0" fontId="37" fillId="0" borderId="0"/>
    <xf numFmtId="0" fontId="20" fillId="0" borderId="0"/>
    <xf numFmtId="0" fontId="20" fillId="0" borderId="0"/>
    <xf numFmtId="0" fontId="20" fillId="0" borderId="0" applyNumberFormat="0" applyFill="0" applyBorder="0" applyAlignment="0" applyProtection="0"/>
    <xf numFmtId="0" fontId="20" fillId="0" borderId="0"/>
    <xf numFmtId="0" fontId="7" fillId="0" borderId="0"/>
    <xf numFmtId="0" fontId="20" fillId="0" borderId="0"/>
    <xf numFmtId="0" fontId="192" fillId="0" borderId="0"/>
    <xf numFmtId="0" fontId="192"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82" fillId="0" borderId="0"/>
    <xf numFmtId="0" fontId="82" fillId="0" borderId="0"/>
    <xf numFmtId="0" fontId="230" fillId="0" borderId="0" applyProtection="0"/>
    <xf numFmtId="0" fontId="7" fillId="0" borderId="0"/>
    <xf numFmtId="0" fontId="92" fillId="0" borderId="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 fillId="143" borderId="8" applyNumberFormat="0" applyFont="0" applyAlignment="0" applyProtection="0"/>
    <xf numFmtId="0" fontId="14" fillId="77" borderId="34" applyNumberFormat="0" applyFont="0" applyAlignment="0" applyProtection="0"/>
    <xf numFmtId="0" fontId="102" fillId="77" borderId="34" applyNumberFormat="0" applyFont="0" applyAlignment="0" applyProtection="0"/>
    <xf numFmtId="0" fontId="37" fillId="0" borderId="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xf numFmtId="202" fontId="7" fillId="0" borderId="0"/>
    <xf numFmtId="0" fontId="14" fillId="77" borderId="34" applyNumberFormat="0" applyFont="0" applyAlignment="0" applyProtection="0"/>
    <xf numFmtId="0" fontId="207" fillId="134" borderId="0" applyNumberFormat="0" applyBorder="0" applyAlignment="0" applyProtection="0"/>
    <xf numFmtId="196" fontId="20" fillId="0" borderId="0" applyFont="0" applyFill="0" applyBorder="0" applyAlignment="0" applyProtection="0"/>
    <xf numFmtId="0" fontId="14" fillId="77" borderId="34" applyNumberFormat="0" applyFont="0" applyAlignment="0" applyProtection="0"/>
    <xf numFmtId="0" fontId="7" fillId="54" borderId="0" applyNumberFormat="0" applyBorder="0" applyAlignment="0" applyProtection="0"/>
    <xf numFmtId="0" fontId="7" fillId="0" borderId="0"/>
    <xf numFmtId="0" fontId="82" fillId="0" borderId="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134" borderId="0" applyNumberFormat="0" applyBorder="0" applyAlignment="0" applyProtection="0"/>
    <xf numFmtId="0" fontId="7" fillId="134" borderId="0" applyNumberFormat="0" applyBorder="0" applyAlignment="0" applyProtection="0"/>
    <xf numFmtId="0" fontId="192" fillId="0" borderId="0"/>
    <xf numFmtId="0" fontId="7" fillId="0" borderId="0"/>
    <xf numFmtId="0" fontId="20" fillId="0" borderId="0"/>
    <xf numFmtId="0" fontId="82" fillId="0" borderId="0"/>
    <xf numFmtId="0" fontId="7" fillId="0" borderId="0"/>
    <xf numFmtId="0" fontId="7" fillId="0" borderId="0"/>
    <xf numFmtId="0" fontId="230" fillId="0" borderId="0" applyProtection="0"/>
    <xf numFmtId="0" fontId="14" fillId="77" borderId="34" applyNumberFormat="0" applyFont="0" applyAlignment="0" applyProtection="0"/>
    <xf numFmtId="0" fontId="14" fillId="77" borderId="34" applyNumberFormat="0" applyFont="0" applyAlignment="0" applyProtection="0"/>
    <xf numFmtId="0" fontId="222" fillId="76" borderId="32" applyNumberFormat="0" applyAlignment="0" applyProtection="0"/>
    <xf numFmtId="9" fontId="20" fillId="0" borderId="0" applyFont="0" applyFill="0" applyBorder="0" applyAlignment="0" applyProtection="0"/>
    <xf numFmtId="0" fontId="7" fillId="134" borderId="0" applyNumberFormat="0" applyBorder="0" applyAlignment="0" applyProtection="0"/>
    <xf numFmtId="199" fontId="20" fillId="0" borderId="0" applyFont="0" applyFill="0" applyBorder="0" applyAlignment="0" applyProtection="0"/>
    <xf numFmtId="0" fontId="40" fillId="0" borderId="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96" borderId="0" applyNumberFormat="0" applyBorder="0" applyAlignment="0" applyProtection="0"/>
    <xf numFmtId="0" fontId="7" fillId="97" borderId="0" applyNumberFormat="0" applyBorder="0" applyAlignment="0" applyProtection="0"/>
    <xf numFmtId="0" fontId="206" fillId="82" borderId="0" applyNumberFormat="0" applyBorder="0" applyAlignment="0" applyProtection="0"/>
    <xf numFmtId="0" fontId="23" fillId="142" borderId="0" applyNumberFormat="0" applyBorder="0" applyAlignment="0" applyProtection="0"/>
    <xf numFmtId="0" fontId="14" fillId="150" borderId="0" applyNumberFormat="0" applyBorder="0" applyAlignment="0" applyProtection="0"/>
    <xf numFmtId="196" fontId="20" fillId="0" borderId="0" applyFont="0" applyFill="0" applyBorder="0" applyAlignment="0" applyProtection="0"/>
    <xf numFmtId="166" fontId="14" fillId="0" borderId="0" applyFont="0" applyFill="0" applyBorder="0" applyAlignment="0" applyProtection="0"/>
    <xf numFmtId="0" fontId="77" fillId="0" borderId="51" applyNumberFormat="0" applyFill="0" applyAlignment="0" applyProtection="0"/>
    <xf numFmtId="0" fontId="46" fillId="0" borderId="9" applyNumberFormat="0" applyFill="0" applyAlignment="0" applyProtection="0"/>
    <xf numFmtId="0" fontId="7" fillId="0" borderId="0"/>
    <xf numFmtId="0" fontId="37" fillId="0" borderId="0"/>
    <xf numFmtId="0" fontId="20" fillId="0" borderId="0" applyNumberFormat="0" applyFill="0" applyBorder="0" applyAlignment="0" applyProtection="0"/>
    <xf numFmtId="0" fontId="7" fillId="0" borderId="0"/>
    <xf numFmtId="0" fontId="7" fillId="0" borderId="0"/>
    <xf numFmtId="0" fontId="7" fillId="0" borderId="0"/>
    <xf numFmtId="0" fontId="14" fillId="77" borderId="34" applyNumberFormat="0" applyFont="0" applyAlignment="0" applyProtection="0"/>
    <xf numFmtId="0" fontId="14" fillId="77" borderId="34" applyNumberFormat="0" applyFont="0" applyAlignment="0" applyProtection="0"/>
    <xf numFmtId="0" fontId="20" fillId="143" borderId="8"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1" fontId="94" fillId="0" borderId="0" applyFill="0" applyBorder="0" applyAlignment="0" applyProtection="0">
      <alignment horizontal="center"/>
    </xf>
    <xf numFmtId="0" fontId="206" fillId="78" borderId="0" applyNumberFormat="0" applyBorder="0" applyAlignment="0" applyProtection="0"/>
    <xf numFmtId="0" fontId="206" fillId="82" borderId="0" applyNumberFormat="0" applyBorder="0" applyAlignment="0" applyProtection="0"/>
    <xf numFmtId="190" fontId="37" fillId="0" borderId="0" applyFont="0" applyFill="0" applyBorder="0" applyAlignment="0" applyProtection="0"/>
    <xf numFmtId="190" fontId="92" fillId="0" borderId="0" applyFont="0" applyFill="0" applyBorder="0" applyAlignment="0" applyProtection="0"/>
    <xf numFmtId="0" fontId="14" fillId="54" borderId="0" applyNumberFormat="0" applyBorder="0" applyAlignment="0" applyProtection="0"/>
    <xf numFmtId="0" fontId="7" fillId="134" borderId="0" applyNumberFormat="0" applyBorder="0" applyAlignment="0" applyProtection="0"/>
    <xf numFmtId="0" fontId="206" fillId="53" borderId="0" applyNumberFormat="0" applyBorder="0" applyAlignment="0" applyProtection="0"/>
    <xf numFmtId="0" fontId="192" fillId="0" borderId="0"/>
    <xf numFmtId="49" fontId="95" fillId="2" borderId="25">
      <alignment horizontal="center" vertical="top" wrapText="1"/>
    </xf>
    <xf numFmtId="202" fontId="14" fillId="77" borderId="34" applyNumberFormat="0" applyFont="0" applyAlignment="0" applyProtection="0"/>
    <xf numFmtId="0" fontId="7" fillId="60" borderId="0" applyNumberFormat="0" applyBorder="0" applyAlignment="0" applyProtection="0"/>
    <xf numFmtId="0" fontId="241" fillId="0" borderId="35" applyNumberFormat="0" applyFill="0" applyAlignment="0" applyProtection="0"/>
    <xf numFmtId="197" fontId="82" fillId="0" borderId="0" applyFont="0" applyFill="0" applyBorder="0" applyAlignment="0" applyProtection="0"/>
    <xf numFmtId="0" fontId="7" fillId="86" borderId="0" applyNumberFormat="0" applyBorder="0" applyAlignment="0" applyProtection="0"/>
    <xf numFmtId="0" fontId="82" fillId="0" borderId="0"/>
    <xf numFmtId="0" fontId="100" fillId="0" borderId="0" applyNumberFormat="0" applyFill="0" applyBorder="0" applyAlignment="0" applyProtection="0"/>
    <xf numFmtId="0" fontId="240" fillId="0" borderId="52" applyNumberFormat="0" applyFill="0" applyAlignment="0" applyProtection="0"/>
    <xf numFmtId="0" fontId="23" fillId="144" borderId="0" applyNumberFormat="0" applyBorder="0" applyAlignment="0" applyProtection="0"/>
    <xf numFmtId="0" fontId="208" fillId="152" borderId="0" applyNumberFormat="0" applyBorder="0" applyAlignment="0" applyProtection="0"/>
    <xf numFmtId="196" fontId="20" fillId="0" borderId="0" applyFont="0" applyFill="0" applyBorder="0" applyAlignment="0" applyProtection="0"/>
    <xf numFmtId="0" fontId="20" fillId="0" borderId="0" applyNumberFormat="0" applyFill="0" applyBorder="0" applyAlignment="0" applyProtection="0"/>
    <xf numFmtId="0" fontId="7" fillId="0" borderId="0"/>
    <xf numFmtId="0" fontId="14" fillId="77" borderId="34" applyNumberFormat="0" applyFont="0" applyAlignment="0" applyProtection="0"/>
    <xf numFmtId="0" fontId="206" fillId="82" borderId="0" applyNumberFormat="0" applyBorder="0" applyAlignment="0" applyProtection="0"/>
    <xf numFmtId="0" fontId="43" fillId="0" borderId="23" applyNumberFormat="0" applyFill="0" applyAlignment="0" applyProtection="0"/>
    <xf numFmtId="0" fontId="14" fillId="77" borderId="34" applyNumberFormat="0" applyFont="0" applyAlignment="0" applyProtection="0"/>
    <xf numFmtId="0" fontId="7" fillId="129" borderId="0" applyNumberFormat="0" applyBorder="0" applyAlignment="0" applyProtection="0"/>
    <xf numFmtId="0" fontId="7" fillId="79" borderId="0" applyNumberFormat="0" applyBorder="0" applyAlignment="0" applyProtection="0"/>
    <xf numFmtId="0" fontId="7" fillId="60" borderId="0" applyNumberFormat="0" applyBorder="0" applyAlignment="0" applyProtection="0"/>
    <xf numFmtId="0" fontId="23" fillId="52" borderId="0" applyNumberFormat="0" applyBorder="0" applyAlignment="0" applyProtection="0"/>
    <xf numFmtId="0" fontId="14" fillId="144" borderId="0" applyNumberFormat="0" applyBorder="0" applyAlignment="0" applyProtection="0"/>
    <xf numFmtId="0" fontId="206" fillId="85" borderId="0" applyNumberFormat="0" applyBorder="0" applyAlignment="0" applyProtection="0"/>
    <xf numFmtId="0" fontId="206" fillId="95" borderId="0" applyNumberFormat="0" applyBorder="0" applyAlignment="0" applyProtection="0"/>
    <xf numFmtId="196" fontId="20" fillId="0" borderId="0" applyFont="0" applyFill="0" applyBorder="0" applyAlignment="0" applyProtection="0"/>
    <xf numFmtId="166" fontId="37" fillId="0" borderId="0" applyFont="0" applyFill="0" applyBorder="0" applyAlignment="0" applyProtection="0"/>
    <xf numFmtId="190" fontId="20" fillId="0" borderId="0" applyFont="0" applyFill="0" applyBorder="0" applyAlignment="0" applyProtection="0"/>
    <xf numFmtId="0" fontId="52" fillId="155" borderId="0" applyNumberFormat="0" applyBorder="0" applyAlignment="0" applyProtection="0"/>
    <xf numFmtId="199" fontId="20" fillId="0" borderId="0" applyFont="0" applyFill="0" applyBorder="0" applyAlignment="0" applyProtection="0"/>
    <xf numFmtId="0" fontId="20" fillId="0" borderId="0"/>
    <xf numFmtId="0" fontId="20" fillId="0" borderId="0"/>
    <xf numFmtId="0" fontId="7" fillId="0" borderId="0"/>
    <xf numFmtId="0" fontId="20" fillId="0" borderId="0"/>
    <xf numFmtId="0" fontId="37" fillId="0" borderId="0"/>
    <xf numFmtId="0" fontId="20" fillId="0" borderId="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129" borderId="0" applyNumberFormat="0" applyBorder="0" applyAlignment="0" applyProtection="0"/>
    <xf numFmtId="190" fontId="37" fillId="0" borderId="0" applyFont="0" applyFill="0" applyBorder="0" applyAlignment="0" applyProtection="0"/>
    <xf numFmtId="166" fontId="20" fillId="0" borderId="0" applyFont="0" applyFill="0" applyBorder="0" applyAlignment="0" applyProtection="0"/>
    <xf numFmtId="0" fontId="51" fillId="150" borderId="12" applyNumberForma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6" fillId="81" borderId="0" applyNumberFormat="0" applyBorder="0" applyAlignment="0" applyProtection="0"/>
    <xf numFmtId="0" fontId="207" fillId="53" borderId="0" applyNumberFormat="0" applyBorder="0" applyAlignment="0" applyProtection="0"/>
    <xf numFmtId="0" fontId="7" fillId="91" borderId="0" applyNumberFormat="0" applyBorder="0" applyAlignment="0" applyProtection="0"/>
    <xf numFmtId="166" fontId="14" fillId="0" borderId="0" applyFont="0" applyFill="0" applyBorder="0" applyAlignment="0" applyProtection="0"/>
    <xf numFmtId="0" fontId="14" fillId="77" borderId="34" applyNumberFormat="0" applyFont="0" applyAlignment="0" applyProtection="0"/>
    <xf numFmtId="0" fontId="8" fillId="0" borderId="0"/>
    <xf numFmtId="0" fontId="20" fillId="0" borderId="0"/>
    <xf numFmtId="0" fontId="37" fillId="0" borderId="0"/>
    <xf numFmtId="0" fontId="192"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 fillId="150" borderId="0" applyNumberFormat="0" applyBorder="0" applyAlignment="0" applyProtection="0"/>
    <xf numFmtId="190" fontId="92"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xf numFmtId="0" fontId="7" fillId="90" borderId="0" applyNumberFormat="0" applyBorder="0" applyAlignment="0" applyProtection="0"/>
    <xf numFmtId="0" fontId="14" fillId="77" borderId="34" applyNumberFormat="0" applyFont="0" applyAlignment="0" applyProtection="0"/>
    <xf numFmtId="0" fontId="7" fillId="0" borderId="0"/>
    <xf numFmtId="0" fontId="7" fillId="131"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97" borderId="0" applyNumberFormat="0" applyBorder="0" applyAlignment="0" applyProtection="0"/>
    <xf numFmtId="0" fontId="192" fillId="0" borderId="0"/>
    <xf numFmtId="202" fontId="7" fillId="0" borderId="0"/>
    <xf numFmtId="0" fontId="7" fillId="0" borderId="0"/>
    <xf numFmtId="0" fontId="137" fillId="0" borderId="0"/>
    <xf numFmtId="0" fontId="20" fillId="0" borderId="0"/>
    <xf numFmtId="0" fontId="14" fillId="77" borderId="34" applyNumberFormat="0" applyFont="0" applyAlignment="0" applyProtection="0"/>
    <xf numFmtId="202" fontId="14" fillId="77" borderId="34" applyNumberFormat="0" applyFont="0" applyAlignment="0" applyProtection="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7" fillId="0" borderId="0"/>
    <xf numFmtId="0" fontId="20" fillId="0" borderId="0">
      <alignment wrapText="1"/>
    </xf>
    <xf numFmtId="0" fontId="230" fillId="0" borderId="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82" fillId="0" borderId="0"/>
    <xf numFmtId="0" fontId="14" fillId="77" borderId="34" applyNumberFormat="0" applyFont="0" applyAlignment="0" applyProtection="0"/>
    <xf numFmtId="0" fontId="37" fillId="0" borderId="0"/>
    <xf numFmtId="0" fontId="14" fillId="77" borderId="34" applyNumberFormat="0" applyFont="0" applyAlignment="0" applyProtection="0"/>
    <xf numFmtId="0" fontId="52" fillId="0" borderId="53" applyNumberFormat="0" applyFill="0" applyAlignment="0" applyProtection="0"/>
    <xf numFmtId="0" fontId="206" fillId="85" borderId="0" applyNumberFormat="0" applyBorder="0" applyAlignment="0" applyProtection="0"/>
    <xf numFmtId="0" fontId="14" fillId="139" borderId="0" applyNumberFormat="0" applyBorder="0" applyAlignment="0" applyProtection="0"/>
    <xf numFmtId="0" fontId="14" fillId="77" borderId="34" applyNumberFormat="0" applyFont="0" applyAlignment="0" applyProtection="0"/>
    <xf numFmtId="0" fontId="7" fillId="0" borderId="0"/>
    <xf numFmtId="0" fontId="206" fillId="82" borderId="0" applyNumberFormat="0" applyBorder="0" applyAlignment="0" applyProtection="0"/>
    <xf numFmtId="0" fontId="23" fillId="137" borderId="0" applyNumberFormat="0" applyBorder="0" applyAlignment="0" applyProtection="0"/>
    <xf numFmtId="166" fontId="20"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60" borderId="0" applyNumberFormat="0" applyBorder="0" applyAlignment="0" applyProtection="0"/>
    <xf numFmtId="0" fontId="7" fillId="60" borderId="0" applyNumberFormat="0" applyBorder="0" applyAlignment="0" applyProtection="0"/>
    <xf numFmtId="190" fontId="20" fillId="0" borderId="0" applyFont="0" applyFill="0" applyBorder="0" applyAlignment="0" applyProtection="0"/>
    <xf numFmtId="0" fontId="206" fillId="89" borderId="0" applyNumberFormat="0" applyBorder="0" applyAlignment="0" applyProtection="0"/>
    <xf numFmtId="0" fontId="7" fillId="131" borderId="0" applyNumberFormat="0" applyBorder="0" applyAlignment="0" applyProtection="0"/>
    <xf numFmtId="0" fontId="7" fillId="0" borderId="0"/>
    <xf numFmtId="0" fontId="192" fillId="0" borderId="0"/>
    <xf numFmtId="0" fontId="23" fillId="145" borderId="0" applyNumberFormat="0" applyBorder="0" applyAlignment="0" applyProtection="0"/>
    <xf numFmtId="0" fontId="23" fillId="145" borderId="0" applyNumberFormat="0" applyBorder="0" applyAlignment="0" applyProtection="0"/>
    <xf numFmtId="0" fontId="14" fillId="139" borderId="0" applyNumberFormat="0" applyBorder="0" applyAlignment="0" applyProtection="0"/>
    <xf numFmtId="0" fontId="220" fillId="59" borderId="31" applyNumberFormat="0" applyAlignment="0" applyProtection="0"/>
    <xf numFmtId="0" fontId="77" fillId="0" borderId="0" applyNumberFormat="0" applyFill="0" applyBorder="0" applyAlignment="0" applyProtection="0"/>
    <xf numFmtId="3" fontId="223" fillId="0" borderId="0"/>
    <xf numFmtId="0" fontId="14" fillId="77" borderId="34" applyNumberFormat="0" applyFont="0" applyAlignment="0" applyProtection="0"/>
    <xf numFmtId="0" fontId="240" fillId="0" borderId="35" applyNumberFormat="0" applyFill="0" applyAlignment="0" applyProtection="0"/>
    <xf numFmtId="0" fontId="14" fillId="77" borderId="34" applyNumberFormat="0" applyFont="0" applyAlignment="0" applyProtection="0"/>
    <xf numFmtId="0" fontId="14" fillId="77" borderId="34" applyNumberFormat="0" applyFont="0" applyAlignment="0" applyProtection="0"/>
    <xf numFmtId="166" fontId="37" fillId="0" borderId="0" applyFont="0" applyFill="0" applyBorder="0" applyAlignment="0" applyProtection="0"/>
    <xf numFmtId="0" fontId="7" fillId="83" borderId="0" applyNumberFormat="0" applyBorder="0" applyAlignment="0" applyProtection="0"/>
    <xf numFmtId="0" fontId="20" fillId="0" borderId="0" applyNumberFormat="0" applyFill="0" applyBorder="0" applyAlignment="0" applyProtection="0"/>
    <xf numFmtId="0" fontId="207" fillId="148" borderId="0" applyNumberFormat="0" applyBorder="0" applyAlignment="0" applyProtection="0"/>
    <xf numFmtId="0" fontId="206" fillId="48" borderId="0" applyNumberFormat="0" applyBorder="0" applyAlignment="0" applyProtection="0"/>
    <xf numFmtId="0" fontId="14" fillId="77" borderId="34" applyNumberFormat="0" applyFont="0" applyAlignment="0" applyProtection="0"/>
    <xf numFmtId="0" fontId="23" fillId="48"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60" borderId="0" applyNumberFormat="0" applyBorder="0" applyAlignment="0" applyProtection="0"/>
    <xf numFmtId="0" fontId="82" fillId="0" borderId="0"/>
    <xf numFmtId="0" fontId="20" fillId="60" borderId="8" applyNumberFormat="0" applyFont="0" applyAlignment="0" applyProtection="0"/>
    <xf numFmtId="0" fontId="14" fillId="77" borderId="34" applyNumberFormat="0" applyFont="0" applyAlignment="0" applyProtection="0"/>
    <xf numFmtId="196" fontId="20" fillId="0" borderId="0" applyFont="0" applyFill="0" applyBorder="0" applyAlignment="0" applyProtection="0"/>
    <xf numFmtId="196" fontId="20" fillId="0" borderId="0" applyFont="0" applyFill="0" applyBorder="0" applyAlignment="0" applyProtection="0"/>
    <xf numFmtId="0" fontId="20" fillId="0" borderId="0">
      <alignment wrapText="1"/>
    </xf>
    <xf numFmtId="0" fontId="7" fillId="83" borderId="0" applyNumberFormat="0" applyBorder="0" applyAlignment="0" applyProtection="0"/>
    <xf numFmtId="0" fontId="7" fillId="96" borderId="0" applyNumberFormat="0" applyBorder="0" applyAlignment="0" applyProtection="0"/>
    <xf numFmtId="0" fontId="14" fillId="139" borderId="0" applyNumberFormat="0" applyBorder="0" applyAlignment="0" applyProtection="0"/>
    <xf numFmtId="0" fontId="206" fillId="85" borderId="0" applyNumberFormat="0" applyBorder="0" applyAlignment="0" applyProtection="0"/>
    <xf numFmtId="0" fontId="206" fillId="89" borderId="0" applyNumberFormat="0" applyBorder="0" applyAlignment="0" applyProtection="0"/>
    <xf numFmtId="0" fontId="206" fillId="95" borderId="0" applyNumberFormat="0" applyBorder="0" applyAlignment="0" applyProtection="0"/>
    <xf numFmtId="0" fontId="43" fillId="0" borderId="23" applyNumberFormat="0" applyFill="0" applyAlignment="0" applyProtection="0"/>
    <xf numFmtId="0" fontId="20" fillId="0" borderId="0"/>
    <xf numFmtId="0" fontId="20" fillId="0" borderId="0"/>
    <xf numFmtId="0" fontId="82" fillId="0" borderId="0"/>
    <xf numFmtId="0" fontId="7" fillId="0" borderId="0"/>
    <xf numFmtId="196" fontId="20" fillId="0" borderId="0" applyFont="0" applyFill="0" applyBorder="0" applyAlignment="0" applyProtection="0"/>
    <xf numFmtId="0" fontId="82" fillId="0" borderId="0"/>
    <xf numFmtId="0" fontId="14" fillId="77" borderId="34" applyNumberFormat="0" applyFont="0" applyAlignment="0" applyProtection="0"/>
    <xf numFmtId="0" fontId="192" fillId="60" borderId="0" applyNumberFormat="0" applyBorder="0" applyAlignment="0" applyProtection="0"/>
    <xf numFmtId="190" fontId="20" fillId="0" borderId="0" applyFont="0" applyFill="0" applyBorder="0" applyAlignment="0" applyProtection="0"/>
    <xf numFmtId="0" fontId="7" fillId="0" borderId="0"/>
    <xf numFmtId="0" fontId="14" fillId="77" borderId="34" applyNumberFormat="0" applyFont="0" applyAlignment="0" applyProtection="0"/>
    <xf numFmtId="0" fontId="224" fillId="0" borderId="33" applyNumberFormat="0" applyFill="0" applyAlignment="0" applyProtection="0"/>
    <xf numFmtId="0" fontId="20" fillId="0" borderId="0">
      <alignment wrapText="1"/>
    </xf>
    <xf numFmtId="0" fontId="82" fillId="0" borderId="0"/>
    <xf numFmtId="202" fontId="14" fillId="77" borderId="34" applyNumberFormat="0" applyFont="0" applyAlignment="0" applyProtection="0"/>
    <xf numFmtId="0" fontId="192" fillId="58" borderId="0" applyNumberFormat="0" applyBorder="0" applyAlignment="0" applyProtection="0"/>
    <xf numFmtId="0" fontId="14" fillId="133" borderId="0" applyNumberFormat="0" applyBorder="0" applyAlignment="0" applyProtection="0"/>
    <xf numFmtId="0" fontId="206" fillId="78" borderId="0" applyNumberFormat="0" applyBorder="0" applyAlignment="0" applyProtection="0"/>
    <xf numFmtId="0" fontId="23" fillId="142" borderId="0" applyNumberFormat="0" applyBorder="0" applyAlignment="0" applyProtection="0"/>
    <xf numFmtId="166" fontId="14" fillId="0" borderId="0" applyFont="0" applyFill="0" applyBorder="0" applyAlignment="0" applyProtection="0"/>
    <xf numFmtId="0" fontId="206" fillId="82" borderId="0" applyNumberFormat="0" applyBorder="0" applyAlignment="0" applyProtection="0"/>
    <xf numFmtId="0" fontId="14" fillId="149" borderId="0" applyNumberFormat="0" applyBorder="0" applyAlignment="0" applyProtection="0"/>
    <xf numFmtId="0" fontId="206" fillId="95" borderId="0" applyNumberFormat="0" applyBorder="0" applyAlignment="0" applyProtection="0"/>
    <xf numFmtId="190" fontId="92" fillId="0" borderId="0" applyFont="0" applyFill="0" applyBorder="0" applyAlignment="0" applyProtection="0"/>
    <xf numFmtId="166" fontId="37" fillId="0" borderId="0" applyFont="0" applyFill="0" applyBorder="0" applyAlignment="0" applyProtection="0"/>
    <xf numFmtId="166" fontId="20" fillId="0" borderId="0" applyFont="0" applyFill="0" applyBorder="0" applyAlignment="0" applyProtection="0"/>
    <xf numFmtId="199" fontId="20" fillId="0" borderId="0" applyFont="0" applyFill="0" applyBorder="0" applyAlignment="0" applyProtection="0"/>
    <xf numFmtId="190" fontId="20" fillId="0" borderId="0" applyFont="0" applyFill="0" applyBorder="0" applyAlignment="0" applyProtection="0"/>
    <xf numFmtId="0" fontId="77" fillId="0" borderId="0" applyNumberFormat="0" applyFill="0" applyBorder="0" applyAlignment="0" applyProtection="0"/>
    <xf numFmtId="0" fontId="41" fillId="157" borderId="0" applyNumberFormat="0" applyBorder="0" applyAlignment="0" applyProtection="0"/>
    <xf numFmtId="0" fontId="51" fillId="58" borderId="12" applyNumberFormat="0" applyAlignment="0" applyProtection="0"/>
    <xf numFmtId="0" fontId="11" fillId="0" borderId="0"/>
    <xf numFmtId="0" fontId="7" fillId="0" borderId="0"/>
    <xf numFmtId="0" fontId="7" fillId="0" borderId="0"/>
    <xf numFmtId="0" fontId="82" fillId="0" borderId="0"/>
    <xf numFmtId="0" fontId="92" fillId="0" borderId="0"/>
    <xf numFmtId="0" fontId="102" fillId="77" borderId="34" applyNumberFormat="0" applyFont="0" applyAlignment="0" applyProtection="0"/>
    <xf numFmtId="0" fontId="14" fillId="77" borderId="34" applyNumberFormat="0" applyFont="0" applyAlignment="0" applyProtection="0"/>
    <xf numFmtId="0" fontId="20" fillId="0" borderId="0" applyNumberFormat="0" applyFill="0" applyBorder="0" applyAlignment="0" applyProtection="0"/>
    <xf numFmtId="0" fontId="160" fillId="0" borderId="49" applyNumberFormat="0" applyFill="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 fillId="138" borderId="0" applyNumberFormat="0" applyBorder="0" applyAlignment="0" applyProtection="0"/>
    <xf numFmtId="0" fontId="192" fillId="0" borderId="0"/>
    <xf numFmtId="199" fontId="20" fillId="0" borderId="0" applyFont="0" applyFill="0" applyBorder="0" applyAlignment="0" applyProtection="0"/>
    <xf numFmtId="0" fontId="206" fillId="78" borderId="0" applyNumberFormat="0" applyBorder="0" applyAlignment="0" applyProtection="0"/>
    <xf numFmtId="0" fontId="7" fillId="131" borderId="0" applyNumberFormat="0" applyBorder="0" applyAlignment="0" applyProtection="0"/>
    <xf numFmtId="0" fontId="7" fillId="59" borderId="0" applyNumberFormat="0" applyBorder="0" applyAlignment="0" applyProtection="0"/>
    <xf numFmtId="0" fontId="206" fillId="148" borderId="0" applyNumberFormat="0" applyBorder="0" applyAlignment="0" applyProtection="0"/>
    <xf numFmtId="196" fontId="20" fillId="0" borderId="0" applyFont="0" applyFill="0" applyBorder="0" applyAlignment="0" applyProtection="0"/>
    <xf numFmtId="190" fontId="37" fillId="0" borderId="0" applyFont="0" applyFill="0" applyBorder="0" applyAlignment="0" applyProtection="0"/>
    <xf numFmtId="0" fontId="43" fillId="0" borderId="23" applyNumberFormat="0" applyFill="0" applyAlignment="0" applyProtection="0"/>
    <xf numFmtId="0" fontId="20" fillId="0" borderId="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166" fontId="14" fillId="0" borderId="0" applyFont="0" applyFill="0" applyBorder="0" applyAlignment="0" applyProtection="0"/>
    <xf numFmtId="0" fontId="77" fillId="0" borderId="51" applyNumberFormat="0" applyFill="0" applyAlignment="0" applyProtection="0"/>
    <xf numFmtId="0" fontId="192" fillId="83" borderId="0" applyNumberFormat="0" applyBorder="0" applyAlignment="0" applyProtection="0"/>
    <xf numFmtId="0" fontId="23" fillId="135" borderId="0" applyNumberFormat="0" applyBorder="0" applyAlignment="0" applyProtection="0"/>
    <xf numFmtId="0" fontId="7" fillId="80" borderId="0" applyNumberFormat="0" applyBorder="0" applyAlignment="0" applyProtection="0"/>
    <xf numFmtId="197" fontId="82" fillId="0" borderId="0" applyFont="0" applyFill="0" applyBorder="0" applyAlignment="0" applyProtection="0"/>
    <xf numFmtId="0" fontId="7" fillId="0" borderId="0"/>
    <xf numFmtId="190" fontId="20" fillId="0" borderId="0" applyFont="0" applyFill="0" applyBorder="0" applyAlignment="0" applyProtection="0"/>
    <xf numFmtId="0" fontId="214" fillId="0" borderId="28" applyNumberFormat="0" applyFill="0" applyAlignment="0" applyProtection="0"/>
    <xf numFmtId="0" fontId="20" fillId="0" borderId="44"/>
    <xf numFmtId="0" fontId="14" fillId="77" borderId="34" applyNumberFormat="0" applyFont="0" applyAlignment="0" applyProtection="0"/>
    <xf numFmtId="190" fontId="20" fillId="0" borderId="0" applyFont="0" applyFill="0" applyBorder="0" applyAlignment="0" applyProtection="0"/>
    <xf numFmtId="0" fontId="23" fillId="146" borderId="0" applyNumberFormat="0" applyBorder="0" applyAlignment="0" applyProtection="0"/>
    <xf numFmtId="0" fontId="7" fillId="0" borderId="0"/>
    <xf numFmtId="0" fontId="14" fillId="77" borderId="34" applyNumberFormat="0" applyFont="0" applyAlignment="0" applyProtection="0"/>
    <xf numFmtId="0" fontId="160" fillId="0" borderId="49" applyNumberFormat="0" applyFill="0" applyAlignment="0" applyProtection="0"/>
    <xf numFmtId="0" fontId="14" fillId="77" borderId="34" applyNumberFormat="0" applyFont="0" applyAlignment="0" applyProtection="0"/>
    <xf numFmtId="0" fontId="14" fillId="77" borderId="34" applyNumberFormat="0" applyFont="0" applyAlignment="0" applyProtection="0"/>
    <xf numFmtId="0" fontId="29" fillId="0" borderId="0" applyNumberFormat="0" applyFill="0" applyBorder="0" applyAlignment="0" applyProtection="0"/>
    <xf numFmtId="0" fontId="20" fillId="0" borderId="0" applyNumberFormat="0" applyFill="0" applyBorder="0" applyAlignment="0" applyProtection="0"/>
    <xf numFmtId="0" fontId="7" fillId="97" borderId="0" applyNumberFormat="0" applyBorder="0" applyAlignment="0" applyProtection="0"/>
    <xf numFmtId="0" fontId="82" fillId="0" borderId="0"/>
    <xf numFmtId="0" fontId="20" fillId="0" borderId="0"/>
    <xf numFmtId="0" fontId="7" fillId="0" borderId="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8" fillId="0" borderId="0"/>
    <xf numFmtId="0" fontId="29" fillId="0" borderId="0" applyNumberFormat="0" applyFill="0" applyBorder="0" applyAlignment="0" applyProtection="0"/>
    <xf numFmtId="3" fontId="242" fillId="0" borderId="0"/>
    <xf numFmtId="190" fontId="37" fillId="0" borderId="0" applyFont="0" applyFill="0" applyBorder="0" applyAlignment="0" applyProtection="0"/>
    <xf numFmtId="190" fontId="20" fillId="0" borderId="0" applyFont="0" applyFill="0" applyBorder="0" applyAlignment="0" applyProtection="0"/>
    <xf numFmtId="0" fontId="207" fillId="98"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206" fillId="78" borderId="0" applyNumberFormat="0" applyBorder="0" applyAlignment="0" applyProtection="0"/>
    <xf numFmtId="190" fontId="37" fillId="0" borderId="0" applyFont="0" applyFill="0" applyBorder="0" applyAlignment="0" applyProtection="0"/>
    <xf numFmtId="0" fontId="14" fillId="131" borderId="0" applyNumberFormat="0" applyBorder="0" applyAlignment="0" applyProtection="0"/>
    <xf numFmtId="0" fontId="14" fillId="77" borderId="34" applyNumberFormat="0" applyFont="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192" fillId="131" borderId="0" applyNumberFormat="0" applyBorder="0" applyAlignment="0" applyProtection="0"/>
    <xf numFmtId="0" fontId="14" fillId="135" borderId="0" applyNumberFormat="0" applyBorder="0" applyAlignment="0" applyProtection="0"/>
    <xf numFmtId="0" fontId="7" fillId="59" borderId="0" applyNumberFormat="0" applyBorder="0" applyAlignment="0" applyProtection="0"/>
    <xf numFmtId="0" fontId="7" fillId="8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93" borderId="0" applyNumberFormat="0" applyBorder="0" applyAlignment="0" applyProtection="0"/>
    <xf numFmtId="0" fontId="206" fillId="141" borderId="0" applyNumberFormat="0" applyBorder="0" applyAlignment="0" applyProtection="0"/>
    <xf numFmtId="0" fontId="206" fillId="78" borderId="0" applyNumberFormat="0" applyBorder="0" applyAlignment="0" applyProtection="0"/>
    <xf numFmtId="0" fontId="206" fillId="141" borderId="0" applyNumberFormat="0" applyBorder="0" applyAlignment="0" applyProtection="0"/>
    <xf numFmtId="0" fontId="14" fillId="144" borderId="0" applyNumberFormat="0" applyBorder="0" applyAlignment="0" applyProtection="0"/>
    <xf numFmtId="0" fontId="23" fillId="144" borderId="0" applyNumberFormat="0" applyBorder="0" applyAlignment="0" applyProtection="0"/>
    <xf numFmtId="0" fontId="206" fillId="136" borderId="0" applyNumberFormat="0" applyBorder="0" applyAlignment="0" applyProtection="0"/>
    <xf numFmtId="0" fontId="206" fillId="85"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14" fillId="149" borderId="0" applyNumberFormat="0" applyBorder="0" applyAlignment="0" applyProtection="0"/>
    <xf numFmtId="0" fontId="23" fillId="52" borderId="0" applyNumberFormat="0" applyBorder="0" applyAlignment="0" applyProtection="0"/>
    <xf numFmtId="0" fontId="23" fillId="144" borderId="0" applyNumberFormat="0" applyBorder="0" applyAlignment="0" applyProtection="0"/>
    <xf numFmtId="0" fontId="206" fillId="48" borderId="0" applyNumberFormat="0" applyBorder="0" applyAlignment="0" applyProtection="0"/>
    <xf numFmtId="0" fontId="206" fillId="48" borderId="0" applyNumberFormat="0" applyBorder="0" applyAlignment="0" applyProtection="0"/>
    <xf numFmtId="0" fontId="206" fillId="95" borderId="0" applyNumberFormat="0" applyBorder="0" applyAlignment="0" applyProtection="0"/>
    <xf numFmtId="0" fontId="206" fillId="95" borderId="0" applyNumberFormat="0" applyBorder="0" applyAlignment="0" applyProtection="0"/>
    <xf numFmtId="0" fontId="23" fillId="53" borderId="0" applyNumberFormat="0" applyBorder="0" applyAlignment="0" applyProtection="0"/>
    <xf numFmtId="0" fontId="209" fillId="67" borderId="31" applyNumberFormat="0" applyAlignment="0" applyProtection="0"/>
    <xf numFmtId="0" fontId="206" fillId="48" borderId="0" applyNumberFormat="0" applyBorder="0" applyAlignment="0" applyProtection="0"/>
    <xf numFmtId="196" fontId="20" fillId="0" borderId="0" applyFont="0" applyFill="0" applyBorder="0" applyAlignment="0" applyProtection="0"/>
    <xf numFmtId="196" fontId="20" fillId="0" borderId="0" applyFont="0" applyFill="0" applyBorder="0" applyAlignment="0" applyProtection="0"/>
    <xf numFmtId="196" fontId="20" fillId="0" borderId="0" applyFont="0" applyFill="0" applyBorder="0" applyAlignment="0" applyProtection="0"/>
    <xf numFmtId="196" fontId="20" fillId="0" borderId="0" applyFont="0" applyFill="0" applyBorder="0" applyAlignment="0" applyProtection="0"/>
    <xf numFmtId="0" fontId="20" fillId="0" borderId="0" applyNumberFormat="0" applyFill="0" applyBorder="0" applyAlignment="0" applyProtection="0"/>
    <xf numFmtId="0" fontId="82" fillId="0" borderId="0"/>
    <xf numFmtId="0" fontId="82" fillId="0" borderId="0"/>
    <xf numFmtId="0" fontId="216" fillId="0" borderId="29" applyNumberFormat="0" applyFill="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4" fontId="233" fillId="0" borderId="0">
      <alignment vertical="top"/>
      <protection hidden="1"/>
    </xf>
    <xf numFmtId="0" fontId="7" fillId="60" borderId="0" applyNumberFormat="0" applyBorder="0" applyAlignment="0" applyProtection="0"/>
    <xf numFmtId="0" fontId="7" fillId="91" borderId="0" applyNumberFormat="0" applyBorder="0" applyAlignment="0" applyProtection="0"/>
    <xf numFmtId="0" fontId="7" fillId="134" borderId="0" applyNumberFormat="0" applyBorder="0" applyAlignment="0" applyProtection="0"/>
    <xf numFmtId="0" fontId="14" fillId="139" borderId="0" applyNumberFormat="0" applyBorder="0" applyAlignment="0" applyProtection="0"/>
    <xf numFmtId="0" fontId="206" fillId="89" borderId="0" applyNumberFormat="0" applyBorder="0" applyAlignment="0" applyProtection="0"/>
    <xf numFmtId="0" fontId="23" fillId="140" borderId="0" applyNumberFormat="0" applyBorder="0" applyAlignment="0" applyProtection="0"/>
    <xf numFmtId="0" fontId="20" fillId="0" borderId="46"/>
    <xf numFmtId="197" fontId="82" fillId="0" borderId="0" applyFont="0" applyFill="0" applyBorder="0" applyAlignment="0" applyProtection="0"/>
    <xf numFmtId="166" fontId="20" fillId="0" borderId="0" applyFont="0" applyFill="0" applyBorder="0" applyAlignment="0" applyProtection="0"/>
    <xf numFmtId="0" fontId="206" fillId="85" borderId="0" applyNumberFormat="0" applyBorder="0" applyAlignment="0" applyProtection="0"/>
    <xf numFmtId="0" fontId="20" fillId="0" borderId="0"/>
    <xf numFmtId="0" fontId="20" fillId="0" borderId="0"/>
    <xf numFmtId="0" fontId="82" fillId="0" borderId="0"/>
    <xf numFmtId="0" fontId="20" fillId="0" borderId="0"/>
    <xf numFmtId="0" fontId="20" fillId="0" borderId="0"/>
    <xf numFmtId="0" fontId="20" fillId="0" borderId="0">
      <alignment wrapText="1"/>
    </xf>
    <xf numFmtId="0" fontId="20"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02" fillId="77" borderId="34" applyNumberFormat="0" applyFont="0" applyAlignment="0" applyProtection="0"/>
    <xf numFmtId="0" fontId="20" fillId="0" borderId="0"/>
    <xf numFmtId="0" fontId="92" fillId="0" borderId="0"/>
    <xf numFmtId="0" fontId="14" fillId="77" borderId="34" applyNumberFormat="0" applyFont="0" applyAlignment="0" applyProtection="0"/>
    <xf numFmtId="0" fontId="14" fillId="77" borderId="34" applyNumberFormat="0" applyFont="0" applyAlignment="0" applyProtection="0"/>
    <xf numFmtId="0" fontId="52" fillId="0" borderId="13" applyNumberFormat="0" applyFill="0" applyAlignment="0" applyProtection="0"/>
    <xf numFmtId="0" fontId="192" fillId="0" borderId="0"/>
    <xf numFmtId="0" fontId="20" fillId="0" borderId="0"/>
    <xf numFmtId="0" fontId="7" fillId="87" borderId="0" applyNumberFormat="0" applyBorder="0" applyAlignment="0" applyProtection="0"/>
    <xf numFmtId="0" fontId="7" fillId="60" borderId="0" applyNumberFormat="0" applyBorder="0" applyAlignment="0" applyProtection="0"/>
    <xf numFmtId="0" fontId="206" fillId="94" borderId="0" applyNumberFormat="0" applyBorder="0" applyAlignment="0" applyProtection="0"/>
    <xf numFmtId="0" fontId="206" fillId="88" borderId="0" applyNumberFormat="0" applyBorder="0" applyAlignment="0" applyProtection="0"/>
    <xf numFmtId="0" fontId="206" fillId="82" borderId="0" applyNumberFormat="0" applyBorder="0" applyAlignment="0" applyProtection="0"/>
    <xf numFmtId="0" fontId="206" fillId="53" borderId="0" applyNumberFormat="0" applyBorder="0" applyAlignment="0" applyProtection="0"/>
    <xf numFmtId="0" fontId="206" fillId="148" borderId="0" applyNumberFormat="0" applyBorder="0" applyAlignment="0" applyProtection="0"/>
    <xf numFmtId="166" fontId="37" fillId="0" borderId="0" applyFont="0" applyFill="0" applyBorder="0" applyAlignment="0" applyProtection="0"/>
    <xf numFmtId="0" fontId="20" fillId="0" borderId="0"/>
    <xf numFmtId="0" fontId="11"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23" fillId="52" borderId="0" applyNumberFormat="0" applyBorder="0" applyAlignment="0" applyProtection="0"/>
    <xf numFmtId="0" fontId="14" fillId="143" borderId="0" applyNumberFormat="0" applyBorder="0" applyAlignment="0" applyProtection="0"/>
    <xf numFmtId="0" fontId="206" fillId="95" borderId="0" applyNumberFormat="0" applyBorder="0" applyAlignment="0" applyProtection="0"/>
    <xf numFmtId="0" fontId="210" fillId="153" borderId="12" applyNumberFormat="0" applyAlignment="0" applyProtection="0"/>
    <xf numFmtId="196" fontId="20" fillId="0" borderId="0" applyFont="0" applyFill="0" applyBorder="0" applyAlignment="0" applyProtection="0"/>
    <xf numFmtId="0" fontId="206" fillId="95" borderId="0" applyNumberFormat="0" applyBorder="0" applyAlignment="0" applyProtection="0"/>
    <xf numFmtId="0" fontId="77" fillId="0" borderId="50" applyNumberFormat="0" applyFill="0" applyAlignment="0" applyProtection="0"/>
    <xf numFmtId="0" fontId="33" fillId="0" borderId="0" applyNumberFormat="0" applyFill="0" applyBorder="0" applyAlignment="0" applyProtection="0"/>
    <xf numFmtId="0" fontId="7" fillId="0" borderId="0"/>
    <xf numFmtId="0" fontId="41" fillId="157"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7" fillId="0" borderId="0"/>
    <xf numFmtId="0" fontId="20" fillId="0" borderId="0" applyNumberFormat="0" applyFill="0" applyBorder="0" applyAlignment="0" applyProtection="0"/>
    <xf numFmtId="0" fontId="7" fillId="0" borderId="0"/>
    <xf numFmtId="0" fontId="7" fillId="0" borderId="0"/>
    <xf numFmtId="202" fontId="14" fillId="77" borderId="34" applyNumberFormat="0" applyFont="0" applyAlignment="0" applyProtection="0"/>
    <xf numFmtId="0" fontId="7" fillId="0" borderId="0"/>
    <xf numFmtId="0" fontId="14" fillId="77" borderId="34" applyNumberFormat="0" applyFont="0" applyAlignment="0" applyProtection="0"/>
    <xf numFmtId="202" fontId="14" fillId="77" borderId="34" applyNumberFormat="0" applyFont="0" applyAlignment="0" applyProtection="0"/>
    <xf numFmtId="202" fontId="14" fillId="77" borderId="34" applyNumberFormat="0" applyFont="0" applyAlignment="0" applyProtection="0"/>
    <xf numFmtId="4" fontId="234" fillId="0" borderId="0" applyProtection="0">
      <alignment horizontal="left"/>
      <protection locked="0"/>
    </xf>
    <xf numFmtId="0" fontId="14" fillId="77" borderId="34" applyNumberFormat="0" applyFont="0" applyAlignment="0" applyProtection="0"/>
    <xf numFmtId="0" fontId="237" fillId="0" borderId="0"/>
    <xf numFmtId="0" fontId="14" fillId="77" borderId="34" applyNumberFormat="0" applyFont="0" applyAlignment="0" applyProtection="0"/>
    <xf numFmtId="0" fontId="7" fillId="91" borderId="0" applyNumberFormat="0" applyBorder="0" applyAlignment="0" applyProtection="0"/>
    <xf numFmtId="0" fontId="206" fillId="78" borderId="0" applyNumberFormat="0" applyBorder="0" applyAlignment="0" applyProtection="0"/>
    <xf numFmtId="0" fontId="206" fillId="89" borderId="0" applyNumberFormat="0" applyBorder="0" applyAlignment="0" applyProtection="0"/>
    <xf numFmtId="0" fontId="23" fillId="50" borderId="0" applyNumberFormat="0" applyBorder="0" applyAlignment="0" applyProtection="0"/>
    <xf numFmtId="0" fontId="20" fillId="0" borderId="0"/>
    <xf numFmtId="0" fontId="37" fillId="0" borderId="0"/>
    <xf numFmtId="0" fontId="192" fillId="0" borderId="0"/>
    <xf numFmtId="0" fontId="7" fillId="0" borderId="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199" fontId="20" fillId="0" borderId="0" applyFont="0" applyFill="0" applyBorder="0" applyAlignment="0" applyProtection="0"/>
    <xf numFmtId="0" fontId="14" fillId="77" borderId="34" applyNumberFormat="0" applyFont="0" applyAlignment="0" applyProtection="0"/>
    <xf numFmtId="0" fontId="20" fillId="0" borderId="0"/>
    <xf numFmtId="0" fontId="100" fillId="0" borderId="0" applyNumberFormat="0" applyFill="0" applyBorder="0" applyAlignment="0" applyProtection="0"/>
    <xf numFmtId="0" fontId="7" fillId="60" borderId="0" applyNumberFormat="0" applyBorder="0" applyAlignment="0" applyProtection="0"/>
    <xf numFmtId="166" fontId="14" fillId="0" borderId="0" applyFont="0" applyFill="0" applyBorder="0" applyAlignment="0" applyProtection="0"/>
    <xf numFmtId="0" fontId="20" fillId="0" borderId="0"/>
    <xf numFmtId="0" fontId="207" fillId="134" borderId="0" applyNumberFormat="0" applyBorder="0" applyAlignment="0" applyProtection="0"/>
    <xf numFmtId="0" fontId="20" fillId="143" borderId="8" applyNumberFormat="0" applyFont="0" applyAlignment="0" applyProtection="0"/>
    <xf numFmtId="0" fontId="7" fillId="129" borderId="0" applyNumberFormat="0" applyBorder="0" applyAlignment="0" applyProtection="0"/>
    <xf numFmtId="0" fontId="7" fillId="96" borderId="0" applyNumberFormat="0" applyBorder="0" applyAlignment="0" applyProtection="0"/>
    <xf numFmtId="0" fontId="7" fillId="131" borderId="0" applyNumberFormat="0" applyBorder="0" applyAlignment="0" applyProtection="0"/>
    <xf numFmtId="0" fontId="40" fillId="0" borderId="0"/>
    <xf numFmtId="0" fontId="14" fillId="132"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14" fillId="135" borderId="0" applyNumberFormat="0" applyBorder="0" applyAlignment="0" applyProtection="0"/>
    <xf numFmtId="0" fontId="192" fillId="59" borderId="0" applyNumberFormat="0" applyBorder="0" applyAlignment="0" applyProtection="0"/>
    <xf numFmtId="0" fontId="82" fillId="0" borderId="0"/>
    <xf numFmtId="0" fontId="82" fillId="0" borderId="0"/>
    <xf numFmtId="0" fontId="37" fillId="0" borderId="0"/>
    <xf numFmtId="0" fontId="7" fillId="0" borderId="0"/>
    <xf numFmtId="0" fontId="92" fillId="0" borderId="0"/>
    <xf numFmtId="0" fontId="7" fillId="0" borderId="0"/>
    <xf numFmtId="0" fontId="7" fillId="0" borderId="0"/>
    <xf numFmtId="0" fontId="7" fillId="0" borderId="0"/>
    <xf numFmtId="0" fontId="20" fillId="0" borderId="0" applyNumberFormat="0" applyFill="0" applyBorder="0" applyAlignment="0" applyProtection="0"/>
    <xf numFmtId="0" fontId="20" fillId="0" borderId="0">
      <alignment wrapText="1"/>
    </xf>
    <xf numFmtId="0" fontId="7" fillId="0" borderId="0"/>
    <xf numFmtId="0" fontId="7"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14" fillId="77" borderId="34" applyNumberFormat="0" applyFont="0" applyAlignment="0" applyProtection="0"/>
    <xf numFmtId="0" fontId="52" fillId="0" borderId="53" applyNumberFormat="0" applyFill="0" applyAlignment="0" applyProtection="0"/>
    <xf numFmtId="199" fontId="20" fillId="0" borderId="0" applyFont="0" applyFill="0" applyBorder="0" applyAlignment="0" applyProtection="0"/>
    <xf numFmtId="0" fontId="192" fillId="134" borderId="0" applyNumberFormat="0" applyBorder="0" applyAlignment="0" applyProtection="0"/>
    <xf numFmtId="0" fontId="7" fillId="60" borderId="0" applyNumberFormat="0" applyBorder="0" applyAlignment="0" applyProtection="0"/>
    <xf numFmtId="0" fontId="192" fillId="134" borderId="0" applyNumberFormat="0" applyBorder="0" applyAlignment="0" applyProtection="0"/>
    <xf numFmtId="0" fontId="7" fillId="80" borderId="0" applyNumberFormat="0" applyBorder="0" applyAlignment="0" applyProtection="0"/>
    <xf numFmtId="0" fontId="7" fillId="60" borderId="0" applyNumberFormat="0" applyBorder="0" applyAlignment="0" applyProtection="0"/>
    <xf numFmtId="0" fontId="14" fillId="143" borderId="0" applyNumberFormat="0" applyBorder="0" applyAlignment="0" applyProtection="0"/>
    <xf numFmtId="0" fontId="23" fillId="140" borderId="0" applyNumberFormat="0" applyBorder="0" applyAlignment="0" applyProtection="0"/>
    <xf numFmtId="0" fontId="206" fillId="78" borderId="0" applyNumberFormat="0" applyBorder="0" applyAlignment="0" applyProtection="0"/>
    <xf numFmtId="0" fontId="14" fillId="139" borderId="0" applyNumberFormat="0" applyBorder="0" applyAlignment="0" applyProtection="0"/>
    <xf numFmtId="0" fontId="207" fillId="48" borderId="0" applyNumberFormat="0" applyBorder="0" applyAlignment="0" applyProtection="0"/>
    <xf numFmtId="196" fontId="20" fillId="0" borderId="0" applyFont="0" applyFill="0" applyBorder="0" applyAlignment="0" applyProtection="0"/>
    <xf numFmtId="0" fontId="20" fillId="0" borderId="43"/>
    <xf numFmtId="190" fontId="92" fillId="0" borderId="0" applyFont="0" applyFill="0" applyBorder="0" applyAlignment="0" applyProtection="0"/>
    <xf numFmtId="166" fontId="20" fillId="0" borderId="0" applyFont="0" applyFill="0" applyBorder="0" applyAlignment="0" applyProtection="0"/>
    <xf numFmtId="166" fontId="14" fillId="0" borderId="0" applyFont="0" applyFill="0" applyBorder="0" applyAlignment="0" applyProtection="0"/>
    <xf numFmtId="197" fontId="82" fillId="0" borderId="0" applyFont="0" applyFill="0" applyBorder="0" applyAlignment="0" applyProtection="0"/>
    <xf numFmtId="199" fontId="20" fillId="0" borderId="0" applyFont="0" applyFill="0" applyBorder="0" applyAlignment="0" applyProtection="0"/>
    <xf numFmtId="0" fontId="7" fillId="0" borderId="0"/>
    <xf numFmtId="0" fontId="228" fillId="74" borderId="0" applyNumberFormat="0" applyBorder="0" applyAlignment="0" applyProtection="0"/>
    <xf numFmtId="0" fontId="82" fillId="0" borderId="0"/>
    <xf numFmtId="0" fontId="20" fillId="0" borderId="0"/>
    <xf numFmtId="0" fontId="7" fillId="0" borderId="0"/>
    <xf numFmtId="0" fontId="82" fillId="0" borderId="0"/>
    <xf numFmtId="0" fontId="82" fillId="0" borderId="0"/>
    <xf numFmtId="202"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 fillId="143" borderId="8"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133" borderId="0" applyNumberFormat="0" applyBorder="0" applyAlignment="0" applyProtection="0"/>
    <xf numFmtId="0" fontId="7" fillId="87" borderId="0" applyNumberFormat="0" applyBorder="0" applyAlignment="0" applyProtection="0"/>
    <xf numFmtId="190" fontId="37" fillId="0" borderId="0" applyFont="0" applyFill="0" applyBorder="0" applyAlignment="0" applyProtection="0"/>
    <xf numFmtId="166" fontId="14" fillId="0" borderId="0" applyFont="0" applyFill="0" applyBorder="0" applyAlignment="0" applyProtection="0"/>
    <xf numFmtId="0" fontId="14" fillId="77" borderId="34" applyNumberFormat="0" applyFont="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7" fillId="60" borderId="0" applyNumberFormat="0" applyBorder="0" applyAlignment="0" applyProtection="0"/>
    <xf numFmtId="190" fontId="92" fillId="0" borderId="0" applyFont="0" applyFill="0" applyBorder="0" applyAlignment="0" applyProtection="0"/>
    <xf numFmtId="0" fontId="14" fillId="77" borderId="34" applyNumberFormat="0" applyFont="0" applyAlignment="0" applyProtection="0"/>
    <xf numFmtId="166" fontId="14" fillId="0" borderId="0" applyFont="0" applyFill="0" applyBorder="0" applyAlignment="0" applyProtection="0"/>
    <xf numFmtId="0" fontId="236" fillId="0" borderId="0"/>
    <xf numFmtId="0" fontId="37" fillId="0" borderId="0"/>
    <xf numFmtId="0" fontId="7" fillId="0" borderId="0"/>
    <xf numFmtId="0" fontId="20" fillId="0" borderId="0"/>
    <xf numFmtId="0" fontId="14" fillId="77" borderId="34" applyNumberFormat="0" applyFont="0" applyAlignment="0" applyProtection="0"/>
    <xf numFmtId="201" fontId="11" fillId="0" borderId="0" applyFont="0" applyFill="0" applyBorder="0" applyAlignment="0" applyProtection="0"/>
    <xf numFmtId="0" fontId="7" fillId="0" borderId="0"/>
    <xf numFmtId="0" fontId="14" fillId="150" borderId="0" applyNumberFormat="0" applyBorder="0" applyAlignment="0" applyProtection="0"/>
    <xf numFmtId="0" fontId="14" fillId="77" borderId="34" applyNumberFormat="0" applyFont="0" applyAlignment="0" applyProtection="0"/>
    <xf numFmtId="0" fontId="14" fillId="58" borderId="0" applyNumberFormat="0" applyBorder="0" applyAlignment="0" applyProtection="0"/>
    <xf numFmtId="196" fontId="20" fillId="0" borderId="0" applyFont="0" applyFill="0" applyBorder="0" applyAlignment="0" applyProtection="0"/>
    <xf numFmtId="0" fontId="231" fillId="0" borderId="0" applyNumberFormat="0" applyFill="0" applyBorder="0" applyAlignment="0" applyProtection="0"/>
    <xf numFmtId="0" fontId="14" fillId="77" borderId="34" applyNumberFormat="0" applyFont="0" applyAlignment="0" applyProtection="0"/>
    <xf numFmtId="0" fontId="7" fillId="60" borderId="0" applyNumberFormat="0" applyBorder="0" applyAlignment="0" applyProtection="0"/>
    <xf numFmtId="0" fontId="7" fillId="60" borderId="0" applyNumberFormat="0" applyBorder="0" applyAlignment="0" applyProtection="0"/>
    <xf numFmtId="0" fontId="207" fillId="136" borderId="0" applyNumberFormat="0" applyBorder="0" applyAlignment="0" applyProtection="0"/>
    <xf numFmtId="0" fontId="7"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0" borderId="0"/>
    <xf numFmtId="0" fontId="7" fillId="59" borderId="0" applyNumberFormat="0" applyBorder="0" applyAlignment="0" applyProtection="0"/>
    <xf numFmtId="0" fontId="207" fillId="54" borderId="0" applyNumberFormat="0" applyBorder="0" applyAlignment="0" applyProtection="0"/>
    <xf numFmtId="198" fontId="211" fillId="0" borderId="0" applyFill="0" applyBorder="0" applyAlignment="0" applyProtection="0"/>
    <xf numFmtId="0" fontId="20" fillId="0" borderId="0" applyNumberFormat="0" applyFill="0" applyBorder="0" applyAlignment="0" applyProtection="0"/>
    <xf numFmtId="0" fontId="7" fillId="86" borderId="0" applyNumberFormat="0" applyBorder="0" applyAlignment="0" applyProtection="0"/>
    <xf numFmtId="0" fontId="192" fillId="0" borderId="0"/>
    <xf numFmtId="0" fontId="14" fillId="139" borderId="0" applyNumberFormat="0" applyBorder="0" applyAlignment="0" applyProtection="0"/>
    <xf numFmtId="0" fontId="43" fillId="0" borderId="23" applyNumberFormat="0" applyFill="0" applyAlignment="0" applyProtection="0"/>
    <xf numFmtId="0" fontId="37" fillId="0" borderId="0"/>
    <xf numFmtId="0" fontId="20" fillId="0" borderId="0">
      <alignment wrapText="1"/>
    </xf>
    <xf numFmtId="0" fontId="7" fillId="90" borderId="0" applyNumberFormat="0" applyBorder="0" applyAlignment="0" applyProtection="0"/>
    <xf numFmtId="166" fontId="37" fillId="0" borderId="0" applyFont="0" applyFill="0" applyBorder="0" applyAlignment="0" applyProtection="0"/>
    <xf numFmtId="166" fontId="14" fillId="0" borderId="0" applyFont="0" applyFill="0" applyBorder="0" applyAlignment="0" applyProtection="0"/>
    <xf numFmtId="0" fontId="158" fillId="0" borderId="50" applyNumberFormat="0" applyFill="0" applyAlignment="0" applyProtection="0"/>
    <xf numFmtId="0" fontId="158" fillId="0" borderId="0" applyNumberFormat="0" applyFill="0" applyBorder="0" applyAlignment="0" applyProtection="0"/>
    <xf numFmtId="0" fontId="27" fillId="55" borderId="4" applyNumberFormat="0" applyAlignment="0" applyProtection="0"/>
    <xf numFmtId="0" fontId="7" fillId="59" borderId="0" applyNumberFormat="0" applyBorder="0" applyAlignment="0" applyProtection="0"/>
    <xf numFmtId="202" fontId="7"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0" borderId="0"/>
    <xf numFmtId="0" fontId="7" fillId="60"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159" fillId="0" borderId="23" applyNumberFormat="0" applyFill="0" applyAlignment="0" applyProtection="0"/>
    <xf numFmtId="0" fontId="220" fillId="75" borderId="31" applyNumberFormat="0" applyAlignment="0" applyProtection="0"/>
    <xf numFmtId="0" fontId="206" fillId="95" borderId="0" applyNumberFormat="0" applyBorder="0" applyAlignment="0" applyProtection="0"/>
    <xf numFmtId="0" fontId="206" fillId="78" borderId="0" applyNumberFormat="0" applyBorder="0" applyAlignment="0" applyProtection="0"/>
    <xf numFmtId="0" fontId="7" fillId="86" borderId="0" applyNumberFormat="0" applyBorder="0" applyAlignment="0" applyProtection="0"/>
    <xf numFmtId="0" fontId="7" fillId="60" borderId="0" applyNumberFormat="0" applyBorder="0" applyAlignment="0" applyProtection="0"/>
    <xf numFmtId="0" fontId="7" fillId="54" borderId="0" applyNumberFormat="0" applyBorder="0" applyAlignment="0" applyProtection="0"/>
    <xf numFmtId="0" fontId="7" fillId="134" borderId="0" applyNumberFormat="0" applyBorder="0" applyAlignment="0" applyProtection="0"/>
    <xf numFmtId="0" fontId="207" fillId="53" borderId="0" applyNumberFormat="0" applyBorder="0" applyAlignment="0" applyProtection="0"/>
    <xf numFmtId="0" fontId="206" fillId="136" borderId="0" applyNumberFormat="0" applyBorder="0" applyAlignment="0" applyProtection="0"/>
    <xf numFmtId="0" fontId="206" fillId="85" borderId="0" applyNumberFormat="0" applyBorder="0" applyAlignment="0" applyProtection="0"/>
    <xf numFmtId="0" fontId="23" fillId="50" borderId="0" applyNumberFormat="0" applyBorder="0" applyAlignment="0" applyProtection="0"/>
    <xf numFmtId="0" fontId="14" fillId="139" borderId="0" applyNumberFormat="0" applyBorder="0" applyAlignment="0" applyProtection="0"/>
    <xf numFmtId="0" fontId="14" fillId="143" borderId="0" applyNumberFormat="0" applyBorder="0" applyAlignment="0" applyProtection="0"/>
    <xf numFmtId="166" fontId="20" fillId="0" borderId="0" applyFont="0" applyFill="0" applyBorder="0" applyAlignment="0" applyProtection="0"/>
    <xf numFmtId="197" fontId="82" fillId="0" borderId="0" applyFont="0" applyFill="0" applyBorder="0" applyAlignment="0" applyProtection="0"/>
    <xf numFmtId="166" fontId="37" fillId="0" borderId="0" applyFont="0" applyFill="0" applyBorder="0" applyAlignment="0" applyProtection="0"/>
    <xf numFmtId="190" fontId="9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99" fontId="20" fillId="0" borderId="0" applyFont="0" applyFill="0" applyBorder="0" applyAlignment="0" applyProtection="0"/>
    <xf numFmtId="0" fontId="75" fillId="0" borderId="47" applyNumberFormat="0" applyFill="0" applyAlignment="0" applyProtection="0"/>
    <xf numFmtId="0" fontId="33" fillId="0" borderId="7" applyNumberFormat="0" applyFill="0" applyAlignment="0" applyProtection="0"/>
    <xf numFmtId="0" fontId="79" fillId="0" borderId="0" applyNumberFormat="0" applyFill="0" applyBorder="0" applyAlignment="0" applyProtection="0">
      <alignment vertical="top"/>
      <protection locked="0"/>
    </xf>
    <xf numFmtId="0" fontId="158" fillId="0" borderId="0" applyNumberFormat="0" applyFill="0" applyBorder="0" applyAlignment="0" applyProtection="0"/>
    <xf numFmtId="0" fontId="14" fillId="77" borderId="34" applyNumberFormat="0" applyFont="0" applyAlignment="0" applyProtection="0"/>
    <xf numFmtId="0" fontId="20" fillId="0" borderId="0"/>
    <xf numFmtId="0" fontId="7"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2" fillId="0" borderId="0"/>
    <xf numFmtId="202" fontId="7"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0" borderId="0"/>
    <xf numFmtId="0" fontId="20" fillId="0" borderId="42"/>
    <xf numFmtId="190" fontId="37" fillId="0" borderId="0" applyFont="0" applyFill="0" applyBorder="0" applyAlignment="0" applyProtection="0"/>
    <xf numFmtId="0" fontId="7" fillId="83" borderId="0" applyNumberFormat="0" applyBorder="0" applyAlignment="0" applyProtection="0"/>
    <xf numFmtId="0" fontId="23" fillId="50" borderId="0" applyNumberFormat="0" applyBorder="0" applyAlignment="0" applyProtection="0"/>
    <xf numFmtId="0" fontId="206" fillId="78" borderId="0" applyNumberFormat="0" applyBorder="0" applyAlignment="0" applyProtection="0"/>
    <xf numFmtId="0" fontId="206" fillId="53" borderId="0" applyNumberFormat="0" applyBorder="0" applyAlignment="0" applyProtection="0"/>
    <xf numFmtId="0" fontId="76" fillId="0" borderId="49" applyNumberFormat="0" applyFill="0" applyAlignment="0" applyProtection="0"/>
    <xf numFmtId="0" fontId="221" fillId="75" borderId="31"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238" fillId="0" borderId="0" applyNumberFormat="0" applyFill="0" applyBorder="0" applyAlignment="0" applyProtection="0"/>
    <xf numFmtId="0" fontId="100" fillId="0" borderId="0" applyNumberFormat="0" applyFill="0" applyBorder="0" applyAlignment="0" applyProtection="0"/>
    <xf numFmtId="0" fontId="14" fillId="77" borderId="34" applyNumberFormat="0" applyFont="0" applyAlignment="0" applyProtection="0"/>
    <xf numFmtId="0" fontId="20" fillId="0" borderId="0"/>
    <xf numFmtId="0" fontId="82" fillId="0" borderId="0"/>
    <xf numFmtId="0" fontId="7" fillId="0" borderId="0"/>
    <xf numFmtId="190" fontId="37" fillId="0" borderId="0" applyFont="0" applyFill="0" applyBorder="0" applyAlignment="0" applyProtection="0"/>
    <xf numFmtId="0" fontId="206" fillId="84" borderId="0" applyNumberFormat="0" applyBorder="0" applyAlignment="0" applyProtection="0"/>
    <xf numFmtId="0" fontId="206" fillId="82" borderId="0" applyNumberFormat="0" applyBorder="0" applyAlignment="0" applyProtection="0"/>
    <xf numFmtId="0" fontId="92" fillId="0" borderId="0"/>
    <xf numFmtId="0" fontId="206" fillId="141" borderId="0" applyNumberFormat="0" applyBorder="0" applyAlignment="0" applyProtection="0"/>
    <xf numFmtId="196" fontId="20" fillId="0" borderId="0" applyFont="0" applyFill="0" applyBorder="0" applyAlignment="0" applyProtection="0"/>
    <xf numFmtId="166" fontId="14" fillId="0" borderId="0" applyFont="0" applyFill="0" applyBorder="0" applyAlignment="0" applyProtection="0"/>
    <xf numFmtId="199" fontId="20" fillId="0" borderId="0" applyFont="0" applyFill="0" applyBorder="0" applyAlignment="0" applyProtection="0"/>
    <xf numFmtId="0" fontId="82" fillId="0" borderId="0"/>
    <xf numFmtId="202" fontId="14" fillId="77" borderId="34" applyNumberFormat="0" applyFont="0" applyAlignment="0" applyProtection="0"/>
    <xf numFmtId="0" fontId="207" fillId="136" borderId="0" applyNumberFormat="0" applyBorder="0" applyAlignment="0" applyProtection="0"/>
    <xf numFmtId="0" fontId="206" fillId="85" borderId="0" applyNumberFormat="0" applyBorder="0" applyAlignment="0" applyProtection="0"/>
    <xf numFmtId="0" fontId="206" fillId="89" borderId="0" applyNumberFormat="0" applyBorder="0" applyAlignment="0" applyProtection="0"/>
    <xf numFmtId="196" fontId="20" fillId="0" borderId="0" applyFont="0" applyFill="0" applyBorder="0" applyAlignment="0" applyProtection="0"/>
    <xf numFmtId="196" fontId="20" fillId="0" borderId="0" applyFont="0" applyFill="0" applyBorder="0" applyAlignment="0" applyProtection="0"/>
    <xf numFmtId="0" fontId="14" fillId="129" borderId="0" applyNumberFormat="0" applyBorder="0" applyAlignment="0" applyProtection="0"/>
    <xf numFmtId="0" fontId="14" fillId="77" borderId="34" applyNumberFormat="0" applyFont="0" applyAlignment="0" applyProtection="0"/>
    <xf numFmtId="0" fontId="20" fillId="0" borderId="0"/>
    <xf numFmtId="0" fontId="82" fillId="0" borderId="0"/>
    <xf numFmtId="0" fontId="7" fillId="0" borderId="0"/>
    <xf numFmtId="0" fontId="19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40" fillId="0" borderId="0"/>
    <xf numFmtId="0" fontId="7" fillId="59" borderId="0" applyNumberFormat="0" applyBorder="0" applyAlignment="0" applyProtection="0"/>
    <xf numFmtId="202" fontId="14" fillId="77" borderId="34" applyNumberFormat="0" applyFont="0" applyAlignment="0" applyProtection="0"/>
    <xf numFmtId="196" fontId="20" fillId="0" borderId="0" applyFont="0" applyFill="0" applyBorder="0" applyAlignment="0" applyProtection="0"/>
    <xf numFmtId="0" fontId="20" fillId="0" borderId="0"/>
    <xf numFmtId="0" fontId="137" fillId="0" borderId="0"/>
    <xf numFmtId="0" fontId="14" fillId="77" borderId="34" applyNumberFormat="0" applyFont="0" applyAlignment="0" applyProtection="0"/>
    <xf numFmtId="0" fontId="14" fillId="77" borderId="34" applyNumberFormat="0" applyFont="0" applyAlignment="0" applyProtection="0"/>
    <xf numFmtId="190" fontId="37" fillId="0" borderId="0" applyFont="0" applyFill="0" applyBorder="0" applyAlignment="0" applyProtection="0"/>
    <xf numFmtId="199" fontId="20" fillId="0" borderId="0" applyFont="0" applyFill="0" applyBorder="0" applyAlignment="0" applyProtection="0"/>
    <xf numFmtId="0" fontId="23" fillId="142" borderId="0" applyNumberFormat="0" applyBorder="0" applyAlignment="0" applyProtection="0"/>
    <xf numFmtId="0" fontId="14" fillId="77" borderId="34" applyNumberFormat="0" applyFont="0" applyAlignment="0" applyProtection="0"/>
    <xf numFmtId="0" fontId="169" fillId="0" borderId="47" applyNumberFormat="0" applyFill="0" applyAlignment="0" applyProtection="0"/>
    <xf numFmtId="0" fontId="7" fillId="134"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79" borderId="0" applyNumberFormat="0" applyBorder="0" applyAlignment="0" applyProtection="0"/>
    <xf numFmtId="0" fontId="7" fillId="131" borderId="0" applyNumberFormat="0" applyBorder="0" applyAlignment="0" applyProtection="0"/>
    <xf numFmtId="0" fontId="14" fillId="54" borderId="0" applyNumberFormat="0" applyBorder="0" applyAlignment="0" applyProtection="0"/>
    <xf numFmtId="0" fontId="7" fillId="134" borderId="0" applyNumberFormat="0" applyBorder="0" applyAlignment="0" applyProtection="0"/>
    <xf numFmtId="0" fontId="7" fillId="87" borderId="0" applyNumberFormat="0" applyBorder="0" applyAlignment="0" applyProtection="0"/>
    <xf numFmtId="0" fontId="7" fillId="87" borderId="0" applyNumberFormat="0" applyBorder="0" applyAlignment="0" applyProtection="0"/>
    <xf numFmtId="0" fontId="7" fillId="91" borderId="0" applyNumberFormat="0" applyBorder="0" applyAlignment="0" applyProtection="0"/>
    <xf numFmtId="0" fontId="7" fillId="54" borderId="0" applyNumberFormat="0" applyBorder="0" applyAlignment="0" applyProtection="0"/>
    <xf numFmtId="0" fontId="14" fillId="77" borderId="34" applyNumberFormat="0" applyFont="0" applyAlignment="0" applyProtection="0"/>
    <xf numFmtId="0" fontId="20" fillId="0" borderId="0">
      <alignment wrapText="1"/>
    </xf>
    <xf numFmtId="0" fontId="20" fillId="0" borderId="0"/>
    <xf numFmtId="0" fontId="82" fillId="0" borderId="0"/>
    <xf numFmtId="0" fontId="82" fillId="0" borderId="0"/>
    <xf numFmtId="0" fontId="82" fillId="0" borderId="0"/>
    <xf numFmtId="0" fontId="7" fillId="0" borderId="0"/>
    <xf numFmtId="0" fontId="92"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237" fillId="0" borderId="0"/>
    <xf numFmtId="0" fontId="14" fillId="77" borderId="34" applyNumberFormat="0" applyFont="0" applyAlignment="0" applyProtection="0"/>
    <xf numFmtId="0" fontId="20" fillId="0" borderId="0"/>
    <xf numFmtId="0" fontId="20" fillId="0" borderId="0" applyNumberFormat="0" applyFill="0" applyBorder="0" applyAlignment="0" applyProtection="0"/>
    <xf numFmtId="0" fontId="82" fillId="0" borderId="0"/>
    <xf numFmtId="0" fontId="20" fillId="0" borderId="0"/>
    <xf numFmtId="0" fontId="82" fillId="0" borderId="0"/>
    <xf numFmtId="0" fontId="82" fillId="0" borderId="0"/>
    <xf numFmtId="0" fontId="7" fillId="0" borderId="0"/>
    <xf numFmtId="0" fontId="14" fillId="77" borderId="34" applyNumberFormat="0" applyFont="0" applyAlignment="0" applyProtection="0"/>
    <xf numFmtId="0" fontId="102"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20"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237" fillId="0" borderId="0"/>
    <xf numFmtId="203" fontId="211" fillId="0" borderId="0"/>
    <xf numFmtId="0" fontId="76" fillId="0" borderId="6" applyNumberFormat="0" applyFill="0" applyAlignment="0" applyProtection="0"/>
    <xf numFmtId="0" fontId="82" fillId="0" borderId="0"/>
    <xf numFmtId="0" fontId="20" fillId="143" borderId="8" applyNumberFormat="0" applyFont="0" applyAlignment="0" applyProtection="0"/>
    <xf numFmtId="0" fontId="82" fillId="0" borderId="0"/>
    <xf numFmtId="0" fontId="20" fillId="0" borderId="0"/>
    <xf numFmtId="0" fontId="14" fillId="77" borderId="34" applyNumberFormat="0" applyFont="0" applyAlignment="0" applyProtection="0"/>
    <xf numFmtId="0" fontId="206" fillId="136" borderId="0" applyNumberFormat="0" applyBorder="0" applyAlignment="0" applyProtection="0"/>
    <xf numFmtId="202" fontId="14" fillId="77" borderId="34" applyNumberFormat="0" applyFont="0" applyAlignment="0" applyProtection="0"/>
    <xf numFmtId="0" fontId="206" fillId="89" borderId="0" applyNumberFormat="0" applyBorder="0" applyAlignment="0" applyProtection="0"/>
    <xf numFmtId="0" fontId="14" fillId="77" borderId="34" applyNumberFormat="0" applyFont="0" applyAlignment="0" applyProtection="0"/>
    <xf numFmtId="0" fontId="23" fillId="145" borderId="0" applyNumberFormat="0" applyBorder="0" applyAlignment="0" applyProtection="0"/>
    <xf numFmtId="0" fontId="37" fillId="0" borderId="0"/>
    <xf numFmtId="0" fontId="192" fillId="0" borderId="0"/>
    <xf numFmtId="0" fontId="20" fillId="0" borderId="44"/>
    <xf numFmtId="0" fontId="206" fillId="136" borderId="0" applyNumberFormat="0" applyBorder="0" applyAlignment="0" applyProtection="0"/>
    <xf numFmtId="0" fontId="75" fillId="0" borderId="48" applyNumberFormat="0" applyFill="0" applyAlignment="0" applyProtection="0"/>
    <xf numFmtId="166" fontId="14" fillId="0" borderId="0" applyFont="0" applyFill="0" applyBorder="0" applyAlignment="0" applyProtection="0"/>
    <xf numFmtId="0" fontId="215" fillId="0" borderId="28" applyNumberFormat="0" applyFill="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42" fontId="20" fillId="0" borderId="0" applyFont="0" applyFill="0" applyBorder="0" applyAlignment="0" applyProtection="0"/>
    <xf numFmtId="0" fontId="20" fillId="0" borderId="0"/>
    <xf numFmtId="0" fontId="14" fillId="147" borderId="0" applyNumberFormat="0" applyBorder="0" applyAlignment="0" applyProtection="0"/>
    <xf numFmtId="0" fontId="41" fillId="157" borderId="0" applyNumberFormat="0" applyBorder="0" applyAlignment="0" applyProtection="0"/>
    <xf numFmtId="0" fontId="7" fillId="0" borderId="0"/>
    <xf numFmtId="0" fontId="7" fillId="131" borderId="0" applyNumberFormat="0" applyBorder="0" applyAlignment="0" applyProtection="0"/>
    <xf numFmtId="0" fontId="74" fillId="0" borderId="19">
      <alignment vertical="top" wrapText="1"/>
    </xf>
    <xf numFmtId="0" fontId="14" fillId="77" borderId="34" applyNumberFormat="0" applyFont="0" applyAlignment="0" applyProtection="0"/>
    <xf numFmtId="0" fontId="192" fillId="0" borderId="0"/>
    <xf numFmtId="0" fontId="240" fillId="0" borderId="52" applyNumberFormat="0" applyFill="0" applyAlignment="0" applyProtection="0"/>
    <xf numFmtId="0" fontId="8" fillId="0" borderId="0"/>
    <xf numFmtId="0" fontId="7" fillId="131" borderId="0" applyNumberFormat="0" applyBorder="0" applyAlignment="0" applyProtection="0"/>
    <xf numFmtId="0" fontId="7" fillId="0" borderId="0"/>
    <xf numFmtId="0" fontId="7" fillId="90" borderId="0" applyNumberFormat="0" applyBorder="0" applyAlignment="0" applyProtection="0"/>
    <xf numFmtId="0" fontId="144" fillId="0" borderId="0" applyNumberFormat="0" applyFill="0" applyBorder="0" applyAlignment="0" applyProtection="0"/>
    <xf numFmtId="0" fontId="14" fillId="77" borderId="34" applyNumberFormat="0" applyFont="0" applyAlignment="0" applyProtection="0"/>
    <xf numFmtId="190" fontId="37" fillId="0" borderId="0" applyFont="0" applyFill="0" applyBorder="0" applyAlignment="0" applyProtection="0"/>
    <xf numFmtId="0" fontId="205" fillId="0" borderId="0"/>
    <xf numFmtId="0" fontId="7" fillId="131" borderId="0" applyNumberFormat="0" applyBorder="0" applyAlignment="0" applyProtection="0"/>
    <xf numFmtId="0" fontId="7" fillId="129"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59" borderId="0" applyNumberFormat="0" applyBorder="0" applyAlignment="0" applyProtection="0"/>
    <xf numFmtId="0" fontId="14" fillId="77" borderId="34" applyNumberFormat="0" applyFont="0" applyAlignment="0" applyProtection="0"/>
    <xf numFmtId="44" fontId="20" fillId="0" borderId="0" applyFont="0" applyFill="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95" borderId="0" applyNumberFormat="0" applyBorder="0" applyAlignment="0" applyProtection="0"/>
    <xf numFmtId="0" fontId="23" fillId="142" borderId="0" applyNumberFormat="0" applyBorder="0" applyAlignment="0" applyProtection="0"/>
    <xf numFmtId="190" fontId="20" fillId="0" borderId="0" applyFont="0" applyFill="0" applyBorder="0" applyAlignment="0" applyProtection="0"/>
    <xf numFmtId="0" fontId="7" fillId="0" borderId="0"/>
    <xf numFmtId="197" fontId="82" fillId="0" borderId="0" applyFont="0" applyFill="0" applyBorder="0" applyAlignment="0" applyProtection="0"/>
    <xf numFmtId="0" fontId="77" fillId="0" borderId="50" applyNumberFormat="0" applyFill="0" applyAlignment="0" applyProtection="0"/>
    <xf numFmtId="0" fontId="17" fillId="0" borderId="0" applyNumberFormat="0" applyFill="0" applyBorder="0" applyAlignment="0" applyProtection="0">
      <alignment vertical="top"/>
      <protection locked="0"/>
    </xf>
    <xf numFmtId="0" fontId="82" fillId="0" borderId="0"/>
    <xf numFmtId="0" fontId="137" fillId="0" borderId="0"/>
    <xf numFmtId="0" fontId="230" fillId="0" borderId="0" applyProtection="0"/>
    <xf numFmtId="0" fontId="7" fillId="0" borderId="0"/>
    <xf numFmtId="0" fontId="14" fillId="77" borderId="34" applyNumberFormat="0" applyFont="0" applyAlignment="0" applyProtection="0"/>
    <xf numFmtId="0" fontId="14" fillId="77" borderId="34" applyNumberFormat="0" applyFont="0" applyAlignment="0" applyProtection="0"/>
    <xf numFmtId="0" fontId="241" fillId="0" borderId="52" applyNumberFormat="0" applyFill="0" applyAlignment="0" applyProtection="0"/>
    <xf numFmtId="0" fontId="20" fillId="0" borderId="0"/>
    <xf numFmtId="0" fontId="20" fillId="0" borderId="0"/>
    <xf numFmtId="0" fontId="14" fillId="77" borderId="34" applyNumberFormat="0" applyFont="0" applyAlignment="0" applyProtection="0"/>
    <xf numFmtId="0" fontId="37" fillId="0" borderId="0"/>
    <xf numFmtId="0" fontId="7" fillId="0" borderId="0"/>
    <xf numFmtId="0" fontId="206" fillId="85" borderId="0" applyNumberFormat="0" applyBorder="0" applyAlignment="0" applyProtection="0"/>
    <xf numFmtId="0" fontId="14" fillId="77" borderId="34" applyNumberFormat="0" applyFont="0" applyAlignment="0" applyProtection="0"/>
    <xf numFmtId="0" fontId="52" fillId="155" borderId="0" applyNumberFormat="0" applyBorder="0" applyAlignment="0" applyProtection="0"/>
    <xf numFmtId="0" fontId="14" fillId="77" borderId="34" applyNumberFormat="0" applyFont="0" applyAlignment="0" applyProtection="0"/>
    <xf numFmtId="0" fontId="206" fillId="82" borderId="0" applyNumberFormat="0" applyBorder="0" applyAlignment="0" applyProtection="0"/>
    <xf numFmtId="202" fontId="14" fillId="77" borderId="34" applyNumberFormat="0" applyFont="0" applyAlignment="0" applyProtection="0"/>
    <xf numFmtId="0" fontId="52" fillId="154" borderId="0" applyNumberFormat="0" applyBorder="0" applyAlignment="0" applyProtection="0"/>
    <xf numFmtId="0" fontId="7" fillId="134" borderId="0" applyNumberFormat="0" applyBorder="0" applyAlignment="0" applyProtection="0"/>
    <xf numFmtId="0" fontId="192" fillId="0" borderId="0"/>
    <xf numFmtId="0" fontId="14" fillId="77" borderId="34" applyNumberFormat="0" applyFont="0" applyAlignment="0" applyProtection="0"/>
    <xf numFmtId="0" fontId="7" fillId="58" borderId="0" applyNumberFormat="0" applyBorder="0" applyAlignment="0" applyProtection="0"/>
    <xf numFmtId="0" fontId="14" fillId="77" borderId="34" applyNumberFormat="0" applyFont="0" applyAlignment="0" applyProtection="0"/>
    <xf numFmtId="196" fontId="20" fillId="0" borderId="0" applyFont="0" applyFill="0" applyBorder="0" applyAlignment="0" applyProtection="0"/>
    <xf numFmtId="0" fontId="7" fillId="86" borderId="0" applyNumberFormat="0" applyBorder="0" applyAlignment="0" applyProtection="0"/>
    <xf numFmtId="190" fontId="92" fillId="0" borderId="0" applyFont="0" applyFill="0" applyBorder="0" applyAlignment="0" applyProtection="0"/>
    <xf numFmtId="0" fontId="7" fillId="131" borderId="0" applyNumberFormat="0" applyBorder="0" applyAlignment="0" applyProtection="0"/>
    <xf numFmtId="0" fontId="192" fillId="54" borderId="0" applyNumberFormat="0" applyBorder="0" applyAlignment="0" applyProtection="0"/>
    <xf numFmtId="166" fontId="14" fillId="0" borderId="0" applyFont="0" applyFill="0" applyBorder="0" applyAlignment="0" applyProtection="0"/>
    <xf numFmtId="0" fontId="20" fillId="143" borderId="8" applyNumberFormat="0" applyFont="0" applyAlignment="0" applyProtection="0"/>
    <xf numFmtId="0" fontId="92" fillId="0" borderId="0"/>
    <xf numFmtId="0" fontId="14" fillId="77" borderId="34" applyNumberFormat="0" applyFont="0" applyAlignment="0" applyProtection="0"/>
    <xf numFmtId="0" fontId="7" fillId="134" borderId="0" applyNumberFormat="0" applyBorder="0" applyAlignment="0" applyProtection="0"/>
    <xf numFmtId="0" fontId="20" fillId="0" borderId="0"/>
    <xf numFmtId="0" fontId="20" fillId="0" borderId="0"/>
    <xf numFmtId="0" fontId="7" fillId="80" borderId="0" applyNumberFormat="0" applyBorder="0" applyAlignment="0" applyProtection="0"/>
    <xf numFmtId="0" fontId="20" fillId="0" borderId="0">
      <alignment wrapText="1"/>
    </xf>
    <xf numFmtId="0" fontId="206" fillId="89" borderId="0" applyNumberFormat="0" applyBorder="0" applyAlignment="0" applyProtection="0"/>
    <xf numFmtId="197" fontId="82"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applyFont="0" applyFill="0" applyBorder="0" applyAlignment="0" applyProtection="0"/>
    <xf numFmtId="0" fontId="7" fillId="60" borderId="0" applyNumberFormat="0" applyBorder="0" applyAlignment="0" applyProtection="0"/>
    <xf numFmtId="0" fontId="37" fillId="0" borderId="0"/>
    <xf numFmtId="196" fontId="20" fillId="0" borderId="0" applyFont="0" applyFill="0" applyBorder="0" applyAlignment="0" applyProtection="0"/>
    <xf numFmtId="0" fontId="239" fillId="0" borderId="0" applyNumberFormat="0" applyFill="0" applyBorder="0" applyAlignment="0" applyProtection="0"/>
    <xf numFmtId="0" fontId="7" fillId="129" borderId="0" applyNumberFormat="0" applyBorder="0" applyAlignment="0" applyProtection="0"/>
    <xf numFmtId="0" fontId="14" fillId="135" borderId="0" applyNumberFormat="0" applyBorder="0" applyAlignment="0" applyProtection="0"/>
    <xf numFmtId="0" fontId="14" fillId="77" borderId="34" applyNumberFormat="0" applyFont="0" applyAlignment="0" applyProtection="0"/>
    <xf numFmtId="166" fontId="14" fillId="0" borderId="0" applyFont="0" applyFill="0" applyBorder="0" applyAlignment="0" applyProtection="0"/>
    <xf numFmtId="0" fontId="206" fillId="95" borderId="0" applyNumberFormat="0" applyBorder="0" applyAlignment="0" applyProtection="0"/>
    <xf numFmtId="0" fontId="20" fillId="0" borderId="0"/>
    <xf numFmtId="166" fontId="14" fillId="0" borderId="0" applyFont="0" applyFill="0" applyBorder="0" applyAlignment="0" applyProtection="0"/>
    <xf numFmtId="0" fontId="20" fillId="0" borderId="0"/>
    <xf numFmtId="199" fontId="20" fillId="0" borderId="0" applyFont="0" applyFill="0" applyBorder="0" applyAlignment="0" applyProtection="0"/>
    <xf numFmtId="0" fontId="14" fillId="77" borderId="34" applyNumberFormat="0" applyFont="0" applyAlignment="0" applyProtection="0"/>
    <xf numFmtId="203" fontId="211" fillId="0" borderId="0"/>
    <xf numFmtId="0" fontId="23" fillId="5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pplyNumberFormat="0" applyFill="0" applyBorder="0" applyAlignment="0" applyProtection="0"/>
    <xf numFmtId="0" fontId="206" fillId="89" borderId="0" applyNumberFormat="0" applyBorder="0" applyAlignment="0" applyProtection="0"/>
    <xf numFmtId="0" fontId="7" fillId="134" borderId="0" applyNumberFormat="0" applyBorder="0" applyAlignment="0" applyProtection="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14" fillId="77" borderId="34" applyNumberFormat="0" applyFont="0" applyAlignment="0" applyProtection="0"/>
    <xf numFmtId="0" fontId="7" fillId="83" borderId="0" applyNumberFormat="0" applyBorder="0" applyAlignment="0" applyProtection="0"/>
    <xf numFmtId="197" fontId="8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 fillId="77" borderId="34" applyNumberFormat="0" applyFont="0" applyAlignment="0" applyProtection="0"/>
    <xf numFmtId="43" fontId="7" fillId="0" borderId="0" applyFont="0" applyFill="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11" fillId="0" borderId="0"/>
    <xf numFmtId="0" fontId="121" fillId="0" borderId="0"/>
    <xf numFmtId="0" fontId="7" fillId="0" borderId="0"/>
    <xf numFmtId="0" fontId="11" fillId="0" borderId="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0"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3"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4" fontId="37" fillId="0" borderId="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51" fillId="12" borderId="12" applyNumberFormat="0" applyAlignment="0" applyProtection="0"/>
    <xf numFmtId="0" fontId="51" fillId="13" borderId="12" applyNumberFormat="0" applyAlignment="0" applyProtection="0"/>
    <xf numFmtId="0" fontId="52" fillId="0" borderId="13"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0"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0" fontId="7"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11"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7" fillId="54" borderId="0" applyNumberFormat="0" applyBorder="0" applyAlignment="0" applyProtection="0"/>
    <xf numFmtId="0" fontId="7" fillId="87" borderId="0" applyNumberFormat="0" applyBorder="0" applyAlignment="0" applyProtection="0"/>
    <xf numFmtId="0" fontId="7" fillId="129" borderId="0" applyNumberFormat="0" applyBorder="0" applyAlignment="0" applyProtection="0"/>
    <xf numFmtId="0" fontId="7" fillId="131" borderId="0" applyNumberFormat="0" applyBorder="0" applyAlignment="0" applyProtection="0"/>
    <xf numFmtId="0" fontId="7" fillId="54" borderId="0" applyNumberFormat="0" applyBorder="0" applyAlignment="0" applyProtection="0"/>
    <xf numFmtId="0" fontId="7" fillId="0" borderId="0"/>
    <xf numFmtId="0" fontId="7" fillId="9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0" borderId="0"/>
    <xf numFmtId="0" fontId="7" fillId="87" borderId="0" applyNumberFormat="0" applyBorder="0" applyAlignment="0" applyProtection="0"/>
    <xf numFmtId="0" fontId="7" fillId="134" borderId="0" applyNumberFormat="0" applyBorder="0" applyAlignment="0" applyProtection="0"/>
    <xf numFmtId="0" fontId="7" fillId="0" borderId="0"/>
    <xf numFmtId="0" fontId="7" fillId="134" borderId="0" applyNumberFormat="0" applyBorder="0" applyAlignment="0" applyProtection="0"/>
    <xf numFmtId="43" fontId="20" fillId="0" borderId="0" applyFont="0" applyFill="0" applyBorder="0" applyAlignment="0" applyProtection="0"/>
    <xf numFmtId="0" fontId="7" fillId="60" borderId="0" applyNumberFormat="0" applyBorder="0" applyAlignment="0" applyProtection="0"/>
    <xf numFmtId="0" fontId="7" fillId="80"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134" borderId="0" applyNumberFormat="0" applyBorder="0" applyAlignment="0" applyProtection="0"/>
    <xf numFmtId="0" fontId="7" fillId="83" borderId="0" applyNumberFormat="0" applyBorder="0" applyAlignment="0" applyProtection="0"/>
    <xf numFmtId="0" fontId="7" fillId="83" borderId="0" applyNumberFormat="0" applyBorder="0" applyAlignment="0" applyProtection="0"/>
    <xf numFmtId="0" fontId="7" fillId="134" borderId="0" applyNumberFormat="0" applyBorder="0" applyAlignment="0" applyProtection="0"/>
    <xf numFmtId="0" fontId="7" fillId="131" borderId="0" applyNumberFormat="0" applyBorder="0" applyAlignment="0" applyProtection="0"/>
    <xf numFmtId="0" fontId="7" fillId="0" borderId="0"/>
    <xf numFmtId="43" fontId="37" fillId="0" borderId="0" applyFont="0" applyFill="0" applyBorder="0" applyAlignment="0" applyProtection="0"/>
    <xf numFmtId="0" fontId="7" fillId="93" borderId="0" applyNumberFormat="0" applyBorder="0" applyAlignment="0" applyProtection="0"/>
    <xf numFmtId="0" fontId="7" fillId="0" borderId="0"/>
    <xf numFmtId="0" fontId="7" fillId="58" borderId="0" applyNumberFormat="0" applyBorder="0" applyAlignment="0" applyProtection="0"/>
    <xf numFmtId="0" fontId="7" fillId="97"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131" borderId="0" applyNumberFormat="0" applyBorder="0" applyAlignment="0" applyProtection="0"/>
    <xf numFmtId="0" fontId="7" fillId="93" borderId="0" applyNumberFormat="0" applyBorder="0" applyAlignment="0" applyProtection="0"/>
    <xf numFmtId="0" fontId="7" fillId="59" borderId="0" applyNumberFormat="0" applyBorder="0" applyAlignment="0" applyProtection="0"/>
    <xf numFmtId="0" fontId="7" fillId="0" borderId="0"/>
    <xf numFmtId="0" fontId="7" fillId="58" borderId="0" applyNumberFormat="0" applyBorder="0" applyAlignment="0" applyProtection="0"/>
    <xf numFmtId="0" fontId="7" fillId="60" borderId="0" applyNumberFormat="0" applyBorder="0" applyAlignment="0" applyProtection="0"/>
    <xf numFmtId="0" fontId="7" fillId="0" borderId="0"/>
    <xf numFmtId="0" fontId="7" fillId="129" borderId="0" applyNumberFormat="0" applyBorder="0" applyAlignment="0" applyProtection="0"/>
    <xf numFmtId="0" fontId="7" fillId="54" borderId="0" applyNumberFormat="0" applyBorder="0" applyAlignment="0" applyProtection="0"/>
    <xf numFmtId="0" fontId="7" fillId="60" borderId="0" applyNumberFormat="0" applyBorder="0" applyAlignment="0" applyProtection="0"/>
    <xf numFmtId="0" fontId="7" fillId="83" borderId="0" applyNumberFormat="0" applyBorder="0" applyAlignment="0" applyProtection="0"/>
    <xf numFmtId="0" fontId="7" fillId="60" borderId="0" applyNumberFormat="0" applyBorder="0" applyAlignment="0" applyProtection="0"/>
    <xf numFmtId="0" fontId="7" fillId="93" borderId="0" applyNumberFormat="0" applyBorder="0" applyAlignment="0" applyProtection="0"/>
    <xf numFmtId="0" fontId="7" fillId="134" borderId="0" applyNumberFormat="0" applyBorder="0" applyAlignment="0" applyProtection="0"/>
    <xf numFmtId="43" fontId="92" fillId="0" borderId="0" applyFont="0" applyFill="0" applyBorder="0" applyAlignment="0" applyProtection="0"/>
    <xf numFmtId="43" fontId="20" fillId="0" borderId="0" applyFont="0" applyFill="0" applyBorder="0" applyAlignment="0" applyProtection="0"/>
    <xf numFmtId="0" fontId="7" fillId="0" borderId="0"/>
    <xf numFmtId="0" fontId="7" fillId="131" borderId="0" applyNumberFormat="0" applyBorder="0" applyAlignment="0" applyProtection="0"/>
    <xf numFmtId="0" fontId="7" fillId="96" borderId="0" applyNumberFormat="0" applyBorder="0" applyAlignment="0" applyProtection="0"/>
    <xf numFmtId="0" fontId="7" fillId="0" borderId="0"/>
    <xf numFmtId="0" fontId="7" fillId="12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7" fillId="0" borderId="0"/>
    <xf numFmtId="0" fontId="7" fillId="0" borderId="0"/>
    <xf numFmtId="0" fontId="7" fillId="0" borderId="0"/>
    <xf numFmtId="0" fontId="7" fillId="0" borderId="0"/>
    <xf numFmtId="202" fontId="7" fillId="0" borderId="0"/>
    <xf numFmtId="0" fontId="7" fillId="54" borderId="0" applyNumberFormat="0" applyBorder="0" applyAlignment="0" applyProtection="0"/>
    <xf numFmtId="0" fontId="7" fillId="0" borderId="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134" borderId="0" applyNumberFormat="0" applyBorder="0" applyAlignment="0" applyProtection="0"/>
    <xf numFmtId="0" fontId="7" fillId="134" borderId="0" applyNumberFormat="0" applyBorder="0" applyAlignment="0" applyProtection="0"/>
    <xf numFmtId="0" fontId="7" fillId="0" borderId="0"/>
    <xf numFmtId="0" fontId="7" fillId="0" borderId="0"/>
    <xf numFmtId="0" fontId="7" fillId="0" borderId="0"/>
    <xf numFmtId="0" fontId="7" fillId="134" borderId="0" applyNumberFormat="0" applyBorder="0" applyAlignment="0" applyProtection="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96" borderId="0" applyNumberFormat="0" applyBorder="0" applyAlignment="0" applyProtection="0"/>
    <xf numFmtId="0" fontId="7" fillId="97" borderId="0" applyNumberFormat="0" applyBorder="0" applyAlignment="0" applyProtection="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92" fillId="0" borderId="0" applyFont="0" applyFill="0" applyBorder="0" applyAlignment="0" applyProtection="0"/>
    <xf numFmtId="0" fontId="7" fillId="134" borderId="0" applyNumberFormat="0" applyBorder="0" applyAlignment="0" applyProtection="0"/>
    <xf numFmtId="0" fontId="7" fillId="60" borderId="0" applyNumberFormat="0" applyBorder="0" applyAlignment="0" applyProtection="0"/>
    <xf numFmtId="0" fontId="7" fillId="86" borderId="0" applyNumberFormat="0" applyBorder="0" applyAlignment="0" applyProtection="0"/>
    <xf numFmtId="0" fontId="7" fillId="0" borderId="0"/>
    <xf numFmtId="0" fontId="7" fillId="129" borderId="0" applyNumberFormat="0" applyBorder="0" applyAlignment="0" applyProtection="0"/>
    <xf numFmtId="0" fontId="7" fillId="79" borderId="0" applyNumberFormat="0" applyBorder="0" applyAlignment="0" applyProtection="0"/>
    <xf numFmtId="0" fontId="7" fillId="60" borderId="0" applyNumberFormat="0" applyBorder="0" applyAlignment="0" applyProtection="0"/>
    <xf numFmtId="43" fontId="20" fillId="0" borderId="0" applyFont="0" applyFill="0" applyBorder="0" applyAlignment="0" applyProtection="0"/>
    <xf numFmtId="0" fontId="7" fillId="0" borderId="0"/>
    <xf numFmtId="0" fontId="7" fillId="129" borderId="0" applyNumberFormat="0" applyBorder="0" applyAlignment="0" applyProtection="0"/>
    <xf numFmtId="43" fontId="37" fillId="0" borderId="0" applyFont="0" applyFill="0" applyBorder="0" applyAlignment="0" applyProtection="0"/>
    <xf numFmtId="0" fontId="7" fillId="91" borderId="0" applyNumberFormat="0" applyBorder="0" applyAlignment="0" applyProtection="0"/>
    <xf numFmtId="43" fontId="92" fillId="0" borderId="0" applyFont="0" applyFill="0" applyBorder="0" applyAlignment="0" applyProtection="0"/>
    <xf numFmtId="0" fontId="7" fillId="90" borderId="0" applyNumberFormat="0" applyBorder="0" applyAlignment="0" applyProtection="0"/>
    <xf numFmtId="0" fontId="7" fillId="0" borderId="0"/>
    <xf numFmtId="0" fontId="7" fillId="131"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97" borderId="0" applyNumberFormat="0" applyBorder="0" applyAlignment="0" applyProtection="0"/>
    <xf numFmtId="202" fontId="7" fillId="0" borderId="0"/>
    <xf numFmtId="0" fontId="7" fillId="0" borderId="0"/>
    <xf numFmtId="0" fontId="7" fillId="0" borderId="0"/>
    <xf numFmtId="0" fontId="7" fillId="0" borderId="0"/>
    <xf numFmtId="0" fontId="7" fillId="60" borderId="0" applyNumberFormat="0" applyBorder="0" applyAlignment="0" applyProtection="0"/>
    <xf numFmtId="0" fontId="7" fillId="60" borderId="0" applyNumberFormat="0" applyBorder="0" applyAlignment="0" applyProtection="0"/>
    <xf numFmtId="43" fontId="20" fillId="0" borderId="0" applyFont="0" applyFill="0" applyBorder="0" applyAlignment="0" applyProtection="0"/>
    <xf numFmtId="0" fontId="7" fillId="131" borderId="0" applyNumberFormat="0" applyBorder="0" applyAlignment="0" applyProtection="0"/>
    <xf numFmtId="0" fontId="7" fillId="0" borderId="0"/>
    <xf numFmtId="0" fontId="7" fillId="83"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60" borderId="0" applyNumberFormat="0" applyBorder="0" applyAlignment="0" applyProtection="0"/>
    <xf numFmtId="0" fontId="7" fillId="83" borderId="0" applyNumberFormat="0" applyBorder="0" applyAlignment="0" applyProtection="0"/>
    <xf numFmtId="0" fontId="7" fillId="96" borderId="0" applyNumberFormat="0" applyBorder="0" applyAlignment="0" applyProtection="0"/>
    <xf numFmtId="0" fontId="7" fillId="0" borderId="0"/>
    <xf numFmtId="43" fontId="20" fillId="0" borderId="0" applyFont="0" applyFill="0" applyBorder="0" applyAlignment="0" applyProtection="0"/>
    <xf numFmtId="0" fontId="7" fillId="0" borderId="0"/>
    <xf numFmtId="43" fontId="92" fillId="0" borderId="0" applyFont="0" applyFill="0" applyBorder="0" applyAlignment="0" applyProtection="0"/>
    <xf numFmtId="43" fontId="20" fillId="0" borderId="0" applyFont="0" applyFill="0" applyBorder="0" applyAlignment="0" applyProtection="0"/>
    <xf numFmtId="0" fontId="7" fillId="0" borderId="0"/>
    <xf numFmtId="0" fontId="7" fillId="0" borderId="0"/>
    <xf numFmtId="0" fontId="7" fillId="131" borderId="0" applyNumberFormat="0" applyBorder="0" applyAlignment="0" applyProtection="0"/>
    <xf numFmtId="0" fontId="7" fillId="59" borderId="0" applyNumberFormat="0" applyBorder="0" applyAlignment="0" applyProtection="0"/>
    <xf numFmtId="43" fontId="37" fillId="0" borderId="0" applyFont="0" applyFill="0" applyBorder="0" applyAlignment="0" applyProtection="0"/>
    <xf numFmtId="0" fontId="7" fillId="80" borderId="0" applyNumberFormat="0" applyBorder="0" applyAlignment="0" applyProtection="0"/>
    <xf numFmtId="0" fontId="7" fillId="0" borderId="0"/>
    <xf numFmtId="43" fontId="20" fillId="0" borderId="0" applyFont="0" applyFill="0" applyBorder="0" applyAlignment="0" applyProtection="0"/>
    <xf numFmtId="43" fontId="20" fillId="0" borderId="0" applyFont="0" applyFill="0" applyBorder="0" applyAlignment="0" applyProtection="0"/>
    <xf numFmtId="0" fontId="7" fillId="0" borderId="0"/>
    <xf numFmtId="0" fontId="7" fillId="97" borderId="0" applyNumberFormat="0" applyBorder="0" applyAlignment="0" applyProtection="0"/>
    <xf numFmtId="0" fontId="7" fillId="0" borderId="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7" fillId="59" borderId="0" applyNumberFormat="0" applyBorder="0" applyAlignment="0" applyProtection="0"/>
    <xf numFmtId="0" fontId="7" fillId="8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93" borderId="0" applyNumberFormat="0" applyBorder="0" applyAlignment="0" applyProtection="0"/>
    <xf numFmtId="0" fontId="7" fillId="60" borderId="0" applyNumberFormat="0" applyBorder="0" applyAlignment="0" applyProtection="0"/>
    <xf numFmtId="0" fontId="7" fillId="91" borderId="0" applyNumberFormat="0" applyBorder="0" applyAlignment="0" applyProtection="0"/>
    <xf numFmtId="0" fontId="7" fillId="134" borderId="0" applyNumberFormat="0" applyBorder="0" applyAlignment="0" applyProtection="0"/>
    <xf numFmtId="0" fontId="7" fillId="87"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0" borderId="0"/>
    <xf numFmtId="0" fontId="7" fillId="0" borderId="0"/>
    <xf numFmtId="0" fontId="7" fillId="91" borderId="0" applyNumberFormat="0" applyBorder="0" applyAlignment="0" applyProtection="0"/>
    <xf numFmtId="0" fontId="7" fillId="0" borderId="0"/>
    <xf numFmtId="0" fontId="7" fillId="60" borderId="0" applyNumberFormat="0" applyBorder="0" applyAlignment="0" applyProtection="0"/>
    <xf numFmtId="0" fontId="7" fillId="129" borderId="0" applyNumberFormat="0" applyBorder="0" applyAlignment="0" applyProtection="0"/>
    <xf numFmtId="0" fontId="7" fillId="96" borderId="0" applyNumberFormat="0" applyBorder="0" applyAlignment="0" applyProtection="0"/>
    <xf numFmtId="0" fontId="7" fillId="131"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60" borderId="0" applyNumberFormat="0" applyBorder="0" applyAlignment="0" applyProtection="0"/>
    <xf numFmtId="0" fontId="7" fillId="80" borderId="0" applyNumberFormat="0" applyBorder="0" applyAlignment="0" applyProtection="0"/>
    <xf numFmtId="0" fontId="7" fillId="60" borderId="0" applyNumberFormat="0" applyBorder="0" applyAlignment="0" applyProtection="0"/>
    <xf numFmtId="43" fontId="92" fillId="0" borderId="0" applyFont="0" applyFill="0" applyBorder="0" applyAlignment="0" applyProtection="0"/>
    <xf numFmtId="0" fontId="7" fillId="0" borderId="0"/>
    <xf numFmtId="0" fontId="7" fillId="0" borderId="0"/>
    <xf numFmtId="0" fontId="7" fillId="87" borderId="0" applyNumberFormat="0" applyBorder="0" applyAlignment="0" applyProtection="0"/>
    <xf numFmtId="43" fontId="37" fillId="0" borderId="0" applyFont="0" applyFill="0" applyBorder="0" applyAlignment="0" applyProtection="0"/>
    <xf numFmtId="0" fontId="7" fillId="60" borderId="0" applyNumberFormat="0" applyBorder="0" applyAlignment="0" applyProtection="0"/>
    <xf numFmtId="43" fontId="92" fillId="0" borderId="0" applyFont="0" applyFill="0" applyBorder="0" applyAlignment="0" applyProtection="0"/>
    <xf numFmtId="0" fontId="7" fillId="0" borderId="0"/>
    <xf numFmtId="0" fontId="7" fillId="0" borderId="0"/>
    <xf numFmtId="0" fontId="7" fillId="60"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59" borderId="0" applyNumberFormat="0" applyBorder="0" applyAlignment="0" applyProtection="0"/>
    <xf numFmtId="0" fontId="7" fillId="86" borderId="0" applyNumberFormat="0" applyBorder="0" applyAlignment="0" applyProtection="0"/>
    <xf numFmtId="0" fontId="7" fillId="90" borderId="0" applyNumberFormat="0" applyBorder="0" applyAlignment="0" applyProtection="0"/>
    <xf numFmtId="0" fontId="7" fillId="59" borderId="0" applyNumberFormat="0" applyBorder="0" applyAlignment="0" applyProtection="0"/>
    <xf numFmtId="202" fontId="7" fillId="0" borderId="0"/>
    <xf numFmtId="0" fontId="7" fillId="0" borderId="0"/>
    <xf numFmtId="0" fontId="7" fillId="60" borderId="0" applyNumberFormat="0" applyBorder="0" applyAlignment="0" applyProtection="0"/>
    <xf numFmtId="0" fontId="7" fillId="86" borderId="0" applyNumberFormat="0" applyBorder="0" applyAlignment="0" applyProtection="0"/>
    <xf numFmtId="0" fontId="7" fillId="60" borderId="0" applyNumberFormat="0" applyBorder="0" applyAlignment="0" applyProtection="0"/>
    <xf numFmtId="0" fontId="7" fillId="54" borderId="0" applyNumberFormat="0" applyBorder="0" applyAlignment="0" applyProtection="0"/>
    <xf numFmtId="0" fontId="7" fillId="134" borderId="0" applyNumberFormat="0" applyBorder="0" applyAlignment="0" applyProtection="0"/>
    <xf numFmtId="43" fontId="92" fillId="0" borderId="0" applyFont="0" applyFill="0" applyBorder="0" applyAlignment="0" applyProtection="0"/>
    <xf numFmtId="0" fontId="7" fillId="0" borderId="0"/>
    <xf numFmtId="202" fontId="7" fillId="0" borderId="0"/>
    <xf numFmtId="0" fontId="7" fillId="0" borderId="0"/>
    <xf numFmtId="43" fontId="37" fillId="0" borderId="0" applyFont="0" applyFill="0" applyBorder="0" applyAlignment="0" applyProtection="0"/>
    <xf numFmtId="0" fontId="7" fillId="83" borderId="0" applyNumberFormat="0" applyBorder="0" applyAlignment="0" applyProtection="0"/>
    <xf numFmtId="0" fontId="7" fillId="0" borderId="0"/>
    <xf numFmtId="43" fontId="37" fillId="0" borderId="0" applyFont="0" applyFill="0" applyBorder="0" applyAlignment="0" applyProtection="0"/>
    <xf numFmtId="0" fontId="7" fillId="0" borderId="0"/>
    <xf numFmtId="0" fontId="7" fillId="59" borderId="0" applyNumberFormat="0" applyBorder="0" applyAlignment="0" applyProtection="0"/>
    <xf numFmtId="43" fontId="37" fillId="0" borderId="0" applyFont="0" applyFill="0" applyBorder="0" applyAlignment="0" applyProtection="0"/>
    <xf numFmtId="0" fontId="7" fillId="134"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79" borderId="0" applyNumberFormat="0" applyBorder="0" applyAlignment="0" applyProtection="0"/>
    <xf numFmtId="0" fontId="7" fillId="131" borderId="0" applyNumberFormat="0" applyBorder="0" applyAlignment="0" applyProtection="0"/>
    <xf numFmtId="0" fontId="7" fillId="134" borderId="0" applyNumberFormat="0" applyBorder="0" applyAlignment="0" applyProtection="0"/>
    <xf numFmtId="0" fontId="7" fillId="87" borderId="0" applyNumberFormat="0" applyBorder="0" applyAlignment="0" applyProtection="0"/>
    <xf numFmtId="0" fontId="7" fillId="87" borderId="0" applyNumberFormat="0" applyBorder="0" applyAlignment="0" applyProtection="0"/>
    <xf numFmtId="0" fontId="7" fillId="91"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131" borderId="0" applyNumberFormat="0" applyBorder="0" applyAlignment="0" applyProtection="0"/>
    <xf numFmtId="0" fontId="7" fillId="131" borderId="0" applyNumberFormat="0" applyBorder="0" applyAlignment="0" applyProtection="0"/>
    <xf numFmtId="0" fontId="7" fillId="0" borderId="0"/>
    <xf numFmtId="0" fontId="7" fillId="90" borderId="0" applyNumberFormat="0" applyBorder="0" applyAlignment="0" applyProtection="0"/>
    <xf numFmtId="43" fontId="37" fillId="0" borderId="0" applyFont="0" applyFill="0" applyBorder="0" applyAlignment="0" applyProtection="0"/>
    <xf numFmtId="0" fontId="7" fillId="131" borderId="0" applyNumberFormat="0" applyBorder="0" applyAlignment="0" applyProtection="0"/>
    <xf numFmtId="0" fontId="7" fillId="129"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59" borderId="0" applyNumberFormat="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7" fillId="0" borderId="0"/>
    <xf numFmtId="0" fontId="7" fillId="0" borderId="0"/>
    <xf numFmtId="0" fontId="7" fillId="0" borderId="0"/>
    <xf numFmtId="0" fontId="7" fillId="134" borderId="0" applyNumberFormat="0" applyBorder="0" applyAlignment="0" applyProtection="0"/>
    <xf numFmtId="0" fontId="7" fillId="58" borderId="0" applyNumberFormat="0" applyBorder="0" applyAlignment="0" applyProtection="0"/>
    <xf numFmtId="0" fontId="7" fillId="86" borderId="0" applyNumberFormat="0" applyBorder="0" applyAlignment="0" applyProtection="0"/>
    <xf numFmtId="43" fontId="92" fillId="0" borderId="0" applyFont="0" applyFill="0" applyBorder="0" applyAlignment="0" applyProtection="0"/>
    <xf numFmtId="0" fontId="7" fillId="131" borderId="0" applyNumberFormat="0" applyBorder="0" applyAlignment="0" applyProtection="0"/>
    <xf numFmtId="0" fontId="7" fillId="134" borderId="0" applyNumberFormat="0" applyBorder="0" applyAlignment="0" applyProtection="0"/>
    <xf numFmtId="0" fontId="7" fillId="80" borderId="0" applyNumberFormat="0" applyBorder="0" applyAlignment="0" applyProtection="0"/>
    <xf numFmtId="0" fontId="7" fillId="60" borderId="0" applyNumberFormat="0" applyBorder="0" applyAlignment="0" applyProtection="0"/>
    <xf numFmtId="0" fontId="7" fillId="129" borderId="0" applyNumberFormat="0" applyBorder="0" applyAlignment="0" applyProtection="0"/>
    <xf numFmtId="0" fontId="7" fillId="134" borderId="0" applyNumberFormat="0" applyBorder="0" applyAlignment="0" applyProtection="0"/>
    <xf numFmtId="43" fontId="7" fillId="0" borderId="0" applyFont="0" applyFill="0" applyBorder="0" applyAlignment="0" applyProtection="0"/>
    <xf numFmtId="0" fontId="7" fillId="8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45"/>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4" fillId="0" borderId="0" applyNumberFormat="0" applyFill="0" applyBorder="0" applyAlignment="0" applyProtection="0"/>
    <xf numFmtId="0" fontId="7" fillId="0" borderId="0"/>
    <xf numFmtId="0" fontId="7" fillId="0" borderId="0"/>
    <xf numFmtId="0" fontId="20" fillId="0" borderId="45"/>
    <xf numFmtId="0" fontId="20" fillId="0" borderId="45"/>
    <xf numFmtId="0" fontId="20" fillId="0" borderId="45"/>
    <xf numFmtId="0" fontId="20" fillId="0" borderId="45"/>
    <xf numFmtId="0" fontId="20" fillId="0" borderId="45"/>
    <xf numFmtId="0" fontId="7" fillId="0" borderId="0"/>
    <xf numFmtId="0" fontId="7" fillId="0" borderId="0"/>
    <xf numFmtId="209" fontId="11" fillId="0" borderId="0">
      <alignment horizontal="right"/>
    </xf>
    <xf numFmtId="0" fontId="40" fillId="0" borderId="0"/>
    <xf numFmtId="0" fontId="14" fillId="0" borderId="0"/>
    <xf numFmtId="0" fontId="20" fillId="0" borderId="0"/>
    <xf numFmtId="0" fontId="26" fillId="0" borderId="0"/>
    <xf numFmtId="0" fontId="27" fillId="24" borderId="151" applyNumberFormat="0" applyAlignment="0" applyProtection="0"/>
    <xf numFmtId="0" fontId="153" fillId="116" borderId="153" applyNumberFormat="0" applyAlignment="0" applyProtection="0"/>
    <xf numFmtId="0" fontId="154" fillId="2" borderId="151" applyNumberFormat="0" applyAlignment="0" applyProtection="0"/>
    <xf numFmtId="0" fontId="154" fillId="2" borderId="151" applyNumberFormat="0" applyAlignment="0" applyProtection="0"/>
    <xf numFmtId="0" fontId="20" fillId="27" borderId="152" applyNumberFormat="0" applyAlignment="0" applyProtection="0"/>
    <xf numFmtId="0" fontId="27" fillId="56" borderId="151" applyNumberFormat="0" applyAlignment="0" applyProtection="0"/>
    <xf numFmtId="0" fontId="52" fillId="0" borderId="156" applyNumberFormat="0" applyFill="0" applyAlignment="0" applyProtection="0"/>
    <xf numFmtId="0" fontId="69" fillId="56" borderId="153" applyNumberFormat="0" applyAlignment="0" applyProtection="0"/>
    <xf numFmtId="0" fontId="69" fillId="56" borderId="153" applyNumberFormat="0" applyAlignment="0" applyProtection="0"/>
    <xf numFmtId="4" fontId="20" fillId="0" borderId="155" applyAlignment="0"/>
    <xf numFmtId="0" fontId="37" fillId="100" borderId="152" applyNumberFormat="0" applyAlignment="0" applyProtection="0"/>
    <xf numFmtId="0" fontId="37" fillId="100" borderId="152" applyNumberFormat="0" applyAlignment="0" applyProtection="0"/>
    <xf numFmtId="0" fontId="153" fillId="112" borderId="153" applyNumberFormat="0" applyAlignment="0" applyProtection="0"/>
    <xf numFmtId="0" fontId="51" fillId="25" borderId="153" applyNumberFormat="0" applyAlignment="0" applyProtection="0"/>
    <xf numFmtId="0" fontId="49" fillId="24" borderId="153" applyNumberFormat="0" applyAlignment="0" applyProtection="0"/>
    <xf numFmtId="0" fontId="157" fillId="104" borderId="153" applyNumberFormat="0" applyAlignment="0" applyProtection="0"/>
    <xf numFmtId="0" fontId="37" fillId="100" borderId="152" applyNumberFormat="0" applyAlignment="0" applyProtection="0"/>
    <xf numFmtId="0" fontId="163" fillId="2" borderId="153" applyNumberFormat="0" applyAlignment="0" applyProtection="0"/>
    <xf numFmtId="0" fontId="52" fillId="0" borderId="154" applyNumberFormat="0" applyFill="0" applyAlignment="0" applyProtection="0"/>
    <xf numFmtId="0" fontId="20" fillId="27" borderId="152" applyNumberFormat="0" applyAlignment="0" applyProtection="0"/>
    <xf numFmtId="0" fontId="20" fillId="26" borderId="152" applyNumberFormat="0" applyAlignment="0" applyProtection="0"/>
    <xf numFmtId="0" fontId="51" fillId="25" borderId="153" applyNumberFormat="0" applyAlignment="0" applyProtection="0"/>
    <xf numFmtId="0" fontId="48" fillId="55" borderId="153" applyNumberFormat="0" applyAlignment="0" applyProtection="0"/>
    <xf numFmtId="0" fontId="20" fillId="26" borderId="152" applyNumberFormat="0" applyAlignment="0" applyProtection="0"/>
    <xf numFmtId="0" fontId="51" fillId="25" borderId="153" applyNumberFormat="0" applyAlignment="0" applyProtection="0"/>
    <xf numFmtId="0" fontId="69" fillId="56" borderId="153" applyNumberFormat="0" applyAlignment="0" applyProtection="0"/>
    <xf numFmtId="0" fontId="27" fillId="56" borderId="151" applyNumberFormat="0" applyAlignment="0" applyProtection="0"/>
    <xf numFmtId="0" fontId="27" fillId="56" borderId="151" applyNumberFormat="0" applyAlignment="0" applyProtection="0"/>
    <xf numFmtId="0" fontId="20" fillId="26" borderId="152" applyNumberFormat="0" applyAlignment="0" applyProtection="0"/>
    <xf numFmtId="0" fontId="69" fillId="56" borderId="153" applyNumberFormat="0" applyAlignment="0" applyProtection="0"/>
    <xf numFmtId="0" fontId="157" fillId="104" borderId="153" applyNumberFormat="0" applyAlignment="0" applyProtection="0"/>
    <xf numFmtId="0" fontId="157" fillId="104" borderId="153" applyNumberFormat="0" applyAlignment="0" applyProtection="0"/>
    <xf numFmtId="0" fontId="157" fillId="104" borderId="153" applyNumberFormat="0" applyAlignment="0" applyProtection="0"/>
    <xf numFmtId="0" fontId="153" fillId="116" borderId="153" applyNumberFormat="0" applyAlignment="0" applyProtection="0"/>
    <xf numFmtId="0" fontId="153" fillId="116" borderId="153" applyNumberFormat="0" applyAlignment="0" applyProtection="0"/>
    <xf numFmtId="0" fontId="154" fillId="104" borderId="151" applyNumberFormat="0" applyAlignment="0" applyProtection="0"/>
    <xf numFmtId="0" fontId="37" fillId="100" borderId="152" applyNumberFormat="0" applyAlignment="0" applyProtection="0"/>
    <xf numFmtId="0" fontId="20" fillId="26" borderId="152" applyNumberFormat="0" applyAlignment="0" applyProtection="0"/>
    <xf numFmtId="0" fontId="37" fillId="100" borderId="152" applyNumberFormat="0" applyAlignment="0" applyProtection="0"/>
    <xf numFmtId="0" fontId="37" fillId="100" borderId="152" applyNumberFormat="0" applyAlignment="0" applyProtection="0"/>
    <xf numFmtId="0" fontId="154" fillId="104" borderId="151" applyNumberFormat="0" applyAlignment="0" applyProtection="0"/>
    <xf numFmtId="4" fontId="37" fillId="0" borderId="155" applyAlignment="0"/>
    <xf numFmtId="4" fontId="37" fillId="0" borderId="155" applyAlignment="0"/>
    <xf numFmtId="0" fontId="153" fillId="112" borderId="153" applyNumberFormat="0" applyAlignment="0" applyProtection="0"/>
    <xf numFmtId="0" fontId="27" fillId="56" borderId="151" applyNumberFormat="0" applyAlignment="0" applyProtection="0"/>
    <xf numFmtId="0" fontId="69" fillId="56" borderId="153" applyNumberFormat="0" applyAlignment="0" applyProtection="0"/>
    <xf numFmtId="0" fontId="69" fillId="56" borderId="153" applyNumberFormat="0" applyAlignment="0" applyProtection="0"/>
    <xf numFmtId="0" fontId="51" fillId="25" borderId="153" applyNumberFormat="0" applyAlignment="0" applyProtection="0"/>
    <xf numFmtId="0" fontId="27" fillId="56" borderId="151" applyNumberFormat="0" applyAlignment="0" applyProtection="0"/>
    <xf numFmtId="164" fontId="92" fillId="0" borderId="0" applyFont="0" applyFill="0" applyBorder="0" applyAlignment="0" applyProtection="0"/>
    <xf numFmtId="164" fontId="92" fillId="0" borderId="0" applyFont="0" applyFill="0" applyBorder="0" applyAlignment="0" applyProtection="0"/>
    <xf numFmtId="0" fontId="157" fillId="104" borderId="153" applyNumberFormat="0" applyAlignment="0" applyProtection="0"/>
    <xf numFmtId="164" fontId="92" fillId="0" borderId="0" applyFont="0" applyFill="0" applyBorder="0" applyAlignment="0" applyProtection="0"/>
    <xf numFmtId="164" fontId="92" fillId="0" borderId="0" applyFont="0" applyFill="0" applyBorder="0" applyAlignment="0" applyProtection="0"/>
    <xf numFmtId="0" fontId="37" fillId="100" borderId="152" applyNumberFormat="0" applyAlignment="0" applyProtection="0"/>
    <xf numFmtId="0" fontId="92" fillId="100" borderId="152" applyNumberFormat="0" applyAlignment="0" applyProtection="0"/>
    <xf numFmtId="0" fontId="154" fillId="104" borderId="151" applyNumberFormat="0" applyAlignment="0" applyProtection="0"/>
    <xf numFmtId="0" fontId="154" fillId="104" borderId="151" applyNumberFormat="0" applyAlignment="0" applyProtection="0"/>
    <xf numFmtId="0" fontId="174" fillId="0" borderId="156" applyNumberFormat="0" applyFill="0" applyAlignment="0" applyProtection="0"/>
    <xf numFmtId="0" fontId="153" fillId="110" borderId="153" applyNumberFormat="0" applyAlignment="0" applyProtection="0"/>
    <xf numFmtId="0" fontId="52" fillId="0" borderId="154" applyNumberFormat="0" applyFill="0" applyAlignment="0" applyProtection="0"/>
    <xf numFmtId="0" fontId="51" fillId="13" borderId="153" applyNumberFormat="0" applyAlignment="0" applyProtection="0"/>
    <xf numFmtId="0" fontId="40" fillId="26" borderId="152" applyNumberFormat="0" applyAlignment="0" applyProtection="0"/>
    <xf numFmtId="0" fontId="52" fillId="0" borderId="156" applyNumberFormat="0" applyFill="0" applyAlignment="0" applyProtection="0"/>
    <xf numFmtId="0" fontId="52" fillId="0" borderId="156" applyNumberFormat="0" applyFill="0" applyAlignment="0" applyProtection="0"/>
    <xf numFmtId="0" fontId="40" fillId="27" borderId="152" applyNumberFormat="0" applyAlignment="0" applyProtection="0"/>
    <xf numFmtId="4" fontId="20" fillId="0" borderId="155" applyAlignment="0"/>
    <xf numFmtId="0" fontId="49" fillId="24" borderId="153"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0" fillId="26" borderId="152" applyNumberFormat="0" applyAlignment="0" applyProtection="0"/>
    <xf numFmtId="0" fontId="20" fillId="27" borderId="152" applyNumberFormat="0" applyAlignment="0" applyProtection="0"/>
    <xf numFmtId="0" fontId="20" fillId="26" borderId="152" applyNumberFormat="0" applyAlignment="0" applyProtection="0"/>
    <xf numFmtId="0" fontId="51" fillId="25" borderId="153" applyNumberFormat="0" applyAlignment="0" applyProtection="0"/>
    <xf numFmtId="0" fontId="51" fillId="25" borderId="153" applyNumberFormat="0" applyAlignment="0" applyProtection="0"/>
    <xf numFmtId="0" fontId="51" fillId="25" borderId="153" applyNumberFormat="0" applyAlignment="0" applyProtection="0"/>
    <xf numFmtId="0" fontId="48" fillId="55"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51" fillId="12" borderId="153" applyNumberFormat="0" applyAlignment="0" applyProtection="0"/>
    <xf numFmtId="0" fontId="154" fillId="104" borderId="151" applyNumberFormat="0" applyAlignment="0" applyProtection="0"/>
    <xf numFmtId="0" fontId="27" fillId="56" borderId="151" applyNumberFormat="0" applyAlignment="0" applyProtection="0"/>
    <xf numFmtId="0" fontId="69" fillId="56" borderId="153" applyNumberFormat="0" applyAlignment="0" applyProtection="0"/>
    <xf numFmtId="0" fontId="40" fillId="27" borderId="152" applyNumberFormat="0" applyAlignment="0" applyProtection="0"/>
    <xf numFmtId="0" fontId="52" fillId="0" borderId="156" applyNumberFormat="0" applyFill="0" applyAlignment="0" applyProtection="0"/>
    <xf numFmtId="0" fontId="27" fillId="56" borderId="151" applyNumberFormat="0" applyAlignment="0" applyProtection="0"/>
    <xf numFmtId="0" fontId="48" fillId="24" borderId="153" applyNumberFormat="0" applyAlignment="0" applyProtection="0"/>
    <xf numFmtId="0" fontId="20" fillId="27" borderId="152" applyNumberFormat="0" applyAlignment="0" applyProtection="0"/>
    <xf numFmtId="0" fontId="69" fillId="56" borderId="153" applyNumberFormat="0" applyAlignment="0" applyProtection="0"/>
    <xf numFmtId="0" fontId="27" fillId="56" borderId="151" applyNumberFormat="0" applyAlignment="0" applyProtection="0"/>
    <xf numFmtId="0" fontId="51" fillId="58" borderId="153" applyNumberFormat="0" applyAlignment="0" applyProtection="0"/>
    <xf numFmtId="0" fontId="69" fillId="56" borderId="153" applyNumberFormat="0" applyAlignment="0" applyProtection="0"/>
    <xf numFmtId="0" fontId="20" fillId="143" borderId="152" applyNumberFormat="0" applyFont="0" applyAlignment="0" applyProtection="0"/>
    <xf numFmtId="44" fontId="7" fillId="0" borderId="0" applyFont="0" applyFill="0" applyBorder="0" applyAlignment="0" applyProtection="0"/>
    <xf numFmtId="0" fontId="20" fillId="27" borderId="152" applyNumberFormat="0" applyAlignment="0" applyProtection="0"/>
    <xf numFmtId="0" fontId="52" fillId="0" borderId="156" applyNumberFormat="0" applyFill="0" applyAlignment="0" applyProtection="0"/>
    <xf numFmtId="0" fontId="20" fillId="26" borderId="152" applyNumberFormat="0" applyAlignment="0" applyProtection="0"/>
    <xf numFmtId="0" fontId="37" fillId="100" borderId="152" applyNumberFormat="0" applyAlignment="0" applyProtection="0"/>
    <xf numFmtId="0" fontId="20" fillId="26" borderId="152" applyNumberFormat="0" applyAlignment="0" applyProtection="0"/>
    <xf numFmtId="0" fontId="51" fillId="58" borderId="153" applyNumberFormat="0" applyAlignment="0" applyProtection="0"/>
    <xf numFmtId="0" fontId="27" fillId="56" borderId="151" applyNumberFormat="0" applyAlignment="0" applyProtection="0"/>
    <xf numFmtId="0" fontId="48" fillId="24" borderId="153" applyNumberFormat="0" applyAlignment="0" applyProtection="0"/>
    <xf numFmtId="4" fontId="20" fillId="0" borderId="155" applyAlignment="0"/>
    <xf numFmtId="0" fontId="154" fillId="104" borderId="151" applyNumberFormat="0" applyAlignment="0" applyProtection="0"/>
    <xf numFmtId="4" fontId="20" fillId="0" borderId="155" applyAlignment="0"/>
    <xf numFmtId="0" fontId="20" fillId="27" borderId="152" applyNumberFormat="0" applyAlignment="0" applyProtection="0"/>
    <xf numFmtId="0" fontId="20" fillId="27" borderId="152" applyNumberFormat="0" applyAlignment="0" applyProtection="0"/>
    <xf numFmtId="0" fontId="69" fillId="56" borderId="153" applyNumberFormat="0" applyAlignment="0" applyProtection="0"/>
    <xf numFmtId="0" fontId="20" fillId="26" borderId="152" applyNumberFormat="0" applyAlignment="0" applyProtection="0"/>
    <xf numFmtId="0" fontId="157" fillId="104" borderId="153" applyNumberFormat="0" applyAlignment="0" applyProtection="0"/>
    <xf numFmtId="0" fontId="163" fillId="2" borderId="153" applyNumberFormat="0" applyAlignment="0" applyProtection="0"/>
    <xf numFmtId="0" fontId="37" fillId="100" borderId="152" applyNumberFormat="0" applyAlignment="0" applyProtection="0"/>
    <xf numFmtId="44" fontId="7" fillId="0" borderId="0" applyFont="0" applyFill="0" applyBorder="0" applyAlignment="0" applyProtection="0"/>
    <xf numFmtId="0" fontId="20" fillId="26" borderId="152" applyNumberFormat="0" applyAlignment="0" applyProtection="0"/>
    <xf numFmtId="4" fontId="20" fillId="0" borderId="155" applyAlignment="0"/>
    <xf numFmtId="0" fontId="20" fillId="26" borderId="152" applyNumberFormat="0" applyAlignment="0" applyProtection="0"/>
    <xf numFmtId="0" fontId="20" fillId="27" borderId="152" applyNumberFormat="0" applyAlignment="0" applyProtection="0"/>
    <xf numFmtId="44" fontId="7" fillId="0" borderId="0" applyFont="0" applyFill="0" applyBorder="0" applyAlignment="0" applyProtection="0"/>
    <xf numFmtId="4" fontId="20" fillId="0" borderId="155" applyAlignment="0"/>
    <xf numFmtId="0" fontId="20" fillId="26" borderId="152" applyNumberFormat="0" applyAlignment="0" applyProtection="0"/>
    <xf numFmtId="0" fontId="51" fillId="58" borderId="153" applyNumberFormat="0" applyAlignment="0" applyProtection="0"/>
    <xf numFmtId="0" fontId="27" fillId="56" borderId="151" applyNumberFormat="0" applyAlignment="0" applyProtection="0"/>
    <xf numFmtId="0" fontId="69" fillId="56" borderId="153" applyNumberFormat="0" applyAlignment="0" applyProtection="0"/>
    <xf numFmtId="0" fontId="174" fillId="0" borderId="156" applyNumberFormat="0" applyFill="0" applyAlignment="0" applyProtection="0"/>
    <xf numFmtId="0" fontId="40" fillId="27" borderId="152" applyNumberFormat="0" applyAlignment="0" applyProtection="0"/>
    <xf numFmtId="0" fontId="52" fillId="0" borderId="154" applyNumberFormat="0" applyFill="0" applyAlignment="0" applyProtection="0"/>
    <xf numFmtId="0" fontId="20" fillId="27" borderId="152" applyNumberFormat="0" applyAlignment="0" applyProtection="0"/>
    <xf numFmtId="0" fontId="20" fillId="27" borderId="152" applyNumberFormat="0" applyAlignment="0" applyProtection="0"/>
    <xf numFmtId="0" fontId="20" fillId="27" borderId="152" applyNumberFormat="0" applyAlignment="0" applyProtection="0"/>
    <xf numFmtId="0" fontId="69" fillId="56" borderId="153" applyNumberFormat="0" applyAlignment="0" applyProtection="0"/>
    <xf numFmtId="0" fontId="20" fillId="26" borderId="152" applyNumberFormat="0" applyAlignment="0" applyProtection="0"/>
    <xf numFmtId="4" fontId="20" fillId="0" borderId="155" applyAlignment="0"/>
    <xf numFmtId="0" fontId="27" fillId="56" borderId="151" applyNumberFormat="0" applyAlignment="0" applyProtection="0"/>
    <xf numFmtId="0" fontId="27" fillId="24" borderId="151"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51" fillId="25" borderId="153" applyNumberFormat="0" applyAlignment="0" applyProtection="0"/>
    <xf numFmtId="0" fontId="51" fillId="25" borderId="153" applyNumberFormat="0" applyAlignment="0" applyProtection="0"/>
    <xf numFmtId="0" fontId="40" fillId="26" borderId="152" applyNumberFormat="0" applyAlignment="0" applyProtection="0"/>
    <xf numFmtId="0" fontId="27" fillId="56" borderId="151" applyNumberFormat="0" applyAlignment="0" applyProtection="0"/>
    <xf numFmtId="0" fontId="27" fillId="56" borderId="151" applyNumberFormat="0" applyAlignment="0" applyProtection="0"/>
    <xf numFmtId="0" fontId="49" fillId="24" borderId="153" applyNumberFormat="0" applyAlignment="0" applyProtection="0"/>
    <xf numFmtId="0" fontId="48" fillId="24" borderId="153" applyNumberFormat="0" applyAlignment="0" applyProtection="0"/>
    <xf numFmtId="4" fontId="20" fillId="0" borderId="155" applyAlignment="0"/>
    <xf numFmtId="0" fontId="52" fillId="0" borderId="156" applyNumberFormat="0" applyFill="0" applyAlignment="0" applyProtection="0"/>
    <xf numFmtId="0" fontId="52" fillId="0" borderId="156" applyNumberFormat="0" applyFill="0" applyAlignment="0" applyProtection="0"/>
    <xf numFmtId="0" fontId="157" fillId="104" borderId="153" applyNumberFormat="0" applyAlignment="0" applyProtection="0"/>
    <xf numFmtId="0" fontId="157" fillId="104" borderId="153" applyNumberFormat="0" applyAlignment="0" applyProtection="0"/>
    <xf numFmtId="0" fontId="153" fillId="116" borderId="153" applyNumberFormat="0" applyAlignment="0" applyProtection="0"/>
    <xf numFmtId="0" fontId="153" fillId="116" borderId="153" applyNumberFormat="0" applyAlignment="0" applyProtection="0"/>
    <xf numFmtId="0" fontId="20" fillId="26" borderId="152" applyNumberFormat="0" applyAlignment="0" applyProtection="0"/>
    <xf numFmtId="0" fontId="37" fillId="100" borderId="152" applyNumberFormat="0" applyAlignment="0" applyProtection="0"/>
    <xf numFmtId="0" fontId="20" fillId="26" borderId="152" applyNumberFormat="0" applyAlignment="0" applyProtection="0"/>
    <xf numFmtId="0" fontId="37" fillId="100" borderId="152" applyNumberFormat="0" applyAlignment="0" applyProtection="0"/>
    <xf numFmtId="0" fontId="37" fillId="100" borderId="152" applyNumberFormat="0" applyAlignment="0" applyProtection="0"/>
    <xf numFmtId="0" fontId="20" fillId="26" borderId="152" applyNumberFormat="0" applyAlignment="0" applyProtection="0"/>
    <xf numFmtId="0" fontId="14" fillId="100" borderId="152" applyNumberFormat="0" applyFont="0" applyAlignment="0" applyProtection="0"/>
    <xf numFmtId="0" fontId="154" fillId="104" borderId="151" applyNumberFormat="0" applyAlignment="0" applyProtection="0"/>
    <xf numFmtId="0" fontId="154" fillId="104" borderId="151" applyNumberFormat="0" applyAlignment="0" applyProtection="0"/>
    <xf numFmtId="0" fontId="164" fillId="2" borderId="153" applyNumberFormat="0" applyAlignment="0" applyProtection="0"/>
    <xf numFmtId="0" fontId="174" fillId="0" borderId="156" applyNumberFormat="0" applyFill="0" applyAlignment="0" applyProtection="0"/>
    <xf numFmtId="0" fontId="174" fillId="0" borderId="154" applyNumberFormat="0" applyFill="0" applyAlignment="0" applyProtection="0"/>
    <xf numFmtId="0" fontId="20" fillId="26" borderId="152" applyNumberFormat="0" applyAlignment="0" applyProtection="0"/>
    <xf numFmtId="0" fontId="20" fillId="26" borderId="152" applyNumberFormat="0" applyAlignment="0" applyProtection="0"/>
    <xf numFmtId="0" fontId="27" fillId="56" borderId="151" applyNumberFormat="0" applyAlignment="0" applyProtection="0"/>
    <xf numFmtId="0" fontId="52" fillId="0" borderId="156" applyNumberFormat="0" applyFill="0" applyAlignment="0" applyProtection="0"/>
    <xf numFmtId="4" fontId="20" fillId="0" borderId="155" applyAlignment="0"/>
    <xf numFmtId="0" fontId="52" fillId="0" borderId="156" applyNumberFormat="0" applyFill="0" applyAlignment="0" applyProtection="0"/>
    <xf numFmtId="0" fontId="157" fillId="104" borderId="153" applyNumberFormat="0" applyAlignment="0" applyProtection="0"/>
    <xf numFmtId="0" fontId="157" fillId="104" borderId="153" applyNumberFormat="0" applyAlignment="0" applyProtection="0"/>
    <xf numFmtId="0" fontId="157" fillId="104" borderId="153" applyNumberFormat="0" applyAlignment="0" applyProtection="0"/>
    <xf numFmtId="0" fontId="153" fillId="116" borderId="153" applyNumberFormat="0" applyAlignment="0" applyProtection="0"/>
    <xf numFmtId="0" fontId="153" fillId="116" borderId="153" applyNumberFormat="0" applyAlignment="0" applyProtection="0"/>
    <xf numFmtId="0" fontId="37" fillId="100" borderId="152" applyNumberFormat="0" applyAlignment="0" applyProtection="0"/>
    <xf numFmtId="0" fontId="154" fillId="104" borderId="151" applyNumberFormat="0" applyAlignment="0" applyProtection="0"/>
    <xf numFmtId="0" fontId="154" fillId="104" borderId="151" applyNumberFormat="0" applyAlignment="0" applyProtection="0"/>
    <xf numFmtId="0" fontId="154" fillId="104" borderId="151" applyNumberFormat="0" applyAlignment="0" applyProtection="0"/>
    <xf numFmtId="4" fontId="37" fillId="0" borderId="155" applyAlignment="0"/>
    <xf numFmtId="0" fontId="163" fillId="2" borderId="153" applyNumberFormat="0" applyAlignment="0" applyProtection="0"/>
    <xf numFmtId="4" fontId="37" fillId="0" borderId="155" applyAlignment="0"/>
    <xf numFmtId="4" fontId="37" fillId="0" borderId="155" applyAlignment="0"/>
    <xf numFmtId="0" fontId="174" fillId="0" borderId="156" applyNumberFormat="0" applyFill="0" applyAlignment="0" applyProtection="0"/>
    <xf numFmtId="0" fontId="51" fillId="25" borderId="153" applyNumberFormat="0" applyAlignment="0" applyProtection="0"/>
    <xf numFmtId="0" fontId="52" fillId="0" borderId="154" applyNumberFormat="0" applyFill="0" applyAlignment="0" applyProtection="0"/>
    <xf numFmtId="4" fontId="37" fillId="0" borderId="155" applyAlignment="0"/>
    <xf numFmtId="0" fontId="174" fillId="0" borderId="156" applyNumberFormat="0" applyFill="0" applyAlignment="0" applyProtection="0"/>
    <xf numFmtId="0" fontId="154" fillId="104" borderId="151" applyNumberFormat="0" applyAlignment="0" applyProtection="0"/>
    <xf numFmtId="0" fontId="27" fillId="56" borderId="151" applyNumberFormat="0" applyAlignment="0" applyProtection="0"/>
    <xf numFmtId="0" fontId="52" fillId="0" borderId="156" applyNumberFormat="0" applyFill="0" applyAlignment="0" applyProtection="0"/>
    <xf numFmtId="0" fontId="51" fillId="25" borderId="153" applyNumberFormat="0" applyAlignment="0" applyProtection="0"/>
    <xf numFmtId="0" fontId="69" fillId="56" borderId="153" applyNumberFormat="0" applyAlignment="0" applyProtection="0"/>
    <xf numFmtId="0" fontId="51" fillId="58" borderId="153" applyNumberFormat="0" applyAlignment="0" applyProtection="0"/>
    <xf numFmtId="0" fontId="48" fillId="55" borderId="153" applyNumberFormat="0" applyAlignment="0" applyProtection="0"/>
    <xf numFmtId="0" fontId="51" fillId="12" borderId="153" applyNumberFormat="0" applyAlignment="0" applyProtection="0"/>
    <xf numFmtId="4" fontId="37" fillId="0" borderId="155" applyAlignment="0"/>
    <xf numFmtId="0" fontId="157" fillId="104" borderId="153" applyNumberFormat="0" applyAlignment="0" applyProtection="0"/>
    <xf numFmtId="0" fontId="20" fillId="26" borderId="152" applyNumberFormat="0" applyAlignment="0" applyProtection="0"/>
    <xf numFmtId="0" fontId="51" fillId="10" borderId="153" applyNumberFormat="0" applyAlignment="0" applyProtection="0"/>
    <xf numFmtId="0" fontId="51" fillId="10" borderId="153" applyNumberFormat="0" applyAlignment="0" applyProtection="0"/>
    <xf numFmtId="0" fontId="40" fillId="26" borderId="152" applyNumberFormat="0" applyAlignment="0" applyProtection="0"/>
    <xf numFmtId="0" fontId="51" fillId="13" borderId="153" applyNumberFormat="0" applyAlignment="0" applyProtection="0"/>
    <xf numFmtId="0" fontId="52" fillId="0" borderId="154" applyNumberFormat="0" applyFill="0" applyAlignment="0" applyProtection="0"/>
    <xf numFmtId="0" fontId="52" fillId="0" borderId="156" applyNumberFormat="0" applyFill="0" applyAlignment="0" applyProtection="0"/>
    <xf numFmtId="0" fontId="52" fillId="0" borderId="156" applyNumberFormat="0" applyFill="0" applyAlignment="0" applyProtection="0"/>
    <xf numFmtId="0" fontId="52" fillId="0" borderId="156" applyNumberFormat="0" applyFill="0" applyAlignment="0" applyProtection="0"/>
    <xf numFmtId="0" fontId="93" fillId="60" borderId="152" applyNumberFormat="0" applyFont="0" applyAlignment="0" applyProtection="0"/>
    <xf numFmtId="4" fontId="20" fillId="0" borderId="155" applyAlignment="0"/>
    <xf numFmtId="4" fontId="20" fillId="0" borderId="155" applyAlignment="0"/>
    <xf numFmtId="4" fontId="20" fillId="0" borderId="155" applyAlignment="0"/>
    <xf numFmtId="4" fontId="20" fillId="0" borderId="155" applyAlignment="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40" fillId="26" borderId="152" applyNumberFormat="0" applyAlignment="0" applyProtection="0"/>
    <xf numFmtId="0" fontId="20" fillId="27" borderId="152" applyNumberFormat="0" applyAlignment="0" applyProtection="0"/>
    <xf numFmtId="0" fontId="20" fillId="27"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7" borderId="152" applyNumberFormat="0" applyAlignment="0" applyProtection="0"/>
    <xf numFmtId="0" fontId="20" fillId="26" borderId="152" applyNumberFormat="0" applyAlignment="0" applyProtection="0"/>
    <xf numFmtId="0" fontId="51" fillId="25" borderId="153" applyNumberFormat="0" applyAlignment="0" applyProtection="0"/>
    <xf numFmtId="0" fontId="51" fillId="25" borderId="153" applyNumberFormat="0" applyAlignment="0" applyProtection="0"/>
    <xf numFmtId="0" fontId="69" fillId="56" borderId="153" applyNumberFormat="0" applyAlignment="0" applyProtection="0"/>
    <xf numFmtId="0" fontId="48" fillId="55"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51" fillId="13" borderId="153" applyNumberFormat="0" applyAlignment="0" applyProtection="0"/>
    <xf numFmtId="0" fontId="52" fillId="0" borderId="154" applyNumberFormat="0" applyFill="0" applyAlignment="0" applyProtection="0"/>
    <xf numFmtId="0" fontId="49" fillId="24" borderId="153" applyNumberFormat="0" applyAlignment="0" applyProtection="0"/>
    <xf numFmtId="0" fontId="48" fillId="24" borderId="153" applyNumberFormat="0" applyAlignment="0" applyProtection="0"/>
    <xf numFmtId="0" fontId="27" fillId="24" borderId="151" applyNumberFormat="0" applyAlignment="0" applyProtection="0"/>
    <xf numFmtId="164" fontId="20" fillId="0" borderId="0" applyFont="0" applyFill="0" applyBorder="0" applyAlignment="0" applyProtection="0"/>
    <xf numFmtId="0" fontId="20" fillId="0" borderId="14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92" fillId="0" borderId="0" applyFont="0" applyFill="0" applyBorder="0" applyAlignment="0" applyProtection="0"/>
    <xf numFmtId="0" fontId="40" fillId="27" borderId="152" applyNumberFormat="0" applyAlignment="0" applyProtection="0"/>
    <xf numFmtId="0" fontId="37" fillId="100" borderId="152" applyNumberFormat="0" applyAlignment="0" applyProtection="0"/>
    <xf numFmtId="0" fontId="93" fillId="60" borderId="152" applyNumberFormat="0" applyFont="0" applyAlignment="0" applyProtection="0"/>
    <xf numFmtId="0" fontId="27" fillId="24" borderId="151" applyNumberFormat="0" applyAlignment="0" applyProtection="0"/>
    <xf numFmtId="0" fontId="52" fillId="0" borderId="158" applyNumberFormat="0" applyFill="0" applyAlignment="0" applyProtection="0"/>
    <xf numFmtId="0" fontId="157" fillId="104" borderId="153" applyNumberFormat="0" applyAlignment="0" applyProtection="0"/>
    <xf numFmtId="0" fontId="92" fillId="100" borderId="152" applyNumberFormat="0" applyAlignment="0" applyProtection="0"/>
    <xf numFmtId="0" fontId="174" fillId="0" borderId="156" applyNumberFormat="0" applyFill="0" applyAlignment="0" applyProtection="0"/>
    <xf numFmtId="0" fontId="20" fillId="26" borderId="152" applyNumberFormat="0" applyAlignment="0" applyProtection="0"/>
    <xf numFmtId="0" fontId="157" fillId="104" borderId="153" applyNumberFormat="0" applyAlignment="0" applyProtection="0"/>
    <xf numFmtId="0" fontId="164" fillId="2" borderId="153" applyNumberFormat="0" applyAlignment="0" applyProtection="0"/>
    <xf numFmtId="0" fontId="174" fillId="0" borderId="154" applyNumberFormat="0" applyFill="0" applyAlignment="0" applyProtection="0"/>
    <xf numFmtId="0" fontId="37" fillId="100" borderId="152" applyNumberFormat="0" applyAlignment="0" applyProtection="0"/>
    <xf numFmtId="0" fontId="174" fillId="0" borderId="156" applyNumberFormat="0" applyFill="0" applyAlignment="0" applyProtection="0"/>
    <xf numFmtId="0" fontId="93" fillId="60" borderId="152" applyNumberFormat="0" applyFont="0" applyAlignment="0" applyProtection="0"/>
    <xf numFmtId="4" fontId="20" fillId="0" borderId="155" applyAlignment="0"/>
    <xf numFmtId="0" fontId="153" fillId="112" borderId="153" applyNumberFormat="0" applyAlignment="0" applyProtection="0"/>
    <xf numFmtId="44" fontId="7" fillId="0" borderId="0" applyFont="0" applyFill="0" applyBorder="0" applyAlignment="0" applyProtection="0"/>
    <xf numFmtId="0" fontId="51" fillId="150" borderId="153" applyNumberFormat="0" applyAlignment="0" applyProtection="0"/>
    <xf numFmtId="44" fontId="20" fillId="0" borderId="0" applyFont="0" applyFill="0" applyBorder="0" applyAlignment="0" applyProtection="0"/>
    <xf numFmtId="0" fontId="20" fillId="26" borderId="152" applyNumberFormat="0" applyAlignment="0" applyProtection="0"/>
    <xf numFmtId="0" fontId="20" fillId="0" borderId="140"/>
    <xf numFmtId="0" fontId="241" fillId="0" borderId="157" applyNumberFormat="0" applyFill="0" applyAlignment="0" applyProtection="0"/>
    <xf numFmtId="0" fontId="20" fillId="143" borderId="152" applyNumberFormat="0" applyFont="0" applyAlignment="0" applyProtection="0"/>
    <xf numFmtId="0" fontId="210" fillId="153" borderId="153" applyNumberFormat="0" applyAlignment="0" applyProtection="0"/>
    <xf numFmtId="0" fontId="51" fillId="58" borderId="153" applyNumberFormat="0" applyAlignment="0" applyProtection="0"/>
    <xf numFmtId="0" fontId="20" fillId="60" borderId="152" applyNumberFormat="0" applyFont="0" applyAlignment="0" applyProtection="0"/>
    <xf numFmtId="0" fontId="20" fillId="143" borderId="152" applyNumberFormat="0" applyFont="0" applyAlignment="0" applyProtection="0"/>
    <xf numFmtId="0" fontId="20" fillId="0" borderId="140"/>
    <xf numFmtId="0" fontId="20" fillId="0" borderId="140"/>
    <xf numFmtId="0" fontId="51" fillId="150" borderId="153" applyNumberFormat="0" applyAlignment="0" applyProtection="0"/>
    <xf numFmtId="0" fontId="20" fillId="0" borderId="140"/>
    <xf numFmtId="0" fontId="51" fillId="13" borderId="153" applyNumberFormat="0" applyAlignment="0" applyProtection="0"/>
    <xf numFmtId="0" fontId="52" fillId="0" borderId="158" applyNumberFormat="0" applyFill="0" applyAlignment="0" applyProtection="0"/>
    <xf numFmtId="0" fontId="240" fillId="0" borderId="157" applyNumberFormat="0" applyFill="0" applyAlignment="0" applyProtection="0"/>
    <xf numFmtId="0" fontId="241" fillId="0" borderId="157" applyNumberFormat="0" applyFill="0" applyAlignment="0" applyProtection="0"/>
    <xf numFmtId="0" fontId="27" fillId="153" borderId="151" applyNumberFormat="0" applyAlignment="0" applyProtection="0"/>
    <xf numFmtId="0" fontId="240" fillId="0" borderId="157" applyNumberFormat="0" applyFill="0" applyAlignment="0" applyProtection="0"/>
    <xf numFmtId="0" fontId="51" fillId="150" borderId="153" applyNumberFormat="0" applyAlignment="0" applyProtection="0"/>
    <xf numFmtId="0" fontId="20" fillId="0" borderId="140"/>
    <xf numFmtId="0" fontId="51" fillId="12" borderId="153" applyNumberFormat="0" applyAlignment="0" applyProtection="0"/>
    <xf numFmtId="0" fontId="27" fillId="55" borderId="151" applyNumberFormat="0" applyAlignment="0" applyProtection="0"/>
    <xf numFmtId="0" fontId="20" fillId="143" borderId="152" applyNumberFormat="0" applyFont="0" applyAlignment="0" applyProtection="0"/>
    <xf numFmtId="0" fontId="27" fillId="153" borderId="151" applyNumberFormat="0" applyAlignment="0" applyProtection="0"/>
    <xf numFmtId="0" fontId="20" fillId="0" borderId="140"/>
    <xf numFmtId="0" fontId="52" fillId="0" borderId="154" applyNumberFormat="0" applyFill="0" applyAlignment="0" applyProtection="0"/>
    <xf numFmtId="0" fontId="20" fillId="143" borderId="152" applyNumberFormat="0" applyFont="0" applyAlignment="0" applyProtection="0"/>
    <xf numFmtId="0" fontId="20" fillId="143" borderId="152" applyNumberFormat="0" applyFont="0" applyAlignment="0" applyProtection="0"/>
    <xf numFmtId="0" fontId="52" fillId="0" borderId="158" applyNumberFormat="0" applyFill="0" applyAlignment="0" applyProtection="0"/>
    <xf numFmtId="0" fontId="52" fillId="0" borderId="154" applyNumberFormat="0" applyFill="0" applyAlignment="0" applyProtection="0"/>
    <xf numFmtId="0" fontId="20" fillId="0" borderId="140"/>
    <xf numFmtId="0" fontId="20" fillId="0" borderId="140"/>
    <xf numFmtId="0" fontId="20" fillId="0" borderId="140"/>
    <xf numFmtId="0" fontId="20" fillId="0" borderId="140"/>
    <xf numFmtId="0" fontId="20" fillId="0" borderId="140"/>
    <xf numFmtId="9" fontId="7" fillId="0" borderId="0" applyFont="0" applyFill="0" applyBorder="0" applyAlignment="0" applyProtection="0"/>
  </cellStyleXfs>
  <cellXfs count="1779">
    <xf numFmtId="0" fontId="0" fillId="0" borderId="0" xfId="0"/>
    <xf numFmtId="0" fontId="9" fillId="0" borderId="0" xfId="1" applyFont="1" applyFill="1" applyAlignment="1" applyProtection="1">
      <alignment horizontal="left" vertical="top" wrapText="1"/>
    </xf>
    <xf numFmtId="44" fontId="10" fillId="0" borderId="0" xfId="0" applyNumberFormat="1" applyFont="1" applyFill="1" applyBorder="1" applyAlignment="1" applyProtection="1">
      <alignment horizontal="right"/>
    </xf>
    <xf numFmtId="49" fontId="10" fillId="0" borderId="0" xfId="0" applyNumberFormat="1" applyFont="1" applyFill="1" applyBorder="1" applyAlignment="1" applyProtection="1"/>
    <xf numFmtId="0" fontId="9" fillId="0" borderId="0" xfId="783" applyFont="1" applyFill="1" applyBorder="1" applyAlignment="1" applyProtection="1">
      <alignment horizontal="right"/>
    </xf>
    <xf numFmtId="4" fontId="9" fillId="0" borderId="0" xfId="783" applyNumberFormat="1" applyFont="1" applyFill="1" applyBorder="1" applyAlignment="1" applyProtection="1">
      <alignment horizontal="right" wrapText="1"/>
    </xf>
    <xf numFmtId="49" fontId="9" fillId="0" borderId="0" xfId="83" applyNumberFormat="1" applyFont="1" applyFill="1" applyBorder="1" applyAlignment="1" applyProtection="1">
      <alignment horizontal="left"/>
    </xf>
    <xf numFmtId="4" fontId="9" fillId="0" borderId="0" xfId="83" applyNumberFormat="1" applyFont="1" applyFill="1" applyBorder="1" applyProtection="1"/>
    <xf numFmtId="4" fontId="9" fillId="0" borderId="0" xfId="83" applyNumberFormat="1" applyFont="1" applyFill="1" applyAlignment="1" applyProtection="1">
      <alignment horizontal="right" wrapText="1"/>
    </xf>
    <xf numFmtId="49" fontId="9" fillId="0" borderId="0" xfId="83" applyNumberFormat="1" applyFont="1" applyFill="1" applyAlignment="1" applyProtection="1">
      <alignment vertical="top" wrapText="1"/>
    </xf>
    <xf numFmtId="0" fontId="10" fillId="0" borderId="0" xfId="83" applyFont="1" applyFill="1" applyAlignment="1" applyProtection="1">
      <alignment horizontal="left" vertical="top" wrapText="1"/>
    </xf>
    <xf numFmtId="0" fontId="10" fillId="0" borderId="15" xfId="83" applyFont="1" applyFill="1" applyBorder="1" applyAlignment="1" applyProtection="1">
      <alignment horizontal="right"/>
    </xf>
    <xf numFmtId="4" fontId="10" fillId="0" borderId="15" xfId="83" applyNumberFormat="1" applyFont="1" applyFill="1" applyBorder="1" applyAlignment="1" applyProtection="1">
      <alignment horizontal="right" wrapText="1"/>
    </xf>
    <xf numFmtId="49" fontId="10" fillId="0" borderId="16" xfId="83" applyNumberFormat="1" applyFont="1" applyFill="1" applyBorder="1" applyAlignment="1" applyProtection="1">
      <alignment horizontal="left" vertical="top" wrapText="1"/>
    </xf>
    <xf numFmtId="0" fontId="10" fillId="0" borderId="16" xfId="83" applyFont="1" applyFill="1" applyBorder="1" applyAlignment="1" applyProtection="1">
      <alignment horizontal="right" wrapText="1"/>
    </xf>
    <xf numFmtId="4" fontId="10" fillId="0" borderId="16" xfId="784" applyNumberFormat="1" applyFont="1" applyFill="1" applyBorder="1" applyAlignment="1" applyProtection="1">
      <alignment horizontal="right" wrapText="1"/>
    </xf>
    <xf numFmtId="0" fontId="10" fillId="0" borderId="17" xfId="83" applyFont="1" applyFill="1" applyBorder="1" applyAlignment="1" applyProtection="1">
      <alignment horizontal="right" wrapText="1"/>
    </xf>
    <xf numFmtId="4" fontId="10" fillId="0" borderId="17" xfId="784" applyNumberFormat="1" applyFont="1" applyFill="1" applyBorder="1" applyAlignment="1" applyProtection="1">
      <alignment horizontal="right" wrapText="1"/>
    </xf>
    <xf numFmtId="49" fontId="10" fillId="0" borderId="2" xfId="0" applyNumberFormat="1"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36" fillId="0" borderId="0" xfId="0" applyFont="1" applyProtection="1"/>
    <xf numFmtId="0" fontId="9" fillId="0" borderId="0" xfId="783" applyFont="1" applyFill="1" applyAlignment="1" applyProtection="1">
      <alignment horizontal="left" vertical="top" wrapText="1"/>
    </xf>
    <xf numFmtId="176" fontId="9" fillId="0" borderId="0" xfId="83" applyNumberFormat="1" applyFont="1" applyFill="1" applyBorder="1" applyAlignment="1" applyProtection="1">
      <alignment horizontal="right"/>
    </xf>
    <xf numFmtId="49" fontId="9" fillId="0" borderId="0" xfId="83" applyNumberFormat="1" applyFont="1" applyFill="1" applyBorder="1" applyAlignment="1" applyProtection="1">
      <alignment horizontal="right"/>
    </xf>
    <xf numFmtId="176" fontId="10" fillId="0" borderId="0" xfId="83" applyNumberFormat="1" applyFont="1" applyFill="1" applyBorder="1" applyAlignment="1" applyProtection="1">
      <alignment horizontal="right" wrapText="1"/>
    </xf>
    <xf numFmtId="0" fontId="18" fillId="0" borderId="0" xfId="83" applyFont="1" applyFill="1" applyBorder="1" applyAlignment="1" applyProtection="1">
      <alignment horizontal="right" wrapText="1"/>
    </xf>
    <xf numFmtId="180" fontId="10" fillId="0" borderId="15" xfId="83" applyNumberFormat="1" applyFont="1" applyFill="1" applyBorder="1" applyAlignment="1" applyProtection="1">
      <alignment horizontal="right" wrapText="1"/>
    </xf>
    <xf numFmtId="49" fontId="9" fillId="0" borderId="0" xfId="787" applyNumberFormat="1" applyFont="1" applyFill="1" applyAlignment="1" applyProtection="1">
      <alignment horizontal="left" vertical="top"/>
    </xf>
    <xf numFmtId="49" fontId="9" fillId="0" borderId="0" xfId="0" applyNumberFormat="1" applyFont="1" applyFill="1" applyAlignment="1" applyProtection="1"/>
    <xf numFmtId="0" fontId="110" fillId="63" borderId="1" xfId="0" applyFont="1" applyFill="1" applyBorder="1" applyProtection="1"/>
    <xf numFmtId="0" fontId="108" fillId="0" borderId="0" xfId="0" applyFont="1" applyFill="1" applyBorder="1" applyAlignment="1" applyProtection="1">
      <alignment horizontal="center"/>
    </xf>
    <xf numFmtId="0" fontId="111" fillId="0" borderId="0" xfId="0" applyFont="1" applyAlignment="1" applyProtection="1">
      <alignment horizontal="left" vertical="center"/>
    </xf>
    <xf numFmtId="0" fontId="66" fillId="0" borderId="0" xfId="0" applyFont="1" applyAlignment="1" applyProtection="1">
      <alignment horizontal="center" vertical="center" wrapText="1"/>
    </xf>
    <xf numFmtId="0" fontId="107" fillId="61" borderId="1" xfId="0" applyFont="1" applyFill="1" applyBorder="1" applyProtection="1"/>
    <xf numFmtId="0" fontId="65" fillId="61" borderId="1" xfId="0" applyFont="1" applyFill="1" applyBorder="1" applyAlignment="1" applyProtection="1">
      <alignment horizontal="right" vertical="center"/>
    </xf>
    <xf numFmtId="0" fontId="107" fillId="0" borderId="0" xfId="0" applyFont="1" applyFill="1" applyBorder="1" applyProtection="1"/>
    <xf numFmtId="0" fontId="65" fillId="0" borderId="0" xfId="0" applyFont="1" applyFill="1" applyBorder="1" applyAlignment="1" applyProtection="1">
      <alignment horizontal="right" vertical="center"/>
    </xf>
    <xf numFmtId="0" fontId="107" fillId="0" borderId="0" xfId="0" applyFont="1" applyBorder="1" applyProtection="1"/>
    <xf numFmtId="0" fontId="65" fillId="0" borderId="0" xfId="0" applyFont="1" applyBorder="1" applyAlignment="1" applyProtection="1">
      <alignment horizontal="right"/>
    </xf>
    <xf numFmtId="49" fontId="56" fillId="66" borderId="14" xfId="83" applyNumberFormat="1" applyFont="1" applyFill="1" applyBorder="1" applyAlignment="1" applyProtection="1">
      <alignment horizontal="left"/>
    </xf>
    <xf numFmtId="49" fontId="10" fillId="0" borderId="0" xfId="0" applyNumberFormat="1" applyFont="1" applyFill="1" applyBorder="1" applyAlignment="1" applyProtection="1">
      <alignment horizontal="center" vertical="top"/>
    </xf>
    <xf numFmtId="49" fontId="9" fillId="0" borderId="0" xfId="0" applyNumberFormat="1" applyFont="1" applyFill="1" applyBorder="1" applyAlignment="1" applyProtection="1">
      <alignment horizontal="center" vertical="top"/>
    </xf>
    <xf numFmtId="49" fontId="10" fillId="0" borderId="2" xfId="0" applyNumberFormat="1" applyFont="1" applyFill="1" applyBorder="1" applyAlignment="1" applyProtection="1">
      <alignment horizontal="left" vertical="top"/>
    </xf>
    <xf numFmtId="49" fontId="10" fillId="0" borderId="3" xfId="0" applyNumberFormat="1" applyFont="1" applyFill="1" applyBorder="1" applyAlignment="1" applyProtection="1">
      <alignment horizontal="left" vertical="top"/>
    </xf>
    <xf numFmtId="4" fontId="10" fillId="0" borderId="1" xfId="2" applyNumberFormat="1" applyFont="1" applyFill="1" applyBorder="1" applyAlignment="1" applyProtection="1">
      <alignment horizontal="right" wrapText="1"/>
    </xf>
    <xf numFmtId="49" fontId="9" fillId="0" borderId="0" xfId="1" applyNumberFormat="1" applyFont="1" applyFill="1" applyBorder="1" applyAlignment="1" applyProtection="1">
      <alignment horizontal="left" vertical="top"/>
    </xf>
    <xf numFmtId="49" fontId="9" fillId="0" borderId="17" xfId="83" applyNumberFormat="1" applyFont="1" applyFill="1" applyBorder="1" applyAlignment="1" applyProtection="1">
      <alignment horizontal="left" vertical="top" wrapText="1"/>
    </xf>
    <xf numFmtId="49" fontId="9" fillId="0" borderId="16" xfId="83" applyNumberFormat="1" applyFont="1" applyFill="1" applyBorder="1" applyAlignment="1" applyProtection="1">
      <alignment horizontal="left" vertical="top" wrapText="1"/>
    </xf>
    <xf numFmtId="0" fontId="9" fillId="0" borderId="0" xfId="83" applyFont="1" applyFill="1" applyAlignment="1" applyProtection="1">
      <alignment vertical="top" wrapText="1"/>
    </xf>
    <xf numFmtId="49" fontId="9" fillId="0" borderId="0" xfId="83" applyNumberFormat="1" applyFont="1" applyFill="1" applyProtection="1"/>
    <xf numFmtId="176" fontId="9" fillId="0" borderId="0" xfId="83" applyNumberFormat="1" applyFont="1" applyFill="1" applyBorder="1" applyAlignment="1" applyProtection="1">
      <alignment horizontal="right" wrapText="1"/>
    </xf>
    <xf numFmtId="4" fontId="9" fillId="0" borderId="0" xfId="83" applyNumberFormat="1" applyFont="1" applyFill="1" applyProtection="1"/>
    <xf numFmtId="0" fontId="9" fillId="0" borderId="0" xfId="83" applyFont="1" applyFill="1" applyAlignment="1" applyProtection="1">
      <alignment horizontal="left" vertical="top" wrapText="1"/>
    </xf>
    <xf numFmtId="175" fontId="9" fillId="0" borderId="0" xfId="83" applyNumberFormat="1" applyFont="1" applyFill="1" applyAlignment="1" applyProtection="1">
      <alignment horizontal="right" wrapText="1"/>
      <protection locked="0"/>
    </xf>
    <xf numFmtId="0" fontId="59" fillId="0" borderId="0" xfId="0" applyNumberFormat="1" applyFont="1" applyBorder="1" applyAlignment="1" applyProtection="1">
      <alignment horizontal="right" vertical="center"/>
    </xf>
    <xf numFmtId="0" fontId="58" fillId="0" borderId="2" xfId="0" applyFont="1" applyBorder="1" applyAlignment="1" applyProtection="1">
      <alignment vertical="center"/>
    </xf>
    <xf numFmtId="49" fontId="58" fillId="0" borderId="2" xfId="0" applyNumberFormat="1" applyFont="1" applyBorder="1" applyAlignment="1" applyProtection="1">
      <alignment vertical="center"/>
    </xf>
    <xf numFmtId="0" fontId="58" fillId="0" borderId="2" xfId="0" applyNumberFormat="1" applyFont="1" applyBorder="1" applyAlignment="1" applyProtection="1">
      <alignment vertical="center"/>
    </xf>
    <xf numFmtId="0" fontId="109" fillId="63" borderId="1" xfId="0" applyFont="1" applyFill="1" applyBorder="1" applyAlignment="1" applyProtection="1">
      <alignment horizontal="left"/>
    </xf>
    <xf numFmtId="0" fontId="9" fillId="0" borderId="0" xfId="0" applyFont="1" applyFill="1" applyBorder="1" applyAlignment="1" applyProtection="1">
      <alignment wrapText="1"/>
    </xf>
    <xf numFmtId="0" fontId="59" fillId="0" borderId="0" xfId="0" applyFont="1" applyBorder="1" applyAlignment="1" applyProtection="1">
      <alignment vertical="center"/>
    </xf>
    <xf numFmtId="0" fontId="36" fillId="0" borderId="0" xfId="0" applyFont="1" applyBorder="1" applyProtection="1"/>
    <xf numFmtId="176" fontId="10" fillId="0" borderId="0" xfId="83" applyNumberFormat="1" applyFont="1" applyFill="1" applyBorder="1" applyAlignment="1" applyProtection="1">
      <alignment horizontal="right"/>
    </xf>
    <xf numFmtId="49" fontId="9" fillId="0" borderId="0" xfId="83" applyNumberFormat="1" applyFont="1" applyFill="1" applyBorder="1" applyAlignment="1" applyProtection="1"/>
    <xf numFmtId="49" fontId="10" fillId="0" borderId="0" xfId="83" applyNumberFormat="1" applyFont="1" applyFill="1" applyBorder="1" applyAlignment="1" applyProtection="1">
      <alignment horizontal="left"/>
    </xf>
    <xf numFmtId="4" fontId="10" fillId="0" borderId="0" xfId="83" applyNumberFormat="1" applyFont="1" applyFill="1" applyBorder="1" applyAlignment="1" applyProtection="1">
      <alignment horizontal="left"/>
    </xf>
    <xf numFmtId="179" fontId="15" fillId="24" borderId="0" xfId="786" applyNumberFormat="1" applyFont="1" applyFill="1" applyBorder="1" applyAlignment="1" applyProtection="1">
      <alignment horizontal="right" wrapText="1"/>
    </xf>
    <xf numFmtId="0" fontId="9" fillId="0" borderId="0" xfId="1386" applyFont="1" applyAlignment="1" applyProtection="1">
      <alignment horizontal="right"/>
    </xf>
    <xf numFmtId="0" fontId="56" fillId="69" borderId="14" xfId="83" applyNumberFormat="1" applyFont="1" applyFill="1" applyBorder="1" applyAlignment="1" applyProtection="1">
      <alignment vertical="top"/>
    </xf>
    <xf numFmtId="49" fontId="56" fillId="69" borderId="14" xfId="83" applyNumberFormat="1" applyFont="1" applyFill="1" applyBorder="1" applyAlignment="1" applyProtection="1"/>
    <xf numFmtId="49" fontId="56" fillId="69" borderId="14" xfId="83" applyNumberFormat="1" applyFont="1" applyFill="1" applyBorder="1" applyAlignment="1" applyProtection="1">
      <alignment horizontal="left"/>
    </xf>
    <xf numFmtId="179" fontId="15" fillId="24" borderId="0" xfId="786" applyNumberFormat="1" applyFont="1" applyFill="1" applyBorder="1" applyAlignment="1" applyProtection="1">
      <alignment vertical="center" wrapText="1"/>
    </xf>
    <xf numFmtId="49" fontId="10" fillId="0" borderId="17" xfId="83" applyNumberFormat="1" applyFont="1" applyFill="1" applyBorder="1" applyAlignment="1" applyProtection="1">
      <alignment horizontal="left" vertical="top" wrapText="1"/>
    </xf>
    <xf numFmtId="49" fontId="9" fillId="0" borderId="27" xfId="0" applyNumberFormat="1" applyFont="1" applyFill="1" applyBorder="1" applyAlignment="1" applyProtection="1">
      <alignment horizontal="left" vertical="top"/>
    </xf>
    <xf numFmtId="49" fontId="9" fillId="0" borderId="1" xfId="0" applyNumberFormat="1" applyFont="1" applyFill="1" applyBorder="1" applyAlignment="1" applyProtection="1">
      <alignment horizontal="left" vertical="top"/>
    </xf>
    <xf numFmtId="0" fontId="36" fillId="0" borderId="0" xfId="0" applyFont="1" applyBorder="1" applyAlignment="1" applyProtection="1">
      <alignment vertical="center"/>
    </xf>
    <xf numFmtId="0" fontId="66" fillId="64" borderId="0" xfId="0" applyFont="1" applyFill="1" applyAlignment="1" applyProtection="1">
      <alignment horizontal="left" vertical="center" wrapText="1"/>
    </xf>
    <xf numFmtId="0" fontId="66" fillId="64" borderId="0" xfId="0" applyFont="1" applyFill="1" applyAlignment="1" applyProtection="1">
      <alignment vertical="center"/>
    </xf>
    <xf numFmtId="49" fontId="9" fillId="0" borderId="0" xfId="256" applyNumberFormat="1" applyFont="1" applyBorder="1" applyAlignment="1" applyProtection="1">
      <alignment horizontal="left" vertical="center"/>
    </xf>
    <xf numFmtId="49" fontId="10" fillId="0" borderId="16" xfId="83" applyNumberFormat="1" applyFont="1" applyFill="1" applyBorder="1" applyAlignment="1" applyProtection="1">
      <alignment vertical="center" wrapText="1"/>
    </xf>
    <xf numFmtId="4" fontId="9" fillId="0" borderId="0" xfId="5573" applyNumberFormat="1" applyFont="1" applyBorder="1" applyProtection="1"/>
    <xf numFmtId="2" fontId="9" fillId="0" borderId="0" xfId="5573" applyNumberFormat="1" applyFont="1" applyBorder="1" applyAlignment="1" applyProtection="1">
      <alignment horizontal="left" vertical="center"/>
    </xf>
    <xf numFmtId="49" fontId="10" fillId="0" borderId="0" xfId="5573" applyNumberFormat="1" applyFont="1" applyBorder="1" applyAlignment="1" applyProtection="1"/>
    <xf numFmtId="0" fontId="56" fillId="66" borderId="14" xfId="83" applyNumberFormat="1" applyFont="1" applyFill="1" applyBorder="1" applyAlignment="1" applyProtection="1">
      <alignment vertical="center"/>
    </xf>
    <xf numFmtId="49" fontId="10" fillId="0" borderId="0" xfId="83" applyNumberFormat="1" applyFont="1" applyFill="1" applyBorder="1" applyAlignment="1" applyProtection="1">
      <alignment vertical="center"/>
    </xf>
    <xf numFmtId="0" fontId="9" fillId="0" borderId="0" xfId="5573" applyFont="1" applyBorder="1" applyProtection="1"/>
    <xf numFmtId="4" fontId="10" fillId="0" borderId="0" xfId="5573" applyNumberFormat="1" applyFont="1" applyBorder="1" applyProtection="1"/>
    <xf numFmtId="0" fontId="10" fillId="0" borderId="15" xfId="83" applyFont="1" applyFill="1" applyBorder="1" applyAlignment="1" applyProtection="1">
      <alignment vertical="center" wrapText="1"/>
    </xf>
    <xf numFmtId="0" fontId="10" fillId="0" borderId="0" xfId="83" applyNumberFormat="1" applyFont="1" applyFill="1" applyBorder="1" applyAlignment="1" applyProtection="1">
      <alignment vertical="center"/>
    </xf>
    <xf numFmtId="49" fontId="10" fillId="0" borderId="2" xfId="0" applyNumberFormat="1" applyFont="1" applyFill="1" applyBorder="1" applyAlignment="1" applyProtection="1">
      <alignment vertical="center" wrapText="1"/>
    </xf>
    <xf numFmtId="49" fontId="9" fillId="0" borderId="0" xfId="83" applyNumberFormat="1" applyFont="1" applyFill="1" applyAlignment="1" applyProtection="1">
      <alignment vertical="center" wrapText="1"/>
    </xf>
    <xf numFmtId="0" fontId="9" fillId="0" borderId="0" xfId="0" applyFont="1" applyFill="1" applyAlignment="1" applyProtection="1">
      <alignment vertical="center" wrapText="1"/>
    </xf>
    <xf numFmtId="0" fontId="56" fillId="70" borderId="14" xfId="83" applyNumberFormat="1" applyFont="1" applyFill="1" applyBorder="1" applyAlignment="1" applyProtection="1">
      <alignment vertical="center"/>
    </xf>
    <xf numFmtId="0" fontId="56" fillId="69" borderId="14" xfId="83" applyNumberFormat="1" applyFont="1" applyFill="1" applyBorder="1" applyAlignment="1" applyProtection="1">
      <alignment vertical="center"/>
    </xf>
    <xf numFmtId="0" fontId="9" fillId="0" borderId="0" xfId="796" applyFont="1" applyFill="1" applyAlignment="1" applyProtection="1">
      <alignment horizontal="left" vertical="center" wrapText="1"/>
    </xf>
    <xf numFmtId="0" fontId="9" fillId="0" borderId="0" xfId="1386" applyFont="1" applyFill="1" applyBorder="1" applyProtection="1"/>
    <xf numFmtId="0" fontId="9" fillId="0" borderId="0" xfId="1386" applyFont="1" applyProtection="1">
      <protection locked="0"/>
    </xf>
    <xf numFmtId="0" fontId="9" fillId="0" borderId="0" xfId="2512" applyFont="1" applyProtection="1"/>
    <xf numFmtId="0" fontId="9" fillId="0" borderId="0" xfId="1386" applyFont="1" applyFill="1" applyBorder="1" applyAlignment="1" applyProtection="1">
      <alignment horizontal="right"/>
    </xf>
    <xf numFmtId="0" fontId="9" fillId="0" borderId="0" xfId="2512" applyFont="1" applyBorder="1" applyProtection="1"/>
    <xf numFmtId="0" fontId="10" fillId="0" borderId="0" xfId="0" applyNumberFormat="1" applyFont="1" applyFill="1" applyBorder="1" applyAlignment="1" applyProtection="1">
      <alignment vertical="center"/>
    </xf>
    <xf numFmtId="49" fontId="56" fillId="70" borderId="14" xfId="83" applyNumberFormat="1" applyFont="1" applyFill="1" applyBorder="1" applyAlignment="1" applyProtection="1">
      <alignment horizontal="left"/>
    </xf>
    <xf numFmtId="0" fontId="56" fillId="70" borderId="14" xfId="83" applyNumberFormat="1" applyFont="1" applyFill="1" applyBorder="1" applyAlignment="1" applyProtection="1">
      <alignment vertical="top"/>
    </xf>
    <xf numFmtId="0" fontId="9" fillId="0" borderId="0" xfId="1405" applyFont="1" applyFill="1" applyAlignment="1" applyProtection="1">
      <alignment horizontal="left" vertical="center" wrapText="1"/>
    </xf>
    <xf numFmtId="0" fontId="9" fillId="0" borderId="0" xfId="83" applyFont="1" applyFill="1" applyAlignment="1" applyProtection="1">
      <alignment horizontal="right" vertical="top" wrapText="1"/>
      <protection locked="0"/>
    </xf>
    <xf numFmtId="49" fontId="9" fillId="0" borderId="0" xfId="0" applyNumberFormat="1" applyFont="1" applyFill="1" applyBorder="1" applyAlignment="1" applyProtection="1">
      <alignment horizontal="right" vertical="center" wrapText="1"/>
    </xf>
    <xf numFmtId="0" fontId="10" fillId="0" borderId="0" xfId="1" applyFont="1" applyFill="1" applyAlignment="1" applyProtection="1">
      <alignment vertical="center" wrapText="1"/>
    </xf>
    <xf numFmtId="0" fontId="9" fillId="0" borderId="0" xfId="0" applyFont="1" applyFill="1" applyAlignment="1" applyProtection="1">
      <alignment vertical="center"/>
    </xf>
    <xf numFmtId="0" fontId="10" fillId="0" borderId="0" xfId="783" applyFont="1" applyFill="1" applyAlignment="1" applyProtection="1">
      <alignment vertical="center" wrapText="1"/>
    </xf>
    <xf numFmtId="49" fontId="18" fillId="0" borderId="0" xfId="83" applyNumberFormat="1" applyFont="1" applyFill="1" applyBorder="1" applyAlignment="1" applyProtection="1">
      <alignment vertical="center" wrapText="1"/>
    </xf>
    <xf numFmtId="49" fontId="9" fillId="0" borderId="0" xfId="83" applyNumberFormat="1" applyFont="1" applyFill="1" applyAlignment="1" applyProtection="1">
      <alignment vertical="center"/>
    </xf>
    <xf numFmtId="49" fontId="9" fillId="0" borderId="0" xfId="5573" applyNumberFormat="1" applyFont="1" applyBorder="1" applyAlignment="1" applyProtection="1">
      <alignment horizontal="left" vertical="center"/>
    </xf>
    <xf numFmtId="49" fontId="9" fillId="0" borderId="0" xfId="5573" applyNumberFormat="1" applyFont="1" applyBorder="1" applyAlignment="1" applyProtection="1"/>
    <xf numFmtId="4" fontId="9" fillId="0" borderId="0" xfId="5275" applyNumberFormat="1" applyFont="1" applyFill="1" applyBorder="1" applyAlignment="1" applyProtection="1">
      <alignment horizontal="right"/>
    </xf>
    <xf numFmtId="49" fontId="9" fillId="0" borderId="0" xfId="0" applyNumberFormat="1" applyFont="1" applyFill="1" applyAlignment="1" applyProtection="1">
      <alignment vertical="center" wrapText="1"/>
    </xf>
    <xf numFmtId="49" fontId="18" fillId="0" borderId="0" xfId="0" applyNumberFormat="1" applyFont="1" applyFill="1" applyBorder="1" applyAlignment="1" applyProtection="1">
      <alignment vertical="center" wrapText="1"/>
    </xf>
    <xf numFmtId="49" fontId="10" fillId="0" borderId="3" xfId="0" applyNumberFormat="1" applyFont="1" applyFill="1" applyBorder="1" applyAlignment="1" applyProtection="1">
      <alignment vertical="center" wrapText="1"/>
    </xf>
    <xf numFmtId="0" fontId="10" fillId="0" borderId="0" xfId="1386" applyFont="1" applyFill="1" applyBorder="1" applyAlignment="1" applyProtection="1">
      <alignment horizontal="justify" vertical="center"/>
    </xf>
    <xf numFmtId="0" fontId="9" fillId="0" borderId="0" xfId="5573" applyFont="1" applyBorder="1" applyAlignment="1" applyProtection="1">
      <alignment vertical="center"/>
    </xf>
    <xf numFmtId="0" fontId="10" fillId="0" borderId="1" xfId="0" applyFont="1" applyFill="1" applyBorder="1" applyAlignment="1" applyProtection="1">
      <alignment vertical="center" wrapText="1"/>
    </xf>
    <xf numFmtId="49" fontId="10" fillId="0" borderId="0" xfId="5573" applyNumberFormat="1" applyFont="1" applyBorder="1" applyAlignment="1" applyProtection="1">
      <alignment horizontal="left" vertical="center"/>
    </xf>
    <xf numFmtId="49" fontId="10" fillId="0" borderId="17" xfId="83" applyNumberFormat="1" applyFont="1" applyFill="1" applyBorder="1" applyAlignment="1" applyProtection="1">
      <alignment vertical="center" wrapText="1"/>
    </xf>
    <xf numFmtId="0" fontId="63" fillId="0" borderId="0" xfId="2998" applyFont="1" applyFill="1" applyBorder="1" applyAlignment="1" applyProtection="1">
      <alignment horizontal="left" vertical="top"/>
    </xf>
    <xf numFmtId="44" fontId="9" fillId="0" borderId="0" xfId="0" applyNumberFormat="1" applyFont="1" applyFill="1" applyBorder="1" applyAlignment="1" applyProtection="1">
      <alignment horizontal="right"/>
    </xf>
    <xf numFmtId="49" fontId="9" fillId="0" borderId="0" xfId="0" applyNumberFormat="1" applyFont="1" applyFill="1" applyBorder="1" applyAlignment="1" applyProtection="1">
      <alignment horizontal="left"/>
    </xf>
    <xf numFmtId="4" fontId="9" fillId="0" borderId="0" xfId="0" applyNumberFormat="1" applyFont="1" applyFill="1" applyAlignment="1" applyProtection="1">
      <alignment horizontal="right" wrapText="1"/>
    </xf>
    <xf numFmtId="44" fontId="10" fillId="0" borderId="0" xfId="0" applyNumberFormat="1" applyFont="1" applyFill="1" applyBorder="1" applyAlignment="1" applyProtection="1">
      <alignment horizontal="right" wrapText="1"/>
    </xf>
    <xf numFmtId="49" fontId="18" fillId="0" borderId="0" xfId="0" applyNumberFormat="1" applyFont="1" applyFill="1" applyBorder="1" applyAlignment="1" applyProtection="1">
      <alignment vertical="top" wrapText="1"/>
    </xf>
    <xf numFmtId="0" fontId="18" fillId="0" borderId="0" xfId="0" applyFont="1" applyFill="1" applyBorder="1" applyAlignment="1" applyProtection="1">
      <alignment horizontal="right" wrapText="1"/>
    </xf>
    <xf numFmtId="4" fontId="18" fillId="0" borderId="0" xfId="2" applyNumberFormat="1" applyFont="1" applyFill="1" applyBorder="1" applyAlignment="1" applyProtection="1">
      <alignment horizontal="right" wrapText="1"/>
    </xf>
    <xf numFmtId="0" fontId="10" fillId="0" borderId="0" xfId="0" applyFont="1" applyFill="1" applyBorder="1" applyAlignment="1" applyProtection="1">
      <alignment horizontal="left" vertical="top" wrapText="1"/>
    </xf>
    <xf numFmtId="44" fontId="9" fillId="0" borderId="0" xfId="3" applyNumberFormat="1" applyFont="1" applyFill="1" applyBorder="1" applyAlignment="1" applyProtection="1">
      <alignment horizontal="right" wrapText="1"/>
    </xf>
    <xf numFmtId="0" fontId="9" fillId="0" borderId="0" xfId="0" applyFont="1" applyFill="1" applyAlignment="1" applyProtection="1">
      <alignment vertical="top"/>
    </xf>
    <xf numFmtId="169" fontId="10" fillId="0" borderId="0" xfId="2" applyNumberFormat="1" applyFont="1" applyFill="1" applyBorder="1" applyAlignment="1" applyProtection="1">
      <alignment horizontal="right" wrapText="1"/>
    </xf>
    <xf numFmtId="4" fontId="10" fillId="0" borderId="0" xfId="0" applyNumberFormat="1" applyFont="1" applyFill="1" applyBorder="1" applyAlignment="1" applyProtection="1">
      <alignment horizontal="right" wrapText="1"/>
    </xf>
    <xf numFmtId="0" fontId="9" fillId="0" borderId="0" xfId="0" applyFont="1" applyFill="1" applyBorder="1" applyAlignment="1" applyProtection="1">
      <alignment horizontal="right" vertical="top" wrapText="1"/>
    </xf>
    <xf numFmtId="0" fontId="9" fillId="0" borderId="0" xfId="0" applyFont="1" applyFill="1" applyBorder="1" applyAlignment="1" applyProtection="1">
      <alignment vertical="top"/>
    </xf>
    <xf numFmtId="4" fontId="9" fillId="0" borderId="0" xfId="2" applyNumberFormat="1" applyFont="1" applyFill="1" applyAlignment="1" applyProtection="1">
      <alignment horizontal="right" wrapText="1"/>
    </xf>
    <xf numFmtId="4" fontId="10" fillId="0" borderId="0" xfId="2" applyNumberFormat="1" applyFont="1" applyFill="1" applyAlignment="1" applyProtection="1">
      <alignment horizontal="right"/>
    </xf>
    <xf numFmtId="0" fontId="10" fillId="0" borderId="0" xfId="0" applyFont="1" applyFill="1" applyBorder="1" applyAlignment="1" applyProtection="1">
      <alignment vertical="top"/>
    </xf>
    <xf numFmtId="44" fontId="58" fillId="0" borderId="0" xfId="0" applyNumberFormat="1" applyFont="1" applyFill="1" applyBorder="1" applyAlignment="1" applyProtection="1">
      <alignment horizontal="right"/>
    </xf>
    <xf numFmtId="49" fontId="58" fillId="0" borderId="0" xfId="0" applyNumberFormat="1" applyFont="1" applyFill="1" applyBorder="1" applyAlignment="1" applyProtection="1"/>
    <xf numFmtId="0" fontId="58" fillId="0" borderId="0" xfId="0" applyNumberFormat="1" applyFont="1" applyFill="1" applyBorder="1" applyAlignment="1" applyProtection="1">
      <alignment vertical="top"/>
    </xf>
    <xf numFmtId="49" fontId="58" fillId="0" borderId="0" xfId="0" applyNumberFormat="1" applyFont="1" applyFill="1" applyBorder="1" applyAlignment="1" applyProtection="1">
      <alignment horizontal="left"/>
    </xf>
    <xf numFmtId="4" fontId="58" fillId="0" borderId="0" xfId="0" applyNumberFormat="1" applyFont="1" applyFill="1" applyBorder="1" applyAlignment="1" applyProtection="1">
      <alignment horizontal="left"/>
    </xf>
    <xf numFmtId="0" fontId="59" fillId="0" borderId="0" xfId="0" applyNumberFormat="1" applyFont="1" applyFill="1" applyBorder="1" applyProtection="1"/>
    <xf numFmtId="4" fontId="9" fillId="0" borderId="0" xfId="0" applyNumberFormat="1" applyFont="1" applyFill="1" applyBorder="1" applyProtection="1"/>
    <xf numFmtId="49" fontId="9" fillId="0" borderId="0" xfId="0" applyNumberFormat="1" applyFont="1" applyFill="1" applyBorder="1" applyAlignment="1" applyProtection="1">
      <alignment horizontal="right" vertical="top"/>
    </xf>
    <xf numFmtId="4" fontId="10" fillId="0" borderId="0" xfId="2" applyNumberFormat="1" applyFont="1" applyFill="1" applyBorder="1" applyAlignment="1" applyProtection="1">
      <alignment horizontal="right"/>
    </xf>
    <xf numFmtId="4" fontId="9" fillId="0" borderId="0" xfId="2" applyNumberFormat="1" applyFont="1" applyFill="1" applyBorder="1" applyAlignment="1" applyProtection="1">
      <alignment horizontal="right"/>
    </xf>
    <xf numFmtId="0" fontId="12" fillId="0" borderId="0" xfId="0" applyFont="1" applyFill="1" applyBorder="1" applyAlignment="1" applyProtection="1">
      <alignment horizontal="left" vertical="top"/>
    </xf>
    <xf numFmtId="49" fontId="13" fillId="0" borderId="0" xfId="0" applyNumberFormat="1" applyFont="1" applyFill="1" applyBorder="1" applyAlignment="1" applyProtection="1">
      <alignment horizontal="left" vertical="top"/>
    </xf>
    <xf numFmtId="0" fontId="12" fillId="0" borderId="0" xfId="0" applyFont="1" applyFill="1" applyBorder="1" applyAlignment="1" applyProtection="1">
      <alignment vertical="top" wrapText="1"/>
    </xf>
    <xf numFmtId="0" fontId="13" fillId="0" borderId="0" xfId="0" applyFont="1" applyFill="1" applyBorder="1" applyAlignment="1" applyProtection="1">
      <alignment horizontal="right"/>
    </xf>
    <xf numFmtId="4" fontId="13" fillId="0" borderId="0" xfId="0" applyNumberFormat="1" applyFont="1" applyFill="1" applyBorder="1" applyAlignment="1" applyProtection="1">
      <alignment horizontal="right" wrapText="1"/>
    </xf>
    <xf numFmtId="49" fontId="103" fillId="0" borderId="0" xfId="0" applyNumberFormat="1" applyFont="1" applyFill="1" applyBorder="1" applyAlignment="1" applyProtection="1">
      <alignment vertical="top"/>
    </xf>
    <xf numFmtId="0" fontId="103" fillId="0" borderId="0" xfId="0" applyFont="1" applyFill="1" applyBorder="1" applyAlignment="1" applyProtection="1">
      <alignment horizontal="right" wrapText="1"/>
    </xf>
    <xf numFmtId="4" fontId="103" fillId="0" borderId="0" xfId="2" applyNumberFormat="1" applyFont="1" applyFill="1" applyBorder="1" applyAlignment="1" applyProtection="1">
      <alignment horizontal="center" wrapText="1"/>
    </xf>
    <xf numFmtId="44" fontId="18" fillId="0" borderId="0" xfId="3" applyNumberFormat="1" applyFont="1" applyFill="1" applyBorder="1" applyAlignment="1" applyProtection="1">
      <alignment horizontal="right" wrapText="1"/>
    </xf>
    <xf numFmtId="49" fontId="9" fillId="0" borderId="0" xfId="0" applyNumberFormat="1" applyFont="1" applyFill="1" applyBorder="1" applyProtection="1"/>
    <xf numFmtId="49" fontId="104" fillId="0" borderId="0" xfId="0" applyNumberFormat="1" applyFont="1" applyFill="1" applyBorder="1" applyAlignment="1" applyProtection="1">
      <alignment vertical="top" wrapText="1"/>
    </xf>
    <xf numFmtId="0" fontId="9" fillId="0" borderId="0" xfId="256" applyFont="1" applyFill="1" applyBorder="1" applyAlignment="1" applyProtection="1">
      <alignment horizontal="left" vertical="top" wrapText="1"/>
    </xf>
    <xf numFmtId="169" fontId="9" fillId="0" borderId="0" xfId="2" applyNumberFormat="1" applyFont="1" applyFill="1" applyBorder="1" applyAlignment="1" applyProtection="1">
      <alignment horizontal="right" wrapText="1"/>
    </xf>
    <xf numFmtId="169" fontId="10" fillId="0" borderId="0" xfId="0" applyNumberFormat="1" applyFont="1" applyFill="1" applyBorder="1" applyAlignment="1" applyProtection="1">
      <alignment horizontal="right" wrapText="1"/>
    </xf>
    <xf numFmtId="169" fontId="9" fillId="0" borderId="0" xfId="0" applyNumberFormat="1" applyFont="1" applyFill="1" applyBorder="1" applyAlignment="1" applyProtection="1">
      <alignment horizontal="right" wrapText="1"/>
    </xf>
    <xf numFmtId="0" fontId="9" fillId="0" borderId="0" xfId="0" applyNumberFormat="1" applyFont="1" applyFill="1" applyBorder="1" applyAlignment="1" applyProtection="1">
      <alignment vertical="top" wrapText="1"/>
    </xf>
    <xf numFmtId="0" fontId="105" fillId="0" borderId="0" xfId="0" applyFont="1" applyFill="1" applyBorder="1" applyAlignment="1" applyProtection="1">
      <alignment vertical="top" wrapText="1"/>
    </xf>
    <xf numFmtId="0" fontId="105" fillId="0" borderId="0" xfId="0" applyFont="1" applyFill="1" applyBorder="1" applyAlignment="1" applyProtection="1">
      <alignment horizontal="right"/>
    </xf>
    <xf numFmtId="169" fontId="105" fillId="0" borderId="0" xfId="0" applyNumberFormat="1" applyFont="1" applyFill="1" applyBorder="1" applyAlignment="1" applyProtection="1">
      <alignment horizontal="right" wrapText="1"/>
    </xf>
    <xf numFmtId="49" fontId="105" fillId="0" borderId="0" xfId="0" applyNumberFormat="1" applyFont="1" applyFill="1" applyBorder="1" applyAlignment="1" applyProtection="1">
      <alignment horizontal="left" vertical="top"/>
    </xf>
    <xf numFmtId="0" fontId="9" fillId="0" borderId="0" xfId="9" applyFont="1" applyFill="1" applyBorder="1" applyAlignment="1" applyProtection="1">
      <alignment horizontal="left" vertical="top" wrapText="1"/>
    </xf>
    <xf numFmtId="4" fontId="10" fillId="0" borderId="0" xfId="2" applyNumberFormat="1" applyFont="1" applyFill="1" applyBorder="1" applyAlignment="1" applyProtection="1">
      <alignment horizontal="right" wrapText="1"/>
    </xf>
    <xf numFmtId="49" fontId="10" fillId="0" borderId="0" xfId="0" applyNumberFormat="1" applyFont="1" applyFill="1" applyBorder="1" applyAlignment="1" applyProtection="1">
      <alignment horizontal="left" vertical="top"/>
    </xf>
    <xf numFmtId="0" fontId="9" fillId="0" borderId="0" xfId="0" applyFont="1" applyFill="1" applyBorder="1" applyProtection="1"/>
    <xf numFmtId="4" fontId="9" fillId="0" borderId="0" xfId="2" applyNumberFormat="1" applyFont="1" applyFill="1" applyAlignment="1" applyProtection="1">
      <alignment horizontal="right"/>
    </xf>
    <xf numFmtId="49" fontId="9" fillId="0" borderId="0" xfId="0" applyNumberFormat="1" applyFont="1" applyFill="1" applyBorder="1" applyAlignment="1" applyProtection="1">
      <alignment horizontal="right" vertical="top" wrapText="1"/>
    </xf>
    <xf numFmtId="44" fontId="10" fillId="0" borderId="0" xfId="3" applyNumberFormat="1" applyFont="1" applyFill="1" applyBorder="1" applyAlignment="1" applyProtection="1">
      <alignment horizontal="right" wrapText="1"/>
    </xf>
    <xf numFmtId="49" fontId="10" fillId="0" borderId="0" xfId="0" applyNumberFormat="1" applyFont="1" applyFill="1" applyBorder="1" applyAlignment="1" applyProtection="1">
      <alignment vertical="top" wrapText="1"/>
    </xf>
    <xf numFmtId="4" fontId="9" fillId="0" borderId="0" xfId="2" applyNumberFormat="1" applyFont="1" applyFill="1" applyBorder="1" applyAlignment="1" applyProtection="1">
      <alignment horizontal="right" wrapText="1"/>
    </xf>
    <xf numFmtId="49" fontId="9" fillId="0" borderId="0" xfId="0" applyNumberFormat="1" applyFont="1" applyFill="1" applyBorder="1" applyAlignment="1" applyProtection="1">
      <alignment horizontal="right"/>
    </xf>
    <xf numFmtId="0" fontId="9" fillId="0" borderId="0" xfId="0" applyFont="1" applyFill="1" applyAlignment="1" applyProtection="1">
      <alignment horizontal="left" vertical="top" wrapText="1"/>
    </xf>
    <xf numFmtId="0" fontId="10" fillId="0" borderId="0" xfId="0" applyFont="1" applyFill="1" applyAlignment="1" applyProtection="1">
      <alignment vertical="top"/>
    </xf>
    <xf numFmtId="49" fontId="9" fillId="0" borderId="0" xfId="0" applyNumberFormat="1" applyFont="1" applyFill="1" applyBorder="1" applyAlignment="1" applyProtection="1">
      <alignment vertical="top" wrapText="1"/>
    </xf>
    <xf numFmtId="181" fontId="10" fillId="0" borderId="0" xfId="0" applyNumberFormat="1" applyFont="1" applyFill="1" applyBorder="1" applyAlignment="1" applyProtection="1">
      <alignment horizontal="right" wrapText="1"/>
    </xf>
    <xf numFmtId="0" fontId="9" fillId="0" borderId="0" xfId="9" applyFont="1" applyFill="1" applyBorder="1" applyAlignment="1" applyProtection="1">
      <alignment horizontal="right" wrapText="1"/>
    </xf>
    <xf numFmtId="4" fontId="10" fillId="0" borderId="0" xfId="3" applyNumberFormat="1" applyFont="1" applyFill="1" applyBorder="1" applyAlignment="1" applyProtection="1">
      <alignment horizontal="right"/>
    </xf>
    <xf numFmtId="181" fontId="105" fillId="0" borderId="0" xfId="0" applyNumberFormat="1" applyFont="1" applyFill="1" applyBorder="1" applyAlignment="1" applyProtection="1">
      <alignment horizontal="right" wrapText="1"/>
    </xf>
    <xf numFmtId="4" fontId="9" fillId="0" borderId="0" xfId="3" applyNumberFormat="1" applyFont="1" applyFill="1" applyBorder="1" applyAlignment="1" applyProtection="1">
      <alignment horizontal="right"/>
    </xf>
    <xf numFmtId="4" fontId="9" fillId="0" borderId="0" xfId="0" applyNumberFormat="1" applyFont="1" applyFill="1" applyBorder="1" applyAlignment="1" applyProtection="1">
      <alignment horizontal="right"/>
    </xf>
    <xf numFmtId="4" fontId="10" fillId="0" borderId="0" xfId="0" applyNumberFormat="1" applyFont="1" applyFill="1" applyBorder="1" applyAlignment="1" applyProtection="1">
      <alignment horizontal="right"/>
    </xf>
    <xf numFmtId="168" fontId="13" fillId="0" borderId="0" xfId="3" applyNumberFormat="1" applyFont="1" applyFill="1" applyBorder="1" applyAlignment="1" applyProtection="1">
      <alignment horizontal="right" wrapText="1"/>
    </xf>
    <xf numFmtId="168" fontId="103" fillId="0" borderId="0" xfId="3" applyNumberFormat="1" applyFont="1" applyFill="1" applyBorder="1" applyAlignment="1" applyProtection="1">
      <alignment horizontal="right" wrapText="1"/>
    </xf>
    <xf numFmtId="4" fontId="105" fillId="0" borderId="0" xfId="0" applyNumberFormat="1" applyFont="1" applyFill="1" applyBorder="1" applyAlignment="1" applyProtection="1">
      <alignment horizontal="right" wrapText="1"/>
    </xf>
    <xf numFmtId="4" fontId="9" fillId="0" borderId="0" xfId="540" applyNumberFormat="1" applyFont="1" applyFill="1" applyBorder="1" applyAlignment="1" applyProtection="1">
      <alignment horizontal="right"/>
    </xf>
    <xf numFmtId="2" fontId="9" fillId="0" borderId="0" xfId="9" applyNumberFormat="1" applyFont="1" applyFill="1" applyBorder="1" applyAlignment="1" applyProtection="1">
      <alignment horizontal="right" wrapText="1"/>
    </xf>
    <xf numFmtId="181" fontId="9" fillId="0" borderId="0" xfId="0" applyNumberFormat="1" applyFont="1" applyFill="1" applyBorder="1" applyAlignment="1" applyProtection="1">
      <alignment horizontal="right" wrapText="1"/>
    </xf>
    <xf numFmtId="0" fontId="65" fillId="61" borderId="1" xfId="0" applyFont="1" applyFill="1" applyBorder="1" applyAlignment="1" applyProtection="1">
      <alignment horizontal="right" vertical="center" wrapText="1"/>
    </xf>
    <xf numFmtId="0" fontId="107" fillId="71" borderId="1" xfId="0" applyFont="1" applyFill="1" applyBorder="1" applyProtection="1"/>
    <xf numFmtId="0" fontId="65" fillId="71" borderId="1" xfId="0" applyFont="1" applyFill="1" applyBorder="1" applyAlignment="1" applyProtection="1">
      <alignment horizontal="right" vertical="center"/>
    </xf>
    <xf numFmtId="0" fontId="10" fillId="0" borderId="0" xfId="0" applyFont="1" applyFill="1" applyAlignment="1" applyProtection="1">
      <alignment vertical="top" wrapText="1"/>
    </xf>
    <xf numFmtId="49" fontId="9" fillId="0" borderId="0" xfId="0" applyNumberFormat="1" applyFont="1" applyFill="1" applyAlignment="1" applyProtection="1">
      <alignment horizontal="left" vertical="top" wrapText="1"/>
    </xf>
    <xf numFmtId="44" fontId="10" fillId="0" borderId="0" xfId="3" applyNumberFormat="1" applyFont="1" applyFill="1" applyBorder="1" applyAlignment="1" applyProtection="1">
      <alignment horizontal="right"/>
    </xf>
    <xf numFmtId="0" fontId="36" fillId="0" borderId="0" xfId="0" applyFont="1" applyFill="1" applyBorder="1" applyProtection="1"/>
    <xf numFmtId="49" fontId="9" fillId="0" borderId="0" xfId="0" applyNumberFormat="1" applyFont="1" applyFill="1" applyAlignment="1" applyProtection="1">
      <alignment vertical="top" wrapText="1"/>
    </xf>
    <xf numFmtId="0" fontId="9" fillId="0" borderId="0" xfId="0" applyFont="1" applyFill="1" applyAlignment="1" applyProtection="1">
      <alignment vertical="top" wrapText="1"/>
    </xf>
    <xf numFmtId="44" fontId="9" fillId="0" borderId="0" xfId="3" applyNumberFormat="1" applyFont="1" applyFill="1" applyBorder="1" applyAlignment="1" applyProtection="1">
      <alignment horizontal="right"/>
    </xf>
    <xf numFmtId="49" fontId="9" fillId="0" borderId="0" xfId="0" applyNumberFormat="1" applyFont="1" applyFill="1" applyBorder="1" applyAlignment="1" applyProtection="1">
      <alignment horizontal="left" vertical="top"/>
    </xf>
    <xf numFmtId="49" fontId="9" fillId="0" borderId="0" xfId="0" applyNumberFormat="1" applyFont="1" applyFill="1" applyAlignment="1" applyProtection="1">
      <alignment horizontal="right" vertical="top"/>
    </xf>
    <xf numFmtId="44" fontId="9" fillId="0" borderId="0" xfId="0" applyNumberFormat="1" applyFont="1" applyFill="1" applyBorder="1" applyAlignment="1" applyProtection="1">
      <alignment horizontal="right" wrapText="1"/>
    </xf>
    <xf numFmtId="0" fontId="9" fillId="0" borderId="0" xfId="0" applyFont="1" applyFill="1" applyBorder="1" applyAlignment="1" applyProtection="1">
      <alignment vertical="top" wrapText="1"/>
    </xf>
    <xf numFmtId="0" fontId="10" fillId="0" borderId="0" xfId="0" applyFont="1" applyFill="1" applyBorder="1" applyAlignment="1" applyProtection="1">
      <alignment vertical="top" wrapText="1"/>
    </xf>
    <xf numFmtId="0" fontId="106" fillId="0" borderId="0" xfId="0" applyFont="1" applyFill="1" applyBorder="1" applyAlignment="1" applyProtection="1">
      <alignment vertical="top" wrapText="1"/>
    </xf>
    <xf numFmtId="49" fontId="141" fillId="0" borderId="0" xfId="0" applyNumberFormat="1" applyFont="1" applyFill="1" applyBorder="1" applyAlignment="1" applyProtection="1">
      <alignment horizontal="left" vertical="top"/>
    </xf>
    <xf numFmtId="49" fontId="141" fillId="0" borderId="0" xfId="0" applyNumberFormat="1" applyFont="1" applyFill="1" applyBorder="1" applyAlignment="1" applyProtection="1">
      <alignment vertical="center" wrapText="1"/>
    </xf>
    <xf numFmtId="44" fontId="142" fillId="0" borderId="0" xfId="3" applyNumberFormat="1" applyFont="1" applyFill="1" applyBorder="1" applyAlignment="1" applyProtection="1">
      <alignment horizontal="right" wrapText="1"/>
    </xf>
    <xf numFmtId="0" fontId="138" fillId="23" borderId="14" xfId="83" applyNumberFormat="1" applyFont="1" applyFill="1" applyBorder="1" applyAlignment="1" applyProtection="1">
      <alignment vertical="top"/>
    </xf>
    <xf numFmtId="49" fontId="138" fillId="23" borderId="14" xfId="83" applyNumberFormat="1" applyFont="1" applyFill="1" applyBorder="1" applyAlignment="1" applyProtection="1"/>
    <xf numFmtId="0" fontId="138" fillId="23" borderId="14" xfId="83" applyNumberFormat="1" applyFont="1" applyFill="1" applyBorder="1" applyAlignment="1" applyProtection="1">
      <alignment vertical="center"/>
    </xf>
    <xf numFmtId="0" fontId="10" fillId="0" borderId="0" xfId="0" applyFont="1" applyFill="1" applyAlignment="1" applyProtection="1">
      <alignment horizontal="left" vertical="top"/>
    </xf>
    <xf numFmtId="44" fontId="112" fillId="0" borderId="0" xfId="5" applyNumberFormat="1" applyFont="1" applyFill="1" applyBorder="1" applyAlignment="1" applyProtection="1">
      <alignment horizontal="right" wrapText="1"/>
    </xf>
    <xf numFmtId="0" fontId="9" fillId="0" borderId="0" xfId="0" applyFont="1" applyFill="1" applyAlignment="1" applyProtection="1">
      <alignment horizontal="left" vertical="top"/>
    </xf>
    <xf numFmtId="49" fontId="10" fillId="0" borderId="0" xfId="0" applyNumberFormat="1" applyFont="1" applyFill="1" applyBorder="1" applyAlignment="1" applyProtection="1">
      <alignment horizontal="left" vertical="center" wrapText="1"/>
    </xf>
    <xf numFmtId="168" fontId="104" fillId="0" borderId="0" xfId="4" applyNumberFormat="1" applyFont="1" applyFill="1" applyBorder="1" applyAlignment="1" applyProtection="1">
      <alignment horizontal="center" vertical="center" wrapText="1"/>
    </xf>
    <xf numFmtId="168" fontId="104" fillId="0" borderId="0" xfId="4" applyNumberFormat="1" applyFont="1" applyBorder="1" applyAlignment="1" applyProtection="1">
      <alignment vertical="top"/>
    </xf>
    <xf numFmtId="168" fontId="104" fillId="2" borderId="0" xfId="4" applyNumberFormat="1" applyFont="1" applyFill="1" applyBorder="1" applyAlignment="1" applyProtection="1">
      <alignment vertical="center" wrapText="1"/>
    </xf>
    <xf numFmtId="0" fontId="9" fillId="0" borderId="0" xfId="1" applyFont="1" applyFill="1" applyBorder="1" applyAlignment="1" applyProtection="1">
      <alignment horizontal="center"/>
    </xf>
    <xf numFmtId="49" fontId="138" fillId="23" borderId="14" xfId="83" applyNumberFormat="1" applyFont="1" applyFill="1" applyBorder="1" applyAlignment="1" applyProtection="1">
      <alignment horizontal="center"/>
    </xf>
    <xf numFmtId="49" fontId="10" fillId="0" borderId="0" xfId="0" applyNumberFormat="1" applyFont="1" applyFill="1" applyBorder="1" applyAlignment="1" applyProtection="1">
      <alignment horizontal="center"/>
    </xf>
    <xf numFmtId="0" fontId="9" fillId="0" borderId="0" xfId="0" applyFont="1" applyFill="1" applyAlignment="1" applyProtection="1">
      <alignment horizontal="center"/>
    </xf>
    <xf numFmtId="168" fontId="104" fillId="2" borderId="0" xfId="4" applyNumberFormat="1"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0" fillId="0" borderId="0" xfId="0" applyFont="1" applyFill="1" applyBorder="1" applyAlignment="1" applyProtection="1">
      <alignment horizontal="center" wrapText="1"/>
    </xf>
    <xf numFmtId="0" fontId="10" fillId="0" borderId="3" xfId="0" applyFont="1" applyFill="1" applyBorder="1" applyAlignment="1" applyProtection="1">
      <alignment horizontal="center" wrapText="1"/>
    </xf>
    <xf numFmtId="0" fontId="9" fillId="0" borderId="0" xfId="0" applyFont="1" applyFill="1" applyBorder="1" applyAlignment="1" applyProtection="1">
      <alignment horizontal="center" vertical="top" wrapText="1"/>
    </xf>
    <xf numFmtId="0" fontId="10" fillId="0" borderId="1" xfId="0" applyFont="1" applyFill="1" applyBorder="1" applyAlignment="1" applyProtection="1">
      <alignment horizontal="center"/>
    </xf>
    <xf numFmtId="0" fontId="10" fillId="0" borderId="0" xfId="0" applyFont="1" applyFill="1" applyBorder="1" applyAlignment="1" applyProtection="1">
      <alignment horizontal="center"/>
    </xf>
    <xf numFmtId="0" fontId="9" fillId="0" borderId="0" xfId="0" applyFont="1" applyAlignment="1" applyProtection="1">
      <alignment horizontal="center"/>
    </xf>
    <xf numFmtId="0" fontId="141" fillId="0" borderId="0" xfId="0" applyFont="1" applyFill="1" applyBorder="1" applyAlignment="1" applyProtection="1">
      <alignment horizontal="center" wrapText="1"/>
    </xf>
    <xf numFmtId="0" fontId="9" fillId="0" borderId="0" xfId="0" applyFont="1" applyFill="1" applyAlignment="1" applyProtection="1">
      <alignment horizontal="center" vertical="top" wrapText="1"/>
    </xf>
    <xf numFmtId="0" fontId="9" fillId="0" borderId="0" xfId="0" applyFont="1" applyAlignment="1" applyProtection="1">
      <alignment horizontal="center" wrapText="1"/>
    </xf>
    <xf numFmtId="49" fontId="9" fillId="0" borderId="0" xfId="0"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right" wrapText="1"/>
    </xf>
    <xf numFmtId="4" fontId="10" fillId="0" borderId="0" xfId="0" applyNumberFormat="1" applyFont="1" applyFill="1" applyBorder="1" applyAlignment="1" applyProtection="1">
      <alignment horizontal="left"/>
    </xf>
    <xf numFmtId="44" fontId="9" fillId="0" borderId="0" xfId="3" applyNumberFormat="1" applyFont="1" applyFill="1" applyBorder="1" applyAlignment="1" applyProtection="1">
      <alignment horizontal="right"/>
      <protection locked="0"/>
    </xf>
    <xf numFmtId="4" fontId="141" fillId="0" borderId="0" xfId="2" applyNumberFormat="1" applyFont="1" applyFill="1" applyBorder="1" applyAlignment="1" applyProtection="1">
      <alignment horizontal="right" wrapText="1"/>
    </xf>
    <xf numFmtId="0" fontId="138" fillId="23" borderId="14" xfId="83" applyNumberFormat="1" applyFont="1" applyFill="1" applyBorder="1" applyAlignment="1" applyProtection="1">
      <alignment horizontal="right"/>
    </xf>
    <xf numFmtId="4" fontId="10" fillId="0" borderId="3" xfId="2" applyNumberFormat="1" applyFont="1" applyFill="1" applyBorder="1" applyAlignment="1" applyProtection="1">
      <alignment horizontal="right" wrapText="1"/>
    </xf>
    <xf numFmtId="0" fontId="9" fillId="0" borderId="0" xfId="1386" applyFont="1" applyFill="1" applyBorder="1" applyAlignment="1" applyProtection="1">
      <alignment horizontal="justify" vertical="top" wrapText="1"/>
    </xf>
    <xf numFmtId="0" fontId="9" fillId="0" borderId="0" xfId="1386" applyFont="1" applyFill="1" applyAlignment="1" applyProtection="1">
      <alignment horizontal="right" wrapText="1"/>
    </xf>
    <xf numFmtId="179" fontId="9" fillId="0" borderId="0" xfId="786" applyNumberFormat="1" applyFont="1" applyFill="1" applyBorder="1" applyAlignment="1" applyProtection="1">
      <alignment vertical="top" wrapText="1"/>
    </xf>
    <xf numFmtId="182" fontId="9" fillId="0" borderId="0" xfId="3" applyNumberFormat="1" applyFont="1" applyFill="1" applyBorder="1" applyAlignment="1" applyProtection="1">
      <alignment horizontal="right" vertical="top"/>
      <protection locked="0"/>
    </xf>
    <xf numFmtId="49" fontId="9" fillId="0" borderId="0" xfId="5573" applyNumberFormat="1" applyFont="1" applyBorder="1" applyAlignment="1" applyProtection="1">
      <alignment horizontal="left" vertical="top"/>
    </xf>
    <xf numFmtId="0" fontId="10" fillId="0" borderId="0" xfId="6" applyFont="1" applyFill="1" applyBorder="1" applyAlignment="1" applyProtection="1">
      <alignment horizontal="center" wrapText="1"/>
    </xf>
    <xf numFmtId="2" fontId="9" fillId="0" borderId="0" xfId="5573" applyNumberFormat="1" applyFont="1" applyBorder="1" applyAlignment="1" applyProtection="1">
      <alignment horizontal="left" vertical="top"/>
    </xf>
    <xf numFmtId="3" fontId="10" fillId="0" borderId="0" xfId="6" applyNumberFormat="1" applyFont="1" applyFill="1" applyBorder="1" applyAlignment="1" applyProtection="1">
      <alignment horizontal="right"/>
    </xf>
    <xf numFmtId="4" fontId="10" fillId="0" borderId="15" xfId="83" applyNumberFormat="1" applyFont="1" applyFill="1" applyBorder="1" applyAlignment="1" applyProtection="1">
      <alignment horizontal="center" wrapText="1"/>
    </xf>
    <xf numFmtId="0" fontId="9" fillId="0" borderId="0" xfId="5573" applyFont="1" applyBorder="1" applyAlignment="1" applyProtection="1">
      <alignment horizontal="left" vertical="top"/>
    </xf>
    <xf numFmtId="0" fontId="63" fillId="0" borderId="0" xfId="6" applyFont="1" applyFill="1" applyBorder="1" applyAlignment="1" applyProtection="1">
      <alignment wrapText="1"/>
    </xf>
    <xf numFmtId="0" fontId="9" fillId="0" borderId="0" xfId="1386" applyNumberFormat="1" applyFont="1" applyFill="1" applyAlignment="1" applyProtection="1">
      <alignment horizontal="center" wrapText="1"/>
    </xf>
    <xf numFmtId="0" fontId="9" fillId="0" borderId="0" xfId="1386" applyFont="1" applyFill="1" applyAlignment="1" applyProtection="1">
      <alignment horizontal="justify" vertical="top" wrapText="1"/>
    </xf>
    <xf numFmtId="0" fontId="63" fillId="0" borderId="0" xfId="6" applyFont="1" applyFill="1" applyBorder="1" applyAlignment="1" applyProtection="1">
      <alignment vertical="top"/>
    </xf>
    <xf numFmtId="1" fontId="9" fillId="0" borderId="0" xfId="5834" quotePrefix="1" applyNumberFormat="1" applyFont="1" applyFill="1" applyBorder="1" applyAlignment="1" applyProtection="1">
      <alignment horizontal="left" vertical="top"/>
    </xf>
    <xf numFmtId="0" fontId="9" fillId="0" borderId="0" xfId="1386" applyNumberFormat="1" applyFont="1" applyFill="1" applyBorder="1" applyAlignment="1" applyProtection="1">
      <alignment horizontal="center" wrapText="1"/>
    </xf>
    <xf numFmtId="0" fontId="9" fillId="0" borderId="0" xfId="1386" applyFont="1" applyFill="1" applyBorder="1" applyAlignment="1" applyProtection="1">
      <alignment horizontal="right" wrapText="1"/>
    </xf>
    <xf numFmtId="44" fontId="9" fillId="0" borderId="0" xfId="1639" applyNumberFormat="1" applyFont="1" applyFill="1" applyBorder="1" applyAlignment="1" applyProtection="1">
      <alignment horizontal="right"/>
      <protection locked="0"/>
    </xf>
    <xf numFmtId="44" fontId="9" fillId="0" borderId="0" xfId="1639" applyNumberFormat="1" applyFont="1" applyFill="1" applyBorder="1" applyAlignment="1" applyProtection="1">
      <alignment horizontal="right" vertical="top"/>
      <protection locked="0"/>
    </xf>
    <xf numFmtId="49" fontId="56" fillId="70" borderId="14" xfId="83" applyNumberFormat="1" applyFont="1" applyFill="1" applyBorder="1" applyAlignment="1" applyProtection="1">
      <alignment horizontal="left" vertical="top"/>
    </xf>
    <xf numFmtId="0" fontId="10" fillId="0" borderId="15" xfId="83" applyFont="1" applyFill="1" applyBorder="1" applyAlignment="1" applyProtection="1">
      <alignment horizontal="left" vertical="top" wrapText="1"/>
    </xf>
    <xf numFmtId="44" fontId="9" fillId="0" borderId="0" xfId="3" applyNumberFormat="1" applyFont="1" applyFill="1" applyBorder="1" applyAlignment="1" applyProtection="1">
      <alignment horizontal="right" vertical="top"/>
      <protection locked="0"/>
    </xf>
    <xf numFmtId="0" fontId="58" fillId="0" borderId="57" xfId="0" applyFont="1" applyBorder="1" applyAlignment="1" applyProtection="1">
      <alignment vertical="center"/>
    </xf>
    <xf numFmtId="0" fontId="10" fillId="0" borderId="1" xfId="0" applyFont="1" applyFill="1" applyBorder="1" applyAlignment="1" applyProtection="1">
      <alignment horizontal="left" vertical="top"/>
    </xf>
    <xf numFmtId="179" fontId="15" fillId="24" borderId="0" xfId="786" applyNumberFormat="1" applyFont="1" applyFill="1" applyBorder="1" applyAlignment="1" applyProtection="1">
      <alignment horizontal="left" vertical="top" wrapText="1"/>
    </xf>
    <xf numFmtId="49" fontId="10" fillId="0" borderId="0" xfId="5573" applyNumberFormat="1" applyFont="1" applyBorder="1" applyAlignment="1" applyProtection="1">
      <alignment horizontal="left" vertical="top"/>
    </xf>
    <xf numFmtId="4" fontId="18" fillId="0" borderId="0" xfId="784" applyNumberFormat="1" applyFont="1" applyFill="1" applyBorder="1" applyAlignment="1" applyProtection="1">
      <alignment horizontal="center" wrapText="1"/>
    </xf>
    <xf numFmtId="4" fontId="10" fillId="0" borderId="0" xfId="83" applyNumberFormat="1" applyFont="1" applyFill="1" applyBorder="1" applyAlignment="1" applyProtection="1">
      <alignment horizontal="center"/>
    </xf>
    <xf numFmtId="4" fontId="9" fillId="0" borderId="0" xfId="783" applyNumberFormat="1" applyFont="1" applyFill="1" applyBorder="1" applyAlignment="1" applyProtection="1">
      <alignment horizontal="center" wrapText="1"/>
    </xf>
    <xf numFmtId="49" fontId="9" fillId="0" borderId="0" xfId="83" applyNumberFormat="1" applyFont="1" applyFill="1" applyBorder="1" applyAlignment="1" applyProtection="1">
      <alignment vertical="top"/>
    </xf>
    <xf numFmtId="49" fontId="56" fillId="66" borderId="14" xfId="83" applyNumberFormat="1" applyFont="1" applyFill="1" applyBorder="1" applyAlignment="1" applyProtection="1">
      <alignment vertical="top"/>
    </xf>
    <xf numFmtId="49" fontId="9" fillId="0" borderId="0" xfId="783" applyNumberFormat="1" applyFont="1" applyFill="1" applyBorder="1" applyAlignment="1" applyProtection="1">
      <alignment horizontal="left" vertical="top"/>
    </xf>
    <xf numFmtId="0" fontId="36" fillId="0" borderId="0" xfId="0" applyFont="1"/>
    <xf numFmtId="4" fontId="252" fillId="0" borderId="0" xfId="2998" applyNumberFormat="1" applyFont="1" applyFill="1" applyBorder="1" applyAlignment="1">
      <alignment vertical="center" wrapText="1"/>
    </xf>
    <xf numFmtId="1" fontId="251" fillId="0" borderId="89" xfId="2998" applyNumberFormat="1" applyFont="1" applyFill="1" applyBorder="1" applyAlignment="1">
      <alignment horizontal="center" vertical="center" wrapText="1"/>
    </xf>
    <xf numFmtId="0" fontId="252" fillId="0" borderId="87" xfId="2998" applyFont="1" applyFill="1" applyBorder="1" applyAlignment="1">
      <alignment horizontal="center" vertical="top" wrapText="1"/>
    </xf>
    <xf numFmtId="0" fontId="243" fillId="0" borderId="86" xfId="3473" applyNumberFormat="1" applyFont="1" applyFill="1" applyBorder="1" applyAlignment="1" applyProtection="1">
      <alignment horizontal="left" vertical="center" wrapText="1"/>
    </xf>
    <xf numFmtId="0" fontId="252" fillId="0" borderId="85" xfId="2998" applyFont="1" applyFill="1" applyBorder="1" applyAlignment="1">
      <alignment horizontal="center" wrapText="1"/>
    </xf>
    <xf numFmtId="0" fontId="251" fillId="0" borderId="105" xfId="3473" applyNumberFormat="1" applyFont="1" applyFill="1" applyBorder="1" applyAlignment="1" applyProtection="1">
      <alignment horizontal="left" vertical="center" wrapText="1"/>
    </xf>
    <xf numFmtId="4" fontId="252" fillId="0" borderId="104" xfId="2998" applyNumberFormat="1" applyFont="1" applyFill="1" applyBorder="1" applyAlignment="1">
      <alignment horizontal="center" wrapText="1"/>
    </xf>
    <xf numFmtId="0" fontId="252" fillId="0" borderId="103" xfId="2998" applyFont="1" applyFill="1" applyBorder="1" applyAlignment="1">
      <alignment horizontal="center" wrapText="1"/>
    </xf>
    <xf numFmtId="0" fontId="251" fillId="0" borderId="86" xfId="3473" applyNumberFormat="1" applyFont="1" applyFill="1" applyBorder="1" applyAlignment="1" applyProtection="1">
      <alignment horizontal="left" vertical="center" wrapText="1"/>
    </xf>
    <xf numFmtId="0" fontId="254" fillId="0" borderId="0" xfId="2998" applyFont="1" applyFill="1" applyAlignment="1">
      <alignment vertical="center" wrapText="1"/>
    </xf>
    <xf numFmtId="4" fontId="252" fillId="0" borderId="0" xfId="2998" applyNumberFormat="1" applyFont="1" applyFill="1" applyAlignment="1">
      <alignment vertical="center" wrapText="1"/>
    </xf>
    <xf numFmtId="4" fontId="252" fillId="0" borderId="0" xfId="2998" applyNumberFormat="1" applyFont="1" applyFill="1" applyAlignment="1">
      <alignment horizontal="center" vertical="center" wrapText="1"/>
    </xf>
    <xf numFmtId="0" fontId="9" fillId="0" borderId="0" xfId="2998" applyFont="1"/>
    <xf numFmtId="0" fontId="252" fillId="0" borderId="0" xfId="2998" applyFont="1" applyFill="1" applyBorder="1" applyAlignment="1">
      <alignment vertical="center" wrapText="1"/>
    </xf>
    <xf numFmtId="3" fontId="9" fillId="0" borderId="0" xfId="20793" applyNumberFormat="1" applyFont="1" applyFill="1" applyAlignment="1">
      <alignment horizontal="right"/>
    </xf>
    <xf numFmtId="209" fontId="9" fillId="0" borderId="0" xfId="20793" applyFont="1" applyFill="1" applyAlignment="1">
      <alignment horizontal="left"/>
    </xf>
    <xf numFmtId="0" fontId="252" fillId="0" borderId="44" xfId="2998" applyFont="1" applyFill="1" applyBorder="1" applyAlignment="1">
      <alignment horizontal="center" vertical="center" wrapText="1"/>
    </xf>
    <xf numFmtId="165" fontId="143" fillId="0" borderId="74" xfId="2998" applyNumberFormat="1" applyFont="1" applyFill="1" applyBorder="1" applyAlignment="1">
      <alignment horizontal="center" vertical="center" wrapText="1"/>
    </xf>
    <xf numFmtId="165" fontId="243" fillId="0" borderId="74" xfId="2998" applyNumberFormat="1" applyFont="1" applyFill="1" applyBorder="1" applyAlignment="1">
      <alignment horizontal="center" vertical="center" wrapText="1"/>
    </xf>
    <xf numFmtId="0" fontId="250" fillId="0" borderId="0" xfId="2998" applyFont="1" applyFill="1" applyAlignment="1">
      <alignment horizontal="center" vertical="center" wrapText="1"/>
    </xf>
    <xf numFmtId="0" fontId="243" fillId="0" borderId="0" xfId="2998" applyFont="1" applyAlignment="1">
      <alignment vertical="center"/>
    </xf>
    <xf numFmtId="165" fontId="243" fillId="0" borderId="70" xfId="2998" applyNumberFormat="1" applyFont="1" applyFill="1" applyBorder="1" applyAlignment="1">
      <alignment horizontal="center" vertical="center" wrapText="1"/>
    </xf>
    <xf numFmtId="165" fontId="143" fillId="0" borderId="124" xfId="2998" applyNumberFormat="1" applyFont="1" applyFill="1" applyBorder="1" applyAlignment="1">
      <alignment horizontal="center" vertical="center" wrapText="1"/>
    </xf>
    <xf numFmtId="165" fontId="243" fillId="0" borderId="124" xfId="2998" applyNumberFormat="1" applyFont="1" applyFill="1" applyBorder="1" applyAlignment="1">
      <alignment horizontal="center" vertical="center" wrapText="1"/>
    </xf>
    <xf numFmtId="0" fontId="256" fillId="0" borderId="0" xfId="20795" applyFont="1" applyFill="1" applyBorder="1" applyAlignment="1" applyProtection="1">
      <alignment horizontal="justify"/>
    </xf>
    <xf numFmtId="0" fontId="256" fillId="0" borderId="0" xfId="20795" applyFont="1" applyFill="1" applyBorder="1" applyAlignment="1" applyProtection="1">
      <alignment horizontal="justify" wrapText="1"/>
    </xf>
    <xf numFmtId="49" fontId="255" fillId="0" borderId="0" xfId="20795" applyNumberFormat="1" applyFont="1" applyFill="1" applyBorder="1" applyAlignment="1" applyProtection="1">
      <alignment horizontal="justify" vertical="top"/>
    </xf>
    <xf numFmtId="207" fontId="256" fillId="0" borderId="0" xfId="20795" applyNumberFormat="1" applyFont="1" applyFill="1" applyBorder="1" applyAlignment="1" applyProtection="1">
      <alignment horizontal="right"/>
    </xf>
    <xf numFmtId="0" fontId="256" fillId="0" borderId="0" xfId="20795" applyFont="1" applyFill="1" applyBorder="1" applyAlignment="1" applyProtection="1">
      <alignment horizontal="right"/>
    </xf>
    <xf numFmtId="49" fontId="257" fillId="0" borderId="0" xfId="20795" applyNumberFormat="1" applyFont="1" applyFill="1" applyBorder="1" applyAlignment="1" applyProtection="1">
      <alignment horizontal="justify" vertical="top"/>
    </xf>
    <xf numFmtId="4" fontId="9" fillId="0" borderId="27" xfId="1386" applyNumberFormat="1" applyFont="1" applyFill="1" applyBorder="1" applyAlignment="1" applyProtection="1">
      <alignment horizontal="right" wrapText="1"/>
    </xf>
    <xf numFmtId="0" fontId="9" fillId="0" borderId="27" xfId="1386" applyFont="1" applyFill="1" applyBorder="1" applyAlignment="1" applyProtection="1">
      <alignment horizontal="center"/>
    </xf>
    <xf numFmtId="207" fontId="257" fillId="0" borderId="0" xfId="20795" applyNumberFormat="1" applyFont="1" applyFill="1" applyBorder="1" applyAlignment="1" applyProtection="1">
      <alignment horizontal="right" vertical="top"/>
    </xf>
    <xf numFmtId="0" fontId="252" fillId="0" borderId="0" xfId="2998" applyFont="1" applyFill="1" applyBorder="1" applyAlignment="1">
      <alignment horizontal="center" vertical="top" wrapText="1"/>
    </xf>
    <xf numFmtId="0" fontId="252" fillId="0" borderId="0" xfId="2998" applyFont="1" applyFill="1" applyBorder="1" applyAlignment="1">
      <alignment horizontal="right" vertical="center" wrapText="1"/>
    </xf>
    <xf numFmtId="0" fontId="243" fillId="0" borderId="86" xfId="3473" applyNumberFormat="1" applyFont="1" applyFill="1" applyBorder="1" applyAlignment="1" applyProtection="1">
      <alignment horizontal="left" wrapText="1"/>
    </xf>
    <xf numFmtId="4" fontId="252" fillId="0" borderId="41" xfId="2998" applyNumberFormat="1" applyFont="1" applyFill="1" applyBorder="1" applyAlignment="1">
      <alignment horizontal="left" wrapText="1"/>
    </xf>
    <xf numFmtId="0" fontId="252" fillId="0" borderId="85" xfId="2998" applyFont="1" applyFill="1" applyBorder="1" applyAlignment="1">
      <alignment horizontal="left" wrapText="1"/>
    </xf>
    <xf numFmtId="0" fontId="243" fillId="0" borderId="105" xfId="3473" applyNumberFormat="1" applyFont="1" applyFill="1" applyBorder="1" applyAlignment="1" applyProtection="1">
      <alignment horizontal="left" wrapText="1"/>
    </xf>
    <xf numFmtId="4" fontId="252" fillId="0" borderId="104" xfId="2998" applyNumberFormat="1" applyFont="1" applyFill="1" applyBorder="1" applyAlignment="1">
      <alignment horizontal="left" wrapText="1"/>
    </xf>
    <xf numFmtId="0" fontId="252" fillId="0" borderId="103" xfId="2998" applyFont="1" applyFill="1" applyBorder="1" applyAlignment="1">
      <alignment horizontal="left" wrapText="1"/>
    </xf>
    <xf numFmtId="0" fontId="252" fillId="0" borderId="84" xfId="2998" applyFont="1" applyFill="1" applyBorder="1" applyAlignment="1">
      <alignment horizontal="center" vertical="top" wrapText="1"/>
    </xf>
    <xf numFmtId="0" fontId="243" fillId="0" borderId="83" xfId="3473" applyNumberFormat="1" applyFont="1" applyFill="1" applyBorder="1" applyAlignment="1" applyProtection="1">
      <alignment horizontal="left" wrapText="1"/>
    </xf>
    <xf numFmtId="4" fontId="252" fillId="0" borderId="82" xfId="2998" applyNumberFormat="1" applyFont="1" applyFill="1" applyBorder="1" applyAlignment="1">
      <alignment horizontal="left" wrapText="1"/>
    </xf>
    <xf numFmtId="0" fontId="252" fillId="0" borderId="44" xfId="2998" applyFont="1" applyFill="1" applyBorder="1" applyAlignment="1">
      <alignment horizontal="center" vertical="top" wrapText="1"/>
    </xf>
    <xf numFmtId="0" fontId="243" fillId="0" borderId="44" xfId="3473" applyNumberFormat="1" applyFont="1" applyFill="1" applyBorder="1" applyAlignment="1" applyProtection="1">
      <alignment horizontal="left" wrapText="1"/>
    </xf>
    <xf numFmtId="4" fontId="252" fillId="0" borderId="44" xfId="2998" applyNumberFormat="1" applyFont="1" applyFill="1" applyBorder="1" applyAlignment="1">
      <alignment horizontal="left" wrapText="1"/>
    </xf>
    <xf numFmtId="0" fontId="252" fillId="0" borderId="124" xfId="2998" applyFont="1" applyFill="1" applyBorder="1" applyAlignment="1">
      <alignment horizontal="left" wrapText="1"/>
    </xf>
    <xf numFmtId="0" fontId="252" fillId="0" borderId="39" xfId="2998" applyFont="1" applyFill="1" applyBorder="1" applyAlignment="1">
      <alignment vertical="center" wrapText="1"/>
    </xf>
    <xf numFmtId="0" fontId="250" fillId="0" borderId="122" xfId="2998" applyFont="1" applyFill="1" applyBorder="1" applyAlignment="1">
      <alignment horizontal="right" vertical="center" wrapText="1"/>
    </xf>
    <xf numFmtId="0" fontId="252" fillId="0" borderId="97" xfId="2998" applyFont="1" applyFill="1" applyBorder="1" applyAlignment="1">
      <alignment horizontal="center" vertical="top" wrapText="1"/>
    </xf>
    <xf numFmtId="0" fontId="243" fillId="0" borderId="96" xfId="3473" applyNumberFormat="1" applyFont="1" applyFill="1" applyBorder="1" applyAlignment="1" applyProtection="1">
      <alignment horizontal="left" wrapText="1"/>
    </xf>
    <xf numFmtId="4" fontId="252" fillId="0" borderId="94" xfId="2998" applyNumberFormat="1" applyFont="1" applyFill="1" applyBorder="1" applyAlignment="1">
      <alignment horizontal="center" wrapText="1"/>
    </xf>
    <xf numFmtId="0" fontId="252" fillId="0" borderId="95" xfId="2998" applyFont="1" applyFill="1" applyBorder="1" applyAlignment="1">
      <alignment horizontal="center" wrapText="1"/>
    </xf>
    <xf numFmtId="49" fontId="243" fillId="0" borderId="86" xfId="3473" applyNumberFormat="1" applyFont="1" applyFill="1" applyBorder="1" applyAlignment="1" applyProtection="1">
      <alignment horizontal="left" wrapText="1"/>
    </xf>
    <xf numFmtId="0" fontId="243" fillId="0" borderId="85" xfId="2998" applyFont="1" applyFill="1" applyBorder="1" applyAlignment="1">
      <alignment horizontal="center" wrapText="1"/>
    </xf>
    <xf numFmtId="4" fontId="243" fillId="0" borderId="82" xfId="2998" applyNumberFormat="1" applyFont="1" applyFill="1" applyBorder="1" applyAlignment="1">
      <alignment horizontal="center" wrapText="1"/>
    </xf>
    <xf numFmtId="0" fontId="243" fillId="0" borderId="81" xfId="2998" applyFont="1" applyFill="1" applyBorder="1" applyAlignment="1">
      <alignment horizontal="center" wrapText="1"/>
    </xf>
    <xf numFmtId="0" fontId="252" fillId="0" borderId="107" xfId="2998" applyFont="1" applyFill="1" applyBorder="1" applyAlignment="1">
      <alignment horizontal="center" vertical="top" wrapText="1"/>
    </xf>
    <xf numFmtId="4" fontId="252" fillId="0" borderId="44" xfId="2998" applyNumberFormat="1" applyFont="1" applyFill="1" applyBorder="1" applyAlignment="1">
      <alignment horizontal="center" wrapText="1"/>
    </xf>
    <xf numFmtId="0" fontId="252" fillId="0" borderId="44" xfId="2998" applyFont="1" applyFill="1" applyBorder="1" applyAlignment="1">
      <alignment horizontal="center" wrapText="1"/>
    </xf>
    <xf numFmtId="0" fontId="243" fillId="0" borderId="83" xfId="3473" applyNumberFormat="1" applyFont="1" applyFill="1" applyBorder="1" applyAlignment="1" applyProtection="1">
      <alignment horizontal="left" vertical="center" wrapText="1"/>
    </xf>
    <xf numFmtId="4" fontId="252" fillId="0" borderId="82" xfId="2998" applyNumberFormat="1" applyFont="1" applyFill="1" applyBorder="1" applyAlignment="1">
      <alignment horizontal="center" wrapText="1"/>
    </xf>
    <xf numFmtId="0" fontId="252" fillId="0" borderId="81" xfId="2998" applyFont="1" applyFill="1" applyBorder="1" applyAlignment="1">
      <alignment horizontal="center" wrapText="1"/>
    </xf>
    <xf numFmtId="0" fontId="243" fillId="0" borderId="101" xfId="3473" applyNumberFormat="1" applyFont="1" applyFill="1" applyBorder="1" applyAlignment="1" applyProtection="1">
      <alignment horizontal="left" wrapText="1"/>
    </xf>
    <xf numFmtId="4" fontId="252" fillId="0" borderId="89" xfId="2998" applyNumberFormat="1" applyFont="1" applyFill="1" applyBorder="1" applyAlignment="1">
      <alignment horizontal="center" wrapText="1"/>
    </xf>
    <xf numFmtId="0" fontId="252" fillId="0" borderId="100" xfId="2998" applyFont="1" applyFill="1" applyBorder="1" applyAlignment="1">
      <alignment horizontal="center" wrapText="1"/>
    </xf>
    <xf numFmtId="0" fontId="252" fillId="0" borderId="44" xfId="2998" applyFont="1" applyFill="1" applyBorder="1" applyAlignment="1">
      <alignment horizontal="left" vertical="center" wrapText="1"/>
    </xf>
    <xf numFmtId="0" fontId="250" fillId="0" borderId="79" xfId="2998" applyFont="1" applyFill="1" applyBorder="1" applyAlignment="1">
      <alignment horizontal="right" vertical="center" wrapText="1"/>
    </xf>
    <xf numFmtId="0" fontId="250" fillId="0" borderId="36" xfId="2998" applyFont="1" applyFill="1" applyBorder="1" applyAlignment="1">
      <alignment horizontal="right" vertical="center" wrapText="1"/>
    </xf>
    <xf numFmtId="0" fontId="250" fillId="0" borderId="77" xfId="2998" applyFont="1" applyFill="1" applyBorder="1" applyAlignment="1">
      <alignment horizontal="right" vertical="center" wrapText="1"/>
    </xf>
    <xf numFmtId="0" fontId="251" fillId="0" borderId="61" xfId="2998" applyFont="1" applyFill="1" applyBorder="1" applyAlignment="1">
      <alignment horizontal="center" vertical="center" wrapText="1"/>
    </xf>
    <xf numFmtId="165" fontId="243" fillId="0" borderId="67" xfId="2998" applyNumberFormat="1" applyFont="1" applyFill="1" applyBorder="1" applyAlignment="1">
      <alignment horizontal="center" vertical="center" wrapText="1"/>
    </xf>
    <xf numFmtId="0" fontId="252" fillId="0" borderId="38" xfId="2998" applyFont="1" applyFill="1" applyBorder="1" applyAlignment="1">
      <alignment horizontal="left" vertical="center" wrapText="1"/>
    </xf>
    <xf numFmtId="0" fontId="143" fillId="0" borderId="16" xfId="2998" applyFont="1" applyFill="1" applyBorder="1" applyAlignment="1">
      <alignment horizontal="left" vertical="center" wrapText="1"/>
    </xf>
    <xf numFmtId="165" fontId="243" fillId="0" borderId="128" xfId="2998" applyNumberFormat="1" applyFont="1" applyFill="1" applyBorder="1" applyAlignment="1">
      <alignment horizontal="center" vertical="center" wrapText="1"/>
    </xf>
    <xf numFmtId="0" fontId="243" fillId="0" borderId="87" xfId="2998" applyFont="1" applyFill="1" applyBorder="1" applyAlignment="1">
      <alignment horizontal="center" vertical="top" wrapText="1"/>
    </xf>
    <xf numFmtId="0" fontId="252" fillId="0" borderId="16" xfId="2998" applyFont="1" applyFill="1" applyBorder="1" applyAlignment="1">
      <alignment horizontal="left" vertical="center" wrapText="1"/>
    </xf>
    <xf numFmtId="165" fontId="251" fillId="0" borderId="61" xfId="2998" applyNumberFormat="1" applyFont="1" applyFill="1" applyBorder="1" applyAlignment="1">
      <alignment horizontal="center" vertical="center" wrapText="1"/>
    </xf>
    <xf numFmtId="210" fontId="251" fillId="0" borderId="0" xfId="2998" applyNumberFormat="1" applyFont="1" applyFill="1" applyBorder="1" applyAlignment="1">
      <alignment vertical="center" wrapText="1"/>
    </xf>
    <xf numFmtId="210" fontId="251" fillId="0" borderId="127" xfId="2998" applyNumberFormat="1" applyFont="1" applyFill="1" applyBorder="1" applyAlignment="1">
      <alignment horizontal="center" vertical="center" wrapText="1"/>
    </xf>
    <xf numFmtId="210" fontId="251" fillId="0" borderId="44" xfId="2998" applyNumberFormat="1" applyFont="1" applyFill="1" applyBorder="1" applyAlignment="1">
      <alignment horizontal="center" vertical="center" wrapText="1"/>
    </xf>
    <xf numFmtId="210" fontId="251" fillId="0" borderId="78" xfId="2998" applyNumberFormat="1" applyFont="1" applyFill="1" applyBorder="1" applyAlignment="1">
      <alignment vertical="center" wrapText="1"/>
    </xf>
    <xf numFmtId="210" fontId="251" fillId="0" borderId="65" xfId="2998" applyNumberFormat="1" applyFont="1" applyFill="1" applyBorder="1" applyAlignment="1">
      <alignment horizontal="center" vertical="center" wrapText="1"/>
    </xf>
    <xf numFmtId="210" fontId="251" fillId="0" borderId="14" xfId="2998" applyNumberFormat="1" applyFont="1" applyFill="1" applyBorder="1" applyAlignment="1">
      <alignment horizontal="center" vertical="center" wrapText="1"/>
    </xf>
    <xf numFmtId="210" fontId="243" fillId="0" borderId="44" xfId="2998" applyNumberFormat="1" applyFont="1" applyFill="1" applyBorder="1" applyAlignment="1">
      <alignment horizontal="center"/>
    </xf>
    <xf numFmtId="210" fontId="243" fillId="0" borderId="44" xfId="2998" applyNumberFormat="1" applyFont="1" applyFill="1" applyBorder="1" applyAlignment="1">
      <alignment horizontal="right"/>
    </xf>
    <xf numFmtId="210" fontId="251" fillId="0" borderId="40" xfId="2998" applyNumberFormat="1" applyFont="1" applyFill="1" applyBorder="1" applyAlignment="1">
      <alignment vertical="center" wrapText="1"/>
    </xf>
    <xf numFmtId="210" fontId="243" fillId="0" borderId="0" xfId="2998" applyNumberFormat="1" applyFont="1" applyFill="1" applyBorder="1" applyAlignment="1">
      <alignment vertical="center" wrapText="1"/>
    </xf>
    <xf numFmtId="210" fontId="251" fillId="0" borderId="66" xfId="2998" applyNumberFormat="1" applyFont="1" applyFill="1" applyBorder="1" applyAlignment="1">
      <alignment horizontal="center" vertical="center" wrapText="1"/>
    </xf>
    <xf numFmtId="210" fontId="251" fillId="0" borderId="88" xfId="2998" applyNumberFormat="1" applyFont="1" applyFill="1" applyBorder="1" applyAlignment="1">
      <alignment horizontal="center" vertical="center" wrapText="1"/>
    </xf>
    <xf numFmtId="210" fontId="243" fillId="0" borderId="102" xfId="2998" applyNumberFormat="1" applyFont="1" applyFill="1" applyBorder="1" applyAlignment="1">
      <alignment horizontal="center"/>
    </xf>
    <xf numFmtId="210" fontId="243" fillId="0" borderId="120" xfId="2998" applyNumberFormat="1" applyFont="1" applyFill="1" applyBorder="1" applyAlignment="1">
      <alignment horizontal="center" vertical="center"/>
    </xf>
    <xf numFmtId="210" fontId="243" fillId="0" borderId="0" xfId="2998" applyNumberFormat="1" applyFont="1" applyFill="1" applyBorder="1" applyAlignment="1">
      <alignment horizontal="center" vertical="center"/>
    </xf>
    <xf numFmtId="210" fontId="252" fillId="0" borderId="44" xfId="2998" applyNumberFormat="1" applyFont="1" applyFill="1" applyBorder="1" applyAlignment="1">
      <alignment horizontal="center" vertical="center" wrapText="1"/>
    </xf>
    <xf numFmtId="210" fontId="251" fillId="0" borderId="77" xfId="2998" applyNumberFormat="1" applyFont="1" applyFill="1" applyBorder="1" applyAlignment="1">
      <alignment vertical="center" wrapText="1"/>
    </xf>
    <xf numFmtId="210" fontId="251" fillId="0" borderId="0" xfId="2998" applyNumberFormat="1" applyFont="1" applyFill="1" applyBorder="1" applyAlignment="1">
      <alignment horizontal="center" vertical="center" wrapText="1"/>
    </xf>
    <xf numFmtId="210" fontId="243" fillId="0" borderId="99" xfId="2998" applyNumberFormat="1" applyFont="1" applyFill="1" applyBorder="1" applyAlignment="1">
      <alignment horizontal="center"/>
    </xf>
    <xf numFmtId="210" fontId="252" fillId="0" borderId="0" xfId="2998" applyNumberFormat="1" applyFont="1" applyFill="1" applyAlignment="1">
      <alignment vertical="center" wrapText="1"/>
    </xf>
    <xf numFmtId="210" fontId="252" fillId="0" borderId="0" xfId="2998" applyNumberFormat="1" applyFont="1" applyFill="1" applyBorder="1" applyAlignment="1">
      <alignment vertical="center" wrapText="1"/>
    </xf>
    <xf numFmtId="210" fontId="252" fillId="0" borderId="44" xfId="2998" applyNumberFormat="1" applyFont="1" applyFill="1" applyBorder="1" applyAlignment="1">
      <alignment vertical="center" wrapText="1"/>
    </xf>
    <xf numFmtId="210" fontId="252" fillId="0" borderId="0" xfId="2998" applyNumberFormat="1" applyFont="1" applyFill="1" applyAlignment="1">
      <alignment horizontal="center" vertical="center" wrapText="1"/>
    </xf>
    <xf numFmtId="210" fontId="252" fillId="0" borderId="56" xfId="2998" applyNumberFormat="1" applyFont="1" applyFill="1" applyBorder="1" applyAlignment="1">
      <alignment horizontal="center" vertical="center" wrapText="1"/>
    </xf>
    <xf numFmtId="210" fontId="243" fillId="0" borderId="0" xfId="2998" applyNumberFormat="1" applyFont="1" applyFill="1" applyAlignment="1">
      <alignment vertical="center"/>
    </xf>
    <xf numFmtId="165" fontId="251" fillId="0" borderId="0" xfId="2998" applyNumberFormat="1" applyFont="1" applyFill="1" applyBorder="1" applyAlignment="1">
      <alignment horizontal="center" vertical="center" wrapText="1"/>
    </xf>
    <xf numFmtId="44" fontId="251" fillId="0" borderId="0" xfId="5830" applyFont="1" applyFill="1" applyBorder="1" applyAlignment="1">
      <alignment vertical="center" wrapText="1"/>
    </xf>
    <xf numFmtId="44" fontId="251" fillId="0" borderId="61" xfId="5830" applyFont="1" applyFill="1" applyBorder="1" applyAlignment="1">
      <alignment horizontal="center" vertical="center" wrapText="1"/>
    </xf>
    <xf numFmtId="44" fontId="243" fillId="0" borderId="128" xfId="5830" applyFont="1" applyFill="1" applyBorder="1" applyAlignment="1">
      <alignment horizontal="center" vertical="center" wrapText="1"/>
    </xf>
    <xf numFmtId="44" fontId="243" fillId="0" borderId="67" xfId="5830" applyFont="1" applyFill="1" applyBorder="1" applyAlignment="1">
      <alignment horizontal="center" vertical="center" wrapText="1"/>
    </xf>
    <xf numFmtId="44" fontId="251" fillId="0" borderId="65" xfId="5830" applyFont="1" applyFill="1" applyBorder="1" applyAlignment="1">
      <alignment horizontal="center" vertical="center" wrapText="1"/>
    </xf>
    <xf numFmtId="44" fontId="251" fillId="0" borderId="14" xfId="5830" applyFont="1" applyFill="1" applyBorder="1" applyAlignment="1">
      <alignment horizontal="center" vertical="center" wrapText="1"/>
    </xf>
    <xf numFmtId="44" fontId="243" fillId="0" borderId="44" xfId="5830" applyFont="1" applyFill="1" applyBorder="1" applyAlignment="1">
      <alignment horizontal="center"/>
    </xf>
    <xf numFmtId="44" fontId="251" fillId="0" borderId="40" xfId="5830" applyFont="1" applyFill="1" applyBorder="1" applyAlignment="1">
      <alignment vertical="center" wrapText="1"/>
    </xf>
    <xf numFmtId="44" fontId="243" fillId="0" borderId="0" xfId="5830" applyFont="1" applyFill="1" applyBorder="1" applyAlignment="1">
      <alignment vertical="center" wrapText="1"/>
    </xf>
    <xf numFmtId="44" fontId="251" fillId="0" borderId="66" xfId="5830" applyFont="1" applyFill="1" applyBorder="1" applyAlignment="1">
      <alignment horizontal="center" vertical="center" wrapText="1"/>
    </xf>
    <xf numFmtId="44" fontId="251" fillId="0" borderId="88" xfId="5830" applyFont="1" applyFill="1" applyBorder="1" applyAlignment="1">
      <alignment horizontal="center" vertical="center" wrapText="1"/>
    </xf>
    <xf numFmtId="44" fontId="243" fillId="0" borderId="44" xfId="5830" applyFont="1" applyFill="1" applyBorder="1" applyAlignment="1">
      <alignment horizontal="right"/>
    </xf>
    <xf numFmtId="44" fontId="243" fillId="0" borderId="120" xfId="5830" applyFont="1" applyFill="1" applyBorder="1" applyAlignment="1">
      <alignment horizontal="center" vertical="center"/>
    </xf>
    <xf numFmtId="44" fontId="243" fillId="0" borderId="0" xfId="5830" applyFont="1" applyFill="1" applyBorder="1" applyAlignment="1">
      <alignment horizontal="center" vertical="center"/>
    </xf>
    <xf numFmtId="44" fontId="252" fillId="0" borderId="0" xfId="5830" applyFont="1" applyFill="1" applyAlignment="1">
      <alignment vertical="center" wrapText="1"/>
    </xf>
    <xf numFmtId="44" fontId="252" fillId="0" borderId="0" xfId="5830" applyFont="1" applyFill="1" applyAlignment="1">
      <alignment horizontal="center" vertical="center" wrapText="1"/>
    </xf>
    <xf numFmtId="44" fontId="252" fillId="0" borderId="44" xfId="5830" applyFont="1" applyFill="1" applyBorder="1" applyAlignment="1">
      <alignment horizontal="center" vertical="center" wrapText="1"/>
    </xf>
    <xf numFmtId="44" fontId="251" fillId="0" borderId="77" xfId="5830" applyFont="1" applyFill="1" applyBorder="1" applyAlignment="1">
      <alignment vertical="center" wrapText="1"/>
    </xf>
    <xf numFmtId="44" fontId="243" fillId="0" borderId="0" xfId="5830" applyFont="1" applyFill="1" applyAlignment="1">
      <alignment vertical="center"/>
    </xf>
    <xf numFmtId="44" fontId="251" fillId="0" borderId="127" xfId="5830" applyFont="1" applyFill="1" applyBorder="1" applyAlignment="1">
      <alignment horizontal="center" vertical="center" wrapText="1"/>
    </xf>
    <xf numFmtId="44" fontId="251" fillId="0" borderId="44" xfId="5830" applyFont="1" applyFill="1" applyBorder="1" applyAlignment="1">
      <alignment horizontal="center" vertical="center" wrapText="1"/>
    </xf>
    <xf numFmtId="44" fontId="243" fillId="0" borderId="44" xfId="5830" applyFont="1" applyFill="1" applyBorder="1"/>
    <xf numFmtId="44" fontId="251" fillId="0" borderId="0" xfId="5830" applyFont="1" applyFill="1" applyBorder="1" applyAlignment="1">
      <alignment horizontal="center" vertical="center" wrapText="1"/>
    </xf>
    <xf numFmtId="44" fontId="243" fillId="0" borderId="102" xfId="5830" applyFont="1" applyFill="1" applyBorder="1" applyAlignment="1">
      <alignment horizontal="center"/>
    </xf>
    <xf numFmtId="44" fontId="243" fillId="0" borderId="99" xfId="5830" applyFont="1" applyFill="1" applyBorder="1" applyAlignment="1">
      <alignment horizontal="center"/>
    </xf>
    <xf numFmtId="165" fontId="251" fillId="0" borderId="121" xfId="2998" applyNumberFormat="1" applyFont="1" applyFill="1" applyBorder="1" applyAlignment="1">
      <alignment horizontal="right" vertical="top"/>
    </xf>
    <xf numFmtId="44" fontId="243" fillId="0" borderId="114" xfId="5830" applyFont="1" applyFill="1" applyBorder="1" applyAlignment="1">
      <alignment horizontal="center"/>
    </xf>
    <xf numFmtId="44" fontId="243" fillId="0" borderId="113" xfId="5830" applyFont="1" applyFill="1" applyBorder="1" applyAlignment="1">
      <alignment horizontal="center"/>
    </xf>
    <xf numFmtId="0" fontId="251" fillId="0" borderId="44" xfId="2998" applyFont="1" applyFill="1" applyBorder="1" applyAlignment="1">
      <alignment horizontal="justify" vertical="top" wrapText="1"/>
    </xf>
    <xf numFmtId="0" fontId="252" fillId="0" borderId="133" xfId="2998" applyFont="1" applyFill="1" applyBorder="1" applyAlignment="1">
      <alignment horizontal="center" vertical="top" wrapText="1"/>
    </xf>
    <xf numFmtId="0" fontId="243" fillId="0" borderId="134" xfId="3473" applyNumberFormat="1" applyFont="1" applyFill="1" applyBorder="1" applyAlignment="1" applyProtection="1">
      <alignment horizontal="left" vertical="center" wrapText="1"/>
    </xf>
    <xf numFmtId="4" fontId="252" fillId="0" borderId="135" xfId="2998" applyNumberFormat="1" applyFont="1" applyFill="1" applyBorder="1" applyAlignment="1">
      <alignment horizontal="center" wrapText="1"/>
    </xf>
    <xf numFmtId="0" fontId="252" fillId="0" borderId="136" xfId="2998" applyFont="1" applyFill="1" applyBorder="1" applyAlignment="1">
      <alignment horizontal="center" wrapText="1"/>
    </xf>
    <xf numFmtId="209" fontId="9" fillId="0" borderId="0" xfId="20793" applyFont="1" applyFill="1" applyBorder="1" applyAlignment="1">
      <alignment horizontal="center" vertical="top"/>
    </xf>
    <xf numFmtId="0" fontId="9" fillId="0" borderId="0" xfId="2998" applyFont="1" applyFill="1" applyBorder="1"/>
    <xf numFmtId="0" fontId="9" fillId="0" borderId="0" xfId="2998" applyFont="1" applyFill="1"/>
    <xf numFmtId="4" fontId="243" fillId="0" borderId="0" xfId="2998" applyNumberFormat="1" applyFont="1" applyFill="1" applyAlignment="1">
      <alignment vertical="center"/>
    </xf>
    <xf numFmtId="44" fontId="251" fillId="0" borderId="78" xfId="5830" applyFont="1" applyFill="1" applyBorder="1" applyAlignment="1">
      <alignment vertical="center" wrapText="1"/>
    </xf>
    <xf numFmtId="0" fontId="243" fillId="0" borderId="134" xfId="3473" applyNumberFormat="1" applyFont="1" applyFill="1" applyBorder="1" applyAlignment="1" applyProtection="1">
      <alignment horizontal="left" wrapText="1"/>
    </xf>
    <xf numFmtId="4" fontId="243" fillId="0" borderId="134" xfId="2998" applyNumberFormat="1" applyFont="1" applyFill="1" applyBorder="1" applyAlignment="1">
      <alignment horizontal="center" wrapText="1"/>
    </xf>
    <xf numFmtId="0" fontId="243" fillId="0" borderId="136" xfId="2998" applyFont="1" applyFill="1" applyBorder="1" applyAlignment="1">
      <alignment horizontal="center" wrapText="1"/>
    </xf>
    <xf numFmtId="0" fontId="250" fillId="0" borderId="44" xfId="2998" applyFont="1" applyFill="1" applyBorder="1" applyAlignment="1">
      <alignment horizontal="center" vertical="center" wrapText="1"/>
    </xf>
    <xf numFmtId="9" fontId="250" fillId="0" borderId="44" xfId="2998" applyNumberFormat="1" applyFont="1" applyFill="1" applyBorder="1" applyAlignment="1">
      <alignment horizontal="center" vertical="center" wrapText="1"/>
    </xf>
    <xf numFmtId="0" fontId="250" fillId="0" borderId="125" xfId="2998" applyFont="1" applyFill="1" applyBorder="1" applyAlignment="1">
      <alignment horizontal="center" vertical="center" wrapText="1"/>
    </xf>
    <xf numFmtId="9" fontId="250" fillId="0" borderId="125" xfId="2998" applyNumberFormat="1" applyFont="1" applyFill="1" applyBorder="1" applyAlignment="1">
      <alignment horizontal="center" vertical="center" wrapText="1"/>
    </xf>
    <xf numFmtId="210" fontId="250" fillId="0" borderId="44" xfId="2998" applyNumberFormat="1" applyFont="1" applyFill="1" applyBorder="1" applyAlignment="1">
      <alignment horizontal="center" vertical="center" wrapText="1"/>
    </xf>
    <xf numFmtId="210" fontId="252" fillId="0" borderId="0" xfId="2998" applyNumberFormat="1" applyFont="1" applyFill="1" applyBorder="1" applyAlignment="1">
      <alignment horizontal="center" vertical="center" wrapText="1"/>
    </xf>
    <xf numFmtId="0" fontId="58" fillId="0" borderId="0" xfId="0" applyFont="1" applyBorder="1" applyAlignment="1" applyProtection="1">
      <alignment vertical="center"/>
    </xf>
    <xf numFmtId="49" fontId="58" fillId="0" borderId="0" xfId="0" applyNumberFormat="1" applyFont="1" applyBorder="1" applyAlignment="1" applyProtection="1">
      <alignment vertical="center"/>
    </xf>
    <xf numFmtId="0" fontId="58" fillId="0" borderId="129" xfId="0" applyFont="1" applyBorder="1" applyAlignment="1" applyProtection="1">
      <alignment vertical="center"/>
    </xf>
    <xf numFmtId="49" fontId="58" fillId="0" borderId="129" xfId="0" applyNumberFormat="1" applyFont="1" applyBorder="1" applyAlignment="1" applyProtection="1">
      <alignment vertical="center"/>
    </xf>
    <xf numFmtId="49" fontId="59" fillId="0" borderId="0" xfId="0" applyNumberFormat="1" applyFont="1" applyBorder="1" applyAlignment="1" applyProtection="1">
      <alignment vertical="center"/>
    </xf>
    <xf numFmtId="0" fontId="58" fillId="0" borderId="137" xfId="0" applyFont="1" applyBorder="1" applyAlignment="1" applyProtection="1">
      <alignment vertical="center"/>
    </xf>
    <xf numFmtId="0" fontId="59" fillId="0" borderId="0" xfId="0" applyNumberFormat="1" applyFont="1" applyBorder="1" applyAlignment="1" applyProtection="1">
      <alignment vertical="center"/>
    </xf>
    <xf numFmtId="49" fontId="58" fillId="0" borderId="137" xfId="0" applyNumberFormat="1" applyFont="1" applyBorder="1" applyAlignment="1" applyProtection="1">
      <alignment vertical="center"/>
    </xf>
    <xf numFmtId="9" fontId="10" fillId="0" borderId="0" xfId="5573" applyNumberFormat="1" applyFont="1" applyBorder="1" applyAlignment="1" applyProtection="1"/>
    <xf numFmtId="49" fontId="10" fillId="0" borderId="129" xfId="5573" applyNumberFormat="1" applyFont="1" applyBorder="1" applyAlignment="1" applyProtection="1">
      <alignment horizontal="left" vertical="top"/>
    </xf>
    <xf numFmtId="49" fontId="10" fillId="0" borderId="129" xfId="5573" applyNumberFormat="1" applyFont="1" applyBorder="1" applyAlignment="1" applyProtection="1">
      <alignment horizontal="left" vertical="center"/>
    </xf>
    <xf numFmtId="9" fontId="10" fillId="0" borderId="129" xfId="5573" applyNumberFormat="1" applyFont="1" applyBorder="1" applyAlignment="1" applyProtection="1"/>
    <xf numFmtId="4" fontId="10" fillId="0" borderId="129" xfId="5573" applyNumberFormat="1" applyFont="1" applyBorder="1" applyProtection="1"/>
    <xf numFmtId="0" fontId="63" fillId="0" borderId="138" xfId="2998" applyFont="1" applyFill="1" applyBorder="1" applyAlignment="1" applyProtection="1">
      <alignment horizontal="left" vertical="top"/>
    </xf>
    <xf numFmtId="0" fontId="10" fillId="0" borderId="138" xfId="1386" applyFont="1" applyFill="1" applyBorder="1" applyAlignment="1" applyProtection="1">
      <alignment horizontal="justify" vertical="center"/>
    </xf>
    <xf numFmtId="49" fontId="9" fillId="0" borderId="138" xfId="5573" applyNumberFormat="1" applyFont="1" applyBorder="1" applyAlignment="1" applyProtection="1"/>
    <xf numFmtId="4" fontId="9" fillId="0" borderId="138" xfId="5573" applyNumberFormat="1" applyFont="1" applyBorder="1" applyProtection="1"/>
    <xf numFmtId="49" fontId="10" fillId="0" borderId="138" xfId="0" applyNumberFormat="1" applyFont="1" applyFill="1" applyBorder="1" applyAlignment="1" applyProtection="1">
      <alignment horizontal="left" vertical="top"/>
    </xf>
    <xf numFmtId="0" fontId="10" fillId="0" borderId="138" xfId="0" applyFont="1" applyFill="1" applyBorder="1" applyAlignment="1" applyProtection="1">
      <alignment vertical="center" wrapText="1"/>
    </xf>
    <xf numFmtId="0" fontId="9" fillId="0" borderId="138" xfId="0" applyFont="1" applyFill="1" applyBorder="1" applyAlignment="1" applyProtection="1">
      <alignment horizontal="center"/>
    </xf>
    <xf numFmtId="4" fontId="9" fillId="0" borderId="138" xfId="0" applyNumberFormat="1" applyFont="1" applyFill="1" applyBorder="1" applyAlignment="1" applyProtection="1">
      <alignment horizontal="right" wrapText="1"/>
    </xf>
    <xf numFmtId="49" fontId="10" fillId="0" borderId="2" xfId="83" applyNumberFormat="1" applyFont="1" applyFill="1" applyBorder="1" applyAlignment="1" applyProtection="1">
      <alignment horizontal="left" vertical="top"/>
    </xf>
    <xf numFmtId="0" fontId="10" fillId="0" borderId="2" xfId="83" applyFont="1" applyFill="1" applyBorder="1" applyAlignment="1" applyProtection="1">
      <alignment vertical="center" wrapText="1"/>
    </xf>
    <xf numFmtId="0" fontId="10" fillId="0" borderId="2" xfId="83" applyFont="1" applyFill="1" applyBorder="1" applyAlignment="1" applyProtection="1">
      <alignment horizontal="right"/>
    </xf>
    <xf numFmtId="4" fontId="10" fillId="0" borderId="2" xfId="83" applyNumberFormat="1" applyFont="1" applyFill="1" applyBorder="1" applyAlignment="1" applyProtection="1">
      <alignment horizontal="center" wrapText="1"/>
    </xf>
    <xf numFmtId="0" fontId="59" fillId="0" borderId="129" xfId="0" applyFont="1" applyBorder="1" applyAlignment="1" applyProtection="1">
      <alignment vertical="center"/>
    </xf>
    <xf numFmtId="49" fontId="59" fillId="0" borderId="129" xfId="0" applyNumberFormat="1" applyFont="1" applyBorder="1" applyAlignment="1" applyProtection="1">
      <alignment vertical="center"/>
    </xf>
    <xf numFmtId="210" fontId="243" fillId="0" borderId="0" xfId="2998" applyNumberFormat="1" applyFont="1" applyFill="1" applyBorder="1" applyAlignment="1">
      <alignment horizontal="center"/>
    </xf>
    <xf numFmtId="210" fontId="243" fillId="0" borderId="0" xfId="2998" applyNumberFormat="1" applyFont="1" applyFill="1" applyBorder="1" applyAlignment="1">
      <alignment horizontal="right"/>
    </xf>
    <xf numFmtId="210" fontId="251" fillId="0" borderId="61" xfId="2998" applyNumberFormat="1" applyFont="1" applyFill="1" applyBorder="1" applyAlignment="1">
      <alignment horizontal="center" vertical="center" wrapText="1"/>
    </xf>
    <xf numFmtId="0" fontId="252" fillId="0" borderId="64" xfId="2998" applyFont="1" applyFill="1" applyBorder="1" applyAlignment="1">
      <alignment horizontal="center" vertical="top" wrapText="1"/>
    </xf>
    <xf numFmtId="210" fontId="243" fillId="0" borderId="67" xfId="2998" applyNumberFormat="1" applyFont="1" applyFill="1" applyBorder="1" applyAlignment="1">
      <alignment horizontal="center" vertical="center" wrapText="1"/>
    </xf>
    <xf numFmtId="210" fontId="243" fillId="0" borderId="0" xfId="2998" applyNumberFormat="1" applyFont="1" applyFill="1" applyBorder="1" applyAlignment="1">
      <alignment horizontal="center" vertical="center" wrapText="1"/>
    </xf>
    <xf numFmtId="0" fontId="252" fillId="0" borderId="76" xfId="2998" applyFont="1" applyFill="1" applyBorder="1" applyAlignment="1">
      <alignment horizontal="left" vertical="center" wrapText="1"/>
    </xf>
    <xf numFmtId="0" fontId="143" fillId="0" borderId="73" xfId="2998" applyFont="1" applyFill="1" applyBorder="1" applyAlignment="1">
      <alignment horizontal="left" vertical="center" wrapText="1"/>
    </xf>
    <xf numFmtId="210" fontId="243" fillId="0" borderId="75" xfId="2998" applyNumberFormat="1" applyFont="1" applyFill="1" applyBorder="1" applyAlignment="1">
      <alignment horizontal="center" vertical="center" wrapText="1"/>
    </xf>
    <xf numFmtId="0" fontId="252" fillId="0" borderId="73" xfId="2998" applyFont="1" applyFill="1" applyBorder="1" applyAlignment="1">
      <alignment horizontal="left" vertical="center" wrapText="1"/>
    </xf>
    <xf numFmtId="0" fontId="243" fillId="0" borderId="64" xfId="2998" applyFont="1" applyFill="1" applyBorder="1" applyAlignment="1">
      <alignment horizontal="center" vertical="top" wrapText="1"/>
    </xf>
    <xf numFmtId="0" fontId="252" fillId="0" borderId="69" xfId="2998" applyFont="1" applyFill="1" applyBorder="1" applyAlignment="1">
      <alignment horizontal="center" vertical="top" wrapText="1"/>
    </xf>
    <xf numFmtId="0" fontId="252" fillId="0" borderId="72" xfId="2998" applyFont="1" applyFill="1" applyBorder="1" applyAlignment="1">
      <alignment horizontal="left" vertical="center" wrapText="1"/>
    </xf>
    <xf numFmtId="0" fontId="252" fillId="0" borderId="17" xfId="2998" applyFont="1" applyFill="1" applyBorder="1" applyAlignment="1">
      <alignment horizontal="left" vertical="center" wrapText="1"/>
    </xf>
    <xf numFmtId="210" fontId="243" fillId="0" borderId="71" xfId="2998" applyNumberFormat="1" applyFont="1" applyFill="1" applyBorder="1" applyAlignment="1">
      <alignment horizontal="center" vertical="center" wrapText="1"/>
    </xf>
    <xf numFmtId="210" fontId="243" fillId="0" borderId="44" xfId="2998" applyNumberFormat="1" applyFont="1" applyFill="1" applyBorder="1"/>
    <xf numFmtId="210" fontId="243" fillId="0" borderId="0" xfId="2998" applyNumberFormat="1" applyFont="1" applyFill="1" applyBorder="1"/>
    <xf numFmtId="0" fontId="252" fillId="0" borderId="102" xfId="2998" applyFont="1" applyFill="1" applyBorder="1" applyAlignment="1">
      <alignment horizontal="center" vertical="top" wrapText="1"/>
    </xf>
    <xf numFmtId="0" fontId="243" fillId="0" borderId="102" xfId="3473" applyNumberFormat="1" applyFont="1" applyFill="1" applyBorder="1" applyAlignment="1" applyProtection="1">
      <alignment horizontal="left" wrapText="1"/>
    </xf>
    <xf numFmtId="4" fontId="252" fillId="0" borderId="102" xfId="2998" applyNumberFormat="1" applyFont="1" applyFill="1" applyBorder="1" applyAlignment="1">
      <alignment horizontal="center" wrapText="1"/>
    </xf>
    <xf numFmtId="0" fontId="252" fillId="0" borderId="123" xfId="2998" applyFont="1" applyFill="1" applyBorder="1" applyAlignment="1">
      <alignment horizontal="center" wrapText="1"/>
    </xf>
    <xf numFmtId="0" fontId="243" fillId="0" borderId="44" xfId="2503" applyFont="1" applyFill="1" applyBorder="1" applyAlignment="1" applyProtection="1">
      <alignment horizontal="left" vertical="top" wrapText="1"/>
    </xf>
    <xf numFmtId="0" fontId="243" fillId="0" borderId="0" xfId="2503" applyFont="1" applyFill="1" applyBorder="1" applyAlignment="1" applyProtection="1">
      <alignment horizontal="left" vertical="top" wrapText="1"/>
    </xf>
    <xf numFmtId="210" fontId="243" fillId="0" borderId="114" xfId="2998" applyNumberFormat="1" applyFont="1" applyFill="1" applyBorder="1" applyAlignment="1">
      <alignment horizontal="center"/>
    </xf>
    <xf numFmtId="210" fontId="243" fillId="0" borderId="113" xfId="2998" applyNumberFormat="1" applyFont="1" applyFill="1" applyBorder="1" applyAlignment="1">
      <alignment horizontal="center"/>
    </xf>
    <xf numFmtId="0" fontId="252" fillId="0" borderId="112" xfId="2998" applyFont="1" applyFill="1" applyBorder="1" applyAlignment="1">
      <alignment horizontal="center" vertical="top" wrapText="1"/>
    </xf>
    <xf numFmtId="0" fontId="243" fillId="0" borderId="111" xfId="3473" applyNumberFormat="1" applyFont="1" applyFill="1" applyBorder="1" applyAlignment="1" applyProtection="1">
      <alignment horizontal="left" wrapText="1"/>
    </xf>
    <xf numFmtId="4" fontId="252" fillId="0" borderId="110" xfId="2998" applyNumberFormat="1" applyFont="1" applyFill="1" applyBorder="1" applyAlignment="1">
      <alignment horizontal="left" wrapText="1"/>
    </xf>
    <xf numFmtId="0" fontId="252" fillId="0" borderId="109" xfId="2998" applyFont="1" applyFill="1" applyBorder="1" applyAlignment="1">
      <alignment horizontal="left" wrapText="1"/>
    </xf>
    <xf numFmtId="49" fontId="243" fillId="0" borderId="105" xfId="3473" applyNumberFormat="1" applyFont="1" applyFill="1" applyBorder="1" applyAlignment="1" applyProtection="1">
      <alignment horizontal="left" wrapText="1"/>
    </xf>
    <xf numFmtId="0" fontId="9" fillId="0" borderId="0" xfId="2998" applyFont="1" applyFill="1" applyAlignment="1">
      <alignment vertical="top" wrapText="1"/>
    </xf>
    <xf numFmtId="0" fontId="252" fillId="0" borderId="55" xfId="2998" applyFont="1" applyFill="1" applyBorder="1" applyAlignment="1">
      <alignment horizontal="center" vertical="center" wrapText="1"/>
    </xf>
    <xf numFmtId="0" fontId="9" fillId="0" borderId="0" xfId="2998" applyFont="1" applyFill="1" applyBorder="1" applyAlignment="1">
      <alignment wrapText="1"/>
    </xf>
    <xf numFmtId="0" fontId="243" fillId="0" borderId="44" xfId="2503" applyFont="1" applyFill="1" applyBorder="1" applyAlignment="1" applyProtection="1">
      <alignment horizontal="justify" vertical="top" wrapText="1"/>
    </xf>
    <xf numFmtId="0" fontId="243" fillId="0" borderId="44" xfId="2998" applyFont="1" applyFill="1" applyBorder="1" applyAlignment="1">
      <alignment wrapText="1"/>
    </xf>
    <xf numFmtId="0" fontId="243" fillId="0" borderId="44" xfId="2998" applyFont="1" applyFill="1" applyBorder="1" applyAlignment="1">
      <alignment horizontal="justify" wrapText="1"/>
    </xf>
    <xf numFmtId="210" fontId="243" fillId="0" borderId="44" xfId="2998" applyNumberFormat="1" applyFont="1" applyFill="1" applyBorder="1" applyAlignment="1">
      <alignment vertical="center"/>
    </xf>
    <xf numFmtId="210" fontId="243" fillId="0" borderId="0" xfId="2998" applyNumberFormat="1" applyFont="1" applyFill="1" applyBorder="1" applyAlignment="1">
      <alignment vertical="center"/>
    </xf>
    <xf numFmtId="0" fontId="243" fillId="0" borderId="44" xfId="2998" applyFont="1" applyFill="1" applyBorder="1" applyAlignment="1">
      <alignment horizontal="left" vertical="top" wrapText="1"/>
    </xf>
    <xf numFmtId="0" fontId="243" fillId="0" borderId="44" xfId="2998" applyFont="1" applyFill="1" applyBorder="1" applyAlignment="1">
      <alignment horizontal="justify"/>
    </xf>
    <xf numFmtId="0" fontId="243" fillId="0" borderId="44" xfId="2998" applyFont="1" applyFill="1" applyBorder="1" applyAlignment="1">
      <alignment horizontal="left" wrapText="1"/>
    </xf>
    <xf numFmtId="210" fontId="250" fillId="0" borderId="102" xfId="2998" applyNumberFormat="1" applyFont="1" applyFill="1" applyBorder="1" applyAlignment="1">
      <alignment horizontal="center" vertical="center" wrapText="1"/>
    </xf>
    <xf numFmtId="210" fontId="250" fillId="0" borderId="141" xfId="2998" applyNumberFormat="1" applyFont="1" applyFill="1" applyBorder="1" applyAlignment="1">
      <alignment horizontal="center" vertical="center" wrapText="1"/>
    </xf>
    <xf numFmtId="210" fontId="250" fillId="0" borderId="121" xfId="2998" applyNumberFormat="1" applyFont="1" applyFill="1" applyBorder="1" applyAlignment="1">
      <alignment horizontal="center" vertical="center" wrapText="1"/>
    </xf>
    <xf numFmtId="0" fontId="250" fillId="0" borderId="142" xfId="2998" applyFont="1" applyFill="1" applyBorder="1" applyAlignment="1">
      <alignment horizontal="center" vertical="center" wrapText="1"/>
    </xf>
    <xf numFmtId="9" fontId="250" fillId="0" borderId="143" xfId="2998" applyNumberFormat="1" applyFont="1" applyFill="1" applyBorder="1" applyAlignment="1">
      <alignment horizontal="center" vertical="center" wrapText="1"/>
    </xf>
    <xf numFmtId="0" fontId="243" fillId="0" borderId="125" xfId="2998" applyFont="1" applyFill="1" applyBorder="1" applyAlignment="1">
      <alignment horizontal="right"/>
    </xf>
    <xf numFmtId="44" fontId="243" fillId="0" borderId="149" xfId="5830" applyFont="1" applyFill="1" applyBorder="1"/>
    <xf numFmtId="0" fontId="10" fillId="0" borderId="159" xfId="83" applyFont="1" applyFill="1" applyBorder="1" applyAlignment="1" applyProtection="1">
      <alignment horizontal="right" wrapText="1"/>
    </xf>
    <xf numFmtId="211" fontId="9" fillId="0" borderId="0" xfId="1386" applyNumberFormat="1" applyFont="1" applyFill="1" applyBorder="1" applyAlignment="1" applyProtection="1">
      <alignment horizontal="right" wrapText="1"/>
    </xf>
    <xf numFmtId="49" fontId="10" fillId="0" borderId="159" xfId="83" applyNumberFormat="1" applyFont="1" applyFill="1" applyBorder="1" applyAlignment="1" applyProtection="1">
      <alignment vertical="center" wrapText="1"/>
    </xf>
    <xf numFmtId="211" fontId="257" fillId="0" borderId="0" xfId="20795" applyNumberFormat="1" applyFont="1" applyFill="1" applyBorder="1" applyAlignment="1" applyProtection="1">
      <alignment horizontal="right" vertical="top"/>
    </xf>
    <xf numFmtId="4" fontId="10" fillId="0" borderId="159" xfId="784" applyNumberFormat="1" applyFont="1" applyFill="1" applyBorder="1" applyAlignment="1" applyProtection="1">
      <alignment horizontal="center" wrapText="1"/>
    </xf>
    <xf numFmtId="211" fontId="9" fillId="0" borderId="0" xfId="1386" applyNumberFormat="1" applyFont="1" applyFill="1" applyAlignment="1" applyProtection="1">
      <alignment horizontal="right" wrapText="1"/>
    </xf>
    <xf numFmtId="211" fontId="10" fillId="0" borderId="0" xfId="6" applyNumberFormat="1" applyFont="1" applyFill="1" applyBorder="1" applyAlignment="1" applyProtection="1">
      <alignment horizontal="right"/>
    </xf>
    <xf numFmtId="49" fontId="9" fillId="0" borderId="159" xfId="83" applyNumberFormat="1" applyFont="1" applyFill="1" applyBorder="1" applyAlignment="1" applyProtection="1">
      <alignment horizontal="left" vertical="top" wrapText="1"/>
    </xf>
    <xf numFmtId="1" fontId="251" fillId="0" borderId="58" xfId="2998" applyNumberFormat="1" applyFont="1" applyFill="1" applyBorder="1" applyAlignment="1">
      <alignment horizontal="center" vertical="center" wrapText="1"/>
    </xf>
    <xf numFmtId="4" fontId="252" fillId="0" borderId="41" xfId="2998" applyNumberFormat="1" applyFont="1" applyFill="1" applyBorder="1" applyAlignment="1">
      <alignment horizontal="center" wrapText="1"/>
    </xf>
    <xf numFmtId="4" fontId="243" fillId="0" borderId="41" xfId="2998" applyNumberFormat="1" applyFont="1" applyFill="1" applyBorder="1" applyAlignment="1">
      <alignment horizontal="center" wrapText="1"/>
    </xf>
    <xf numFmtId="0" fontId="10" fillId="0" borderId="130" xfId="83" applyFont="1" applyFill="1" applyBorder="1" applyAlignment="1" applyProtection="1">
      <alignment horizontal="right" wrapText="1"/>
    </xf>
    <xf numFmtId="175" fontId="9" fillId="0" borderId="0" xfId="83" applyNumberFormat="1" applyFont="1" applyFill="1" applyAlignment="1" applyProtection="1">
      <alignment horizontal="right"/>
      <protection locked="0"/>
    </xf>
    <xf numFmtId="175" fontId="9" fillId="0" borderId="0" xfId="0" applyNumberFormat="1" applyFont="1" applyFill="1" applyAlignment="1" applyProtection="1">
      <alignment horizontal="right"/>
      <protection locked="0"/>
    </xf>
    <xf numFmtId="0" fontId="9" fillId="0" borderId="0" xfId="83" applyFont="1" applyFill="1" applyAlignment="1" applyProtection="1">
      <alignment horizontal="left" vertical="top" wrapText="1"/>
      <protection locked="0"/>
    </xf>
    <xf numFmtId="4" fontId="10" fillId="0" borderId="130" xfId="784" applyNumberFormat="1" applyFont="1" applyFill="1" applyBorder="1" applyAlignment="1" applyProtection="1">
      <alignment horizontal="right" wrapText="1"/>
      <protection locked="0"/>
    </xf>
    <xf numFmtId="180" fontId="10" fillId="0" borderId="0" xfId="83" applyNumberFormat="1" applyFont="1" applyFill="1" applyAlignment="1" applyProtection="1">
      <alignment horizontal="right" wrapText="1"/>
      <protection locked="0"/>
    </xf>
    <xf numFmtId="180" fontId="9" fillId="0" borderId="0" xfId="83" applyNumberFormat="1" applyFont="1" applyFill="1" applyAlignment="1" applyProtection="1">
      <alignment horizontal="right" wrapText="1"/>
      <protection locked="0"/>
    </xf>
    <xf numFmtId="180" fontId="10" fillId="0" borderId="0" xfId="83" applyNumberFormat="1" applyFont="1" applyFill="1" applyBorder="1" applyAlignment="1" applyProtection="1">
      <alignment horizontal="right" wrapText="1"/>
      <protection locked="0"/>
    </xf>
    <xf numFmtId="180" fontId="9" fillId="0" borderId="0" xfId="83" applyNumberFormat="1" applyFont="1" applyFill="1" applyBorder="1" applyAlignment="1" applyProtection="1">
      <alignment horizontal="right" wrapText="1"/>
      <protection locked="0"/>
    </xf>
    <xf numFmtId="0" fontId="10" fillId="0" borderId="0" xfId="0" applyFont="1" applyFill="1" applyAlignment="1" applyProtection="1">
      <alignment horizontal="left" vertical="top" wrapText="1"/>
      <protection locked="0"/>
    </xf>
    <xf numFmtId="4" fontId="9" fillId="0" borderId="0" xfId="83" applyNumberFormat="1" applyFont="1" applyFill="1" applyAlignment="1" applyProtection="1">
      <alignment horizontal="right"/>
      <protection locked="0"/>
    </xf>
    <xf numFmtId="180" fontId="9" fillId="0" borderId="0" xfId="0" applyNumberFormat="1" applyFont="1" applyFill="1" applyAlignment="1" applyProtection="1">
      <alignment horizontal="right" wrapText="1"/>
      <protection locked="0"/>
    </xf>
    <xf numFmtId="49" fontId="9" fillId="0" borderId="0" xfId="83" applyNumberFormat="1" applyFont="1" applyFill="1" applyBorder="1" applyAlignment="1" applyProtection="1">
      <alignment horizontal="left" vertical="top"/>
    </xf>
    <xf numFmtId="49" fontId="9" fillId="0" borderId="0" xfId="83" applyNumberFormat="1" applyFont="1" applyAlignment="1" applyProtection="1">
      <alignment horizontal="left" vertical="top"/>
    </xf>
    <xf numFmtId="0" fontId="9" fillId="0" borderId="0" xfId="83" applyFont="1" applyAlignment="1" applyProtection="1">
      <alignment horizontal="right"/>
    </xf>
    <xf numFmtId="0" fontId="10" fillId="0" borderId="0" xfId="83" applyFont="1" applyFill="1" applyAlignment="1" applyProtection="1">
      <alignment horizontal="right"/>
    </xf>
    <xf numFmtId="0" fontId="9" fillId="0" borderId="0" xfId="83" applyFont="1" applyFill="1" applyBorder="1" applyAlignment="1" applyProtection="1">
      <alignment horizontal="right"/>
    </xf>
    <xf numFmtId="0" fontId="10" fillId="0" borderId="0" xfId="83" applyFont="1" applyFill="1" applyBorder="1" applyAlignment="1" applyProtection="1">
      <alignment horizontal="right"/>
    </xf>
    <xf numFmtId="0" fontId="18" fillId="0" borderId="0" xfId="475" applyFont="1" applyFill="1" applyBorder="1" applyProtection="1"/>
    <xf numFmtId="0" fontId="9" fillId="0" borderId="0" xfId="83" applyFont="1" applyFill="1" applyProtection="1"/>
    <xf numFmtId="0" fontId="9" fillId="0" borderId="0" xfId="0" applyFont="1" applyFill="1" applyBorder="1" applyAlignment="1" applyProtection="1">
      <alignment horizontal="left" vertical="center" wrapText="1"/>
    </xf>
    <xf numFmtId="0" fontId="10" fillId="0" borderId="0" xfId="0" applyFont="1" applyAlignment="1" applyProtection="1">
      <alignment horizontal="left" vertical="center"/>
    </xf>
    <xf numFmtId="0" fontId="9" fillId="0" borderId="0" xfId="9" applyNumberFormat="1" applyFont="1" applyFill="1" applyBorder="1" applyAlignment="1" applyProtection="1">
      <alignment vertical="center" wrapText="1"/>
    </xf>
    <xf numFmtId="0" fontId="10" fillId="0" borderId="130" xfId="0" applyFont="1" applyFill="1" applyBorder="1" applyAlignment="1" applyProtection="1">
      <alignment horizontal="right" wrapText="1"/>
    </xf>
    <xf numFmtId="0" fontId="10" fillId="0" borderId="0" xfId="0" applyFont="1" applyFill="1" applyAlignment="1" applyProtection="1">
      <alignment horizontal="right"/>
    </xf>
    <xf numFmtId="0" fontId="9" fillId="0" borderId="0" xfId="0" applyFont="1" applyFill="1" applyBorder="1" applyAlignment="1" applyProtection="1">
      <alignment horizontal="left" vertical="top"/>
    </xf>
    <xf numFmtId="0" fontId="9" fillId="0" borderId="0" xfId="0" applyFont="1" applyAlignment="1" applyProtection="1">
      <alignment horizontal="right"/>
    </xf>
    <xf numFmtId="49" fontId="9" fillId="0" borderId="130" xfId="83" applyNumberFormat="1" applyFont="1" applyFill="1" applyBorder="1" applyAlignment="1" applyProtection="1">
      <alignment horizontal="left" vertical="top" wrapText="1"/>
    </xf>
    <xf numFmtId="49" fontId="9" fillId="0" borderId="130" xfId="0" applyNumberFormat="1" applyFont="1" applyFill="1" applyBorder="1" applyAlignment="1" applyProtection="1">
      <alignment horizontal="left" vertical="top" wrapText="1"/>
    </xf>
    <xf numFmtId="4" fontId="9" fillId="0" borderId="0" xfId="0" applyNumberFormat="1" applyFont="1" applyFill="1" applyAlignment="1" applyProtection="1">
      <alignment horizontal="right" wrapText="1"/>
      <protection locked="0"/>
    </xf>
    <xf numFmtId="49" fontId="10" fillId="0" borderId="0" xfId="0" applyNumberFormat="1" applyFont="1" applyFill="1" applyAlignment="1" applyProtection="1">
      <alignment horizontal="left" vertical="top"/>
    </xf>
    <xf numFmtId="0" fontId="10" fillId="0" borderId="0" xfId="0" applyFont="1" applyFill="1" applyAlignment="1" applyProtection="1">
      <alignment horizontal="left" vertical="top" wrapText="1"/>
    </xf>
    <xf numFmtId="4" fontId="9" fillId="0" borderId="0" xfId="784" applyNumberFormat="1" applyFont="1" applyFill="1" applyBorder="1" applyAlignment="1" applyProtection="1">
      <alignment horizontal="right" wrapText="1"/>
      <protection locked="0"/>
    </xf>
    <xf numFmtId="49" fontId="9" fillId="0" borderId="0" xfId="83" applyNumberFormat="1" applyFont="1" applyFill="1" applyAlignment="1" applyProtection="1">
      <alignment horizontal="left" vertical="top"/>
    </xf>
    <xf numFmtId="0" fontId="9" fillId="0" borderId="0" xfId="394" applyFont="1" applyFill="1" applyBorder="1" applyAlignment="1" applyProtection="1">
      <alignment horizontal="right" wrapText="1"/>
    </xf>
    <xf numFmtId="4" fontId="10" fillId="0" borderId="0" xfId="784" applyNumberFormat="1" applyFont="1" applyFill="1" applyBorder="1" applyAlignment="1" applyProtection="1">
      <alignment horizontal="right" wrapText="1"/>
      <protection locked="0"/>
    </xf>
    <xf numFmtId="0" fontId="10" fillId="0" borderId="0" xfId="83" applyFont="1" applyFill="1" applyBorder="1" applyAlignment="1" applyProtection="1">
      <alignment horizontal="right" wrapText="1"/>
    </xf>
    <xf numFmtId="49" fontId="9" fillId="0" borderId="0" xfId="83" applyNumberFormat="1" applyFont="1" applyFill="1" applyBorder="1" applyAlignment="1" applyProtection="1">
      <alignment horizontal="left" vertical="top" wrapText="1"/>
    </xf>
    <xf numFmtId="183" fontId="9" fillId="0" borderId="0" xfId="795" applyNumberFormat="1" applyFont="1" applyFill="1" applyBorder="1" applyAlignment="1" applyProtection="1">
      <alignment vertical="top"/>
    </xf>
    <xf numFmtId="183" fontId="9" fillId="0" borderId="0" xfId="795" applyNumberFormat="1" applyFont="1" applyFill="1" applyBorder="1" applyAlignment="1" applyProtection="1"/>
    <xf numFmtId="0" fontId="9" fillId="0" borderId="0" xfId="83" applyFont="1" applyFill="1" applyAlignment="1" applyProtection="1">
      <alignment horizontal="right"/>
    </xf>
    <xf numFmtId="0" fontId="18" fillId="0" borderId="0" xfId="475" applyFont="1" applyFill="1" applyBorder="1" applyProtection="1">
      <protection locked="0"/>
    </xf>
    <xf numFmtId="176" fontId="9" fillId="0" borderId="0" xfId="83" applyNumberFormat="1" applyFont="1" applyFill="1" applyBorder="1" applyAlignment="1" applyProtection="1">
      <alignment horizontal="right" wrapText="1"/>
      <protection locked="0"/>
    </xf>
    <xf numFmtId="165" fontId="9" fillId="0" borderId="1" xfId="3" applyNumberFormat="1" applyFont="1" applyFill="1" applyBorder="1" applyAlignment="1" applyProtection="1">
      <alignment horizontal="right"/>
      <protection locked="0"/>
    </xf>
    <xf numFmtId="0" fontId="10" fillId="0" borderId="1" xfId="0" applyFont="1" applyFill="1" applyBorder="1" applyAlignment="1" applyProtection="1">
      <alignment horizontal="left"/>
    </xf>
    <xf numFmtId="49" fontId="10" fillId="0" borderId="0" xfId="83" applyNumberFormat="1" applyFont="1" applyFill="1" applyAlignment="1" applyProtection="1">
      <alignment horizontal="left" vertical="top"/>
    </xf>
    <xf numFmtId="0" fontId="10" fillId="0" borderId="1" xfId="0" applyFont="1" applyFill="1" applyBorder="1" applyAlignment="1" applyProtection="1">
      <alignment vertical="top"/>
    </xf>
    <xf numFmtId="0" fontId="10" fillId="0" borderId="1" xfId="0" applyFont="1" applyFill="1" applyBorder="1" applyAlignment="1" applyProtection="1">
      <alignment vertical="center"/>
    </xf>
    <xf numFmtId="0" fontId="10" fillId="0" borderId="0" xfId="0" applyFont="1" applyFill="1" applyAlignment="1" applyProtection="1">
      <alignment vertical="center" wrapText="1"/>
    </xf>
    <xf numFmtId="0" fontId="9" fillId="0" borderId="0" xfId="0" applyFont="1" applyFill="1" applyAlignment="1" applyProtection="1">
      <alignment horizontal="right" vertical="center" wrapText="1"/>
    </xf>
    <xf numFmtId="0" fontId="9" fillId="0" borderId="0" xfId="83" applyFont="1" applyAlignment="1" applyProtection="1">
      <alignment vertical="center" wrapText="1"/>
    </xf>
    <xf numFmtId="0" fontId="9" fillId="0" borderId="0" xfId="0" applyFont="1" applyFill="1" applyAlignment="1" applyProtection="1">
      <alignment horizontal="right" vertical="center"/>
    </xf>
    <xf numFmtId="4" fontId="9" fillId="0" borderId="0" xfId="83" applyNumberFormat="1" applyFont="1" applyFill="1" applyAlignment="1" applyProtection="1">
      <alignment horizontal="left" vertical="top" wrapText="1"/>
      <protection locked="0"/>
    </xf>
    <xf numFmtId="49" fontId="10" fillId="0" borderId="0" xfId="83" applyNumberFormat="1" applyFont="1" applyFill="1" applyBorder="1" applyAlignment="1" applyProtection="1">
      <alignment vertical="center" wrapText="1"/>
    </xf>
    <xf numFmtId="0" fontId="10" fillId="0" borderId="0" xfId="0" applyFont="1" applyFill="1" applyBorder="1" applyAlignment="1" applyProtection="1">
      <alignment vertical="center" wrapText="1"/>
    </xf>
    <xf numFmtId="0" fontId="9" fillId="0" borderId="0" xfId="83" applyFont="1" applyFill="1" applyAlignment="1" applyProtection="1">
      <alignment horizontal="left" vertical="center" wrapText="1"/>
    </xf>
    <xf numFmtId="0" fontId="9" fillId="0" borderId="0" xfId="793" applyFont="1" applyFill="1" applyBorder="1" applyAlignment="1" applyProtection="1">
      <alignment horizontal="justify" vertical="center" wrapText="1"/>
    </xf>
    <xf numFmtId="0" fontId="9" fillId="0" borderId="0" xfId="83" applyFont="1" applyFill="1" applyBorder="1" applyAlignment="1" applyProtection="1">
      <alignment horizontal="left" vertical="center" wrapText="1"/>
    </xf>
    <xf numFmtId="49" fontId="9" fillId="0" borderId="0" xfId="83" applyNumberFormat="1" applyFont="1" applyFill="1" applyBorder="1" applyAlignment="1" applyProtection="1">
      <alignment horizontal="right" vertical="center" wrapText="1"/>
    </xf>
    <xf numFmtId="0" fontId="9" fillId="0" borderId="0" xfId="83" applyFont="1" applyFill="1" applyBorder="1" applyAlignment="1" applyProtection="1">
      <alignment horizontal="right" vertical="center" wrapText="1"/>
    </xf>
    <xf numFmtId="0" fontId="10" fillId="0" borderId="0" xfId="0" applyNumberFormat="1" applyFont="1" applyFill="1" applyAlignment="1" applyProtection="1">
      <alignment horizontal="left" vertical="center" wrapText="1"/>
    </xf>
    <xf numFmtId="49" fontId="9" fillId="0" borderId="0" xfId="83" applyNumberFormat="1" applyFont="1" applyFill="1" applyBorder="1" applyAlignment="1" applyProtection="1">
      <alignment vertical="center" wrapText="1"/>
    </xf>
    <xf numFmtId="0" fontId="9" fillId="0" borderId="0" xfId="83" applyNumberFormat="1" applyFont="1" applyFill="1" applyAlignment="1" applyProtection="1">
      <alignment vertical="center" wrapText="1"/>
    </xf>
    <xf numFmtId="0" fontId="9" fillId="0" borderId="0" xfId="0" applyFont="1" applyFill="1" applyBorder="1" applyAlignment="1" applyProtection="1">
      <alignment vertical="center" wrapText="1"/>
    </xf>
    <xf numFmtId="0" fontId="9" fillId="0" borderId="0" xfId="9" applyFont="1" applyFill="1" applyAlignment="1" applyProtection="1">
      <alignment horizontal="left" vertical="center" wrapText="1"/>
    </xf>
    <xf numFmtId="49" fontId="9" fillId="0" borderId="0" xfId="0" applyNumberFormat="1" applyFont="1" applyFill="1" applyBorder="1" applyAlignment="1" applyProtection="1">
      <alignment vertical="center" wrapText="1"/>
    </xf>
    <xf numFmtId="49" fontId="10" fillId="0" borderId="0" xfId="0" applyNumberFormat="1" applyFont="1" applyFill="1" applyBorder="1" applyAlignment="1" applyProtection="1">
      <alignment vertical="center" wrapText="1"/>
    </xf>
    <xf numFmtId="0" fontId="10" fillId="0" borderId="0" xfId="0" applyFont="1" applyFill="1" applyAlignment="1" applyProtection="1">
      <alignment horizontal="left" vertical="center" wrapText="1"/>
    </xf>
    <xf numFmtId="0" fontId="9" fillId="0" borderId="0" xfId="83" applyFont="1" applyFill="1" applyAlignment="1" applyProtection="1">
      <alignment vertical="center" wrapText="1"/>
    </xf>
    <xf numFmtId="49" fontId="10" fillId="0" borderId="130" xfId="0" applyNumberFormat="1" applyFont="1" applyFill="1" applyBorder="1" applyAlignment="1" applyProtection="1">
      <alignment vertical="center" wrapText="1"/>
    </xf>
    <xf numFmtId="0" fontId="9" fillId="0" borderId="0" xfId="0" applyFont="1" applyFill="1" applyAlignment="1" applyProtection="1">
      <alignment horizontal="left" vertical="center" wrapText="1"/>
    </xf>
    <xf numFmtId="0" fontId="10" fillId="0" borderId="0" xfId="83" applyFont="1" applyFill="1" applyBorder="1" applyAlignment="1" applyProtection="1">
      <alignment vertical="center" wrapText="1"/>
    </xf>
    <xf numFmtId="49" fontId="9" fillId="0" borderId="0" xfId="0" applyNumberFormat="1" applyFont="1" applyFill="1" applyBorder="1" applyAlignment="1" applyProtection="1">
      <alignment horizontal="left" vertical="center" wrapText="1"/>
    </xf>
    <xf numFmtId="0" fontId="10" fillId="0" borderId="0" xfId="83" applyFont="1" applyFill="1" applyAlignment="1" applyProtection="1">
      <alignment vertical="center" wrapText="1"/>
    </xf>
    <xf numFmtId="0" fontId="9" fillId="0" borderId="0" xfId="0" applyNumberFormat="1" applyFont="1" applyFill="1" applyAlignment="1" applyProtection="1">
      <alignment horizontal="right" vertical="center" wrapText="1"/>
    </xf>
    <xf numFmtId="0" fontId="9" fillId="0" borderId="0" xfId="83" applyFont="1" applyFill="1" applyBorder="1" applyAlignment="1" applyProtection="1">
      <alignment vertical="center" wrapText="1"/>
    </xf>
    <xf numFmtId="0" fontId="9" fillId="0" borderId="0" xfId="0" applyNumberFormat="1" applyFont="1" applyFill="1" applyAlignment="1" applyProtection="1">
      <alignment horizontal="left" vertical="center" wrapText="1"/>
    </xf>
    <xf numFmtId="0" fontId="9" fillId="0" borderId="0" xfId="9" applyFont="1" applyFill="1" applyAlignment="1" applyProtection="1">
      <alignment horizontal="right" vertical="center" wrapText="1"/>
    </xf>
    <xf numFmtId="0" fontId="10" fillId="0" borderId="0" xfId="0" applyFont="1" applyFill="1" applyAlignment="1" applyProtection="1">
      <alignment vertical="center"/>
    </xf>
    <xf numFmtId="0" fontId="9" fillId="0" borderId="0" xfId="791" applyFont="1" applyFill="1" applyAlignment="1" applyProtection="1">
      <alignment vertical="center" wrapText="1"/>
    </xf>
    <xf numFmtId="49" fontId="10" fillId="0" borderId="130" xfId="83" applyNumberFormat="1" applyFont="1" applyFill="1" applyBorder="1" applyAlignment="1" applyProtection="1">
      <alignment vertical="center" wrapText="1"/>
    </xf>
    <xf numFmtId="0" fontId="9" fillId="0" borderId="0" xfId="83" applyFont="1" applyFill="1" applyAlignment="1" applyProtection="1">
      <alignment vertical="center"/>
    </xf>
    <xf numFmtId="49" fontId="10"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49" fontId="10" fillId="0" borderId="0" xfId="0" applyNumberFormat="1" applyFont="1" applyFill="1" applyBorder="1" applyAlignment="1" applyProtection="1">
      <alignment vertical="top"/>
    </xf>
    <xf numFmtId="49" fontId="9" fillId="0" borderId="0" xfId="0" applyNumberFormat="1" applyFont="1" applyFill="1" applyBorder="1" applyAlignment="1" applyProtection="1">
      <alignment vertical="top"/>
    </xf>
    <xf numFmtId="49" fontId="9" fillId="0" borderId="0" xfId="0" applyNumberFormat="1" applyFont="1" applyFill="1" applyBorder="1" applyAlignment="1" applyProtection="1">
      <alignment horizontal="left" vertical="top" wrapText="1"/>
    </xf>
    <xf numFmtId="0" fontId="9" fillId="0" borderId="0" xfId="0" applyFont="1" applyFill="1" applyProtection="1"/>
    <xf numFmtId="0" fontId="9" fillId="0" borderId="0" xfId="0" applyFont="1" applyFill="1" applyAlignment="1" applyProtection="1">
      <alignment horizontal="right"/>
    </xf>
    <xf numFmtId="0" fontId="9" fillId="0" borderId="0" xfId="0" applyFont="1" applyFill="1" applyBorder="1" applyAlignment="1" applyProtection="1">
      <alignment horizontal="right"/>
    </xf>
    <xf numFmtId="4" fontId="9" fillId="0" borderId="0" xfId="0" applyNumberFormat="1" applyFont="1" applyFill="1" applyBorder="1" applyAlignment="1" applyProtection="1">
      <alignment horizontal="right" wrapText="1"/>
    </xf>
    <xf numFmtId="0" fontId="10" fillId="0" borderId="0" xfId="0" applyFont="1" applyFill="1" applyBorder="1" applyAlignment="1" applyProtection="1">
      <alignment horizontal="right"/>
    </xf>
    <xf numFmtId="0" fontId="9" fillId="0" borderId="0" xfId="0" applyFont="1" applyFill="1" applyBorder="1" applyAlignment="1" applyProtection="1">
      <alignment horizontal="right" wrapText="1"/>
    </xf>
    <xf numFmtId="0" fontId="10" fillId="0" borderId="0" xfId="0" applyFont="1" applyFill="1" applyBorder="1" applyAlignment="1" applyProtection="1">
      <alignment horizontal="right" wrapText="1"/>
    </xf>
    <xf numFmtId="49" fontId="9" fillId="0" borderId="0" xfId="0" applyNumberFormat="1" applyFont="1" applyFill="1" applyAlignment="1" applyProtection="1">
      <alignment vertical="top"/>
    </xf>
    <xf numFmtId="49" fontId="9" fillId="0" borderId="0" xfId="0" applyNumberFormat="1" applyFont="1" applyFill="1" applyAlignment="1" applyProtection="1">
      <alignment horizontal="left" vertical="top"/>
    </xf>
    <xf numFmtId="0" fontId="9" fillId="0" borderId="0" xfId="83" applyFont="1" applyFill="1" applyBorder="1" applyAlignment="1" applyProtection="1">
      <alignment horizontal="right" wrapText="1"/>
    </xf>
    <xf numFmtId="0" fontId="9" fillId="0" borderId="0" xfId="83" applyFont="1" applyFill="1" applyAlignment="1" applyProtection="1">
      <alignment horizontal="right" vertical="center" wrapText="1"/>
    </xf>
    <xf numFmtId="49" fontId="9" fillId="0" borderId="0" xfId="83" applyNumberFormat="1" applyFont="1" applyFill="1" applyAlignment="1" applyProtection="1">
      <alignment vertical="top"/>
    </xf>
    <xf numFmtId="0" fontId="9" fillId="0" borderId="0" xfId="0" applyFont="1" applyFill="1" applyBorder="1" applyAlignment="1" applyProtection="1">
      <alignment horizontal="center" wrapText="1"/>
    </xf>
    <xf numFmtId="0" fontId="10" fillId="0" borderId="0" xfId="9" applyFont="1" applyFill="1" applyAlignment="1" applyProtection="1">
      <alignment horizontal="left" vertical="center" wrapText="1"/>
    </xf>
    <xf numFmtId="4" fontId="9" fillId="0" borderId="0" xfId="0" applyNumberFormat="1" applyFont="1" applyFill="1" applyBorder="1" applyAlignment="1" applyProtection="1"/>
    <xf numFmtId="4" fontId="9" fillId="0" borderId="0" xfId="784" applyNumberFormat="1" applyFont="1" applyFill="1" applyBorder="1" applyAlignment="1" applyProtection="1">
      <alignment horizontal="center" wrapText="1"/>
    </xf>
    <xf numFmtId="4" fontId="9" fillId="0" borderId="0" xfId="83" applyNumberFormat="1" applyFont="1" applyFill="1" applyAlignment="1" applyProtection="1">
      <alignment horizontal="center"/>
    </xf>
    <xf numFmtId="182" fontId="9" fillId="0" borderId="0" xfId="3" applyNumberFormat="1" applyFont="1" applyFill="1" applyBorder="1" applyAlignment="1" applyProtection="1">
      <alignment horizontal="right"/>
      <protection locked="0"/>
    </xf>
    <xf numFmtId="4" fontId="10" fillId="0" borderId="0" xfId="1386" applyNumberFormat="1" applyFont="1" applyFill="1" applyBorder="1" applyAlignment="1" applyProtection="1">
      <alignment horizontal="right" wrapText="1"/>
    </xf>
    <xf numFmtId="4" fontId="10" fillId="0" borderId="1" xfId="2" applyNumberFormat="1" applyFont="1" applyFill="1" applyBorder="1" applyAlignment="1" applyProtection="1">
      <alignment horizontal="center" wrapText="1"/>
    </xf>
    <xf numFmtId="3" fontId="10" fillId="0" borderId="1" xfId="1386" applyNumberFormat="1" applyFont="1" applyFill="1" applyBorder="1" applyAlignment="1" applyProtection="1">
      <alignment horizontal="right" wrapText="1"/>
      <protection locked="0"/>
    </xf>
    <xf numFmtId="4" fontId="9" fillId="0" borderId="0" xfId="1386" applyNumberFormat="1" applyFont="1" applyFill="1" applyBorder="1" applyAlignment="1" applyProtection="1">
      <alignment horizontal="right"/>
    </xf>
    <xf numFmtId="0" fontId="10" fillId="0" borderId="0" xfId="791" applyFont="1" applyFill="1" applyAlignment="1" applyProtection="1">
      <alignment horizontal="right"/>
      <protection locked="0"/>
    </xf>
    <xf numFmtId="0" fontId="10" fillId="0" borderId="0" xfId="1386" applyFont="1" applyFill="1" applyBorder="1" applyAlignment="1" applyProtection="1">
      <alignment horizontal="center"/>
    </xf>
    <xf numFmtId="0" fontId="9" fillId="0" borderId="0" xfId="0" applyFont="1" applyAlignment="1" applyProtection="1">
      <alignment vertical="center" wrapText="1"/>
    </xf>
    <xf numFmtId="4" fontId="9" fillId="0" borderId="0" xfId="0" applyNumberFormat="1" applyFont="1" applyFill="1" applyAlignment="1" applyProtection="1">
      <alignment horizontal="center"/>
    </xf>
    <xf numFmtId="4" fontId="10" fillId="0" borderId="0" xfId="784" applyNumberFormat="1" applyFont="1" applyFill="1" applyBorder="1" applyAlignment="1" applyProtection="1">
      <alignment horizontal="center" wrapText="1"/>
    </xf>
    <xf numFmtId="4" fontId="9" fillId="0" borderId="0" xfId="795" applyNumberFormat="1" applyFont="1" applyFill="1" applyBorder="1" applyAlignment="1" applyProtection="1">
      <alignment horizontal="center"/>
    </xf>
    <xf numFmtId="0" fontId="248" fillId="0" borderId="0" xfId="1386" applyFont="1" applyFill="1" applyBorder="1" applyAlignment="1" applyProtection="1">
      <alignment horizontal="center"/>
    </xf>
    <xf numFmtId="4" fontId="58" fillId="0" borderId="0" xfId="1386" applyNumberFormat="1" applyFont="1" applyFill="1" applyBorder="1" applyAlignment="1" applyProtection="1">
      <alignment horizontal="right"/>
    </xf>
    <xf numFmtId="49" fontId="58" fillId="0" borderId="0" xfId="1386" applyNumberFormat="1" applyFont="1" applyFill="1" applyBorder="1" applyAlignment="1" applyProtection="1">
      <alignment horizontal="center"/>
    </xf>
    <xf numFmtId="4" fontId="10" fillId="0" borderId="1" xfId="1386" applyNumberFormat="1" applyFont="1" applyFill="1" applyBorder="1" applyAlignment="1" applyProtection="1">
      <alignment horizontal="right" wrapText="1"/>
    </xf>
    <xf numFmtId="0" fontId="10" fillId="0" borderId="1" xfId="1386" applyFont="1" applyFill="1" applyBorder="1" applyAlignment="1" applyProtection="1">
      <alignment horizontal="center"/>
    </xf>
    <xf numFmtId="4" fontId="248" fillId="0" borderId="0" xfId="1386" applyNumberFormat="1" applyFont="1" applyFill="1" applyBorder="1" applyAlignment="1" applyProtection="1">
      <alignment horizontal="right" wrapText="1"/>
    </xf>
    <xf numFmtId="4" fontId="9" fillId="0" borderId="0" xfId="1386" applyNumberFormat="1" applyFont="1" applyFill="1" applyBorder="1" applyAlignment="1" applyProtection="1">
      <alignment horizontal="right" wrapText="1"/>
    </xf>
    <xf numFmtId="0" fontId="9" fillId="0" borderId="0" xfId="1386" applyFont="1" applyFill="1" applyBorder="1" applyAlignment="1" applyProtection="1">
      <alignment horizontal="center"/>
    </xf>
    <xf numFmtId="4" fontId="9" fillId="0" borderId="0" xfId="795" applyNumberFormat="1" applyFont="1" applyFill="1" applyBorder="1" applyAlignment="1" applyProtection="1">
      <alignment horizontal="center" vertical="top"/>
    </xf>
    <xf numFmtId="0" fontId="18" fillId="0" borderId="0" xfId="475" applyFont="1" applyFill="1" applyBorder="1" applyAlignment="1" applyProtection="1">
      <alignment vertical="center"/>
    </xf>
    <xf numFmtId="4" fontId="9" fillId="0" borderId="0" xfId="83" applyNumberFormat="1" applyFont="1" applyFill="1" applyBorder="1" applyAlignment="1" applyProtection="1">
      <alignment horizontal="center" wrapText="1"/>
    </xf>
    <xf numFmtId="4" fontId="9" fillId="0" borderId="0" xfId="794" applyNumberFormat="1" applyFont="1" applyFill="1" applyBorder="1" applyAlignment="1" applyProtection="1">
      <alignment horizontal="center" wrapText="1"/>
    </xf>
    <xf numFmtId="4" fontId="9" fillId="0" borderId="0" xfId="0" applyNumberFormat="1" applyFont="1" applyFill="1" applyBorder="1" applyAlignment="1" applyProtection="1">
      <alignment horizontal="center" wrapText="1"/>
    </xf>
    <xf numFmtId="4" fontId="10" fillId="0" borderId="130" xfId="784" applyNumberFormat="1" applyFont="1" applyFill="1" applyBorder="1" applyAlignment="1" applyProtection="1">
      <alignment horizontal="center" wrapText="1"/>
    </xf>
    <xf numFmtId="4" fontId="9" fillId="0" borderId="0" xfId="83" applyNumberFormat="1" applyFont="1" applyFill="1" applyAlignment="1" applyProtection="1">
      <alignment horizontal="center" wrapText="1"/>
    </xf>
    <xf numFmtId="49" fontId="9" fillId="0" borderId="0" xfId="1386" applyNumberFormat="1" applyFont="1" applyFill="1" applyBorder="1" applyAlignment="1" applyProtection="1">
      <alignment horizontal="center"/>
    </xf>
    <xf numFmtId="0" fontId="10" fillId="0" borderId="0" xfId="791" applyFont="1" applyFill="1" applyBorder="1" applyAlignment="1" applyProtection="1">
      <alignment vertical="top" wrapText="1"/>
    </xf>
    <xf numFmtId="0" fontId="9" fillId="0" borderId="0" xfId="1386" applyFont="1" applyFill="1" applyBorder="1" applyAlignment="1" applyProtection="1">
      <alignment vertical="top" wrapText="1"/>
    </xf>
    <xf numFmtId="49" fontId="9" fillId="0" borderId="0" xfId="791" applyNumberFormat="1" applyFont="1" applyFill="1" applyAlignment="1" applyProtection="1">
      <alignment horizontal="left" vertical="top"/>
    </xf>
    <xf numFmtId="0" fontId="10" fillId="0" borderId="0" xfId="791" applyFont="1" applyFill="1" applyAlignment="1" applyProtection="1">
      <alignment horizontal="left" vertical="top" wrapText="1"/>
    </xf>
    <xf numFmtId="0" fontId="9" fillId="0" borderId="0" xfId="791" applyFont="1" applyFill="1" applyBorder="1" applyAlignment="1" applyProtection="1">
      <alignment horizontal="left" vertical="top" wrapText="1"/>
    </xf>
    <xf numFmtId="4" fontId="9" fillId="0" borderId="0" xfId="794" applyNumberFormat="1" applyFont="1" applyFill="1" applyBorder="1" applyAlignment="1" applyProtection="1">
      <alignment horizontal="right" wrapText="1"/>
    </xf>
    <xf numFmtId="4" fontId="9" fillId="0" borderId="0" xfId="794" applyNumberFormat="1" applyFont="1" applyFill="1" applyBorder="1" applyAlignment="1" applyProtection="1">
      <alignment horizontal="right" wrapText="1"/>
      <protection locked="0"/>
    </xf>
    <xf numFmtId="0" fontId="9" fillId="0" borderId="0" xfId="9" applyFont="1" applyAlignment="1" applyProtection="1">
      <alignment horizontal="left" vertical="center" wrapText="1"/>
    </xf>
    <xf numFmtId="0" fontId="10" fillId="0" borderId="0" xfId="0" applyFont="1" applyAlignment="1" applyProtection="1">
      <alignment horizontal="left" vertical="top" wrapText="1"/>
    </xf>
    <xf numFmtId="169" fontId="9" fillId="0" borderId="0" xfId="0" applyNumberFormat="1" applyFont="1" applyFill="1" applyAlignment="1" applyProtection="1">
      <alignment horizontal="right" wrapText="1"/>
    </xf>
    <xf numFmtId="169" fontId="9" fillId="0" borderId="0" xfId="0" applyNumberFormat="1" applyFont="1" applyFill="1" applyAlignment="1" applyProtection="1">
      <alignment horizontal="right" wrapText="1"/>
      <protection locked="0"/>
    </xf>
    <xf numFmtId="0" fontId="9" fillId="0" borderId="0" xfId="9" applyFont="1" applyAlignment="1" applyProtection="1">
      <alignment horizontal="right" vertical="center" wrapText="1"/>
    </xf>
    <xf numFmtId="0" fontId="9" fillId="0" borderId="0" xfId="0" applyFont="1" applyFill="1" applyAlignment="1" applyProtection="1">
      <alignment horizontal="right" wrapText="1" shrinkToFit="1"/>
    </xf>
    <xf numFmtId="0" fontId="250" fillId="0" borderId="0" xfId="2998" applyFont="1" applyFill="1" applyBorder="1" applyAlignment="1">
      <alignment horizontal="center" vertical="top" wrapText="1"/>
    </xf>
    <xf numFmtId="0" fontId="250" fillId="0" borderId="0" xfId="2998" applyFont="1" applyFill="1" applyBorder="1" applyAlignment="1">
      <alignment horizontal="right" vertical="center" wrapText="1"/>
    </xf>
    <xf numFmtId="0" fontId="251" fillId="0" borderId="0" xfId="2998" applyFont="1" applyFill="1" applyBorder="1" applyAlignment="1">
      <alignment horizontal="right" vertical="center" wrapText="1"/>
    </xf>
    <xf numFmtId="0" fontId="252" fillId="0" borderId="0" xfId="2998" applyFont="1" applyFill="1" applyAlignment="1">
      <alignment horizontal="center" vertical="center" wrapText="1"/>
    </xf>
    <xf numFmtId="0" fontId="250" fillId="0" borderId="0" xfId="2998" applyFont="1" applyFill="1" applyBorder="1" applyAlignment="1">
      <alignment horizontal="left" vertical="center" wrapText="1"/>
    </xf>
    <xf numFmtId="49" fontId="251" fillId="0" borderId="0" xfId="1494" applyNumberFormat="1" applyFont="1" applyFill="1" applyBorder="1" applyAlignment="1">
      <alignment horizontal="left" vertical="center" wrapText="1"/>
    </xf>
    <xf numFmtId="0" fontId="250" fillId="0" borderId="97" xfId="2998" applyFont="1" applyFill="1" applyBorder="1" applyAlignment="1">
      <alignment horizontal="center" vertical="top" wrapText="1"/>
    </xf>
    <xf numFmtId="0" fontId="250" fillId="0" borderId="68" xfId="2998" applyFont="1" applyFill="1" applyBorder="1" applyAlignment="1">
      <alignment horizontal="center" vertical="center" wrapText="1"/>
    </xf>
    <xf numFmtId="4" fontId="250" fillId="0" borderId="96" xfId="2998" applyNumberFormat="1" applyFont="1" applyFill="1" applyBorder="1" applyAlignment="1">
      <alignment horizontal="center" vertical="center" wrapText="1"/>
    </xf>
    <xf numFmtId="0" fontId="250" fillId="0" borderId="95" xfId="2998" applyFont="1" applyFill="1" applyBorder="1" applyAlignment="1">
      <alignment horizontal="center" vertical="center" wrapText="1"/>
    </xf>
    <xf numFmtId="0" fontId="251" fillId="0" borderId="94" xfId="2998" applyFont="1" applyFill="1" applyBorder="1" applyAlignment="1">
      <alignment horizontal="center" vertical="center" wrapText="1"/>
    </xf>
    <xf numFmtId="0" fontId="250" fillId="0" borderId="118" xfId="2998" applyFont="1" applyFill="1" applyBorder="1" applyAlignment="1">
      <alignment horizontal="center" vertical="top" wrapText="1"/>
    </xf>
    <xf numFmtId="1" fontId="250" fillId="0" borderId="117" xfId="2998" applyNumberFormat="1" applyFont="1" applyFill="1" applyBorder="1" applyAlignment="1">
      <alignment horizontal="center" vertical="center" wrapText="1"/>
    </xf>
    <xf numFmtId="1" fontId="250" fillId="0" borderId="126" xfId="2998" applyNumberFormat="1" applyFont="1" applyFill="1" applyBorder="1" applyAlignment="1">
      <alignment horizontal="center" vertical="center" wrapText="1"/>
    </xf>
    <xf numFmtId="1" fontId="250" fillId="0" borderId="115" xfId="2998" applyNumberFormat="1" applyFont="1" applyFill="1" applyBorder="1" applyAlignment="1">
      <alignment horizontal="center" vertical="center" wrapText="1"/>
    </xf>
    <xf numFmtId="0" fontId="253" fillId="0" borderId="44" xfId="2998" applyNumberFormat="1" applyFont="1" applyFill="1" applyBorder="1" applyAlignment="1" applyProtection="1">
      <alignment horizontal="center" vertical="top" wrapText="1"/>
    </xf>
    <xf numFmtId="0" fontId="243" fillId="0" borderId="44" xfId="2998" applyFont="1" applyFill="1" applyBorder="1" applyAlignment="1">
      <alignment horizontal="justify" vertical="top" wrapText="1"/>
    </xf>
    <xf numFmtId="0" fontId="243" fillId="0" borderId="44" xfId="2998" applyFont="1" applyFill="1" applyBorder="1"/>
    <xf numFmtId="0" fontId="243" fillId="0" borderId="44" xfId="2998" applyFont="1" applyFill="1" applyBorder="1" applyAlignment="1">
      <alignment horizontal="right"/>
    </xf>
    <xf numFmtId="0" fontId="252" fillId="0" borderId="0" xfId="2998" applyFont="1" applyFill="1" applyAlignment="1">
      <alignment vertical="center" wrapText="1"/>
    </xf>
    <xf numFmtId="165" fontId="251" fillId="0" borderId="78" xfId="2998" applyNumberFormat="1" applyFont="1" applyFill="1" applyBorder="1" applyAlignment="1">
      <alignment vertical="center" wrapText="1"/>
    </xf>
    <xf numFmtId="0" fontId="250" fillId="0" borderId="93" xfId="2998" applyFont="1" applyFill="1" applyBorder="1" applyAlignment="1">
      <alignment horizontal="center" vertical="top" wrapText="1"/>
    </xf>
    <xf numFmtId="1" fontId="250" fillId="0" borderId="92" xfId="2998" applyNumberFormat="1" applyFont="1" applyFill="1" applyBorder="1" applyAlignment="1">
      <alignment horizontal="center" vertical="center" wrapText="1"/>
    </xf>
    <xf numFmtId="1" fontId="250" fillId="0" borderId="91" xfId="2998" applyNumberFormat="1" applyFont="1" applyFill="1" applyBorder="1" applyAlignment="1">
      <alignment horizontal="center" vertical="center" wrapText="1"/>
    </xf>
    <xf numFmtId="1" fontId="250" fillId="0" borderId="90" xfId="2998" applyNumberFormat="1" applyFont="1" applyFill="1" applyBorder="1" applyAlignment="1">
      <alignment horizontal="center" vertical="center" wrapText="1"/>
    </xf>
    <xf numFmtId="0" fontId="252" fillId="0" borderId="108" xfId="2998" applyFont="1" applyFill="1" applyBorder="1" applyAlignment="1">
      <alignment horizontal="center" vertical="top" wrapText="1"/>
    </xf>
    <xf numFmtId="165" fontId="251" fillId="0" borderId="98" xfId="2998" applyNumberFormat="1" applyFont="1" applyFill="1" applyBorder="1" applyAlignment="1">
      <alignment vertical="center" wrapText="1"/>
    </xf>
    <xf numFmtId="165" fontId="251" fillId="0" borderId="0" xfId="2998" applyNumberFormat="1" applyFont="1" applyFill="1" applyBorder="1" applyAlignment="1">
      <alignment vertical="center" wrapText="1"/>
    </xf>
    <xf numFmtId="0" fontId="251" fillId="0" borderId="40" xfId="2998" applyFont="1" applyFill="1" applyBorder="1" applyAlignment="1">
      <alignment horizontal="center" vertical="center" wrapText="1"/>
    </xf>
    <xf numFmtId="165" fontId="143" fillId="0" borderId="66" xfId="2998" applyNumberFormat="1" applyFont="1" applyFill="1" applyBorder="1" applyAlignment="1">
      <alignment horizontal="center" vertical="center" wrapText="1"/>
    </xf>
    <xf numFmtId="165" fontId="243" fillId="0" borderId="66" xfId="2998" applyNumberFormat="1" applyFont="1" applyFill="1" applyBorder="1" applyAlignment="1">
      <alignment horizontal="center" vertical="center" wrapText="1"/>
    </xf>
    <xf numFmtId="165" fontId="251" fillId="0" borderId="40" xfId="2998" applyNumberFormat="1" applyFont="1" applyFill="1" applyBorder="1" applyAlignment="1">
      <alignment horizontal="center" vertical="center" wrapText="1"/>
    </xf>
    <xf numFmtId="0" fontId="243" fillId="0" borderId="0" xfId="2998" applyFont="1" applyFill="1" applyAlignment="1">
      <alignment horizontal="center" vertical="top"/>
    </xf>
    <xf numFmtId="0" fontId="243" fillId="0" borderId="0" xfId="2998" applyFont="1" applyFill="1" applyAlignment="1">
      <alignment vertical="center"/>
    </xf>
    <xf numFmtId="0" fontId="256" fillId="0" borderId="0" xfId="1386" applyFont="1" applyFill="1" applyAlignment="1" applyProtection="1">
      <alignment horizontal="right"/>
      <protection locked="0"/>
    </xf>
    <xf numFmtId="0" fontId="256" fillId="0" borderId="0" xfId="20795" applyFont="1" applyFill="1" applyBorder="1" applyAlignment="1" applyProtection="1">
      <alignment horizontal="left" vertical="top" wrapText="1"/>
    </xf>
    <xf numFmtId="49" fontId="256" fillId="0" borderId="0" xfId="20795" applyNumberFormat="1" applyFont="1" applyFill="1" applyBorder="1" applyAlignment="1" applyProtection="1">
      <alignment horizontal="left" vertical="top" wrapText="1"/>
    </xf>
    <xf numFmtId="4" fontId="9" fillId="0" borderId="129" xfId="1386" applyNumberFormat="1" applyFont="1" applyFill="1" applyBorder="1" applyAlignment="1" applyProtection="1">
      <alignment horizontal="right" wrapText="1"/>
    </xf>
    <xf numFmtId="0" fontId="9" fillId="0" borderId="129" xfId="1386" applyFont="1" applyFill="1" applyBorder="1" applyAlignment="1" applyProtection="1">
      <alignment horizontal="center"/>
    </xf>
    <xf numFmtId="0" fontId="257" fillId="0" borderId="0" xfId="1386" applyFont="1" applyFill="1" applyAlignment="1" applyProtection="1">
      <alignment horizontal="left" wrapText="1"/>
    </xf>
    <xf numFmtId="49" fontId="257" fillId="0" borderId="0" xfId="1386" applyNumberFormat="1" applyFont="1" applyFill="1" applyAlignment="1" applyProtection="1">
      <alignment horizontal="left" vertical="top" wrapText="1"/>
    </xf>
    <xf numFmtId="0" fontId="256" fillId="0" borderId="0" xfId="1386" applyFont="1" applyFill="1" applyAlignment="1" applyProtection="1">
      <alignment horizontal="right"/>
    </xf>
    <xf numFmtId="0" fontId="257" fillId="0" borderId="0" xfId="1386" applyFont="1" applyFill="1" applyAlignment="1" applyProtection="1">
      <alignment horizontal="left" vertical="top" wrapText="1"/>
    </xf>
    <xf numFmtId="0" fontId="257" fillId="0" borderId="0" xfId="1386" applyFont="1" applyFill="1" applyAlignment="1" applyProtection="1">
      <alignment horizontal="right" vertical="top"/>
    </xf>
    <xf numFmtId="49" fontId="257" fillId="0" borderId="0" xfId="1386" applyNumberFormat="1" applyFont="1" applyFill="1" applyAlignment="1" applyProtection="1">
      <alignment vertical="top"/>
    </xf>
    <xf numFmtId="0" fontId="256" fillId="0" borderId="0" xfId="20795" applyFont="1" applyFill="1" applyBorder="1" applyAlignment="1" applyProtection="1">
      <alignment horizontal="right" vertical="top"/>
    </xf>
    <xf numFmtId="1" fontId="250" fillId="0" borderId="116" xfId="2998" applyNumberFormat="1" applyFont="1" applyFill="1" applyBorder="1" applyAlignment="1">
      <alignment horizontal="center" vertical="center" wrapText="1"/>
    </xf>
    <xf numFmtId="0" fontId="250" fillId="0" borderId="0" xfId="2998" applyFont="1" applyFill="1" applyBorder="1" applyAlignment="1">
      <alignment horizontal="right" vertical="top" wrapText="1"/>
    </xf>
    <xf numFmtId="0" fontId="250" fillId="0" borderId="0" xfId="2998" applyFont="1" applyFill="1" applyBorder="1" applyAlignment="1">
      <alignment horizontal="center" vertical="center" wrapText="1"/>
    </xf>
    <xf numFmtId="0" fontId="250" fillId="0" borderId="63" xfId="2998" applyFont="1" applyFill="1" applyBorder="1" applyAlignment="1">
      <alignment vertical="top" wrapText="1"/>
    </xf>
    <xf numFmtId="0" fontId="250" fillId="0" borderId="62" xfId="2998" applyFont="1" applyFill="1" applyBorder="1" applyAlignment="1">
      <alignment horizontal="center" vertical="center" wrapText="1"/>
    </xf>
    <xf numFmtId="0" fontId="250" fillId="0" borderId="37" xfId="2998" applyFont="1" applyFill="1" applyBorder="1" applyAlignment="1">
      <alignment horizontal="center" vertical="center" wrapText="1"/>
    </xf>
    <xf numFmtId="0" fontId="252" fillId="0" borderId="68" xfId="2998" applyFont="1" applyFill="1" applyBorder="1" applyAlignment="1">
      <alignment horizontal="left" vertical="center" wrapText="1"/>
    </xf>
    <xf numFmtId="0" fontId="143" fillId="0" borderId="65" xfId="2998" applyFont="1" applyFill="1" applyBorder="1" applyAlignment="1">
      <alignment horizontal="left" vertical="center" wrapText="1"/>
    </xf>
    <xf numFmtId="0" fontId="252" fillId="0" borderId="68" xfId="2998" applyFont="1" applyFill="1" applyBorder="1" applyAlignment="1">
      <alignment horizontal="right" vertical="center" wrapText="1"/>
    </xf>
    <xf numFmtId="0" fontId="252" fillId="0" borderId="65" xfId="2998" applyFont="1" applyFill="1" applyBorder="1" applyAlignment="1">
      <alignment horizontal="right" vertical="center" wrapText="1"/>
    </xf>
    <xf numFmtId="0" fontId="250" fillId="0" borderId="63" xfId="2998" applyFont="1" applyFill="1" applyBorder="1" applyAlignment="1">
      <alignment horizontal="center" vertical="top" wrapText="1"/>
    </xf>
    <xf numFmtId="0" fontId="250" fillId="0" borderId="62" xfId="2998" applyFont="1" applyFill="1" applyBorder="1" applyAlignment="1">
      <alignment horizontal="right" vertical="center" wrapText="1"/>
    </xf>
    <xf numFmtId="0" fontId="250" fillId="0" borderId="37" xfId="2998" applyFont="1" applyFill="1" applyBorder="1" applyAlignment="1">
      <alignment horizontal="right" vertical="center" wrapText="1"/>
    </xf>
    <xf numFmtId="49" fontId="16" fillId="0" borderId="0" xfId="0" applyNumberFormat="1" applyFont="1" applyBorder="1" applyAlignment="1" applyProtection="1">
      <alignment vertical="top" wrapText="1"/>
    </xf>
    <xf numFmtId="0" fontId="9" fillId="0" borderId="0" xfId="0" applyFont="1" applyBorder="1" applyAlignment="1" applyProtection="1">
      <alignment horizontal="left" vertical="top"/>
    </xf>
    <xf numFmtId="4" fontId="9" fillId="0" borderId="0" xfId="6368" applyNumberFormat="1" applyFont="1" applyFill="1" applyBorder="1" applyAlignment="1" applyProtection="1">
      <alignment horizontal="right" wrapText="1"/>
    </xf>
    <xf numFmtId="49" fontId="63" fillId="0" borderId="0" xfId="0" applyNumberFormat="1" applyFont="1" applyBorder="1" applyAlignment="1" applyProtection="1">
      <alignment vertical="top" wrapText="1"/>
    </xf>
    <xf numFmtId="0" fontId="9" fillId="0" borderId="0" xfId="0" applyFont="1" applyBorder="1" applyAlignment="1" applyProtection="1">
      <alignment horizontal="left"/>
    </xf>
    <xf numFmtId="0" fontId="16" fillId="0" borderId="0" xfId="0" applyFont="1" applyBorder="1" applyAlignment="1" applyProtection="1">
      <alignment horizontal="left"/>
    </xf>
    <xf numFmtId="0" fontId="16" fillId="0" borderId="0" xfId="0" applyFont="1" applyBorder="1" applyAlignment="1" applyProtection="1">
      <alignment horizontal="center"/>
    </xf>
    <xf numFmtId="4" fontId="18" fillId="0" borderId="0" xfId="6368" applyNumberFormat="1" applyFont="1" applyFill="1" applyBorder="1" applyAlignment="1" applyProtection="1">
      <alignment horizontal="right" wrapText="1"/>
      <protection locked="0"/>
    </xf>
    <xf numFmtId="49" fontId="16" fillId="0" borderId="0" xfId="0" applyNumberFormat="1" applyFont="1" applyBorder="1" applyAlignment="1" applyProtection="1">
      <alignment wrapText="1"/>
    </xf>
    <xf numFmtId="49" fontId="16" fillId="0" borderId="0" xfId="0" applyNumberFormat="1" applyFont="1" applyBorder="1" applyAlignment="1" applyProtection="1">
      <alignment horizontal="left" vertical="top" wrapText="1"/>
    </xf>
    <xf numFmtId="49" fontId="16" fillId="0" borderId="0" xfId="0" applyNumberFormat="1" applyFont="1" applyBorder="1" applyAlignment="1" applyProtection="1">
      <alignment vertical="center" wrapText="1"/>
    </xf>
    <xf numFmtId="0" fontId="10" fillId="0" borderId="0" xfId="0" applyFont="1" applyBorder="1" applyAlignment="1" applyProtection="1">
      <alignment horizontal="left" wrapText="1"/>
    </xf>
    <xf numFmtId="0" fontId="10" fillId="0" borderId="0" xfId="0" applyFont="1" applyBorder="1" applyAlignment="1" applyProtection="1">
      <alignment horizontal="left" vertical="top" wrapText="1"/>
    </xf>
    <xf numFmtId="49" fontId="16" fillId="0" borderId="0" xfId="83" applyNumberFormat="1" applyFont="1" applyBorder="1" applyAlignment="1" applyProtection="1">
      <alignment wrapText="1"/>
    </xf>
    <xf numFmtId="49" fontId="63" fillId="0" borderId="0" xfId="0" applyNumberFormat="1" applyFont="1" applyBorder="1" applyAlignment="1" applyProtection="1">
      <alignment wrapText="1"/>
    </xf>
    <xf numFmtId="4" fontId="18" fillId="0" borderId="0" xfId="6368" applyNumberFormat="1" applyFont="1" applyFill="1" applyBorder="1" applyAlignment="1" applyProtection="1">
      <alignment horizontal="right" wrapText="1"/>
    </xf>
    <xf numFmtId="49" fontId="10" fillId="61" borderId="0" xfId="0" applyNumberFormat="1" applyFont="1" applyFill="1" applyBorder="1" applyAlignment="1" applyProtection="1">
      <alignment vertical="top"/>
    </xf>
    <xf numFmtId="0" fontId="10" fillId="61" borderId="0" xfId="83" applyFont="1" applyFill="1" applyBorder="1" applyAlignment="1" applyProtection="1">
      <alignment vertical="center" wrapText="1"/>
    </xf>
    <xf numFmtId="49" fontId="16" fillId="0" borderId="0" xfId="83" applyNumberFormat="1" applyFont="1" applyBorder="1" applyAlignment="1" applyProtection="1">
      <alignment vertical="top" wrapText="1"/>
    </xf>
    <xf numFmtId="49" fontId="16" fillId="0" borderId="0" xfId="0" applyNumberFormat="1" applyFont="1" applyBorder="1" applyAlignment="1" applyProtection="1">
      <alignment horizontal="right" wrapText="1"/>
    </xf>
    <xf numFmtId="4" fontId="9" fillId="0" borderId="0" xfId="6368" applyNumberFormat="1" applyFont="1" applyFill="1" applyBorder="1" applyAlignment="1" applyProtection="1">
      <alignment horizontal="right" wrapText="1"/>
      <protection locked="0"/>
    </xf>
    <xf numFmtId="0" fontId="9" fillId="0" borderId="0" xfId="0" applyFont="1" applyFill="1" applyBorder="1" applyAlignment="1" applyProtection="1">
      <alignment horizontal="left"/>
    </xf>
    <xf numFmtId="49" fontId="10" fillId="0" borderId="0" xfId="3472" applyNumberFormat="1" applyFont="1" applyBorder="1" applyAlignment="1" applyProtection="1">
      <alignment horizontal="left" vertical="top" wrapText="1"/>
    </xf>
    <xf numFmtId="0" fontId="0" fillId="0" borderId="0" xfId="0" applyProtection="1"/>
    <xf numFmtId="0" fontId="9" fillId="0" borderId="0" xfId="3472" applyFont="1" applyBorder="1" applyAlignment="1" applyProtection="1">
      <alignment horizontal="right"/>
    </xf>
    <xf numFmtId="4" fontId="9" fillId="0" borderId="0" xfId="3472" applyNumberFormat="1" applyFont="1" applyBorder="1" applyAlignment="1" applyProtection="1">
      <alignment horizontal="right" wrapText="1"/>
    </xf>
    <xf numFmtId="182" fontId="9" fillId="0" borderId="0" xfId="3472" applyNumberFormat="1" applyFont="1" applyBorder="1" applyAlignment="1" applyProtection="1">
      <alignment horizontal="right" wrapText="1"/>
    </xf>
    <xf numFmtId="49" fontId="9" fillId="0" borderId="0" xfId="3472" applyNumberFormat="1" applyFont="1" applyBorder="1" applyAlignment="1" applyProtection="1">
      <alignment horizontal="left" vertical="top" wrapText="1"/>
    </xf>
    <xf numFmtId="0" fontId="9" fillId="0" borderId="0" xfId="3472" applyFont="1" applyBorder="1" applyAlignment="1" applyProtection="1">
      <alignment horizontal="right" wrapText="1"/>
    </xf>
    <xf numFmtId="49" fontId="263" fillId="0" borderId="0" xfId="3472" applyNumberFormat="1" applyFont="1" applyBorder="1" applyAlignment="1" applyProtection="1">
      <alignment wrapText="1"/>
    </xf>
    <xf numFmtId="49" fontId="16" fillId="0" borderId="0" xfId="0" quotePrefix="1" applyNumberFormat="1" applyFont="1" applyBorder="1" applyAlignment="1" applyProtection="1">
      <alignment horizontal="left" vertical="top" wrapText="1"/>
    </xf>
    <xf numFmtId="49" fontId="16" fillId="0" borderId="0" xfId="0" applyNumberFormat="1" applyFont="1" applyBorder="1" applyAlignment="1" applyProtection="1">
      <alignment horizontal="right" vertical="top" wrapText="1"/>
    </xf>
    <xf numFmtId="49" fontId="9" fillId="0" borderId="138" xfId="0" applyNumberFormat="1" applyFont="1" applyFill="1" applyBorder="1" applyAlignment="1" applyProtection="1">
      <alignment vertical="top"/>
    </xf>
    <xf numFmtId="49" fontId="264" fillId="0" borderId="138" xfId="3472" applyNumberFormat="1" applyFont="1" applyBorder="1" applyAlignment="1" applyProtection="1">
      <alignment wrapText="1"/>
    </xf>
    <xf numFmtId="0" fontId="9" fillId="0" borderId="138" xfId="3472" applyFont="1" applyBorder="1" applyAlignment="1" applyProtection="1">
      <alignment horizontal="right"/>
    </xf>
    <xf numFmtId="4" fontId="9" fillId="0" borderId="138" xfId="3472" applyNumberFormat="1" applyFont="1" applyBorder="1" applyAlignment="1" applyProtection="1">
      <alignment horizontal="right" wrapText="1"/>
    </xf>
    <xf numFmtId="49" fontId="9" fillId="0" borderId="138" xfId="83" applyNumberFormat="1" applyFont="1" applyFill="1" applyBorder="1" applyAlignment="1" applyProtection="1">
      <alignment horizontal="left" vertical="top" wrapText="1"/>
    </xf>
    <xf numFmtId="0" fontId="10" fillId="0" borderId="138" xfId="83" applyFont="1" applyFill="1" applyBorder="1" applyAlignment="1" applyProtection="1">
      <alignment horizontal="right" wrapText="1"/>
    </xf>
    <xf numFmtId="4" fontId="10" fillId="0" borderId="138" xfId="784" applyNumberFormat="1" applyFont="1" applyFill="1" applyBorder="1" applyAlignment="1" applyProtection="1">
      <alignment horizontal="right" wrapText="1"/>
      <protection locked="0"/>
    </xf>
    <xf numFmtId="4" fontId="10" fillId="0" borderId="138" xfId="784" applyNumberFormat="1" applyFont="1" applyFill="1" applyBorder="1" applyAlignment="1" applyProtection="1">
      <alignment horizontal="center" wrapText="1"/>
    </xf>
    <xf numFmtId="4" fontId="10" fillId="0" borderId="0" xfId="83" applyNumberFormat="1" applyFont="1" applyFill="1" applyAlignment="1" applyProtection="1">
      <alignment horizontal="center" wrapText="1"/>
    </xf>
    <xf numFmtId="4" fontId="10" fillId="0" borderId="0" xfId="83" applyNumberFormat="1" applyFont="1" applyFill="1" applyBorder="1" applyAlignment="1" applyProtection="1">
      <alignment horizontal="center" wrapText="1"/>
    </xf>
    <xf numFmtId="4" fontId="10" fillId="0" borderId="0" xfId="0" applyNumberFormat="1" applyFont="1" applyFill="1" applyBorder="1" applyAlignment="1" applyProtection="1">
      <alignment horizontal="center" wrapText="1"/>
    </xf>
    <xf numFmtId="4" fontId="18" fillId="0" borderId="0" xfId="475" applyNumberFormat="1" applyFont="1" applyFill="1" applyBorder="1" applyAlignment="1" applyProtection="1">
      <alignment horizontal="center"/>
    </xf>
    <xf numFmtId="4" fontId="9" fillId="0" borderId="0" xfId="0" applyNumberFormat="1" applyFont="1" applyFill="1" applyAlignment="1" applyProtection="1">
      <alignment horizontal="center" wrapText="1"/>
    </xf>
    <xf numFmtId="4" fontId="10" fillId="0" borderId="0" xfId="791" applyNumberFormat="1" applyFont="1" applyFill="1" applyAlignment="1" applyProtection="1">
      <alignment horizontal="center" vertical="top" wrapText="1"/>
    </xf>
    <xf numFmtId="4" fontId="9" fillId="0" borderId="0" xfId="83" applyNumberFormat="1" applyFont="1" applyFill="1" applyBorder="1" applyAlignment="1" applyProtection="1">
      <alignment horizontal="right" wrapText="1"/>
      <protection locked="0"/>
    </xf>
    <xf numFmtId="4" fontId="10" fillId="0" borderId="0" xfId="0" applyNumberFormat="1" applyFont="1" applyFill="1" applyAlignment="1" applyProtection="1">
      <alignment horizontal="center" vertical="top" wrapText="1"/>
    </xf>
    <xf numFmtId="4" fontId="10" fillId="0" borderId="0" xfId="0" applyNumberFormat="1" applyFont="1" applyFill="1" applyAlignment="1" applyProtection="1">
      <alignment horizontal="center" wrapText="1"/>
    </xf>
    <xf numFmtId="4" fontId="9" fillId="0" borderId="0" xfId="0" applyNumberFormat="1" applyFont="1" applyFill="1" applyBorder="1" applyAlignment="1" applyProtection="1">
      <alignment horizontal="right" wrapText="1"/>
      <protection locked="0"/>
    </xf>
    <xf numFmtId="176" fontId="9" fillId="65" borderId="0" xfId="83" applyNumberFormat="1" applyFont="1" applyFill="1" applyBorder="1" applyAlignment="1" applyProtection="1">
      <alignment horizontal="right" wrapText="1"/>
      <protection locked="0"/>
    </xf>
    <xf numFmtId="175" fontId="9" fillId="65" borderId="0" xfId="83" applyNumberFormat="1" applyFont="1" applyFill="1" applyAlignment="1" applyProtection="1">
      <alignment horizontal="right" wrapText="1"/>
      <protection locked="0"/>
    </xf>
    <xf numFmtId="4" fontId="9" fillId="65" borderId="0" xfId="5573" applyNumberFormat="1" applyFont="1" applyFill="1" applyBorder="1" applyProtection="1"/>
    <xf numFmtId="4" fontId="9" fillId="0" borderId="0" xfId="5573" applyNumberFormat="1" applyFont="1" applyFill="1" applyBorder="1" applyProtection="1"/>
    <xf numFmtId="4" fontId="9" fillId="65" borderId="0" xfId="0" applyNumberFormat="1" applyFont="1" applyFill="1" applyAlignment="1" applyProtection="1">
      <alignment horizontal="right" wrapText="1"/>
      <protection locked="0"/>
    </xf>
    <xf numFmtId="4" fontId="9" fillId="65" borderId="0" xfId="0" applyNumberFormat="1" applyFont="1" applyFill="1" applyBorder="1" applyAlignment="1" applyProtection="1">
      <alignment horizontal="right" wrapText="1"/>
      <protection locked="0"/>
    </xf>
    <xf numFmtId="4" fontId="9" fillId="65" borderId="0" xfId="83" applyNumberFormat="1" applyFont="1" applyFill="1" applyBorder="1" applyAlignment="1" applyProtection="1">
      <alignment horizontal="right" wrapText="1"/>
      <protection locked="0"/>
    </xf>
    <xf numFmtId="4" fontId="10" fillId="0" borderId="0" xfId="0" applyNumberFormat="1" applyFont="1" applyFill="1" applyBorder="1" applyAlignment="1" applyProtection="1">
      <alignment horizontal="left" vertical="top" wrapText="1"/>
      <protection locked="0"/>
    </xf>
    <xf numFmtId="182" fontId="9" fillId="65" borderId="0" xfId="3" applyNumberFormat="1" applyFont="1" applyFill="1" applyBorder="1" applyAlignment="1" applyProtection="1">
      <alignment horizontal="right"/>
      <protection locked="0"/>
    </xf>
    <xf numFmtId="182" fontId="9" fillId="65" borderId="0" xfId="3" applyNumberFormat="1" applyFont="1" applyFill="1" applyBorder="1" applyAlignment="1" applyProtection="1">
      <alignment horizontal="right" vertical="top"/>
      <protection locked="0"/>
    </xf>
    <xf numFmtId="44" fontId="9" fillId="65" borderId="0" xfId="1639" applyNumberFormat="1" applyFont="1" applyFill="1" applyBorder="1" applyAlignment="1" applyProtection="1">
      <alignment horizontal="right" vertical="top"/>
      <protection locked="0"/>
    </xf>
    <xf numFmtId="44" fontId="9" fillId="65" borderId="0" xfId="1639" applyNumberFormat="1" applyFont="1" applyFill="1" applyBorder="1" applyAlignment="1" applyProtection="1">
      <alignment horizontal="right"/>
      <protection locked="0"/>
    </xf>
    <xf numFmtId="44" fontId="9" fillId="65" borderId="0" xfId="3" applyNumberFormat="1" applyFont="1" applyFill="1" applyBorder="1" applyAlignment="1" applyProtection="1">
      <alignment horizontal="right"/>
      <protection locked="0"/>
    </xf>
    <xf numFmtId="44" fontId="9" fillId="65" borderId="0" xfId="3" applyNumberFormat="1" applyFont="1" applyFill="1" applyBorder="1" applyAlignment="1" applyProtection="1">
      <alignment horizontal="right" vertical="top"/>
      <protection locked="0"/>
    </xf>
    <xf numFmtId="44" fontId="9" fillId="65" borderId="129" xfId="3" applyNumberFormat="1" applyFont="1" applyFill="1" applyBorder="1" applyAlignment="1" applyProtection="1">
      <alignment horizontal="right"/>
      <protection locked="0"/>
    </xf>
    <xf numFmtId="44" fontId="9" fillId="65" borderId="129" xfId="1639" applyNumberFormat="1" applyFont="1" applyFill="1" applyBorder="1" applyAlignment="1" applyProtection="1">
      <alignment horizontal="right" vertical="top"/>
      <protection locked="0"/>
    </xf>
    <xf numFmtId="210" fontId="250" fillId="0" borderId="125" xfId="2998" applyNumberFormat="1" applyFont="1" applyFill="1" applyBorder="1" applyAlignment="1">
      <alignment horizontal="center" vertical="center" wrapText="1"/>
    </xf>
    <xf numFmtId="210" fontId="250" fillId="0" borderId="139" xfId="2998" applyNumberFormat="1" applyFont="1" applyFill="1" applyBorder="1" applyAlignment="1">
      <alignment horizontal="center" vertical="center" wrapText="1"/>
    </xf>
    <xf numFmtId="210" fontId="250" fillId="0" borderId="161" xfId="2998" applyNumberFormat="1" applyFont="1" applyFill="1" applyBorder="1" applyAlignment="1">
      <alignment horizontal="center" vertical="center" wrapText="1"/>
    </xf>
    <xf numFmtId="210" fontId="250" fillId="0" borderId="39" xfId="2998" applyNumberFormat="1" applyFont="1" applyFill="1" applyBorder="1" applyAlignment="1">
      <alignment horizontal="center" vertical="center" wrapText="1"/>
    </xf>
    <xf numFmtId="0" fontId="250" fillId="0" borderId="143" xfId="2998" applyFont="1" applyFill="1" applyBorder="1" applyAlignment="1">
      <alignment horizontal="center" vertical="center" wrapText="1"/>
    </xf>
    <xf numFmtId="210" fontId="250" fillId="0" borderId="143" xfId="2998" applyNumberFormat="1" applyFont="1" applyFill="1" applyBorder="1" applyAlignment="1">
      <alignment horizontal="center" vertical="center" wrapText="1"/>
    </xf>
    <xf numFmtId="210" fontId="250" fillId="0" borderId="144" xfId="2998" applyNumberFormat="1" applyFont="1" applyFill="1" applyBorder="1" applyAlignment="1">
      <alignment horizontal="center" vertical="center" wrapText="1"/>
    </xf>
    <xf numFmtId="210" fontId="250" fillId="0" borderId="160" xfId="2998" applyNumberFormat="1" applyFont="1" applyFill="1" applyBorder="1" applyAlignment="1">
      <alignment horizontal="center" vertical="center" wrapText="1"/>
    </xf>
    <xf numFmtId="0" fontId="252" fillId="0" borderId="113" xfId="2998" applyFont="1" applyFill="1" applyBorder="1" applyAlignment="1">
      <alignment horizontal="center" vertical="center" wrapText="1"/>
    </xf>
    <xf numFmtId="0" fontId="243" fillId="0" borderId="113" xfId="2503" applyFont="1" applyFill="1" applyBorder="1" applyAlignment="1" applyProtection="1">
      <alignment horizontal="left" vertical="top" wrapText="1"/>
    </xf>
    <xf numFmtId="210" fontId="243" fillId="0" borderId="162" xfId="2998" applyNumberFormat="1" applyFont="1" applyFill="1" applyBorder="1" applyAlignment="1">
      <alignment horizontal="center"/>
    </xf>
    <xf numFmtId="0" fontId="243" fillId="0" borderId="105" xfId="3473" applyNumberFormat="1" applyFont="1" applyFill="1" applyBorder="1" applyAlignment="1" applyProtection="1">
      <alignment horizontal="left" vertical="center" wrapText="1"/>
    </xf>
    <xf numFmtId="49" fontId="58" fillId="0" borderId="129" xfId="0" applyNumberFormat="1" applyFont="1" applyFill="1" applyBorder="1" applyAlignment="1" applyProtection="1">
      <alignment vertical="center"/>
    </xf>
    <xf numFmtId="49" fontId="58" fillId="0" borderId="137" xfId="0" applyNumberFormat="1" applyFont="1" applyFill="1" applyBorder="1" applyAlignment="1" applyProtection="1">
      <alignment vertical="center"/>
    </xf>
    <xf numFmtId="49" fontId="10" fillId="0" borderId="138" xfId="83" applyNumberFormat="1" applyFont="1" applyFill="1" applyBorder="1" applyAlignment="1" applyProtection="1">
      <alignment vertical="center" wrapText="1"/>
    </xf>
    <xf numFmtId="0" fontId="252" fillId="0" borderId="56" xfId="2998" applyFont="1" applyFill="1" applyBorder="1" applyAlignment="1">
      <alignment horizontal="center" vertical="center" wrapText="1"/>
    </xf>
    <xf numFmtId="0" fontId="252" fillId="0" borderId="56" xfId="2998" applyFont="1" applyFill="1" applyBorder="1" applyAlignment="1">
      <alignment horizontal="left" vertical="center" wrapText="1"/>
    </xf>
    <xf numFmtId="10" fontId="274" fillId="0" borderId="106" xfId="21142" applyNumberFormat="1" applyFont="1" applyBorder="1" applyAlignment="1">
      <alignment horizontal="center" wrapText="1"/>
    </xf>
    <xf numFmtId="0" fontId="58" fillId="0" borderId="165" xfId="0" applyFont="1" applyBorder="1" applyAlignment="1" applyProtection="1">
      <alignment vertical="center"/>
    </xf>
    <xf numFmtId="212" fontId="66" fillId="0" borderId="166" xfId="0" applyNumberFormat="1" applyFont="1" applyBorder="1" applyAlignment="1">
      <alignment horizontal="center"/>
    </xf>
    <xf numFmtId="212" fontId="36" fillId="0" borderId="165" xfId="0" applyNumberFormat="1" applyFont="1" applyBorder="1"/>
    <xf numFmtId="10" fontId="274" fillId="0" borderId="167" xfId="21142" applyNumberFormat="1" applyFont="1" applyBorder="1"/>
    <xf numFmtId="212" fontId="36" fillId="0" borderId="0" xfId="21142" applyNumberFormat="1" applyFont="1" applyBorder="1"/>
    <xf numFmtId="0" fontId="58" fillId="0" borderId="164" xfId="0" applyFont="1" applyBorder="1" applyAlignment="1" applyProtection="1">
      <alignment vertical="center"/>
    </xf>
    <xf numFmtId="212" fontId="36" fillId="0" borderId="164" xfId="0" applyNumberFormat="1" applyFont="1" applyBorder="1"/>
    <xf numFmtId="10" fontId="274" fillId="0" borderId="140" xfId="21142" applyNumberFormat="1" applyFont="1" applyBorder="1"/>
    <xf numFmtId="212" fontId="66" fillId="64" borderId="44" xfId="0" applyNumberFormat="1" applyFont="1" applyFill="1" applyBorder="1" applyAlignment="1">
      <alignment horizontal="center"/>
    </xf>
    <xf numFmtId="212" fontId="66" fillId="64" borderId="125" xfId="0" applyNumberFormat="1" applyFont="1" applyFill="1" applyBorder="1"/>
    <xf numFmtId="10" fontId="275" fillId="64" borderId="106" xfId="21142" applyNumberFormat="1" applyFont="1" applyFill="1" applyBorder="1"/>
    <xf numFmtId="212" fontId="66" fillId="64" borderId="2" xfId="0" applyNumberFormat="1" applyFont="1" applyFill="1" applyBorder="1"/>
    <xf numFmtId="212" fontId="36" fillId="0" borderId="0" xfId="0" applyNumberFormat="1" applyFont="1"/>
    <xf numFmtId="0" fontId="36" fillId="0" borderId="0" xfId="0" applyFont="1" applyAlignment="1">
      <alignment horizontal="center"/>
    </xf>
    <xf numFmtId="0" fontId="36" fillId="0" borderId="0" xfId="0" applyFont="1" applyBorder="1"/>
    <xf numFmtId="176" fontId="9" fillId="65" borderId="0" xfId="83" applyNumberFormat="1" applyFont="1" applyFill="1" applyAlignment="1" applyProtection="1">
      <alignment horizontal="right" wrapText="1"/>
      <protection locked="0"/>
    </xf>
    <xf numFmtId="0" fontId="36" fillId="0" borderId="125" xfId="0" applyFont="1" applyBorder="1" applyAlignment="1">
      <alignment horizontal="center" wrapText="1"/>
    </xf>
    <xf numFmtId="0" fontId="36" fillId="0" borderId="2" xfId="0" applyFont="1" applyBorder="1" applyAlignment="1">
      <alignment horizontal="center" wrapText="1"/>
    </xf>
    <xf numFmtId="0" fontId="128" fillId="0" borderId="0" xfId="0" applyFont="1" applyProtection="1"/>
    <xf numFmtId="49" fontId="128" fillId="0" borderId="0" xfId="0" applyNumberFormat="1" applyFont="1" applyProtection="1"/>
    <xf numFmtId="49" fontId="120" fillId="0" borderId="0" xfId="0" applyNumberFormat="1" applyFont="1" applyAlignment="1" applyProtection="1">
      <alignment horizontal="center" vertical="top" wrapText="1"/>
    </xf>
    <xf numFmtId="49" fontId="130" fillId="0" borderId="0" xfId="0" applyNumberFormat="1" applyFont="1" applyAlignment="1" applyProtection="1">
      <alignment horizontal="center"/>
    </xf>
    <xf numFmtId="0" fontId="115" fillId="0" borderId="0" xfId="0" applyFont="1" applyAlignment="1" applyProtection="1">
      <alignment horizontal="left" vertical="center"/>
    </xf>
    <xf numFmtId="0" fontId="115" fillId="0" borderId="0" xfId="0" applyFont="1" applyAlignment="1" applyProtection="1">
      <alignment horizontal="right" vertical="top"/>
    </xf>
    <xf numFmtId="49" fontId="116" fillId="0" borderId="0" xfId="0" applyNumberFormat="1" applyFont="1" applyAlignment="1" applyProtection="1">
      <alignment horizontal="left" vertical="top" wrapText="1"/>
    </xf>
    <xf numFmtId="49" fontId="131" fillId="0" borderId="0" xfId="0" applyNumberFormat="1" applyFont="1" applyAlignment="1" applyProtection="1">
      <alignment horizontal="left" vertical="top" wrapText="1"/>
    </xf>
    <xf numFmtId="0" fontId="118" fillId="0" borderId="0" xfId="0" applyFont="1" applyAlignment="1" applyProtection="1">
      <alignment horizontal="left" vertical="center"/>
    </xf>
    <xf numFmtId="0" fontId="114" fillId="0" borderId="0" xfId="0" applyFont="1" applyProtection="1"/>
    <xf numFmtId="49" fontId="117" fillId="0" borderId="0" xfId="0" applyNumberFormat="1" applyFont="1" applyAlignment="1" applyProtection="1">
      <alignment horizontal="left" vertical="top" wrapText="1"/>
    </xf>
    <xf numFmtId="49" fontId="119" fillId="0" borderId="0" xfId="0" applyNumberFormat="1" applyFont="1" applyAlignment="1" applyProtection="1">
      <alignment horizontal="left" vertical="top" wrapText="1"/>
    </xf>
    <xf numFmtId="0" fontId="132" fillId="0" borderId="0" xfId="0" applyFont="1" applyAlignment="1" applyProtection="1">
      <alignment horizontal="left" vertical="center"/>
    </xf>
    <xf numFmtId="49" fontId="128" fillId="0" borderId="0" xfId="0" applyNumberFormat="1" applyFont="1" applyAlignment="1" applyProtection="1">
      <alignment horizontal="left" vertical="top"/>
    </xf>
    <xf numFmtId="0" fontId="118" fillId="0" borderId="0" xfId="0" applyFont="1" applyAlignment="1" applyProtection="1">
      <alignment horizontal="right" vertical="top"/>
    </xf>
    <xf numFmtId="49" fontId="119" fillId="61" borderId="0" xfId="0" applyNumberFormat="1" applyFont="1" applyFill="1" applyAlignment="1" applyProtection="1">
      <alignment horizontal="left" vertical="top"/>
    </xf>
    <xf numFmtId="0" fontId="128" fillId="0" borderId="0" xfId="0" applyFont="1" applyFill="1" applyAlignment="1" applyProtection="1"/>
    <xf numFmtId="49" fontId="133" fillId="61" borderId="0" xfId="0" applyNumberFormat="1" applyFont="1" applyFill="1" applyAlignment="1" applyProtection="1">
      <alignment horizontal="left" vertical="top"/>
    </xf>
    <xf numFmtId="49" fontId="134" fillId="61" borderId="0" xfId="0" applyNumberFormat="1" applyFont="1" applyFill="1" applyAlignment="1" applyProtection="1">
      <alignment horizontal="right"/>
    </xf>
    <xf numFmtId="49" fontId="134" fillId="0" borderId="0" xfId="0" applyNumberFormat="1" applyFont="1" applyFill="1" applyAlignment="1" applyProtection="1">
      <alignment horizontal="right"/>
    </xf>
    <xf numFmtId="0" fontId="115" fillId="0" borderId="0" xfId="0" applyFont="1" applyFill="1" applyAlignment="1" applyProtection="1"/>
    <xf numFmtId="49" fontId="116" fillId="0" borderId="0" xfId="0" applyNumberFormat="1" applyFont="1" applyAlignment="1" applyProtection="1">
      <alignment horizontal="left" vertical="top"/>
    </xf>
    <xf numFmtId="49" fontId="128" fillId="61" borderId="0" xfId="0" applyNumberFormat="1" applyFont="1" applyFill="1" applyAlignment="1" applyProtection="1">
      <alignment horizontal="left" vertical="top"/>
    </xf>
    <xf numFmtId="0" fontId="135" fillId="0" borderId="0" xfId="0" applyFont="1" applyAlignment="1" applyProtection="1">
      <alignment horizontal="right" vertical="top"/>
    </xf>
    <xf numFmtId="49" fontId="118" fillId="61" borderId="0" xfId="0" applyNumberFormat="1" applyFont="1" applyFill="1" applyAlignment="1" applyProtection="1">
      <alignment horizontal="right"/>
    </xf>
    <xf numFmtId="49" fontId="118" fillId="0" borderId="0" xfId="0" applyNumberFormat="1" applyFont="1" applyFill="1" applyAlignment="1" applyProtection="1">
      <alignment horizontal="right"/>
    </xf>
    <xf numFmtId="0" fontId="115" fillId="0" borderId="0" xfId="0" applyFont="1" applyFill="1" applyProtection="1"/>
    <xf numFmtId="44" fontId="36" fillId="0" borderId="0" xfId="0" applyNumberFormat="1" applyFont="1" applyProtection="1"/>
    <xf numFmtId="9" fontId="58" fillId="0" borderId="0" xfId="0" applyNumberFormat="1" applyFont="1" applyBorder="1" applyAlignment="1" applyProtection="1">
      <alignment horizontal="right" vertical="center"/>
    </xf>
    <xf numFmtId="9" fontId="58" fillId="0" borderId="129" xfId="0" applyNumberFormat="1" applyFont="1" applyBorder="1" applyAlignment="1" applyProtection="1">
      <alignment horizontal="right" vertical="center"/>
    </xf>
    <xf numFmtId="44" fontId="59" fillId="0" borderId="0" xfId="0" applyNumberFormat="1" applyFont="1" applyBorder="1" applyAlignment="1" applyProtection="1">
      <alignment horizontal="right" vertical="center"/>
    </xf>
    <xf numFmtId="44" fontId="59" fillId="0" borderId="129" xfId="0" applyNumberFormat="1" applyFont="1" applyBorder="1" applyAlignment="1" applyProtection="1">
      <alignment horizontal="right" vertical="center"/>
    </xf>
    <xf numFmtId="165" fontId="36" fillId="0" borderId="0" xfId="0" applyNumberFormat="1" applyFont="1" applyProtection="1"/>
    <xf numFmtId="165" fontId="58" fillId="0" borderId="0" xfId="0" applyNumberFormat="1" applyFont="1" applyBorder="1" applyAlignment="1" applyProtection="1">
      <alignment horizontal="right" vertical="center"/>
    </xf>
    <xf numFmtId="44" fontId="65" fillId="61" borderId="1" xfId="0" applyNumberFormat="1" applyFont="1" applyFill="1" applyBorder="1" applyAlignment="1" applyProtection="1">
      <alignment horizontal="right" vertical="center"/>
    </xf>
    <xf numFmtId="4" fontId="61" fillId="0" borderId="0" xfId="0" applyNumberFormat="1" applyFont="1" applyAlignment="1" applyProtection="1">
      <alignment vertical="center"/>
    </xf>
    <xf numFmtId="44" fontId="65" fillId="0" borderId="0" xfId="0" applyNumberFormat="1" applyFont="1" applyBorder="1" applyAlignment="1" applyProtection="1">
      <alignment horizontal="right"/>
    </xf>
    <xf numFmtId="44" fontId="65" fillId="71" borderId="1" xfId="0" applyNumberFormat="1" applyFont="1" applyFill="1" applyBorder="1" applyAlignment="1" applyProtection="1">
      <alignment horizontal="right" vertical="center"/>
    </xf>
    <xf numFmtId="44" fontId="58" fillId="0" borderId="137" xfId="0" applyNumberFormat="1" applyFont="1" applyBorder="1" applyAlignment="1" applyProtection="1">
      <alignment horizontal="right" vertical="center"/>
    </xf>
    <xf numFmtId="44" fontId="66" fillId="0" borderId="0" xfId="0" applyNumberFormat="1" applyFont="1" applyProtection="1"/>
    <xf numFmtId="44" fontId="58" fillId="0" borderId="0" xfId="0" applyNumberFormat="1" applyFont="1" applyBorder="1" applyAlignment="1" applyProtection="1">
      <alignment horizontal="right" vertical="center"/>
    </xf>
    <xf numFmtId="0" fontId="66" fillId="64" borderId="0" xfId="0" applyFont="1" applyFill="1" applyAlignment="1" applyProtection="1">
      <alignment horizontal="center" vertical="center" wrapText="1"/>
    </xf>
    <xf numFmtId="0" fontId="36" fillId="0" borderId="0" xfId="0" applyFont="1" applyAlignment="1" applyProtection="1">
      <alignment vertical="center"/>
    </xf>
    <xf numFmtId="44" fontId="36" fillId="0" borderId="0" xfId="0" applyNumberFormat="1" applyFont="1" applyAlignment="1" applyProtection="1">
      <alignment vertical="center"/>
    </xf>
    <xf numFmtId="44" fontId="58" fillId="0" borderId="2" xfId="0" applyNumberFormat="1" applyFont="1" applyBorder="1" applyAlignment="1" applyProtection="1">
      <alignment horizontal="right" vertical="center"/>
    </xf>
    <xf numFmtId="44" fontId="59" fillId="0" borderId="57" xfId="0" applyNumberFormat="1" applyFont="1" applyBorder="1" applyAlignment="1" applyProtection="1">
      <alignment horizontal="right" vertical="center"/>
    </xf>
    <xf numFmtId="44" fontId="65" fillId="0" borderId="0" xfId="0" applyNumberFormat="1" applyFont="1" applyFill="1" applyBorder="1" applyAlignment="1" applyProtection="1">
      <alignment horizontal="right" vertical="center"/>
    </xf>
    <xf numFmtId="0" fontId="36" fillId="0" borderId="0" xfId="0" applyFont="1" applyFill="1" applyProtection="1"/>
    <xf numFmtId="44" fontId="36" fillId="0" borderId="0" xfId="0" applyNumberFormat="1" applyFont="1" applyFill="1" applyProtection="1"/>
    <xf numFmtId="165" fontId="9" fillId="0" borderId="0" xfId="1" applyNumberFormat="1" applyFont="1" applyFill="1" applyBorder="1" applyAlignment="1" applyProtection="1">
      <alignment horizontal="right" wrapText="1"/>
    </xf>
    <xf numFmtId="44" fontId="9" fillId="0" borderId="0" xfId="1" applyNumberFormat="1" applyFont="1" applyFill="1" applyBorder="1" applyAlignment="1" applyProtection="1">
      <alignment horizontal="right" wrapText="1"/>
    </xf>
    <xf numFmtId="0" fontId="57" fillId="0" borderId="0" xfId="83" applyNumberFormat="1" applyFont="1" applyProtection="1"/>
    <xf numFmtId="165" fontId="10" fillId="0" borderId="0" xfId="0" applyNumberFormat="1" applyFont="1" applyFill="1" applyBorder="1" applyAlignment="1" applyProtection="1">
      <alignment horizontal="right"/>
    </xf>
    <xf numFmtId="0" fontId="9" fillId="0" borderId="0" xfId="0" applyNumberFormat="1" applyFont="1" applyFill="1" applyProtection="1"/>
    <xf numFmtId="44" fontId="9" fillId="0" borderId="138" xfId="5830" applyFont="1" applyBorder="1" applyProtection="1"/>
    <xf numFmtId="44" fontId="10" fillId="0" borderId="0" xfId="5830" applyFont="1" applyBorder="1" applyProtection="1"/>
    <xf numFmtId="44" fontId="10" fillId="0" borderId="129" xfId="5830" applyFont="1" applyBorder="1" applyProtection="1"/>
    <xf numFmtId="165" fontId="9" fillId="0" borderId="138" xfId="2" applyNumberFormat="1" applyFont="1" applyFill="1" applyBorder="1" applyAlignment="1" applyProtection="1">
      <alignment horizontal="right" wrapText="1"/>
    </xf>
    <xf numFmtId="44" fontId="9" fillId="0" borderId="138" xfId="2" applyNumberFormat="1" applyFont="1" applyFill="1" applyBorder="1" applyAlignment="1" applyProtection="1">
      <alignment horizontal="right" wrapText="1"/>
    </xf>
    <xf numFmtId="165" fontId="9" fillId="0" borderId="0" xfId="2" applyNumberFormat="1" applyFont="1" applyFill="1" applyAlignment="1" applyProtection="1">
      <alignment horizontal="right" wrapText="1"/>
    </xf>
    <xf numFmtId="165" fontId="9" fillId="0" borderId="0" xfId="0" applyNumberFormat="1" applyFont="1" applyFill="1" applyAlignment="1" applyProtection="1">
      <alignment horizontal="right"/>
    </xf>
    <xf numFmtId="165" fontId="9" fillId="0" borderId="0" xfId="0" applyNumberFormat="1" applyFont="1" applyFill="1" applyAlignment="1" applyProtection="1">
      <alignment horizontal="right" wrapText="1"/>
    </xf>
    <xf numFmtId="44" fontId="9" fillId="0" borderId="0" xfId="2" applyNumberFormat="1" applyFont="1" applyFill="1" applyBorder="1" applyAlignment="1" applyProtection="1">
      <alignment horizontal="right" wrapText="1"/>
    </xf>
    <xf numFmtId="165" fontId="10" fillId="0" borderId="1" xfId="0" applyNumberFormat="1" applyFont="1" applyFill="1" applyBorder="1" applyAlignment="1" applyProtection="1">
      <alignment horizontal="center" wrapText="1"/>
    </xf>
    <xf numFmtId="165" fontId="10" fillId="0" borderId="1" xfId="0" applyNumberFormat="1" applyFont="1" applyFill="1" applyBorder="1" applyAlignment="1" applyProtection="1">
      <alignment horizontal="right" wrapText="1"/>
    </xf>
    <xf numFmtId="165" fontId="9" fillId="0" borderId="0" xfId="3" applyNumberFormat="1" applyFont="1" applyFill="1" applyAlignment="1" applyProtection="1">
      <alignment horizontal="right" wrapText="1"/>
    </xf>
    <xf numFmtId="165" fontId="104" fillId="2" borderId="0" xfId="4" applyNumberFormat="1" applyFont="1" applyFill="1" applyBorder="1" applyAlignment="1" applyProtection="1">
      <alignment wrapText="1"/>
    </xf>
    <xf numFmtId="165" fontId="104" fillId="2" borderId="0" xfId="4" applyNumberFormat="1" applyFont="1" applyFill="1" applyBorder="1" applyAlignment="1" applyProtection="1">
      <alignment horizontal="right" wrapText="1"/>
    </xf>
    <xf numFmtId="0" fontId="143" fillId="0" borderId="0" xfId="0" applyFont="1" applyProtection="1"/>
    <xf numFmtId="165" fontId="18" fillId="0" borderId="0" xfId="2" applyNumberFormat="1" applyFont="1" applyFill="1" applyBorder="1" applyAlignment="1" applyProtection="1">
      <alignment horizontal="right" wrapText="1"/>
    </xf>
    <xf numFmtId="44" fontId="18" fillId="0" borderId="0" xfId="2" applyNumberFormat="1" applyFont="1" applyFill="1" applyBorder="1" applyAlignment="1" applyProtection="1">
      <alignment horizontal="right" wrapText="1"/>
    </xf>
    <xf numFmtId="165" fontId="10" fillId="0" borderId="2" xfId="2" applyNumberFormat="1" applyFont="1" applyFill="1" applyBorder="1" applyAlignment="1" applyProtection="1">
      <alignment horizontal="center" wrapText="1"/>
    </xf>
    <xf numFmtId="165" fontId="10" fillId="0" borderId="2" xfId="2" applyNumberFormat="1" applyFont="1" applyFill="1" applyBorder="1" applyAlignment="1" applyProtection="1">
      <alignment horizontal="right" wrapText="1"/>
    </xf>
    <xf numFmtId="165" fontId="10" fillId="0" borderId="0" xfId="2" applyNumberFormat="1" applyFont="1" applyFill="1" applyBorder="1" applyAlignment="1" applyProtection="1">
      <alignment horizontal="right" wrapText="1"/>
    </xf>
    <xf numFmtId="44" fontId="10" fillId="0" borderId="0" xfId="2" applyNumberFormat="1" applyFont="1" applyFill="1" applyBorder="1" applyAlignment="1" applyProtection="1">
      <alignment horizontal="right" wrapText="1"/>
    </xf>
    <xf numFmtId="165" fontId="9" fillId="0" borderId="0" xfId="2" applyNumberFormat="1" applyFont="1" applyFill="1" applyBorder="1" applyAlignment="1" applyProtection="1">
      <alignment horizontal="right" wrapText="1"/>
    </xf>
    <xf numFmtId="165" fontId="9" fillId="0" borderId="0" xfId="0" applyNumberFormat="1" applyFont="1" applyFill="1" applyBorder="1" applyAlignment="1" applyProtection="1">
      <alignment horizontal="right" wrapText="1"/>
    </xf>
    <xf numFmtId="165" fontId="9" fillId="65" borderId="0" xfId="3" applyNumberFormat="1" applyFont="1" applyFill="1" applyAlignment="1" applyProtection="1">
      <alignment horizontal="right"/>
    </xf>
    <xf numFmtId="165" fontId="9" fillId="0" borderId="0" xfId="3" applyNumberFormat="1" applyFont="1" applyFill="1" applyAlignment="1" applyProtection="1">
      <alignment horizontal="right"/>
    </xf>
    <xf numFmtId="165" fontId="9" fillId="0" borderId="1" xfId="3" applyNumberFormat="1" applyFont="1" applyFill="1" applyBorder="1" applyAlignment="1" applyProtection="1">
      <alignment horizontal="right"/>
    </xf>
    <xf numFmtId="44" fontId="10" fillId="0" borderId="1" xfId="0" applyNumberFormat="1" applyFont="1" applyFill="1" applyBorder="1" applyAlignment="1" applyProtection="1">
      <alignment horizontal="right" wrapText="1"/>
    </xf>
    <xf numFmtId="165" fontId="9" fillId="0" borderId="0" xfId="3" applyNumberFormat="1" applyFont="1" applyFill="1" applyBorder="1" applyAlignment="1" applyProtection="1">
      <alignment horizontal="right"/>
    </xf>
    <xf numFmtId="165" fontId="10" fillId="0" borderId="3" xfId="2" applyNumberFormat="1" applyFont="1" applyFill="1" applyBorder="1" applyAlignment="1" applyProtection="1">
      <alignment horizontal="right" wrapText="1"/>
    </xf>
    <xf numFmtId="44" fontId="9" fillId="0" borderId="0" xfId="5207" applyNumberFormat="1" applyFont="1" applyFill="1" applyBorder="1" applyAlignment="1" applyProtection="1">
      <alignment horizontal="right"/>
    </xf>
    <xf numFmtId="165" fontId="9" fillId="0" borderId="0" xfId="787" applyNumberFormat="1" applyFont="1" applyFill="1" applyAlignment="1" applyProtection="1">
      <alignment horizontal="right"/>
    </xf>
    <xf numFmtId="165" fontId="9" fillId="0" borderId="3" xfId="3" applyNumberFormat="1" applyFont="1" applyFill="1" applyBorder="1" applyAlignment="1" applyProtection="1">
      <alignment horizontal="right"/>
    </xf>
    <xf numFmtId="44" fontId="9" fillId="0" borderId="3" xfId="3" applyNumberFormat="1" applyFont="1" applyFill="1" applyBorder="1" applyAlignment="1" applyProtection="1">
      <alignment horizontal="right"/>
    </xf>
    <xf numFmtId="165" fontId="9" fillId="0" borderId="0" xfId="787" applyNumberFormat="1" applyFont="1" applyFill="1" applyAlignment="1" applyProtection="1">
      <alignment horizontal="right" wrapText="1"/>
    </xf>
    <xf numFmtId="0" fontId="9" fillId="0" borderId="0" xfId="787" applyFont="1" applyFill="1" applyAlignment="1" applyProtection="1">
      <alignment horizontal="right"/>
    </xf>
    <xf numFmtId="44" fontId="141" fillId="0" borderId="0" xfId="0" applyNumberFormat="1" applyFont="1" applyFill="1" applyBorder="1" applyAlignment="1" applyProtection="1">
      <alignment horizontal="right" wrapText="1"/>
    </xf>
    <xf numFmtId="0" fontId="141" fillId="0" borderId="0" xfId="0" applyFont="1" applyFill="1" applyAlignment="1" applyProtection="1">
      <alignment horizontal="left" vertical="top" wrapText="1"/>
    </xf>
    <xf numFmtId="44" fontId="10" fillId="0" borderId="3" xfId="2" applyNumberFormat="1" applyFont="1" applyFill="1" applyBorder="1" applyAlignment="1" applyProtection="1">
      <alignment horizontal="right" wrapText="1"/>
    </xf>
    <xf numFmtId="0" fontId="9" fillId="0" borderId="0" xfId="787" applyFont="1" applyFill="1" applyAlignment="1" applyProtection="1">
      <alignment horizontal="right" wrapText="1"/>
    </xf>
    <xf numFmtId="192" fontId="9" fillId="0" borderId="0" xfId="787" applyNumberFormat="1" applyFont="1" applyFill="1" applyAlignment="1" applyProtection="1">
      <alignment horizontal="right"/>
    </xf>
    <xf numFmtId="175" fontId="9" fillId="0" borderId="0" xfId="783" applyNumberFormat="1" applyFont="1" applyFill="1" applyBorder="1" applyAlignment="1" applyProtection="1">
      <alignment horizontal="right" wrapText="1"/>
    </xf>
    <xf numFmtId="44" fontId="9" fillId="0" borderId="0" xfId="783" applyNumberFormat="1" applyFont="1" applyFill="1" applyBorder="1" applyAlignment="1" applyProtection="1">
      <alignment horizontal="right" wrapText="1"/>
    </xf>
    <xf numFmtId="44" fontId="9" fillId="0" borderId="0" xfId="5830" applyFont="1" applyFill="1" applyAlignment="1" applyProtection="1">
      <alignment horizontal="right" wrapText="1"/>
    </xf>
    <xf numFmtId="0" fontId="9" fillId="0" borderId="0" xfId="83" applyFont="1" applyFill="1" applyAlignment="1" applyProtection="1">
      <alignment horizontal="center" wrapText="1"/>
    </xf>
    <xf numFmtId="0" fontId="9" fillId="0" borderId="0" xfId="83" applyFont="1" applyFill="1" applyAlignment="1" applyProtection="1">
      <alignment horizontal="left" wrapText="1"/>
    </xf>
    <xf numFmtId="175" fontId="56" fillId="66" borderId="14" xfId="83" applyNumberFormat="1" applyFont="1" applyFill="1" applyBorder="1" applyAlignment="1" applyProtection="1">
      <alignment horizontal="right"/>
    </xf>
    <xf numFmtId="4" fontId="56" fillId="66" borderId="14" xfId="83" applyNumberFormat="1" applyFont="1" applyFill="1" applyBorder="1" applyAlignment="1" applyProtection="1">
      <alignment horizontal="right"/>
    </xf>
    <xf numFmtId="175" fontId="10" fillId="0" borderId="0" xfId="83" applyNumberFormat="1" applyFont="1" applyFill="1" applyBorder="1" applyAlignment="1" applyProtection="1">
      <alignment horizontal="right"/>
    </xf>
    <xf numFmtId="44" fontId="10" fillId="0" borderId="0" xfId="83" applyNumberFormat="1" applyFont="1" applyFill="1" applyBorder="1" applyAlignment="1" applyProtection="1">
      <alignment horizontal="right"/>
    </xf>
    <xf numFmtId="44" fontId="9" fillId="0" borderId="0" xfId="5830" applyFont="1" applyFill="1" applyAlignment="1" applyProtection="1">
      <alignment horizontal="right"/>
    </xf>
    <xf numFmtId="0" fontId="9" fillId="0" borderId="0" xfId="83" applyNumberFormat="1" applyFont="1" applyFill="1" applyAlignment="1" applyProtection="1">
      <alignment horizontal="center"/>
    </xf>
    <xf numFmtId="0" fontId="9" fillId="0" borderId="0" xfId="83" applyNumberFormat="1" applyFont="1" applyFill="1" applyAlignment="1" applyProtection="1"/>
    <xf numFmtId="0" fontId="9" fillId="0" borderId="0" xfId="83" applyNumberFormat="1" applyFont="1" applyFill="1" applyProtection="1"/>
    <xf numFmtId="175" fontId="10" fillId="0" borderId="2" xfId="83" applyNumberFormat="1" applyFont="1" applyFill="1" applyBorder="1" applyAlignment="1" applyProtection="1">
      <alignment horizontal="right" vertical="top" wrapText="1"/>
    </xf>
    <xf numFmtId="44" fontId="10" fillId="0" borderId="2" xfId="784" applyNumberFormat="1" applyFont="1" applyFill="1" applyBorder="1" applyAlignment="1" applyProtection="1">
      <alignment horizontal="right" wrapText="1"/>
    </xf>
    <xf numFmtId="44" fontId="10" fillId="0" borderId="2" xfId="5830" applyFont="1" applyFill="1" applyBorder="1" applyAlignment="1" applyProtection="1">
      <alignment horizontal="right" wrapText="1"/>
    </xf>
    <xf numFmtId="0" fontId="10" fillId="0" borderId="2" xfId="83" applyFont="1" applyFill="1" applyBorder="1" applyAlignment="1" applyProtection="1">
      <alignment horizontal="center" wrapText="1"/>
    </xf>
    <xf numFmtId="0" fontId="10" fillId="0" borderId="2" xfId="83" applyFont="1" applyFill="1" applyBorder="1" applyAlignment="1" applyProtection="1">
      <alignment horizontal="left" wrapText="1"/>
    </xf>
    <xf numFmtId="175" fontId="9" fillId="0" borderId="0" xfId="83" applyNumberFormat="1" applyFont="1" applyFill="1" applyAlignment="1" applyProtection="1">
      <alignment horizontal="right" vertical="top" wrapText="1"/>
    </xf>
    <xf numFmtId="44" fontId="9" fillId="0" borderId="0" xfId="83" applyNumberFormat="1" applyFont="1" applyFill="1" applyAlignment="1" applyProtection="1">
      <alignment horizontal="right" wrapText="1"/>
    </xf>
    <xf numFmtId="44" fontId="9" fillId="0" borderId="0" xfId="784" applyNumberFormat="1" applyFont="1" applyFill="1" applyBorder="1" applyAlignment="1" applyProtection="1">
      <alignment horizontal="right" wrapText="1"/>
    </xf>
    <xf numFmtId="175" fontId="10" fillId="0" borderId="15" xfId="83" applyNumberFormat="1" applyFont="1" applyFill="1" applyBorder="1" applyAlignment="1" applyProtection="1">
      <alignment horizontal="right" wrapText="1"/>
    </xf>
    <xf numFmtId="44" fontId="10" fillId="0" borderId="15" xfId="83" applyNumberFormat="1" applyFont="1" applyFill="1" applyBorder="1" applyAlignment="1" applyProtection="1">
      <alignment horizontal="right" wrapText="1"/>
    </xf>
    <xf numFmtId="175" fontId="9" fillId="0" borderId="0" xfId="784" applyNumberFormat="1" applyFont="1" applyFill="1" applyBorder="1" applyAlignment="1" applyProtection="1">
      <alignment horizontal="right" wrapText="1"/>
    </xf>
    <xf numFmtId="4" fontId="15" fillId="24" borderId="0" xfId="786" applyNumberFormat="1" applyFont="1" applyFill="1" applyBorder="1" applyAlignment="1" applyProtection="1">
      <alignment horizontal="right" wrapText="1"/>
    </xf>
    <xf numFmtId="175" fontId="15" fillId="24" borderId="0" xfId="786" applyNumberFormat="1" applyFont="1" applyFill="1" applyBorder="1" applyAlignment="1" applyProtection="1">
      <alignment horizontal="right" wrapText="1"/>
    </xf>
    <xf numFmtId="175" fontId="15" fillId="0" borderId="0" xfId="786" applyNumberFormat="1" applyFont="1" applyFill="1" applyBorder="1" applyAlignment="1" applyProtection="1">
      <alignment horizontal="right" wrapText="1"/>
    </xf>
    <xf numFmtId="0" fontId="9" fillId="0" borderId="0" xfId="83" applyFont="1" applyFill="1" applyBorder="1" applyAlignment="1" applyProtection="1">
      <alignment horizontal="left" vertical="top" wrapText="1"/>
    </xf>
    <xf numFmtId="175" fontId="18" fillId="0" borderId="0" xfId="784" applyNumberFormat="1" applyFont="1" applyFill="1" applyBorder="1" applyAlignment="1" applyProtection="1">
      <alignment horizontal="right" wrapText="1"/>
    </xf>
    <xf numFmtId="44" fontId="18" fillId="0" borderId="0" xfId="784" applyNumberFormat="1" applyFont="1" applyFill="1" applyBorder="1" applyAlignment="1" applyProtection="1">
      <alignment horizontal="right" wrapText="1"/>
    </xf>
    <xf numFmtId="175" fontId="10" fillId="0" borderId="159" xfId="784" applyNumberFormat="1" applyFont="1" applyFill="1" applyBorder="1" applyAlignment="1" applyProtection="1">
      <alignment horizontal="right" wrapText="1"/>
    </xf>
    <xf numFmtId="44" fontId="10" fillId="0" borderId="159" xfId="784" applyNumberFormat="1" applyFont="1" applyFill="1" applyBorder="1" applyAlignment="1" applyProtection="1">
      <alignment horizontal="right" wrapText="1"/>
    </xf>
    <xf numFmtId="4" fontId="10" fillId="0" borderId="159" xfId="784" applyNumberFormat="1" applyFont="1" applyFill="1" applyBorder="1" applyAlignment="1" applyProtection="1">
      <alignment horizontal="right" wrapText="1"/>
    </xf>
    <xf numFmtId="0" fontId="10" fillId="0" borderId="0" xfId="83" applyFont="1" applyFill="1" applyBorder="1" applyAlignment="1" applyProtection="1">
      <alignment horizontal="left" vertical="top" wrapText="1"/>
    </xf>
    <xf numFmtId="175" fontId="9" fillId="0" borderId="0" xfId="785" applyNumberFormat="1" applyFont="1" applyFill="1" applyBorder="1" applyAlignment="1" applyProtection="1">
      <alignment horizontal="right"/>
    </xf>
    <xf numFmtId="44" fontId="9" fillId="0" borderId="0" xfId="785" applyNumberFormat="1" applyFont="1" applyFill="1" applyBorder="1" applyAlignment="1" applyProtection="1">
      <alignment horizontal="right"/>
    </xf>
    <xf numFmtId="4" fontId="9" fillId="0" borderId="0" xfId="785" applyNumberFormat="1" applyFont="1" applyFill="1" applyBorder="1" applyAlignment="1" applyProtection="1">
      <alignment horizontal="right"/>
    </xf>
    <xf numFmtId="0" fontId="9" fillId="0" borderId="0" xfId="83" applyFont="1" applyAlignment="1" applyProtection="1">
      <alignment horizontal="left" vertical="top" wrapText="1"/>
    </xf>
    <xf numFmtId="175" fontId="10" fillId="0" borderId="130" xfId="784" applyNumberFormat="1" applyFont="1" applyFill="1" applyBorder="1" applyAlignment="1" applyProtection="1">
      <alignment horizontal="right" wrapText="1"/>
    </xf>
    <xf numFmtId="44" fontId="10" fillId="0" borderId="130" xfId="784" applyNumberFormat="1" applyFont="1" applyFill="1" applyBorder="1" applyAlignment="1" applyProtection="1">
      <alignment horizontal="right" wrapText="1"/>
    </xf>
    <xf numFmtId="4" fontId="10" fillId="0" borderId="130" xfId="784" applyNumberFormat="1" applyFont="1" applyFill="1" applyBorder="1" applyAlignment="1" applyProtection="1">
      <alignment horizontal="right" wrapText="1"/>
    </xf>
    <xf numFmtId="0" fontId="10" fillId="0" borderId="0" xfId="83" applyFont="1" applyAlignment="1" applyProtection="1">
      <alignment horizontal="left" vertical="top" wrapText="1"/>
    </xf>
    <xf numFmtId="175" fontId="10" fillId="0" borderId="0" xfId="784" applyNumberFormat="1" applyFont="1" applyFill="1" applyBorder="1" applyAlignment="1" applyProtection="1">
      <alignment horizontal="right" wrapText="1"/>
    </xf>
    <xf numFmtId="44" fontId="10" fillId="0" borderId="0" xfId="784" applyNumberFormat="1" applyFont="1" applyFill="1" applyBorder="1" applyAlignment="1" applyProtection="1">
      <alignment horizontal="right" wrapText="1"/>
    </xf>
    <xf numFmtId="4" fontId="10" fillId="0" borderId="0" xfId="784" applyNumberFormat="1" applyFont="1" applyFill="1" applyBorder="1" applyAlignment="1" applyProtection="1">
      <alignment horizontal="right" wrapText="1"/>
    </xf>
    <xf numFmtId="44" fontId="9" fillId="0" borderId="0" xfId="0" applyNumberFormat="1" applyFont="1" applyFill="1" applyAlignment="1" applyProtection="1">
      <alignment horizontal="right" wrapText="1"/>
    </xf>
    <xf numFmtId="0" fontId="139" fillId="0" borderId="0" xfId="83" applyFont="1" applyAlignment="1" applyProtection="1">
      <alignment horizontal="left" vertical="top" wrapText="1"/>
    </xf>
    <xf numFmtId="4" fontId="139" fillId="0" borderId="0" xfId="83" applyNumberFormat="1" applyFont="1" applyAlignment="1" applyProtection="1">
      <alignment horizontal="left" vertical="top" wrapText="1"/>
    </xf>
    <xf numFmtId="4" fontId="10" fillId="0" borderId="1" xfId="0" applyNumberFormat="1" applyFont="1" applyFill="1" applyBorder="1" applyAlignment="1" applyProtection="1">
      <alignment horizontal="right" wrapText="1"/>
    </xf>
    <xf numFmtId="0" fontId="9" fillId="0" borderId="0" xfId="83" applyFont="1" applyAlignment="1" applyProtection="1">
      <alignment horizontal="left" vertical="center" wrapText="1"/>
    </xf>
    <xf numFmtId="0" fontId="9" fillId="0" borderId="0" xfId="0" applyFont="1" applyAlignment="1" applyProtection="1">
      <alignment horizontal="right" wrapText="1"/>
    </xf>
    <xf numFmtId="176" fontId="9" fillId="0" borderId="0" xfId="83" applyNumberFormat="1" applyFont="1" applyAlignment="1" applyProtection="1">
      <alignment horizontal="right" wrapText="1"/>
    </xf>
    <xf numFmtId="4" fontId="9" fillId="0" borderId="0" xfId="83" applyNumberFormat="1" applyFont="1" applyAlignment="1" applyProtection="1">
      <alignment horizontal="center" wrapText="1"/>
    </xf>
    <xf numFmtId="0" fontId="9" fillId="0" borderId="0" xfId="83" applyFont="1" applyAlignment="1" applyProtection="1">
      <alignment horizontal="left" wrapText="1"/>
    </xf>
    <xf numFmtId="44" fontId="9" fillId="0" borderId="0" xfId="0" applyNumberFormat="1" applyFont="1" applyAlignment="1" applyProtection="1">
      <alignment horizontal="right" wrapText="1"/>
    </xf>
    <xf numFmtId="0" fontId="9" fillId="0" borderId="0" xfId="0" applyFont="1" applyAlignment="1" applyProtection="1">
      <alignment horizontal="left" vertical="top" wrapText="1"/>
    </xf>
    <xf numFmtId="0" fontId="9" fillId="0" borderId="0" xfId="0" applyFont="1" applyFill="1" applyAlignment="1" applyProtection="1">
      <alignment horizontal="center" wrapText="1"/>
    </xf>
    <xf numFmtId="0" fontId="9" fillId="0" borderId="0" xfId="0" applyFont="1" applyFill="1" applyAlignment="1" applyProtection="1">
      <alignment horizontal="left" wrapText="1"/>
    </xf>
    <xf numFmtId="44" fontId="10" fillId="0" borderId="0" xfId="83" applyNumberFormat="1" applyFont="1" applyFill="1" applyBorder="1" applyAlignment="1" applyProtection="1">
      <alignment horizontal="right" wrapText="1"/>
    </xf>
    <xf numFmtId="44" fontId="9" fillId="0" borderId="0" xfId="83" applyNumberFormat="1" applyFont="1" applyFill="1" applyBorder="1" applyAlignment="1" applyProtection="1">
      <alignment horizontal="right" wrapText="1"/>
    </xf>
    <xf numFmtId="0" fontId="139" fillId="0" borderId="0" xfId="0" applyFont="1" applyFill="1" applyAlignment="1" applyProtection="1">
      <alignment horizontal="left" vertical="top" wrapText="1"/>
    </xf>
    <xf numFmtId="0" fontId="140" fillId="0" borderId="0" xfId="0" applyFont="1" applyAlignment="1" applyProtection="1">
      <alignment horizontal="left" vertical="top" wrapText="1"/>
    </xf>
    <xf numFmtId="0" fontId="60" fillId="0" borderId="0" xfId="0" applyFont="1" applyAlignment="1" applyProtection="1">
      <alignment horizontal="left" vertical="top" wrapText="1"/>
    </xf>
    <xf numFmtId="44" fontId="9" fillId="0" borderId="0" xfId="0" applyNumberFormat="1" applyFont="1" applyFill="1" applyProtection="1"/>
    <xf numFmtId="4" fontId="9" fillId="0" borderId="0" xfId="83" applyNumberFormat="1" applyFont="1" applyFill="1" applyAlignment="1" applyProtection="1">
      <alignment horizontal="right"/>
    </xf>
    <xf numFmtId="44" fontId="9" fillId="0" borderId="0" xfId="83" applyNumberFormat="1" applyFont="1" applyFill="1" applyProtection="1"/>
    <xf numFmtId="187" fontId="9" fillId="0" borderId="0" xfId="0" applyNumberFormat="1" applyFont="1" applyFill="1" applyAlignment="1" applyProtection="1">
      <alignment horizontal="right" wrapText="1"/>
    </xf>
    <xf numFmtId="44" fontId="9" fillId="0" borderId="0" xfId="5207" applyNumberFormat="1" applyFont="1" applyFill="1" applyAlignment="1" applyProtection="1">
      <alignment horizontal="right"/>
    </xf>
    <xf numFmtId="0" fontId="9" fillId="0" borderId="0" xfId="5830" applyNumberFormat="1" applyFont="1" applyFill="1" applyAlignment="1" applyProtection="1">
      <alignment horizontal="right" wrapText="1"/>
    </xf>
    <xf numFmtId="44" fontId="10" fillId="0" borderId="0" xfId="791" applyNumberFormat="1" applyFont="1" applyFill="1" applyAlignment="1" applyProtection="1">
      <alignment horizontal="right" wrapText="1"/>
    </xf>
    <xf numFmtId="44" fontId="9" fillId="0" borderId="0" xfId="791" applyNumberFormat="1" applyFont="1" applyFill="1" applyAlignment="1" applyProtection="1">
      <alignment horizontal="right" wrapText="1"/>
    </xf>
    <xf numFmtId="4" fontId="9" fillId="0" borderId="0" xfId="83" applyNumberFormat="1" applyFont="1" applyFill="1" applyBorder="1" applyAlignment="1" applyProtection="1">
      <alignment horizontal="right" wrapText="1"/>
    </xf>
    <xf numFmtId="4" fontId="10" fillId="0" borderId="0" xfId="0" applyNumberFormat="1" applyFont="1" applyAlignment="1" applyProtection="1">
      <alignment horizontal="left" vertical="top" wrapText="1"/>
    </xf>
    <xf numFmtId="44" fontId="10" fillId="0" borderId="0" xfId="0" applyNumberFormat="1" applyFont="1" applyFill="1" applyAlignment="1" applyProtection="1">
      <alignment horizontal="left" vertical="top" wrapText="1"/>
    </xf>
    <xf numFmtId="0" fontId="9" fillId="0" borderId="0" xfId="83" applyFont="1" applyFill="1" applyBorder="1" applyProtection="1"/>
    <xf numFmtId="0" fontId="9" fillId="0" borderId="0" xfId="0" applyFont="1" applyBorder="1" applyProtection="1"/>
    <xf numFmtId="4" fontId="9" fillId="0" borderId="0" xfId="83" applyNumberFormat="1" applyFont="1" applyFill="1" applyBorder="1" applyAlignment="1" applyProtection="1">
      <alignment vertical="top"/>
    </xf>
    <xf numFmtId="4" fontId="9" fillId="0" borderId="0" xfId="0" applyNumberFormat="1" applyFont="1" applyFill="1" applyBorder="1" applyAlignment="1" applyProtection="1">
      <alignment horizontal="center"/>
    </xf>
    <xf numFmtId="44" fontId="9" fillId="0" borderId="0" xfId="5830" applyFont="1" applyFill="1" applyBorder="1" applyAlignment="1" applyProtection="1">
      <alignment horizontal="right"/>
    </xf>
    <xf numFmtId="0" fontId="9" fillId="0" borderId="0" xfId="0" applyFont="1" applyFill="1" applyBorder="1" applyAlignment="1" applyProtection="1">
      <alignment horizontal="center"/>
    </xf>
    <xf numFmtId="0" fontId="9" fillId="0" borderId="0" xfId="0" applyFont="1" applyFill="1" applyBorder="1" applyAlignment="1" applyProtection="1"/>
    <xf numFmtId="0" fontId="9" fillId="0" borderId="0" xfId="83" applyFont="1" applyBorder="1" applyProtection="1"/>
    <xf numFmtId="4" fontId="9" fillId="0" borderId="0" xfId="83" applyNumberFormat="1" applyFont="1" applyFill="1" applyBorder="1" applyAlignment="1" applyProtection="1">
      <alignment horizontal="center"/>
    </xf>
    <xf numFmtId="0" fontId="9" fillId="0" borderId="0" xfId="83" applyFont="1" applyFill="1" applyBorder="1" applyAlignment="1" applyProtection="1">
      <alignment horizontal="center"/>
    </xf>
    <xf numFmtId="0" fontId="9" fillId="0" borderId="0" xfId="83" applyFont="1" applyFill="1" applyBorder="1" applyAlignment="1" applyProtection="1"/>
    <xf numFmtId="175" fontId="9" fillId="0" borderId="0" xfId="83" applyNumberFormat="1" applyFont="1" applyFill="1" applyAlignment="1" applyProtection="1">
      <alignment horizontal="right"/>
    </xf>
    <xf numFmtId="4" fontId="9" fillId="0" borderId="0" xfId="83" applyNumberFormat="1" applyFont="1" applyFill="1" applyAlignment="1" applyProtection="1">
      <alignment horizontal="left" vertical="top" wrapText="1"/>
    </xf>
    <xf numFmtId="4" fontId="54" fillId="0" borderId="0" xfId="0" applyNumberFormat="1" applyFont="1" applyFill="1" applyBorder="1" applyAlignment="1" applyProtection="1">
      <alignment horizontal="left" vertical="top" wrapText="1"/>
    </xf>
    <xf numFmtId="0" fontId="9" fillId="0" borderId="0" xfId="3472" applyFont="1" applyAlignment="1" applyProtection="1">
      <alignment horizontal="justify" vertical="top" wrapText="1"/>
    </xf>
    <xf numFmtId="49" fontId="263" fillId="0" borderId="0" xfId="3472" applyNumberFormat="1" applyFont="1" applyAlignment="1" applyProtection="1">
      <alignment wrapText="1"/>
    </xf>
    <xf numFmtId="0" fontId="9" fillId="0" borderId="0" xfId="3472" applyFont="1" applyAlignment="1" applyProtection="1">
      <alignment horizontal="left" vertical="top" wrapText="1"/>
    </xf>
    <xf numFmtId="4" fontId="9" fillId="0" borderId="0" xfId="795" applyNumberFormat="1" applyFont="1" applyFill="1" applyBorder="1" applyAlignment="1" applyProtection="1">
      <alignment horizontal="center" vertical="top"/>
      <protection locked="0"/>
    </xf>
    <xf numFmtId="4" fontId="9" fillId="0" borderId="0" xfId="0" applyNumberFormat="1" applyFont="1" applyFill="1" applyBorder="1" applyAlignment="1" applyProtection="1">
      <alignment horizontal="left" vertical="top" wrapText="1"/>
      <protection locked="0"/>
    </xf>
    <xf numFmtId="4" fontId="0" fillId="0" borderId="0" xfId="0" applyNumberFormat="1" applyFill="1" applyProtection="1">
      <protection locked="0"/>
    </xf>
    <xf numFmtId="4" fontId="9" fillId="65" borderId="0" xfId="3472" applyNumberFormat="1" applyFont="1" applyFill="1" applyBorder="1" applyAlignment="1" applyProtection="1">
      <alignment horizontal="right" wrapText="1"/>
      <protection locked="0"/>
    </xf>
    <xf numFmtId="4" fontId="9" fillId="0" borderId="0" xfId="3472" applyNumberFormat="1" applyFont="1" applyFill="1" applyBorder="1" applyAlignment="1" applyProtection="1">
      <alignment horizontal="right" wrapText="1"/>
      <protection locked="0"/>
    </xf>
    <xf numFmtId="4" fontId="9" fillId="0" borderId="138" xfId="3472" applyNumberFormat="1" applyFont="1" applyFill="1" applyBorder="1" applyAlignment="1" applyProtection="1">
      <alignment horizontal="right" wrapText="1"/>
      <protection locked="0"/>
    </xf>
    <xf numFmtId="4" fontId="243" fillId="65" borderId="44" xfId="2998" applyNumberFormat="1" applyFont="1" applyFill="1" applyBorder="1" applyProtection="1">
      <protection locked="0"/>
    </xf>
    <xf numFmtId="165" fontId="243" fillId="65" borderId="44" xfId="2998" applyNumberFormat="1" applyFont="1" applyFill="1" applyBorder="1" applyAlignment="1" applyProtection="1">
      <alignment horizontal="center"/>
      <protection locked="0"/>
    </xf>
    <xf numFmtId="4" fontId="243" fillId="0" borderId="104" xfId="2998" applyNumberFormat="1" applyFont="1" applyFill="1" applyBorder="1" applyAlignment="1" applyProtection="1">
      <alignment wrapText="1"/>
      <protection locked="0"/>
    </xf>
    <xf numFmtId="4" fontId="243" fillId="0" borderId="41" xfId="2998" applyNumberFormat="1" applyFont="1" applyFill="1" applyBorder="1" applyAlignment="1" applyProtection="1">
      <alignment wrapText="1"/>
      <protection locked="0"/>
    </xf>
    <xf numFmtId="165" fontId="243" fillId="0" borderId="44" xfId="2998" applyNumberFormat="1" applyFont="1" applyFill="1" applyBorder="1" applyAlignment="1" applyProtection="1">
      <alignment horizontal="center"/>
      <protection locked="0"/>
    </xf>
    <xf numFmtId="165" fontId="251" fillId="0" borderId="98" xfId="2998" applyNumberFormat="1" applyFont="1" applyFill="1" applyBorder="1" applyAlignment="1" applyProtection="1">
      <alignment vertical="center" wrapText="1"/>
      <protection locked="0"/>
    </xf>
    <xf numFmtId="0" fontId="251" fillId="0" borderId="0" xfId="2998" applyFont="1" applyFill="1" applyBorder="1" applyAlignment="1" applyProtection="1">
      <alignment horizontal="right" vertical="center" wrapText="1"/>
      <protection locked="0"/>
    </xf>
    <xf numFmtId="0" fontId="243" fillId="0" borderId="0" xfId="2998" applyFont="1" applyFill="1" applyBorder="1" applyAlignment="1" applyProtection="1">
      <alignment horizontal="right" vertical="center" wrapText="1"/>
      <protection locked="0"/>
    </xf>
    <xf numFmtId="0" fontId="251" fillId="0" borderId="94" xfId="2998" applyFont="1" applyFill="1" applyBorder="1" applyAlignment="1" applyProtection="1">
      <alignment horizontal="center" vertical="center" wrapText="1"/>
      <protection locked="0"/>
    </xf>
    <xf numFmtId="1" fontId="251" fillId="0" borderId="89" xfId="2998" applyNumberFormat="1" applyFont="1" applyFill="1" applyBorder="1" applyAlignment="1" applyProtection="1">
      <alignment horizontal="center" vertical="center" wrapText="1"/>
      <protection locked="0"/>
    </xf>
    <xf numFmtId="165" fontId="243" fillId="0" borderId="44" xfId="2998" applyNumberFormat="1" applyFont="1" applyFill="1" applyBorder="1" applyAlignment="1" applyProtection="1">
      <alignment horizontal="right"/>
      <protection locked="0"/>
    </xf>
    <xf numFmtId="165" fontId="243" fillId="65" borderId="102" xfId="2998" applyNumberFormat="1" applyFont="1" applyFill="1" applyBorder="1" applyAlignment="1" applyProtection="1">
      <alignment horizontal="center"/>
      <protection locked="0"/>
    </xf>
    <xf numFmtId="165" fontId="243" fillId="65" borderId="121" xfId="2998" applyNumberFormat="1" applyFont="1" applyFill="1" applyBorder="1" applyAlignment="1" applyProtection="1">
      <alignment horizontal="right" vertical="top"/>
      <protection locked="0"/>
    </xf>
    <xf numFmtId="165" fontId="243" fillId="65" borderId="0" xfId="2998" applyNumberFormat="1" applyFont="1" applyFill="1" applyBorder="1" applyAlignment="1" applyProtection="1">
      <alignment horizontal="right" vertical="top"/>
      <protection locked="0"/>
    </xf>
    <xf numFmtId="0" fontId="251" fillId="65" borderId="0" xfId="2998" applyFont="1" applyFill="1" applyBorder="1" applyAlignment="1" applyProtection="1">
      <alignment horizontal="right" vertical="center" wrapText="1"/>
      <protection locked="0"/>
    </xf>
    <xf numFmtId="165" fontId="252" fillId="65" borderId="44" xfId="2998" applyNumberFormat="1" applyFont="1" applyFill="1" applyBorder="1" applyAlignment="1" applyProtection="1">
      <alignment horizontal="center" vertical="center" wrapText="1"/>
      <protection locked="0"/>
    </xf>
    <xf numFmtId="165" fontId="251" fillId="0" borderId="78" xfId="2998" applyNumberFormat="1" applyFont="1" applyFill="1" applyBorder="1" applyAlignment="1" applyProtection="1">
      <alignment vertical="center" wrapText="1"/>
      <protection locked="0"/>
    </xf>
    <xf numFmtId="1" fontId="251" fillId="0" borderId="0" xfId="2998" applyNumberFormat="1" applyFont="1" applyFill="1" applyBorder="1" applyAlignment="1" applyProtection="1">
      <alignment horizontal="center" vertical="center" wrapText="1"/>
      <protection locked="0"/>
    </xf>
    <xf numFmtId="165" fontId="243" fillId="65" borderId="114" xfId="2998" applyNumberFormat="1" applyFont="1" applyFill="1" applyBorder="1" applyAlignment="1" applyProtection="1">
      <alignment horizontal="center"/>
      <protection locked="0"/>
    </xf>
    <xf numFmtId="165" fontId="243" fillId="0" borderId="113" xfId="2998" applyNumberFormat="1" applyFont="1" applyFill="1" applyBorder="1" applyAlignment="1" applyProtection="1">
      <alignment horizontal="center"/>
      <protection locked="0"/>
    </xf>
    <xf numFmtId="165" fontId="243" fillId="65" borderId="106" xfId="2998" applyNumberFormat="1" applyFont="1" applyFill="1" applyBorder="1" applyAlignment="1" applyProtection="1">
      <alignment horizontal="center"/>
      <protection locked="0"/>
    </xf>
    <xf numFmtId="165" fontId="243" fillId="0" borderId="102" xfId="2998" applyNumberFormat="1" applyFont="1" applyFill="1" applyBorder="1" applyAlignment="1" applyProtection="1">
      <alignment horizontal="center"/>
      <protection locked="0"/>
    </xf>
    <xf numFmtId="165" fontId="243" fillId="65" borderId="99" xfId="2998" applyNumberFormat="1" applyFont="1" applyFill="1" applyBorder="1" applyAlignment="1" applyProtection="1">
      <alignment horizontal="center"/>
      <protection locked="0"/>
    </xf>
    <xf numFmtId="165" fontId="251" fillId="0" borderId="0" xfId="2998" applyNumberFormat="1" applyFont="1" applyFill="1" applyBorder="1" applyAlignment="1" applyProtection="1">
      <alignment vertical="center" wrapText="1"/>
      <protection locked="0"/>
    </xf>
    <xf numFmtId="0" fontId="252" fillId="0" borderId="0" xfId="2998" applyFont="1" applyFill="1" applyAlignment="1" applyProtection="1">
      <alignment vertical="center" wrapText="1"/>
      <protection locked="0"/>
    </xf>
    <xf numFmtId="0" fontId="252" fillId="0" borderId="0" xfId="2998" applyFont="1" applyFill="1" applyBorder="1" applyAlignment="1" applyProtection="1">
      <alignment vertical="center" wrapText="1"/>
      <protection locked="0"/>
    </xf>
    <xf numFmtId="165" fontId="243" fillId="65" borderId="162" xfId="2998" applyNumberFormat="1" applyFont="1" applyFill="1" applyBorder="1" applyAlignment="1" applyProtection="1">
      <alignment horizontal="center"/>
      <protection locked="0"/>
    </xf>
    <xf numFmtId="0" fontId="252" fillId="0" borderId="44" xfId="2998" applyFont="1" applyFill="1" applyBorder="1" applyAlignment="1" applyProtection="1">
      <alignment vertical="center" wrapText="1"/>
      <protection locked="0"/>
    </xf>
    <xf numFmtId="0" fontId="252" fillId="0" borderId="44" xfId="2998" applyFont="1" applyFill="1" applyBorder="1" applyAlignment="1" applyProtection="1">
      <alignment horizontal="center" vertical="center" wrapText="1"/>
      <protection locked="0"/>
    </xf>
    <xf numFmtId="0" fontId="243" fillId="0" borderId="44" xfId="2998" applyFont="1" applyFill="1" applyBorder="1" applyAlignment="1" applyProtection="1">
      <alignment vertical="center"/>
      <protection locked="0"/>
    </xf>
    <xf numFmtId="0" fontId="252" fillId="0" borderId="0" xfId="2998" applyFont="1" applyFill="1" applyAlignment="1" applyProtection="1">
      <alignment horizontal="center" vertical="center" wrapText="1"/>
      <protection locked="0"/>
    </xf>
    <xf numFmtId="165" fontId="243" fillId="0" borderId="80" xfId="2998" applyNumberFormat="1" applyFont="1" applyFill="1" applyBorder="1" applyAlignment="1" applyProtection="1">
      <alignment horizontal="center"/>
      <protection locked="0"/>
    </xf>
    <xf numFmtId="165" fontId="252" fillId="0" borderId="56" xfId="2998" applyNumberFormat="1" applyFont="1" applyFill="1" applyBorder="1" applyAlignment="1" applyProtection="1">
      <alignment horizontal="center" vertical="center" wrapText="1"/>
      <protection locked="0"/>
    </xf>
    <xf numFmtId="165" fontId="243" fillId="0" borderId="121" xfId="2998" applyNumberFormat="1" applyFont="1" applyFill="1" applyBorder="1" applyAlignment="1" applyProtection="1">
      <alignment horizontal="right" vertical="top"/>
      <protection locked="0"/>
    </xf>
    <xf numFmtId="165" fontId="243" fillId="0" borderId="0" xfId="2998" applyNumberFormat="1" applyFont="1" applyFill="1" applyBorder="1" applyAlignment="1" applyProtection="1">
      <alignment horizontal="right" vertical="top"/>
      <protection locked="0"/>
    </xf>
    <xf numFmtId="165" fontId="251" fillId="0" borderId="121" xfId="2998" applyNumberFormat="1" applyFont="1" applyFill="1" applyBorder="1" applyAlignment="1" applyProtection="1">
      <alignment horizontal="right" vertical="top"/>
      <protection locked="0"/>
    </xf>
    <xf numFmtId="4" fontId="243" fillId="0" borderId="44" xfId="2998" applyNumberFormat="1" applyFont="1" applyFill="1" applyBorder="1" applyProtection="1">
      <protection locked="0"/>
    </xf>
    <xf numFmtId="4" fontId="243" fillId="65" borderId="125" xfId="2998" applyNumberFormat="1" applyFont="1" applyFill="1" applyBorder="1" applyProtection="1">
      <protection locked="0"/>
    </xf>
    <xf numFmtId="4" fontId="243" fillId="65" borderId="150" xfId="2998" applyNumberFormat="1" applyFont="1" applyFill="1" applyBorder="1" applyAlignment="1" applyProtection="1">
      <alignment horizontal="center"/>
      <protection locked="0"/>
    </xf>
    <xf numFmtId="4" fontId="243" fillId="65" borderId="42" xfId="2998" applyNumberFormat="1" applyFont="1" applyFill="1" applyBorder="1" applyAlignment="1" applyProtection="1">
      <alignment horizontal="center"/>
      <protection locked="0"/>
    </xf>
    <xf numFmtId="0" fontId="267" fillId="0" borderId="0" xfId="1386" applyFont="1" applyAlignment="1" applyProtection="1">
      <alignment horizontal="left" vertical="center"/>
    </xf>
    <xf numFmtId="0" fontId="267" fillId="0" borderId="0" xfId="1386" applyFont="1" applyAlignment="1" applyProtection="1">
      <alignment horizontal="justify" vertical="center"/>
    </xf>
    <xf numFmtId="0" fontId="267" fillId="0" borderId="0" xfId="1386" applyFont="1" applyAlignment="1" applyProtection="1">
      <alignment horizontal="right" vertical="center"/>
    </xf>
    <xf numFmtId="174" fontId="40" fillId="0" borderId="0" xfId="1386" applyNumberFormat="1" applyFont="1" applyAlignment="1" applyProtection="1">
      <alignment horizontal="right" vertical="top"/>
    </xf>
    <xf numFmtId="0" fontId="20" fillId="0" borderId="0" xfId="1386" applyProtection="1"/>
    <xf numFmtId="0" fontId="147" fillId="0" borderId="0" xfId="2512" applyFont="1" applyProtection="1"/>
    <xf numFmtId="0" fontId="267" fillId="0" borderId="0" xfId="1386" applyFont="1" applyFill="1" applyAlignment="1" applyProtection="1">
      <alignment horizontal="left" vertical="center"/>
    </xf>
    <xf numFmtId="0" fontId="267" fillId="0" borderId="0" xfId="1386" applyFont="1" applyFill="1" applyAlignment="1" applyProtection="1">
      <alignment horizontal="justify" vertical="center"/>
    </xf>
    <xf numFmtId="0" fontId="9" fillId="0" borderId="130" xfId="1386" applyFont="1" applyFill="1" applyBorder="1" applyAlignment="1" applyProtection="1">
      <alignment vertical="center"/>
    </xf>
    <xf numFmtId="0" fontId="9" fillId="0" borderId="130" xfId="1386" applyFont="1" applyFill="1" applyBorder="1" applyAlignment="1" applyProtection="1">
      <alignment horizontal="justify" vertical="center"/>
    </xf>
    <xf numFmtId="0" fontId="9" fillId="0" borderId="130" xfId="1386" applyFont="1" applyBorder="1" applyAlignment="1" applyProtection="1">
      <alignment horizontal="justify" vertical="center"/>
    </xf>
    <xf numFmtId="0" fontId="9" fillId="0" borderId="130" xfId="1386" applyFont="1" applyBorder="1" applyAlignment="1" applyProtection="1">
      <alignment horizontal="right" vertical="center"/>
    </xf>
    <xf numFmtId="0" fontId="9" fillId="0" borderId="0" xfId="1386" applyFont="1" applyAlignment="1" applyProtection="1">
      <alignment vertical="top"/>
    </xf>
    <xf numFmtId="0" fontId="9" fillId="0" borderId="0" xfId="1386" applyFont="1" applyAlignment="1" applyProtection="1">
      <alignment horizontal="justify"/>
    </xf>
    <xf numFmtId="0" fontId="9" fillId="0" borderId="0" xfId="1386" applyFont="1" applyAlignment="1" applyProtection="1">
      <alignment horizontal="right" vertical="top"/>
    </xf>
    <xf numFmtId="0" fontId="58" fillId="0" borderId="0" xfId="1386" applyFont="1" applyAlignment="1" applyProtection="1">
      <alignment horizontal="left" vertical="top"/>
    </xf>
    <xf numFmtId="0" fontId="58" fillId="0" borderId="0" xfId="1386" applyFont="1" applyAlignment="1" applyProtection="1">
      <alignment horizontal="justify"/>
    </xf>
    <xf numFmtId="0" fontId="10" fillId="0" borderId="0" xfId="1386" applyFont="1" applyProtection="1"/>
    <xf numFmtId="0" fontId="58" fillId="0" borderId="0" xfId="2512" applyFont="1" applyFill="1" applyProtection="1"/>
    <xf numFmtId="0" fontId="250" fillId="0" borderId="44" xfId="2998" applyFont="1" applyFill="1" applyBorder="1" applyAlignment="1" applyProtection="1">
      <alignment horizontal="center" vertical="center" wrapText="1"/>
    </xf>
    <xf numFmtId="0" fontId="250" fillId="0" borderId="125" xfId="2998" applyFont="1" applyFill="1" applyBorder="1" applyAlignment="1" applyProtection="1">
      <alignment horizontal="center" vertical="center" wrapText="1"/>
    </xf>
    <xf numFmtId="0" fontId="250" fillId="0" borderId="142" xfId="2998" applyFont="1" applyFill="1" applyBorder="1" applyAlignment="1" applyProtection="1">
      <alignment horizontal="center" vertical="center" wrapText="1"/>
    </xf>
    <xf numFmtId="9" fontId="250" fillId="0" borderId="44" xfId="2998" applyNumberFormat="1" applyFont="1" applyFill="1" applyBorder="1" applyAlignment="1" applyProtection="1">
      <alignment horizontal="center" vertical="center" wrapText="1"/>
    </xf>
    <xf numFmtId="9" fontId="250" fillId="0" borderId="125" xfId="2998" applyNumberFormat="1" applyFont="1" applyFill="1" applyBorder="1" applyAlignment="1" applyProtection="1">
      <alignment horizontal="center" vertical="center" wrapText="1"/>
    </xf>
    <xf numFmtId="9" fontId="250" fillId="0" borderId="143" xfId="2998" applyNumberFormat="1" applyFont="1" applyFill="1" applyBorder="1" applyAlignment="1" applyProtection="1">
      <alignment horizontal="center" vertical="center" wrapText="1"/>
    </xf>
    <xf numFmtId="16" fontId="247" fillId="0" borderId="0" xfId="1386" applyNumberFormat="1" applyFont="1" applyAlignment="1" applyProtection="1">
      <alignment horizontal="left"/>
    </xf>
    <xf numFmtId="0" fontId="247" fillId="0" borderId="0" xfId="1386" applyFont="1" applyProtection="1"/>
    <xf numFmtId="0" fontId="250" fillId="0" borderId="0" xfId="2998" applyFont="1" applyFill="1" applyAlignment="1" applyProtection="1">
      <alignment horizontal="center" vertical="center" wrapText="1"/>
    </xf>
    <xf numFmtId="0" fontId="250" fillId="0" borderId="144" xfId="2998" applyFont="1" applyFill="1" applyBorder="1" applyAlignment="1" applyProtection="1">
      <alignment horizontal="center" vertical="center" wrapText="1"/>
    </xf>
    <xf numFmtId="0" fontId="9" fillId="0" borderId="0" xfId="1386" quotePrefix="1" applyFont="1" applyAlignment="1" applyProtection="1">
      <alignment vertical="top"/>
    </xf>
    <xf numFmtId="182" fontId="9" fillId="0" borderId="0" xfId="3" applyNumberFormat="1" applyFont="1" applyFill="1" applyBorder="1" applyAlignment="1" applyProtection="1">
      <alignment horizontal="right"/>
    </xf>
    <xf numFmtId="210" fontId="252" fillId="0" borderId="0" xfId="2998" applyNumberFormat="1" applyFont="1" applyFill="1" applyAlignment="1" applyProtection="1">
      <alignment horizontal="center" vertical="center" wrapText="1"/>
    </xf>
    <xf numFmtId="210" fontId="252" fillId="0" borderId="145" xfId="2998" applyNumberFormat="1" applyFont="1" applyFill="1" applyBorder="1" applyAlignment="1" applyProtection="1">
      <alignment horizontal="center" vertical="center" wrapText="1"/>
    </xf>
    <xf numFmtId="0" fontId="9" fillId="0" borderId="0" xfId="5836" quotePrefix="1" applyFont="1" applyAlignment="1" applyProtection="1">
      <alignment horizontal="left" vertical="top"/>
    </xf>
    <xf numFmtId="0" fontId="9" fillId="0" borderId="0" xfId="5836" applyFont="1" applyAlignment="1" applyProtection="1">
      <alignment horizontal="justify" vertical="top"/>
    </xf>
    <xf numFmtId="0" fontId="9" fillId="0" borderId="129" xfId="5836" quotePrefix="1" applyFont="1" applyBorder="1" applyAlignment="1" applyProtection="1">
      <alignment horizontal="left" vertical="top"/>
    </xf>
    <xf numFmtId="0" fontId="9" fillId="0" borderId="129" xfId="5836" applyFont="1" applyBorder="1" applyAlignment="1" applyProtection="1">
      <alignment horizontal="justify" vertical="top"/>
    </xf>
    <xf numFmtId="0" fontId="9" fillId="0" borderId="129" xfId="1386" applyFont="1" applyBorder="1" applyAlignment="1" applyProtection="1">
      <alignment horizontal="justify"/>
    </xf>
    <xf numFmtId="0" fontId="9" fillId="0" borderId="129" xfId="1386" applyFont="1" applyBorder="1" applyAlignment="1" applyProtection="1">
      <alignment horizontal="right" vertical="top"/>
    </xf>
    <xf numFmtId="174" fontId="40" fillId="0" borderId="129" xfId="1386" applyNumberFormat="1" applyFont="1" applyBorder="1" applyAlignment="1" applyProtection="1">
      <alignment horizontal="right" vertical="top"/>
    </xf>
    <xf numFmtId="182" fontId="9" fillId="0" borderId="129" xfId="3" applyNumberFormat="1" applyFont="1" applyFill="1" applyBorder="1" applyAlignment="1" applyProtection="1">
      <alignment horizontal="right"/>
    </xf>
    <xf numFmtId="210" fontId="252" fillId="0" borderId="129" xfId="2998" applyNumberFormat="1" applyFont="1" applyFill="1" applyBorder="1" applyAlignment="1" applyProtection="1">
      <alignment horizontal="center" vertical="center" wrapText="1"/>
    </xf>
    <xf numFmtId="210" fontId="252" fillId="0" borderId="146" xfId="2998" applyNumberFormat="1" applyFont="1" applyFill="1" applyBorder="1" applyAlignment="1" applyProtection="1">
      <alignment horizontal="center" vertical="center" wrapText="1"/>
    </xf>
    <xf numFmtId="0" fontId="9" fillId="0" borderId="0" xfId="2512" quotePrefix="1" applyFont="1" applyBorder="1" applyProtection="1"/>
    <xf numFmtId="0" fontId="9" fillId="0" borderId="0" xfId="1386" applyFont="1" applyBorder="1" applyProtection="1"/>
    <xf numFmtId="0" fontId="9" fillId="0" borderId="0" xfId="1386" applyFont="1" applyBorder="1" applyAlignment="1" applyProtection="1">
      <alignment horizontal="justify"/>
    </xf>
    <xf numFmtId="0" fontId="9" fillId="0" borderId="0" xfId="1386" applyFont="1" applyBorder="1" applyAlignment="1" applyProtection="1">
      <alignment horizontal="right" vertical="top"/>
    </xf>
    <xf numFmtId="182" fontId="10" fillId="0" borderId="0" xfId="3" applyNumberFormat="1" applyFont="1" applyFill="1" applyBorder="1" applyAlignment="1" applyProtection="1">
      <alignment horizontal="right"/>
    </xf>
    <xf numFmtId="210" fontId="250" fillId="0" borderId="0" xfId="2998" applyNumberFormat="1" applyFont="1" applyFill="1" applyAlignment="1" applyProtection="1">
      <alignment horizontal="center" vertical="center" wrapText="1"/>
    </xf>
    <xf numFmtId="210" fontId="250" fillId="0" borderId="145" xfId="2998" applyNumberFormat="1" applyFont="1" applyFill="1" applyBorder="1" applyAlignment="1" applyProtection="1">
      <alignment horizontal="center" vertical="center" wrapText="1"/>
    </xf>
    <xf numFmtId="0" fontId="20" fillId="0" borderId="0" xfId="1386" applyBorder="1" applyProtection="1"/>
    <xf numFmtId="0" fontId="9" fillId="0" borderId="129" xfId="6" applyFont="1" applyBorder="1" applyProtection="1"/>
    <xf numFmtId="3" fontId="9" fillId="0" borderId="129" xfId="1386" applyNumberFormat="1" applyFont="1" applyFill="1" applyBorder="1" applyAlignment="1" applyProtection="1">
      <alignment horizontal="right" wrapText="1"/>
    </xf>
    <xf numFmtId="0" fontId="9" fillId="0" borderId="0" xfId="6" applyFont="1" applyBorder="1" applyProtection="1"/>
    <xf numFmtId="3" fontId="9" fillId="0" borderId="0" xfId="1386" applyNumberFormat="1" applyFont="1" applyFill="1" applyBorder="1" applyAlignment="1" applyProtection="1">
      <alignment horizontal="right" wrapText="1"/>
    </xf>
    <xf numFmtId="49" fontId="10" fillId="0" borderId="0" xfId="1386" applyNumberFormat="1" applyFont="1" applyFill="1" applyBorder="1" applyAlignment="1" applyProtection="1">
      <alignment horizontal="left" vertical="center"/>
    </xf>
    <xf numFmtId="0" fontId="10" fillId="0" borderId="0" xfId="1386" applyFont="1" applyFill="1" applyBorder="1" applyAlignment="1" applyProtection="1">
      <alignment horizontal="justify" vertical="center" wrapText="1"/>
    </xf>
    <xf numFmtId="49" fontId="9" fillId="0" borderId="0" xfId="1386" applyNumberFormat="1" applyFont="1" applyFill="1" applyAlignment="1" applyProtection="1">
      <alignment horizontal="justify" vertical="center" wrapText="1"/>
    </xf>
    <xf numFmtId="0" fontId="9" fillId="0" borderId="0" xfId="1386" applyFont="1" applyFill="1" applyAlignment="1" applyProtection="1">
      <alignment horizontal="justify" vertical="center" wrapText="1"/>
    </xf>
    <xf numFmtId="1" fontId="10" fillId="0" borderId="0" xfId="1386" applyNumberFormat="1" applyFont="1" applyFill="1" applyAlignment="1" applyProtection="1">
      <alignment horizontal="right"/>
    </xf>
    <xf numFmtId="4" fontId="59" fillId="0" borderId="0" xfId="1386" applyNumberFormat="1" applyFont="1" applyFill="1" applyBorder="1" applyAlignment="1" applyProtection="1">
      <alignment horizontal="right"/>
    </xf>
    <xf numFmtId="4" fontId="9" fillId="0" borderId="0" xfId="1386" applyNumberFormat="1" applyFont="1" applyFill="1" applyProtection="1"/>
    <xf numFmtId="49" fontId="9" fillId="0" borderId="129" xfId="1386" applyNumberFormat="1" applyFont="1" applyFill="1" applyBorder="1" applyAlignment="1" applyProtection="1">
      <alignment horizontal="justify" vertical="center" wrapText="1"/>
    </xf>
    <xf numFmtId="0" fontId="9" fillId="0" borderId="129" xfId="1386" applyFont="1" applyFill="1" applyBorder="1" applyAlignment="1" applyProtection="1">
      <alignment horizontal="justify" vertical="center" wrapText="1"/>
    </xf>
    <xf numFmtId="1" fontId="10" fillId="0" borderId="129" xfId="1386" applyNumberFormat="1" applyFont="1" applyFill="1" applyBorder="1" applyAlignment="1" applyProtection="1">
      <alignment horizontal="right"/>
    </xf>
    <xf numFmtId="4" fontId="59" fillId="0" borderId="129" xfId="1386" applyNumberFormat="1" applyFont="1" applyFill="1" applyBorder="1" applyAlignment="1" applyProtection="1">
      <alignment horizontal="right"/>
    </xf>
    <xf numFmtId="4" fontId="9" fillId="0" borderId="129" xfId="1386" applyNumberFormat="1" applyFont="1" applyFill="1" applyBorder="1" applyProtection="1"/>
    <xf numFmtId="49" fontId="9" fillId="0" borderId="0" xfId="2512" applyNumberFormat="1" applyFont="1" applyFill="1" applyBorder="1" applyAlignment="1" applyProtection="1">
      <alignment vertical="top"/>
    </xf>
    <xf numFmtId="0" fontId="9" fillId="0" borderId="0" xfId="2512" applyFont="1" applyFill="1" applyBorder="1" applyAlignment="1" applyProtection="1">
      <alignment horizontal="justify" vertical="top" wrapText="1"/>
    </xf>
    <xf numFmtId="1" fontId="10" fillId="0" borderId="0" xfId="1386" applyNumberFormat="1" applyFont="1" applyFill="1" applyBorder="1" applyAlignment="1" applyProtection="1">
      <alignment horizontal="right"/>
    </xf>
    <xf numFmtId="4" fontId="9" fillId="0" borderId="0" xfId="1386" applyNumberFormat="1" applyFont="1" applyFill="1" applyBorder="1" applyProtection="1"/>
    <xf numFmtId="0" fontId="20" fillId="0" borderId="145" xfId="1386" applyBorder="1" applyProtection="1"/>
    <xf numFmtId="49" fontId="10" fillId="0" borderId="27" xfId="1386" applyNumberFormat="1" applyFont="1" applyFill="1" applyBorder="1" applyAlignment="1" applyProtection="1">
      <alignment horizontal="left" vertical="center"/>
    </xf>
    <xf numFmtId="0" fontId="10" fillId="0" borderId="27" xfId="1386" applyFont="1" applyFill="1" applyBorder="1" applyAlignment="1" applyProtection="1">
      <alignment horizontal="justify" vertical="center" wrapText="1"/>
    </xf>
    <xf numFmtId="3" fontId="9" fillId="0" borderId="27" xfId="1386" applyNumberFormat="1" applyFont="1" applyFill="1" applyBorder="1" applyAlignment="1" applyProtection="1">
      <alignment horizontal="right" wrapText="1"/>
    </xf>
    <xf numFmtId="174" fontId="40" fillId="0" borderId="27" xfId="1386" applyNumberFormat="1" applyFont="1" applyBorder="1" applyAlignment="1" applyProtection="1">
      <alignment horizontal="right" vertical="top"/>
    </xf>
    <xf numFmtId="182" fontId="10" fillId="0" borderId="27" xfId="3" applyNumberFormat="1" applyFont="1" applyFill="1" applyBorder="1" applyAlignment="1" applyProtection="1">
      <alignment horizontal="right"/>
    </xf>
    <xf numFmtId="210" fontId="250" fillId="0" borderId="27" xfId="2998" applyNumberFormat="1" applyFont="1" applyFill="1" applyBorder="1" applyAlignment="1" applyProtection="1">
      <alignment horizontal="center" vertical="center" wrapText="1"/>
    </xf>
    <xf numFmtId="210" fontId="250" fillId="0" borderId="147" xfId="2998" applyNumberFormat="1" applyFont="1" applyFill="1" applyBorder="1" applyAlignment="1" applyProtection="1">
      <alignment horizontal="center" vertical="center" wrapText="1"/>
    </xf>
    <xf numFmtId="182" fontId="10" fillId="0" borderId="148" xfId="3" applyNumberFormat="1" applyFont="1" applyFill="1" applyBorder="1" applyAlignment="1" applyProtection="1">
      <alignment horizontal="right"/>
    </xf>
    <xf numFmtId="0" fontId="63" fillId="0" borderId="0" xfId="1386" applyFont="1" applyBorder="1" applyAlignment="1" applyProtection="1">
      <alignment wrapText="1"/>
    </xf>
    <xf numFmtId="0" fontId="63" fillId="0" borderId="0" xfId="1386" applyFont="1" applyAlignment="1" applyProtection="1">
      <alignment wrapText="1"/>
    </xf>
    <xf numFmtId="182" fontId="20" fillId="0" borderId="0" xfId="1386" applyNumberFormat="1" applyProtection="1"/>
    <xf numFmtId="0" fontId="146" fillId="0" borderId="0" xfId="1386" applyFont="1" applyBorder="1" applyAlignment="1" applyProtection="1">
      <alignment wrapText="1"/>
    </xf>
    <xf numFmtId="0" fontId="9" fillId="0" borderId="0" xfId="1386" applyFont="1" applyAlignment="1" applyProtection="1">
      <alignment horizontal="justify" vertical="center"/>
    </xf>
    <xf numFmtId="16" fontId="260" fillId="0" borderId="0" xfId="1386" applyNumberFormat="1" applyFont="1" applyAlignment="1" applyProtection="1">
      <alignment horizontal="left"/>
    </xf>
    <xf numFmtId="0" fontId="260" fillId="0" borderId="0" xfId="1386" applyFont="1" applyProtection="1"/>
    <xf numFmtId="0" fontId="10" fillId="0" borderId="0" xfId="1386" quotePrefix="1" applyFont="1" applyAlignment="1" applyProtection="1">
      <alignment vertical="top"/>
    </xf>
    <xf numFmtId="0" fontId="10" fillId="0" borderId="0" xfId="1386" applyFont="1" applyAlignment="1" applyProtection="1">
      <alignment horizontal="justify"/>
    </xf>
    <xf numFmtId="0" fontId="10" fillId="0" borderId="0" xfId="1386" quotePrefix="1" applyFont="1" applyFill="1" applyAlignment="1" applyProtection="1">
      <alignment vertical="top"/>
    </xf>
    <xf numFmtId="0" fontId="10" fillId="0" borderId="0" xfId="1386" applyFont="1" applyFill="1" applyAlignment="1" applyProtection="1">
      <alignment horizontal="justify"/>
    </xf>
    <xf numFmtId="0" fontId="9" fillId="0" borderId="0" xfId="1386" applyFont="1" applyFill="1" applyAlignment="1" applyProtection="1">
      <alignment horizontal="justify"/>
    </xf>
    <xf numFmtId="0" fontId="9" fillId="0" borderId="0" xfId="1386" applyFont="1" applyFill="1" applyAlignment="1" applyProtection="1">
      <alignment horizontal="right" vertical="top"/>
    </xf>
    <xf numFmtId="0" fontId="9" fillId="0" borderId="0" xfId="1386" quotePrefix="1" applyFont="1" applyFill="1" applyAlignment="1" applyProtection="1">
      <alignment horizontal="left" vertical="top"/>
    </xf>
    <xf numFmtId="0" fontId="147" fillId="0" borderId="0" xfId="1386" quotePrefix="1" applyFont="1" applyAlignment="1" applyProtection="1">
      <alignment horizontal="justify" vertical="top"/>
    </xf>
    <xf numFmtId="0" fontId="147" fillId="0" borderId="0" xfId="1386" applyFont="1" applyFill="1" applyAlignment="1" applyProtection="1">
      <alignment horizontal="left"/>
    </xf>
    <xf numFmtId="0" fontId="147" fillId="0" borderId="0" xfId="1386" applyFont="1" applyFill="1" applyAlignment="1" applyProtection="1">
      <alignment horizontal="right"/>
    </xf>
    <xf numFmtId="0" fontId="147" fillId="0" borderId="0" xfId="1386" applyFont="1" applyAlignment="1" applyProtection="1">
      <alignment horizontal="right" vertical="top"/>
    </xf>
    <xf numFmtId="0" fontId="147" fillId="0" borderId="0" xfId="1386" applyFont="1" applyAlignment="1" applyProtection="1">
      <alignment horizontal="justify" vertical="top"/>
    </xf>
    <xf numFmtId="0" fontId="147" fillId="0" borderId="0" xfId="1386" applyFont="1" applyAlignment="1" applyProtection="1">
      <alignment horizontal="left" vertical="top"/>
    </xf>
    <xf numFmtId="0" fontId="9" fillId="0" borderId="0" xfId="1386" quotePrefix="1" applyFont="1" applyFill="1" applyAlignment="1" applyProtection="1">
      <alignment horizontal="right" vertical="top"/>
    </xf>
    <xf numFmtId="0" fontId="10" fillId="0" borderId="0" xfId="1386" applyFont="1" applyAlignment="1" applyProtection="1">
      <alignment horizontal="right" vertical="top"/>
    </xf>
    <xf numFmtId="0" fontId="10" fillId="0" borderId="0" xfId="1386" quotePrefix="1" applyFont="1" applyFill="1" applyAlignment="1" applyProtection="1">
      <alignment horizontal="right" vertical="top"/>
    </xf>
    <xf numFmtId="0" fontId="148" fillId="0" borderId="0" xfId="1386" applyFont="1" applyAlignment="1" applyProtection="1">
      <alignment horizontal="right" vertical="top"/>
    </xf>
    <xf numFmtId="0" fontId="147" fillId="0" borderId="0" xfId="2512" applyFont="1" applyAlignment="1" applyProtection="1">
      <alignment horizontal="left" vertical="top"/>
    </xf>
    <xf numFmtId="0" fontId="9" fillId="0" borderId="0" xfId="1386" applyFont="1" applyAlignment="1" applyProtection="1">
      <alignment horizontal="justify" vertical="top"/>
    </xf>
    <xf numFmtId="0" fontId="148" fillId="0" borderId="0" xfId="1386" applyFont="1" applyAlignment="1" applyProtection="1">
      <alignment horizontal="left" vertical="top"/>
    </xf>
    <xf numFmtId="0" fontId="9" fillId="0" borderId="0" xfId="1386" quotePrefix="1" applyFont="1" applyAlignment="1" applyProtection="1">
      <alignment horizontal="justify" vertical="top"/>
    </xf>
    <xf numFmtId="0" fontId="9" fillId="0" borderId="0" xfId="1386" quotePrefix="1" applyFont="1" applyFill="1" applyAlignment="1" applyProtection="1">
      <alignment horizontal="right" vertical="center"/>
    </xf>
    <xf numFmtId="0" fontId="9" fillId="0" borderId="0" xfId="1386" quotePrefix="1" applyFont="1" applyFill="1" applyBorder="1" applyAlignment="1" applyProtection="1">
      <alignment horizontal="right" vertical="top"/>
    </xf>
    <xf numFmtId="0" fontId="9" fillId="0" borderId="0" xfId="1386" applyFont="1" applyBorder="1" applyAlignment="1" applyProtection="1">
      <alignment horizontal="justify" vertical="top"/>
    </xf>
    <xf numFmtId="0" fontId="147" fillId="0" borderId="0" xfId="1386" applyFont="1" applyBorder="1" applyAlignment="1" applyProtection="1">
      <alignment horizontal="justify" vertical="top"/>
    </xf>
    <xf numFmtId="0" fontId="148" fillId="0" borderId="0" xfId="1386" applyFont="1" applyBorder="1" applyAlignment="1" applyProtection="1">
      <alignment horizontal="left" vertical="top"/>
    </xf>
    <xf numFmtId="0" fontId="148" fillId="0" borderId="0" xfId="1386" applyFont="1" applyBorder="1" applyAlignment="1" applyProtection="1">
      <alignment horizontal="right" vertical="top"/>
    </xf>
    <xf numFmtId="0" fontId="9" fillId="0" borderId="0" xfId="1386" quotePrefix="1" applyFont="1" applyFill="1" applyBorder="1" applyAlignment="1" applyProtection="1">
      <alignment horizontal="justify" vertical="top"/>
    </xf>
    <xf numFmtId="0" fontId="9" fillId="0" borderId="0" xfId="1386" quotePrefix="1" applyFont="1" applyBorder="1" applyAlignment="1" applyProtection="1">
      <alignment horizontal="justify" vertical="top"/>
    </xf>
    <xf numFmtId="0" fontId="9" fillId="0" borderId="129" xfId="1386" quotePrefix="1" applyFont="1" applyFill="1" applyBorder="1" applyAlignment="1" applyProtection="1">
      <alignment horizontal="right" vertical="top"/>
    </xf>
    <xf numFmtId="0" fontId="9" fillId="0" borderId="129" xfId="1386" applyFont="1" applyBorder="1" applyAlignment="1" applyProtection="1">
      <alignment horizontal="justify" vertical="top"/>
    </xf>
    <xf numFmtId="0" fontId="147" fillId="0" borderId="129" xfId="1386" applyFont="1" applyBorder="1" applyAlignment="1" applyProtection="1">
      <alignment horizontal="justify" vertical="top"/>
    </xf>
    <xf numFmtId="0" fontId="148" fillId="0" borderId="129" xfId="1386" applyFont="1" applyBorder="1" applyAlignment="1" applyProtection="1">
      <alignment horizontal="left" vertical="top"/>
    </xf>
    <xf numFmtId="0" fontId="148" fillId="0" borderId="129" xfId="1386" applyFont="1" applyBorder="1" applyAlignment="1" applyProtection="1">
      <alignment horizontal="right" vertical="top"/>
    </xf>
    <xf numFmtId="0" fontId="20" fillId="0" borderId="129" xfId="1386" applyBorder="1" applyProtection="1"/>
    <xf numFmtId="0" fontId="53" fillId="0" borderId="0" xfId="1386" applyFont="1" applyAlignment="1" applyProtection="1">
      <alignment horizontal="justify" vertical="top"/>
    </xf>
    <xf numFmtId="0" fontId="9" fillId="0" borderId="0" xfId="1386" applyFont="1" applyFill="1" applyAlignment="1" applyProtection="1">
      <alignment horizontal="left" vertical="top"/>
    </xf>
    <xf numFmtId="0" fontId="16" fillId="0" borderId="0" xfId="1386" applyFont="1" applyFill="1" applyAlignment="1" applyProtection="1">
      <alignment horizontal="left" vertical="top" wrapText="1"/>
    </xf>
    <xf numFmtId="0" fontId="9" fillId="0" borderId="0" xfId="1386" applyFont="1" applyFill="1" applyAlignment="1" applyProtection="1">
      <alignment horizontal="justify" vertical="top"/>
    </xf>
    <xf numFmtId="0" fontId="148" fillId="0" borderId="0" xfId="1386" applyFont="1" applyFill="1" applyAlignment="1" applyProtection="1">
      <alignment horizontal="right" vertical="top"/>
    </xf>
    <xf numFmtId="0" fontId="147" fillId="0" borderId="0" xfId="1386" quotePrefix="1" applyFont="1" applyFill="1" applyAlignment="1" applyProtection="1">
      <alignment horizontal="left"/>
    </xf>
    <xf numFmtId="0" fontId="147" fillId="0" borderId="0" xfId="1386" applyFont="1" applyFill="1" applyProtection="1"/>
    <xf numFmtId="0" fontId="147" fillId="0" borderId="0" xfId="1386" applyFont="1" applyProtection="1"/>
    <xf numFmtId="0" fontId="147" fillId="0" borderId="0" xfId="1386" applyFont="1" applyAlignment="1" applyProtection="1">
      <alignment horizontal="right"/>
    </xf>
    <xf numFmtId="0" fontId="147" fillId="0" borderId="0" xfId="1386" applyFont="1" applyAlignment="1" applyProtection="1">
      <alignment horizontal="left"/>
    </xf>
    <xf numFmtId="0" fontId="9" fillId="0" borderId="0" xfId="5836" quotePrefix="1" applyFont="1" applyFill="1" applyAlignment="1" applyProtection="1">
      <alignment horizontal="left" vertical="top"/>
    </xf>
    <xf numFmtId="0" fontId="10" fillId="0" borderId="0" xfId="5836" applyFont="1" applyFill="1" applyAlignment="1" applyProtection="1">
      <alignment horizontal="justify" vertical="top"/>
    </xf>
    <xf numFmtId="0" fontId="147" fillId="0" borderId="0" xfId="5836" applyFont="1" applyFill="1" applyAlignment="1" applyProtection="1">
      <alignment horizontal="right"/>
    </xf>
    <xf numFmtId="0" fontId="147" fillId="0" borderId="0" xfId="5836" applyFont="1" applyFill="1" applyAlignment="1" applyProtection="1">
      <alignment horizontal="left"/>
    </xf>
    <xf numFmtId="0" fontId="147" fillId="0" borderId="0" xfId="5836" applyFont="1" applyFill="1" applyAlignment="1" applyProtection="1"/>
    <xf numFmtId="0" fontId="147" fillId="0" borderId="0" xfId="5836" applyFont="1" applyFill="1" applyAlignment="1" applyProtection="1">
      <alignment horizontal="right" vertical="top"/>
    </xf>
    <xf numFmtId="0" fontId="9" fillId="0" borderId="0" xfId="5836" applyFont="1" applyFill="1" applyAlignment="1" applyProtection="1">
      <alignment horizontal="justify" vertical="top"/>
    </xf>
    <xf numFmtId="0" fontId="147" fillId="0" borderId="0" xfId="1386" applyFont="1" applyFill="1" applyBorder="1" applyAlignment="1" applyProtection="1">
      <alignment horizontal="left"/>
    </xf>
    <xf numFmtId="0" fontId="9" fillId="0" borderId="0" xfId="5836" quotePrefix="1" applyFont="1" applyFill="1" applyAlignment="1" applyProtection="1">
      <alignment horizontal="justify" vertical="top"/>
    </xf>
    <xf numFmtId="0" fontId="147" fillId="0" borderId="0" xfId="1386" applyFont="1" applyFill="1" applyAlignment="1" applyProtection="1"/>
    <xf numFmtId="49" fontId="9" fillId="0" borderId="0" xfId="1386" applyNumberFormat="1" applyFont="1" applyFill="1" applyAlignment="1" applyProtection="1"/>
    <xf numFmtId="0" fontId="147" fillId="0" borderId="0" xfId="5836" applyFont="1" applyFill="1" applyAlignment="1" applyProtection="1">
      <alignment horizontal="justify" vertical="top"/>
    </xf>
    <xf numFmtId="0" fontId="9" fillId="0" borderId="0" xfId="1386" applyFont="1" applyFill="1" applyProtection="1"/>
    <xf numFmtId="0" fontId="9" fillId="0" borderId="0" xfId="1386" applyFont="1" applyFill="1" applyAlignment="1" applyProtection="1">
      <alignment horizontal="left"/>
    </xf>
    <xf numFmtId="0" fontId="147" fillId="0" borderId="0" xfId="5836" quotePrefix="1" applyFont="1" applyFill="1" applyAlignment="1" applyProtection="1">
      <alignment horizontal="justify" vertical="top"/>
    </xf>
    <xf numFmtId="0" fontId="147" fillId="0" borderId="0" xfId="1386" quotePrefix="1" applyFont="1" applyFill="1" applyAlignment="1" applyProtection="1">
      <alignment horizontal="left" vertical="top"/>
    </xf>
    <xf numFmtId="0" fontId="147" fillId="0" borderId="0" xfId="1386" applyFont="1" applyFill="1" applyAlignment="1" applyProtection="1">
      <alignment horizontal="justify"/>
    </xf>
    <xf numFmtId="0" fontId="147" fillId="0" borderId="0" xfId="1386" applyFont="1" applyFill="1" applyAlignment="1" applyProtection="1">
      <alignment horizontal="justify" vertical="top"/>
    </xf>
    <xf numFmtId="14" fontId="147" fillId="0" borderId="0" xfId="1386" quotePrefix="1" applyNumberFormat="1" applyFont="1" applyFill="1" applyAlignment="1" applyProtection="1">
      <alignment horizontal="left" vertical="top"/>
    </xf>
    <xf numFmtId="49" fontId="9" fillId="0" borderId="0" xfId="1386" applyNumberFormat="1" applyFont="1" applyFill="1" applyAlignment="1" applyProtection="1">
      <alignment horizontal="justify" vertical="top"/>
    </xf>
    <xf numFmtId="0" fontId="9" fillId="0" borderId="0" xfId="1386" applyFont="1" applyFill="1" applyAlignment="1" applyProtection="1"/>
    <xf numFmtId="174" fontId="40" fillId="0" borderId="0" xfId="1386" applyNumberFormat="1" applyFont="1" applyFill="1" applyAlignment="1" applyProtection="1">
      <alignment horizontal="right" vertical="top"/>
    </xf>
    <xf numFmtId="0" fontId="9" fillId="0" borderId="0" xfId="1386" quotePrefix="1" applyFont="1" applyAlignment="1" applyProtection="1">
      <alignment horizontal="left" vertical="top"/>
    </xf>
    <xf numFmtId="0" fontId="9" fillId="0" borderId="0" xfId="5835" applyFont="1" applyBorder="1" applyAlignment="1" applyProtection="1">
      <alignment horizontal="left" vertical="top"/>
    </xf>
    <xf numFmtId="0" fontId="9" fillId="0" borderId="0" xfId="5835" applyFont="1" applyBorder="1" applyProtection="1"/>
    <xf numFmtId="0" fontId="9" fillId="0" borderId="0" xfId="5835" applyFont="1" applyBorder="1" applyAlignment="1" applyProtection="1">
      <alignment horizontal="right" vertical="top"/>
    </xf>
    <xf numFmtId="0" fontId="9" fillId="0" borderId="0" xfId="1386" applyFont="1" applyAlignment="1" applyProtection="1">
      <alignment horizontal="left"/>
    </xf>
    <xf numFmtId="0" fontId="147" fillId="0" borderId="0" xfId="1386" quotePrefix="1" applyFont="1" applyAlignment="1" applyProtection="1">
      <alignment horizontal="left" vertical="top"/>
    </xf>
    <xf numFmtId="0" fontId="147" fillId="0" borderId="0" xfId="1386" applyFont="1" applyAlignment="1" applyProtection="1">
      <alignment horizontal="center"/>
    </xf>
    <xf numFmtId="0" fontId="147" fillId="0" borderId="0" xfId="1386" applyFont="1" applyAlignment="1" applyProtection="1">
      <alignment vertical="top"/>
    </xf>
    <xf numFmtId="182" fontId="9" fillId="0" borderId="0" xfId="3" applyNumberFormat="1" applyFont="1" applyFill="1" applyBorder="1" applyAlignment="1" applyProtection="1">
      <alignment horizontal="right" vertical="top"/>
    </xf>
    <xf numFmtId="0" fontId="147" fillId="0" borderId="0" xfId="1386" quotePrefix="1" applyFont="1" applyProtection="1"/>
    <xf numFmtId="0" fontId="147" fillId="0" borderId="0" xfId="1386" applyFont="1" applyFill="1" applyAlignment="1" applyProtection="1">
      <alignment horizontal="left" vertical="top"/>
    </xf>
    <xf numFmtId="0" fontId="147" fillId="0" borderId="0" xfId="1386" applyFont="1" applyFill="1" applyAlignment="1" applyProtection="1">
      <alignment horizontal="right" vertical="top"/>
    </xf>
    <xf numFmtId="0" fontId="147" fillId="0" borderId="0" xfId="1386" applyFont="1" applyAlignment="1" applyProtection="1"/>
    <xf numFmtId="0" fontId="9" fillId="0" borderId="0" xfId="1386" applyFont="1" applyFill="1" applyAlignment="1" applyProtection="1">
      <alignment horizontal="right"/>
    </xf>
    <xf numFmtId="0" fontId="147" fillId="0" borderId="0" xfId="1386" quotePrefix="1" applyFont="1" applyFill="1" applyAlignment="1" applyProtection="1">
      <alignment horizontal="justify" vertical="top"/>
    </xf>
    <xf numFmtId="0" fontId="9" fillId="0" borderId="0" xfId="1386" applyFont="1" applyFill="1" applyBorder="1" applyAlignment="1" applyProtection="1">
      <alignment horizontal="right" vertical="top"/>
    </xf>
    <xf numFmtId="0" fontId="20" fillId="0" borderId="0" xfId="1386" applyFill="1" applyProtection="1"/>
    <xf numFmtId="49" fontId="147" fillId="0" borderId="0" xfId="1386" applyNumberFormat="1" applyFont="1" applyFill="1" applyAlignment="1" applyProtection="1">
      <alignment horizontal="right" vertical="top"/>
    </xf>
    <xf numFmtId="0" fontId="147" fillId="0" borderId="0" xfId="5835" applyFont="1" applyFill="1" applyAlignment="1" applyProtection="1">
      <alignment horizontal="justify" vertical="top"/>
    </xf>
    <xf numFmtId="0" fontId="9" fillId="0" borderId="0" xfId="1386" applyFont="1" applyProtection="1"/>
    <xf numFmtId="0" fontId="147" fillId="0" borderId="0" xfId="5835" applyFont="1" applyFill="1" applyAlignment="1" applyProtection="1">
      <alignment vertical="top"/>
    </xf>
    <xf numFmtId="1" fontId="147" fillId="0" borderId="0" xfId="1386" applyNumberFormat="1" applyFont="1" applyFill="1" applyBorder="1" applyAlignment="1" applyProtection="1">
      <alignment horizontal="right" vertical="top"/>
    </xf>
    <xf numFmtId="44" fontId="9" fillId="0" borderId="0" xfId="1639" applyNumberFormat="1" applyFont="1" applyFill="1" applyBorder="1" applyAlignment="1" applyProtection="1">
      <alignment horizontal="right" vertical="top"/>
    </xf>
    <xf numFmtId="0" fontId="9" fillId="0" borderId="0" xfId="1386" applyFont="1" applyFill="1" applyAlignment="1" applyProtection="1">
      <alignment vertical="top"/>
    </xf>
    <xf numFmtId="0" fontId="147" fillId="0" borderId="0" xfId="1386" quotePrefix="1" applyFont="1" applyFill="1" applyAlignment="1" applyProtection="1">
      <alignment horizontal="justify"/>
    </xf>
    <xf numFmtId="0" fontId="147" fillId="0" borderId="0" xfId="1386" applyFont="1" applyAlignment="1" applyProtection="1">
      <alignment horizontal="justify"/>
    </xf>
    <xf numFmtId="0" fontId="147" fillId="0" borderId="0" xfId="5835" applyFont="1" applyAlignment="1" applyProtection="1">
      <alignment horizontal="left" vertical="top"/>
    </xf>
    <xf numFmtId="0" fontId="9" fillId="0" borderId="0" xfId="5835" applyFont="1" applyAlignment="1" applyProtection="1">
      <alignment horizontal="justify"/>
    </xf>
    <xf numFmtId="0" fontId="9" fillId="0" borderId="0" xfId="5835" applyFont="1" applyProtection="1"/>
    <xf numFmtId="0" fontId="9" fillId="0" borderId="0" xfId="5835" applyFont="1" applyAlignment="1" applyProtection="1">
      <alignment horizontal="left" vertical="top"/>
    </xf>
    <xf numFmtId="0" fontId="147" fillId="0" borderId="0" xfId="5835" applyFont="1" applyFill="1" applyBorder="1" applyAlignment="1" applyProtection="1">
      <alignment horizontal="justify" vertical="top"/>
    </xf>
    <xf numFmtId="0" fontId="9" fillId="0" borderId="0" xfId="5835" applyFont="1" applyFill="1" applyProtection="1"/>
    <xf numFmtId="1" fontId="9" fillId="0" borderId="0" xfId="1386" applyNumberFormat="1" applyFont="1" applyFill="1" applyBorder="1" applyAlignment="1" applyProtection="1">
      <alignment horizontal="right"/>
    </xf>
    <xf numFmtId="44" fontId="9" fillId="0" borderId="0" xfId="1639" applyNumberFormat="1" applyFont="1" applyFill="1" applyBorder="1" applyAlignment="1" applyProtection="1">
      <alignment horizontal="right"/>
    </xf>
    <xf numFmtId="14" fontId="9" fillId="0" borderId="0" xfId="1386" quotePrefix="1" applyNumberFormat="1" applyFont="1" applyFill="1" applyAlignment="1" applyProtection="1">
      <alignment horizontal="left" vertical="top"/>
    </xf>
    <xf numFmtId="0" fontId="9" fillId="0" borderId="0" xfId="1386" applyFont="1" applyFill="1" applyAlignment="1" applyProtection="1">
      <alignment horizontal="center"/>
    </xf>
    <xf numFmtId="49" fontId="9" fillId="0" borderId="0" xfId="2512" quotePrefix="1" applyNumberFormat="1" applyFont="1" applyFill="1" applyBorder="1" applyAlignment="1" applyProtection="1">
      <alignment horizontal="left" vertical="top"/>
    </xf>
    <xf numFmtId="0" fontId="9" fillId="0" borderId="0" xfId="1386" applyFont="1" applyFill="1" applyBorder="1" applyAlignment="1" applyProtection="1">
      <alignment horizontal="left" vertical="top"/>
    </xf>
    <xf numFmtId="0" fontId="9" fillId="0" borderId="0" xfId="1386" quotePrefix="1" applyFont="1" applyFill="1" applyBorder="1" applyProtection="1"/>
    <xf numFmtId="0" fontId="9" fillId="0" borderId="0" xfId="1386" applyFont="1" applyFill="1" applyBorder="1" applyAlignment="1" applyProtection="1">
      <alignment vertical="top"/>
    </xf>
    <xf numFmtId="14" fontId="147" fillId="0" borderId="0" xfId="1386" quotePrefix="1" applyNumberFormat="1" applyFont="1" applyAlignment="1" applyProtection="1">
      <alignment horizontal="left" vertical="top"/>
    </xf>
    <xf numFmtId="14" fontId="147" fillId="0" borderId="0" xfId="1386" applyNumberFormat="1" applyFont="1" applyAlignment="1" applyProtection="1">
      <alignment horizontal="left" vertical="top"/>
    </xf>
    <xf numFmtId="0" fontId="9" fillId="0" borderId="0" xfId="1386" quotePrefix="1" applyFont="1" applyFill="1" applyBorder="1" applyAlignment="1" applyProtection="1">
      <alignment horizontal="left" vertical="top"/>
    </xf>
    <xf numFmtId="0" fontId="10" fillId="0" borderId="0" xfId="1386" applyFont="1" applyFill="1" applyBorder="1" applyAlignment="1" applyProtection="1">
      <alignment readingOrder="1"/>
    </xf>
    <xf numFmtId="1" fontId="9" fillId="0" borderId="0" xfId="1386" applyNumberFormat="1" applyFont="1" applyFill="1" applyBorder="1" applyAlignment="1" applyProtection="1">
      <alignment horizontal="left"/>
    </xf>
    <xf numFmtId="0" fontId="9" fillId="0" borderId="0" xfId="1386" applyFont="1" applyFill="1" applyBorder="1" applyAlignment="1" applyProtection="1">
      <alignment wrapText="1" readingOrder="1"/>
    </xf>
    <xf numFmtId="0" fontId="10" fillId="0" borderId="0" xfId="1386" applyFont="1" applyFill="1" applyBorder="1" applyAlignment="1" applyProtection="1">
      <alignment horizontal="right" vertical="top"/>
    </xf>
    <xf numFmtId="0" fontId="9" fillId="0" borderId="0" xfId="2512" applyFont="1" applyFill="1" applyBorder="1" applyAlignment="1" applyProtection="1">
      <alignment horizontal="left" vertical="top"/>
    </xf>
    <xf numFmtId="0" fontId="9" fillId="0" borderId="0" xfId="1386" applyFont="1" applyFill="1" applyBorder="1" applyAlignment="1" applyProtection="1">
      <alignment horizontal="justify" vertical="top"/>
    </xf>
    <xf numFmtId="1" fontId="10" fillId="0" borderId="0" xfId="1386" applyNumberFormat="1" applyFont="1" applyFill="1" applyBorder="1" applyAlignment="1" applyProtection="1">
      <alignment horizontal="left"/>
    </xf>
    <xf numFmtId="0" fontId="9" fillId="0" borderId="129" xfId="1386" applyFont="1" applyFill="1" applyBorder="1" applyAlignment="1" applyProtection="1">
      <alignment horizontal="left" vertical="top"/>
    </xf>
    <xf numFmtId="0" fontId="9" fillId="0" borderId="129" xfId="1386" quotePrefix="1" applyFont="1" applyFill="1" applyBorder="1" applyProtection="1"/>
    <xf numFmtId="0" fontId="147" fillId="0" borderId="129" xfId="1386" applyFont="1" applyFill="1" applyBorder="1" applyAlignment="1" applyProtection="1">
      <alignment horizontal="left"/>
    </xf>
    <xf numFmtId="0" fontId="9" fillId="0" borderId="129" xfId="1386" applyFont="1" applyFill="1" applyBorder="1" applyAlignment="1" applyProtection="1">
      <alignment vertical="top"/>
    </xf>
    <xf numFmtId="0" fontId="147" fillId="0" borderId="0" xfId="5836" applyFont="1" applyAlignment="1" applyProtection="1">
      <alignment horizontal="right"/>
    </xf>
    <xf numFmtId="0" fontId="10" fillId="0" borderId="0" xfId="5836" quotePrefix="1" applyFont="1" applyFill="1" applyAlignment="1" applyProtection="1">
      <alignment horizontal="left" vertical="top"/>
    </xf>
    <xf numFmtId="0" fontId="147" fillId="0" borderId="0" xfId="1386" applyFont="1" applyFill="1" applyAlignment="1" applyProtection="1">
      <alignment vertical="top"/>
    </xf>
    <xf numFmtId="1" fontId="147" fillId="0" borderId="0" xfId="1386" applyNumberFormat="1" applyFont="1" applyFill="1" applyBorder="1" applyAlignment="1" applyProtection="1">
      <alignment horizontal="right"/>
    </xf>
    <xf numFmtId="0" fontId="20" fillId="0" borderId="0" xfId="1386" applyFont="1" applyFill="1" applyProtection="1"/>
    <xf numFmtId="49" fontId="9" fillId="0" borderId="0" xfId="2512" quotePrefix="1" applyNumberFormat="1" applyFont="1" applyBorder="1" applyAlignment="1" applyProtection="1">
      <alignment vertical="top"/>
    </xf>
    <xf numFmtId="0" fontId="10" fillId="0" borderId="0" xfId="1386" applyFont="1" applyBorder="1" applyAlignment="1" applyProtection="1">
      <alignment horizontal="justify" vertical="top"/>
    </xf>
    <xf numFmtId="0" fontId="9" fillId="0" borderId="0" xfId="1386" applyFont="1" applyBorder="1" applyAlignment="1" applyProtection="1">
      <alignment horizontal="left" vertical="top"/>
    </xf>
    <xf numFmtId="205" fontId="9" fillId="0" borderId="0" xfId="1386" applyNumberFormat="1" applyFont="1" applyFill="1" applyBorder="1" applyAlignment="1" applyProtection="1">
      <alignment horizontal="right" vertical="top"/>
    </xf>
    <xf numFmtId="49" fontId="9" fillId="0" borderId="0" xfId="2512" applyNumberFormat="1" applyFont="1" applyBorder="1" applyAlignment="1" applyProtection="1">
      <alignment vertical="top"/>
    </xf>
    <xf numFmtId="49" fontId="9" fillId="0" borderId="0" xfId="2512" applyNumberFormat="1" applyFont="1" applyBorder="1" applyAlignment="1" applyProtection="1">
      <alignment horizontal="right" vertical="top"/>
    </xf>
    <xf numFmtId="0" fontId="9" fillId="0" borderId="0" xfId="2512" applyFont="1" applyAlignment="1" applyProtection="1">
      <alignment horizontal="left"/>
    </xf>
    <xf numFmtId="49" fontId="9" fillId="0" borderId="0" xfId="2512" applyNumberFormat="1" applyFont="1" applyBorder="1" applyAlignment="1" applyProtection="1">
      <alignment horizontal="right"/>
    </xf>
    <xf numFmtId="49" fontId="9" fillId="0" borderId="0" xfId="1386" applyNumberFormat="1" applyFont="1" applyBorder="1" applyAlignment="1" applyProtection="1">
      <alignment horizontal="justify" vertical="top"/>
    </xf>
    <xf numFmtId="0" fontId="9" fillId="0" borderId="0" xfId="1386" applyFont="1" applyAlignment="1" applyProtection="1">
      <alignment horizontal="left" vertical="top"/>
    </xf>
    <xf numFmtId="0" fontId="9" fillId="0" borderId="0" xfId="1386" applyFont="1" applyBorder="1" applyAlignment="1" applyProtection="1">
      <alignment horizontal="left"/>
    </xf>
    <xf numFmtId="0" fontId="9" fillId="0" borderId="0" xfId="1386" applyFont="1" applyBorder="1" applyAlignment="1" applyProtection="1">
      <alignment horizontal="right"/>
    </xf>
    <xf numFmtId="0" fontId="147" fillId="0" borderId="0" xfId="2512" applyFont="1" applyBorder="1" applyAlignment="1" applyProtection="1">
      <alignment horizontal="left" vertical="top"/>
    </xf>
    <xf numFmtId="0" fontId="64" fillId="0" borderId="0" xfId="1386" quotePrefix="1" applyFont="1" applyAlignment="1" applyProtection="1">
      <alignment horizontal="left" vertical="top"/>
    </xf>
    <xf numFmtId="0" fontId="64" fillId="0" borderId="0" xfId="1386" applyFont="1" applyAlignment="1" applyProtection="1">
      <alignment horizontal="justify" vertical="top"/>
    </xf>
    <xf numFmtId="0" fontId="64" fillId="0" borderId="0" xfId="1386" applyFont="1" applyAlignment="1" applyProtection="1">
      <alignment vertical="top" wrapText="1"/>
    </xf>
    <xf numFmtId="3" fontId="64" fillId="0" borderId="0" xfId="1386" applyNumberFormat="1" applyFont="1" applyAlignment="1" applyProtection="1">
      <alignment vertical="top"/>
    </xf>
    <xf numFmtId="0" fontId="147" fillId="0" borderId="129" xfId="5835" applyFont="1" applyBorder="1" applyAlignment="1" applyProtection="1">
      <alignment horizontal="left" vertical="top"/>
    </xf>
    <xf numFmtId="0" fontId="147" fillId="0" borderId="129" xfId="5835" applyFont="1" applyBorder="1" applyProtection="1"/>
    <xf numFmtId="0" fontId="147" fillId="0" borderId="129" xfId="1386" applyFont="1" applyBorder="1" applyAlignment="1" applyProtection="1">
      <alignment horizontal="left"/>
    </xf>
    <xf numFmtId="0" fontId="147" fillId="0" borderId="129" xfId="1386" applyFont="1" applyBorder="1" applyAlignment="1" applyProtection="1">
      <alignment horizontal="right"/>
    </xf>
    <xf numFmtId="16" fontId="10" fillId="0" borderId="0" xfId="1386" applyNumberFormat="1" applyFont="1" applyFill="1" applyAlignment="1" applyProtection="1">
      <alignment horizontal="left"/>
    </xf>
    <xf numFmtId="0" fontId="10" fillId="0" borderId="0" xfId="1386" applyFont="1" applyFill="1" applyProtection="1"/>
    <xf numFmtId="16" fontId="9" fillId="0" borderId="0" xfId="1386" applyNumberFormat="1" applyFont="1" applyFill="1" applyAlignment="1" applyProtection="1">
      <alignment horizontal="left"/>
    </xf>
    <xf numFmtId="0" fontId="9" fillId="0" borderId="0" xfId="1386" quotePrefix="1" applyFont="1" applyFill="1" applyAlignment="1" applyProtection="1">
      <alignment horizontal="justify" vertical="top"/>
    </xf>
    <xf numFmtId="0" fontId="10" fillId="0" borderId="0" xfId="1386" quotePrefix="1" applyFont="1" applyFill="1" applyAlignment="1" applyProtection="1">
      <alignment horizontal="justify" vertical="top"/>
    </xf>
    <xf numFmtId="44" fontId="9" fillId="0" borderId="0" xfId="3" applyNumberFormat="1" applyFont="1" applyFill="1" applyBorder="1" applyAlignment="1" applyProtection="1">
      <alignment horizontal="right" vertical="top"/>
    </xf>
    <xf numFmtId="174" fontId="20" fillId="0" borderId="0" xfId="1386" applyNumberFormat="1" applyBorder="1" applyAlignment="1" applyProtection="1">
      <alignment horizontal="right" vertical="top"/>
    </xf>
    <xf numFmtId="0" fontId="9" fillId="0" borderId="0" xfId="1386" applyFont="1" applyFill="1" applyAlignment="1" applyProtection="1">
      <alignment horizontal="left" vertical="top" wrapText="1"/>
    </xf>
    <xf numFmtId="0" fontId="9" fillId="0" borderId="0" xfId="1386" applyFont="1" applyFill="1" applyAlignment="1" applyProtection="1">
      <alignment vertical="top" wrapText="1"/>
    </xf>
    <xf numFmtId="0" fontId="9" fillId="0" borderId="0" xfId="1386" applyFont="1" applyFill="1" applyAlignment="1" applyProtection="1">
      <alignment horizontal="right" vertical="top" wrapText="1"/>
    </xf>
    <xf numFmtId="3" fontId="9" fillId="0" borderId="0" xfId="1386" applyNumberFormat="1" applyFont="1" applyFill="1" applyAlignment="1" applyProtection="1">
      <alignment vertical="top"/>
    </xf>
    <xf numFmtId="0" fontId="9" fillId="0" borderId="129" xfId="5836" quotePrefix="1" applyFont="1" applyFill="1" applyBorder="1" applyAlignment="1" applyProtection="1">
      <alignment horizontal="left" vertical="top"/>
    </xf>
    <xf numFmtId="0" fontId="9" fillId="0" borderId="129" xfId="5836" applyFont="1" applyFill="1" applyBorder="1" applyAlignment="1" applyProtection="1">
      <alignment horizontal="justify" vertical="top"/>
    </xf>
    <xf numFmtId="0" fontId="9" fillId="0" borderId="129" xfId="5836" applyFont="1" applyFill="1" applyBorder="1" applyAlignment="1" applyProtection="1">
      <alignment horizontal="right"/>
    </xf>
    <xf numFmtId="0" fontId="9" fillId="0" borderId="129" xfId="5836" applyFont="1" applyFill="1" applyBorder="1" applyAlignment="1" applyProtection="1">
      <alignment horizontal="left"/>
    </xf>
    <xf numFmtId="44" fontId="9" fillId="0" borderId="129" xfId="3" applyNumberFormat="1" applyFont="1" applyFill="1" applyBorder="1" applyAlignment="1" applyProtection="1">
      <alignment horizontal="right"/>
    </xf>
    <xf numFmtId="16" fontId="10" fillId="0" borderId="0" xfId="1386" applyNumberFormat="1" applyFont="1" applyFill="1" applyBorder="1" applyAlignment="1" applyProtection="1">
      <alignment horizontal="left" vertical="top"/>
    </xf>
    <xf numFmtId="0" fontId="10" fillId="0" borderId="0" xfId="1386" applyFont="1" applyFill="1" applyBorder="1" applyAlignment="1" applyProtection="1">
      <alignment horizontal="justify" vertical="top"/>
    </xf>
    <xf numFmtId="16" fontId="58" fillId="0" borderId="0" xfId="6" applyNumberFormat="1" applyFont="1" applyAlignment="1" applyProtection="1">
      <alignment horizontal="left"/>
    </xf>
    <xf numFmtId="0" fontId="58" fillId="0" borderId="0" xfId="6" applyFont="1" applyProtection="1"/>
    <xf numFmtId="0" fontId="145" fillId="0" borderId="0" xfId="6" applyFont="1" applyProtection="1"/>
    <xf numFmtId="0" fontId="9" fillId="0" borderId="0" xfId="6" applyFont="1" applyAlignment="1" applyProtection="1">
      <alignment horizontal="center"/>
    </xf>
    <xf numFmtId="3" fontId="9" fillId="0" borderId="0" xfId="6" applyNumberFormat="1" applyFont="1" applyAlignment="1" applyProtection="1">
      <alignment horizontal="right"/>
    </xf>
    <xf numFmtId="0" fontId="18" fillId="0" borderId="0" xfId="6" applyFont="1" applyFill="1" applyAlignment="1" applyProtection="1">
      <alignment horizontal="right"/>
    </xf>
    <xf numFmtId="0" fontId="9" fillId="0" borderId="0" xfId="6" applyFont="1" applyAlignment="1" applyProtection="1">
      <alignment horizontal="left"/>
    </xf>
    <xf numFmtId="0" fontId="10" fillId="0" borderId="0" xfId="6" applyFont="1" applyBorder="1" applyAlignment="1" applyProtection="1">
      <alignment horizontal="left"/>
    </xf>
    <xf numFmtId="0" fontId="10" fillId="0" borderId="0" xfId="6" applyFont="1" applyBorder="1" applyProtection="1"/>
    <xf numFmtId="3" fontId="10" fillId="0" borderId="0" xfId="1386" applyNumberFormat="1" applyFont="1" applyFill="1" applyBorder="1" applyAlignment="1" applyProtection="1">
      <alignment horizontal="right"/>
    </xf>
    <xf numFmtId="0" fontId="9" fillId="0" borderId="0" xfId="6" applyFont="1" applyBorder="1" applyAlignment="1" applyProtection="1">
      <alignment horizontal="left"/>
    </xf>
    <xf numFmtId="3" fontId="9" fillId="0" borderId="0" xfId="1386" applyNumberFormat="1" applyFont="1" applyFill="1" applyBorder="1" applyAlignment="1" applyProtection="1">
      <alignment horizontal="right"/>
    </xf>
    <xf numFmtId="0" fontId="9" fillId="0" borderId="0" xfId="6" applyFont="1" applyProtection="1"/>
    <xf numFmtId="181" fontId="9" fillId="0" borderId="0" xfId="1386" applyNumberFormat="1" applyFont="1" applyFill="1" applyAlignment="1" applyProtection="1">
      <alignment horizontal="right" wrapText="1"/>
    </xf>
    <xf numFmtId="0" fontId="10" fillId="0" borderId="1" xfId="6" applyFont="1" applyBorder="1" applyProtection="1"/>
    <xf numFmtId="3" fontId="10" fillId="0" borderId="1" xfId="1386" applyNumberFormat="1" applyFont="1" applyFill="1" applyBorder="1" applyAlignment="1" applyProtection="1">
      <alignment horizontal="right" wrapText="1"/>
    </xf>
    <xf numFmtId="181" fontId="9" fillId="0" borderId="1" xfId="1386" applyNumberFormat="1" applyFont="1" applyFill="1" applyBorder="1" applyAlignment="1" applyProtection="1">
      <alignment horizontal="right" wrapText="1"/>
    </xf>
    <xf numFmtId="3" fontId="10" fillId="0" borderId="0" xfId="1386" applyNumberFormat="1" applyFont="1" applyFill="1" applyBorder="1" applyAlignment="1" applyProtection="1">
      <alignment horizontal="right" wrapText="1"/>
    </xf>
    <xf numFmtId="0" fontId="249" fillId="0" borderId="0" xfId="6" applyFont="1" applyAlignment="1" applyProtection="1">
      <alignment horizontal="left"/>
    </xf>
    <xf numFmtId="0" fontId="248" fillId="0" borderId="0" xfId="6" applyFont="1" applyBorder="1" applyProtection="1"/>
    <xf numFmtId="3" fontId="248" fillId="0" borderId="0" xfId="1386" applyNumberFormat="1" applyFont="1" applyFill="1" applyBorder="1" applyAlignment="1" applyProtection="1">
      <alignment horizontal="right" wrapText="1"/>
    </xf>
    <xf numFmtId="0" fontId="63" fillId="0" borderId="0" xfId="6" applyFont="1" applyBorder="1" applyAlignment="1" applyProtection="1">
      <alignment vertical="top"/>
    </xf>
    <xf numFmtId="0" fontId="9" fillId="0" borderId="0" xfId="6" applyFont="1" applyFill="1" applyAlignment="1" applyProtection="1">
      <alignment horizontal="justify"/>
    </xf>
    <xf numFmtId="0" fontId="9" fillId="0" borderId="0" xfId="6" applyFont="1" applyFill="1" applyAlignment="1" applyProtection="1">
      <alignment horizontal="center"/>
    </xf>
    <xf numFmtId="3" fontId="9" fillId="0" borderId="0" xfId="6" applyNumberFormat="1" applyFont="1" applyFill="1" applyAlignment="1" applyProtection="1">
      <alignment horizontal="right"/>
    </xf>
    <xf numFmtId="0" fontId="63" fillId="0" borderId="0" xfId="6" applyFont="1" applyBorder="1" applyAlignment="1" applyProtection="1">
      <alignment wrapText="1"/>
    </xf>
    <xf numFmtId="0" fontId="10" fillId="0" borderId="0" xfId="6" applyFont="1" applyBorder="1" applyAlignment="1" applyProtection="1">
      <alignment horizontal="center" wrapText="1"/>
    </xf>
    <xf numFmtId="3" fontId="10" fillId="0" borderId="0" xfId="6" applyNumberFormat="1" applyFont="1" applyBorder="1" applyAlignment="1" applyProtection="1">
      <alignment horizontal="right"/>
    </xf>
    <xf numFmtId="0" fontId="9" fillId="0" borderId="0" xfId="6" applyFont="1" applyFill="1" applyAlignment="1" applyProtection="1">
      <alignment horizontal="left" vertical="top"/>
    </xf>
    <xf numFmtId="49" fontId="9" fillId="0" borderId="0" xfId="6" applyNumberFormat="1" applyFont="1" applyFill="1" applyAlignment="1" applyProtection="1">
      <alignment horizontal="justify" vertical="top"/>
    </xf>
    <xf numFmtId="1" fontId="10" fillId="0" borderId="0" xfId="20797" quotePrefix="1" applyNumberFormat="1" applyFont="1" applyBorder="1" applyAlignment="1" applyProtection="1">
      <alignment horizontal="left" vertical="top"/>
    </xf>
    <xf numFmtId="0" fontId="10" fillId="0" borderId="0" xfId="20797" applyFont="1" applyFill="1" applyBorder="1" applyAlignment="1" applyProtection="1">
      <alignment horizontal="justify" vertical="top"/>
    </xf>
    <xf numFmtId="0" fontId="9" fillId="0" borderId="0" xfId="20797" applyFont="1" applyBorder="1" applyAlignment="1" applyProtection="1">
      <alignment horizontal="center"/>
    </xf>
    <xf numFmtId="3" fontId="9" fillId="0" borderId="0" xfId="20797" applyNumberFormat="1" applyFont="1" applyFill="1" applyBorder="1" applyAlignment="1" applyProtection="1">
      <alignment horizontal="right"/>
    </xf>
    <xf numFmtId="1" fontId="10" fillId="0" borderId="0" xfId="20797" applyNumberFormat="1" applyFont="1" applyBorder="1" applyAlignment="1" applyProtection="1">
      <alignment horizontal="left" vertical="top"/>
    </xf>
    <xf numFmtId="0" fontId="9" fillId="0" borderId="0" xfId="20797" applyFont="1" applyBorder="1" applyAlignment="1" applyProtection="1">
      <alignment horizontal="justify" vertical="top"/>
    </xf>
    <xf numFmtId="0" fontId="10" fillId="0" borderId="0" xfId="20797" quotePrefix="1" applyFont="1" applyBorder="1" applyAlignment="1" applyProtection="1">
      <alignment horizontal="justify"/>
    </xf>
    <xf numFmtId="0" fontId="10" fillId="0" borderId="0" xfId="20797" applyFont="1" applyBorder="1" applyAlignment="1" applyProtection="1">
      <alignment horizontal="justify"/>
    </xf>
    <xf numFmtId="0" fontId="9" fillId="0" borderId="0" xfId="20797" applyFont="1" applyFill="1" applyBorder="1" applyAlignment="1" applyProtection="1">
      <alignment horizontal="justify" vertical="top"/>
    </xf>
    <xf numFmtId="0" fontId="9" fillId="0" borderId="0" xfId="20797" applyFont="1" applyBorder="1" applyAlignment="1" applyProtection="1">
      <alignment horizontal="justify"/>
    </xf>
    <xf numFmtId="0" fontId="9" fillId="0" borderId="0" xfId="6" applyFont="1" applyAlignment="1" applyProtection="1">
      <alignment horizontal="center" wrapText="1"/>
    </xf>
    <xf numFmtId="0" fontId="9" fillId="0" borderId="0" xfId="6" applyFont="1" applyAlignment="1" applyProtection="1">
      <alignment wrapText="1"/>
    </xf>
    <xf numFmtId="0" fontId="9" fillId="0" borderId="0" xfId="6" applyFont="1" applyAlignment="1" applyProtection="1">
      <alignment horizontal="left" vertical="top" wrapText="1"/>
    </xf>
    <xf numFmtId="1" fontId="9" fillId="0" borderId="0" xfId="6" applyNumberFormat="1" applyFont="1" applyBorder="1" applyAlignment="1" applyProtection="1">
      <alignment horizontal="right" vertical="top"/>
    </xf>
    <xf numFmtId="0" fontId="9" fillId="0" borderId="0" xfId="6" applyFont="1" applyFill="1" applyBorder="1" applyAlignment="1" applyProtection="1">
      <alignment horizontal="justify" vertical="top"/>
    </xf>
    <xf numFmtId="0" fontId="9" fillId="0" borderId="0" xfId="6" applyFont="1" applyBorder="1" applyAlignment="1" applyProtection="1">
      <alignment horizontal="center"/>
    </xf>
    <xf numFmtId="3" fontId="9" fillId="0" borderId="0" xfId="6" applyNumberFormat="1" applyFont="1" applyFill="1" applyBorder="1" applyAlignment="1" applyProtection="1">
      <alignment horizontal="right"/>
    </xf>
    <xf numFmtId="0" fontId="10" fillId="0" borderId="0" xfId="20797" applyFont="1" applyProtection="1"/>
    <xf numFmtId="1" fontId="9" fillId="0" borderId="0" xfId="6" quotePrefix="1" applyNumberFormat="1" applyFont="1" applyBorder="1" applyAlignment="1" applyProtection="1">
      <alignment horizontal="left" vertical="top"/>
    </xf>
    <xf numFmtId="0" fontId="9" fillId="0" borderId="0" xfId="5834" applyFont="1" applyFill="1" applyBorder="1" applyAlignment="1" applyProtection="1">
      <alignment horizontal="justify" vertical="top" wrapText="1"/>
    </xf>
    <xf numFmtId="0" fontId="10" fillId="0" borderId="0" xfId="5834" applyFont="1" applyFill="1" applyBorder="1" applyAlignment="1" applyProtection="1">
      <alignment horizontal="justify" vertical="top"/>
    </xf>
    <xf numFmtId="0" fontId="9" fillId="0" borderId="0" xfId="5834" applyFont="1" applyBorder="1" applyAlignment="1" applyProtection="1">
      <alignment horizontal="center"/>
    </xf>
    <xf numFmtId="3" fontId="9" fillId="0" borderId="0" xfId="5834" applyNumberFormat="1" applyFont="1" applyFill="1" applyBorder="1" applyAlignment="1" applyProtection="1">
      <alignment horizontal="right"/>
    </xf>
    <xf numFmtId="181" fontId="9" fillId="0" borderId="0" xfId="1386" applyNumberFormat="1" applyFont="1" applyFill="1" applyBorder="1" applyAlignment="1" applyProtection="1">
      <alignment horizontal="right" wrapText="1"/>
    </xf>
    <xf numFmtId="1" fontId="9" fillId="0" borderId="0" xfId="5834" applyNumberFormat="1" applyFont="1" applyBorder="1" applyAlignment="1" applyProtection="1">
      <alignment horizontal="left" vertical="top"/>
    </xf>
    <xf numFmtId="0" fontId="9" fillId="0" borderId="0" xfId="5834" applyFont="1" applyFill="1" applyBorder="1" applyAlignment="1" applyProtection="1">
      <alignment horizontal="justify" vertical="top"/>
    </xf>
    <xf numFmtId="1" fontId="10" fillId="0" borderId="0" xfId="5834" applyNumberFormat="1" applyFont="1" applyBorder="1" applyAlignment="1" applyProtection="1">
      <alignment horizontal="left" vertical="top"/>
    </xf>
    <xf numFmtId="0" fontId="9" fillId="0" borderId="0" xfId="5834" quotePrefix="1" applyFont="1" applyFill="1" applyBorder="1" applyAlignment="1" applyProtection="1">
      <alignment horizontal="justify" vertical="top"/>
    </xf>
    <xf numFmtId="16" fontId="9" fillId="0" borderId="0" xfId="1386" quotePrefix="1" applyNumberFormat="1" applyFont="1" applyFill="1" applyAlignment="1" applyProtection="1">
      <alignment horizontal="left" vertical="top"/>
    </xf>
    <xf numFmtId="0" fontId="9" fillId="0" borderId="0" xfId="1386" applyFont="1" applyFill="1" applyBorder="1" applyAlignment="1" applyProtection="1">
      <alignment horizontal="left"/>
    </xf>
    <xf numFmtId="49" fontId="9" fillId="0" borderId="130" xfId="5834" applyNumberFormat="1" applyFont="1" applyFill="1" applyBorder="1" applyAlignment="1" applyProtection="1">
      <alignment horizontal="right" vertical="top"/>
    </xf>
    <xf numFmtId="0" fontId="9" fillId="0" borderId="130" xfId="1386" quotePrefix="1" applyFont="1" applyFill="1" applyBorder="1" applyAlignment="1" applyProtection="1">
      <alignment horizontal="justify" vertical="top"/>
    </xf>
    <xf numFmtId="0" fontId="9" fillId="0" borderId="130" xfId="2512" applyFont="1" applyFill="1" applyBorder="1" applyProtection="1"/>
    <xf numFmtId="0" fontId="9" fillId="0" borderId="130" xfId="1386" applyFont="1" applyFill="1" applyBorder="1" applyAlignment="1" applyProtection="1">
      <alignment horizontal="left"/>
    </xf>
    <xf numFmtId="0" fontId="9" fillId="0" borderId="130" xfId="1386" applyFont="1" applyFill="1" applyBorder="1" applyProtection="1"/>
    <xf numFmtId="181" fontId="9" fillId="0" borderId="129" xfId="1386" applyNumberFormat="1" applyFont="1" applyFill="1" applyBorder="1" applyAlignment="1" applyProtection="1">
      <alignment horizontal="right" wrapText="1"/>
    </xf>
    <xf numFmtId="49" fontId="9" fillId="0" borderId="0" xfId="5834" quotePrefix="1" applyNumberFormat="1" applyFont="1" applyFill="1" applyBorder="1" applyAlignment="1" applyProtection="1">
      <alignment horizontal="right" vertical="top"/>
    </xf>
    <xf numFmtId="0" fontId="9" fillId="0" borderId="0" xfId="2512" applyFont="1" applyFill="1" applyBorder="1" applyProtection="1"/>
    <xf numFmtId="0" fontId="9" fillId="0" borderId="0" xfId="6" applyFont="1" applyFill="1" applyBorder="1" applyAlignment="1" applyProtection="1">
      <alignment horizontal="center"/>
    </xf>
    <xf numFmtId="0" fontId="9" fillId="0" borderId="0" xfId="1386" applyFont="1" applyFill="1" applyBorder="1" applyAlignment="1" applyProtection="1">
      <alignment readingOrder="1"/>
    </xf>
    <xf numFmtId="0" fontId="9" fillId="0" borderId="130" xfId="1386" quotePrefix="1" applyFont="1" applyFill="1" applyBorder="1" applyAlignment="1" applyProtection="1">
      <alignment horizontal="left" vertical="top"/>
    </xf>
    <xf numFmtId="0" fontId="9" fillId="0" borderId="130" xfId="1386" applyFont="1" applyFill="1" applyBorder="1" applyAlignment="1" applyProtection="1">
      <alignment wrapText="1" readingOrder="1"/>
    </xf>
    <xf numFmtId="0" fontId="9" fillId="0" borderId="130" xfId="1386" applyFont="1" applyFill="1" applyBorder="1" applyAlignment="1" applyProtection="1">
      <alignment horizontal="justify" vertical="top"/>
    </xf>
    <xf numFmtId="0" fontId="9" fillId="0" borderId="130" xfId="1386" applyFont="1" applyFill="1" applyBorder="1" applyAlignment="1" applyProtection="1">
      <alignment horizontal="left" vertical="top"/>
    </xf>
    <xf numFmtId="0" fontId="9" fillId="0" borderId="130" xfId="1386" applyFont="1" applyFill="1" applyBorder="1" applyAlignment="1" applyProtection="1">
      <alignment horizontal="right" vertical="top"/>
    </xf>
    <xf numFmtId="44" fontId="9" fillId="0" borderId="129" xfId="1639" applyNumberFormat="1" applyFont="1" applyFill="1" applyBorder="1" applyAlignment="1" applyProtection="1">
      <alignment horizontal="right" vertical="top"/>
    </xf>
    <xf numFmtId="49" fontId="9" fillId="0" borderId="0" xfId="5834" applyNumberFormat="1" applyFont="1" applyFill="1" applyBorder="1" applyAlignment="1" applyProtection="1">
      <alignment horizontal="right" vertical="top"/>
    </xf>
    <xf numFmtId="0" fontId="10" fillId="0" borderId="0" xfId="2512" applyFont="1" applyFill="1" applyAlignment="1" applyProtection="1">
      <alignment horizontal="right"/>
    </xf>
    <xf numFmtId="0" fontId="9" fillId="0" borderId="0" xfId="2512" applyFont="1" applyFill="1" applyProtection="1"/>
    <xf numFmtId="49" fontId="58" fillId="0" borderId="0" xfId="20794" applyNumberFormat="1" applyFont="1" applyFill="1" applyBorder="1" applyAlignment="1" applyProtection="1">
      <alignment horizontal="left" vertical="center"/>
    </xf>
    <xf numFmtId="0" fontId="58" fillId="0" borderId="0" xfId="20794" applyFont="1" applyFill="1" applyBorder="1" applyAlignment="1" applyProtection="1">
      <alignment horizontal="left" vertical="center" wrapText="1"/>
    </xf>
    <xf numFmtId="0" fontId="9" fillId="0" borderId="0" xfId="20794" applyFont="1" applyFill="1" applyBorder="1" applyProtection="1"/>
    <xf numFmtId="0" fontId="9" fillId="0" borderId="0" xfId="20794" applyFont="1" applyFill="1" applyBorder="1" applyAlignment="1" applyProtection="1">
      <alignment horizontal="right"/>
    </xf>
    <xf numFmtId="3" fontId="16" fillId="0" borderId="0" xfId="20794" applyNumberFormat="1" applyFont="1" applyFill="1" applyAlignment="1" applyProtection="1">
      <alignment horizontal="right"/>
    </xf>
    <xf numFmtId="0" fontId="40" fillId="0" borderId="0" xfId="20794" applyFont="1" applyProtection="1"/>
    <xf numFmtId="49" fontId="10" fillId="0" borderId="0" xfId="20794" applyNumberFormat="1" applyFont="1" applyFill="1" applyBorder="1" applyAlignment="1" applyProtection="1">
      <alignment horizontal="left" vertical="top"/>
    </xf>
    <xf numFmtId="0" fontId="10" fillId="0" borderId="0" xfId="20794" applyFont="1" applyFill="1" applyBorder="1" applyAlignment="1" applyProtection="1">
      <alignment horizontal="justify" wrapText="1"/>
    </xf>
    <xf numFmtId="49" fontId="9" fillId="0" borderId="0" xfId="20795" applyNumberFormat="1" applyFont="1" applyFill="1" applyAlignment="1" applyProtection="1">
      <alignment vertical="top"/>
    </xf>
    <xf numFmtId="0" fontId="10" fillId="0" borderId="0" xfId="2512" applyFont="1" applyFill="1" applyBorder="1" applyAlignment="1" applyProtection="1">
      <alignment horizontal="justify" wrapText="1"/>
    </xf>
    <xf numFmtId="1" fontId="9" fillId="0" borderId="0" xfId="20795" applyNumberFormat="1" applyFont="1" applyFill="1" applyAlignment="1" applyProtection="1">
      <alignment horizontal="right"/>
    </xf>
    <xf numFmtId="4" fontId="9" fillId="0" borderId="0" xfId="20795" applyNumberFormat="1" applyFont="1" applyFill="1" applyAlignment="1" applyProtection="1">
      <alignment horizontal="right"/>
    </xf>
    <xf numFmtId="207" fontId="9" fillId="0" borderId="0" xfId="20795" applyNumberFormat="1" applyFont="1" applyFill="1" applyAlignment="1" applyProtection="1">
      <alignment horizontal="right"/>
    </xf>
    <xf numFmtId="4" fontId="10" fillId="0" borderId="0" xfId="20795" applyNumberFormat="1" applyFont="1" applyFill="1" applyAlignment="1" applyProtection="1">
      <alignment horizontal="justify" wrapText="1"/>
    </xf>
    <xf numFmtId="1" fontId="10" fillId="0" borderId="0" xfId="20795" applyNumberFormat="1" applyFont="1" applyFill="1" applyAlignment="1" applyProtection="1">
      <alignment horizontal="right"/>
    </xf>
    <xf numFmtId="4" fontId="9" fillId="0" borderId="0" xfId="20795" applyNumberFormat="1" applyFont="1" applyFill="1" applyBorder="1" applyAlignment="1" applyProtection="1">
      <alignment horizontal="right"/>
    </xf>
    <xf numFmtId="0" fontId="9" fillId="0" borderId="0" xfId="20794" applyFont="1" applyProtection="1"/>
    <xf numFmtId="49" fontId="256" fillId="0" borderId="0" xfId="2512" applyNumberFormat="1" applyFont="1" applyFill="1" applyAlignment="1" applyProtection="1">
      <alignment vertical="top"/>
    </xf>
    <xf numFmtId="0" fontId="256" fillId="0" borderId="0" xfId="1386" applyFont="1" applyFill="1" applyAlignment="1" applyProtection="1">
      <alignment horizontal="justify" vertical="center" wrapText="1"/>
    </xf>
    <xf numFmtId="1" fontId="255" fillId="0" borderId="0" xfId="1386" applyNumberFormat="1" applyFont="1" applyFill="1" applyAlignment="1" applyProtection="1">
      <alignment horizontal="right"/>
    </xf>
    <xf numFmtId="4" fontId="256" fillId="0" borderId="0" xfId="1386" applyNumberFormat="1" applyFont="1" applyFill="1" applyBorder="1" applyAlignment="1" applyProtection="1">
      <alignment horizontal="right"/>
    </xf>
    <xf numFmtId="4" fontId="256" fillId="0" borderId="0" xfId="1386" applyNumberFormat="1" applyFont="1" applyFill="1" applyAlignment="1" applyProtection="1">
      <alignment horizontal="right"/>
    </xf>
    <xf numFmtId="206" fontId="256" fillId="0" borderId="0" xfId="1386" applyNumberFormat="1" applyFont="1" applyFill="1" applyProtection="1"/>
    <xf numFmtId="49" fontId="256" fillId="0" borderId="60" xfId="2512" applyNumberFormat="1" applyFont="1" applyFill="1" applyBorder="1" applyAlignment="1" applyProtection="1">
      <alignment vertical="top"/>
    </xf>
    <xf numFmtId="0" fontId="256" fillId="0" borderId="60" xfId="2512" applyFont="1" applyFill="1" applyBorder="1" applyAlignment="1" applyProtection="1">
      <alignment horizontal="justify" vertical="top" wrapText="1"/>
    </xf>
    <xf numFmtId="1" fontId="255" fillId="0" borderId="60" xfId="1386" applyNumberFormat="1" applyFont="1" applyFill="1" applyBorder="1" applyAlignment="1" applyProtection="1">
      <alignment horizontal="right"/>
    </xf>
    <xf numFmtId="4" fontId="256" fillId="0" borderId="60" xfId="1386" applyNumberFormat="1" applyFont="1" applyFill="1" applyBorder="1" applyAlignment="1" applyProtection="1">
      <alignment horizontal="right"/>
    </xf>
    <xf numFmtId="49" fontId="255" fillId="0" borderId="0" xfId="1386" applyNumberFormat="1" applyFont="1" applyFill="1" applyBorder="1" applyAlignment="1" applyProtection="1">
      <alignment horizontal="left" vertical="top"/>
    </xf>
    <xf numFmtId="0" fontId="255" fillId="0" borderId="0" xfId="1386" applyFont="1" applyFill="1" applyBorder="1" applyAlignment="1" applyProtection="1">
      <alignment horizontal="justify" wrapText="1"/>
    </xf>
    <xf numFmtId="0" fontId="256" fillId="0" borderId="0" xfId="1386" applyFont="1" applyFill="1" applyBorder="1" applyProtection="1"/>
    <xf numFmtId="0" fontId="256" fillId="0" borderId="0" xfId="1386" applyFont="1" applyFill="1" applyBorder="1" applyAlignment="1" applyProtection="1">
      <alignment horizontal="right"/>
    </xf>
    <xf numFmtId="3" fontId="256" fillId="0" borderId="0" xfId="1386" applyNumberFormat="1" applyFont="1" applyFill="1" applyBorder="1" applyAlignment="1" applyProtection="1">
      <alignment horizontal="right"/>
    </xf>
    <xf numFmtId="49" fontId="255" fillId="0" borderId="0" xfId="1386" applyNumberFormat="1" applyFont="1" applyFill="1" applyAlignment="1" applyProtection="1">
      <alignment horizontal="left" vertical="top"/>
    </xf>
    <xf numFmtId="0" fontId="255" fillId="0" borderId="0" xfId="1386" applyFont="1" applyFill="1" applyAlignment="1" applyProtection="1">
      <alignment horizontal="justify" vertical="center" wrapText="1"/>
    </xf>
    <xf numFmtId="0" fontId="256" fillId="0" borderId="0" xfId="1386" applyFont="1" applyFill="1" applyAlignment="1" applyProtection="1">
      <alignment horizontal="left" vertical="top" wrapText="1"/>
    </xf>
    <xf numFmtId="0" fontId="256" fillId="0" borderId="0" xfId="1386" applyFont="1" applyFill="1" applyAlignment="1" applyProtection="1">
      <alignment vertical="center" wrapText="1"/>
    </xf>
    <xf numFmtId="49" fontId="256" fillId="0" borderId="0" xfId="1386" applyNumberFormat="1" applyFont="1" applyFill="1" applyAlignment="1" applyProtection="1">
      <alignment horizontal="left" vertical="top"/>
    </xf>
    <xf numFmtId="0" fontId="256" fillId="0" borderId="0" xfId="1386" applyFont="1" applyFill="1" applyAlignment="1" applyProtection="1">
      <alignment horizontal="justify" wrapText="1"/>
    </xf>
    <xf numFmtId="0" fontId="256" fillId="0" borderId="0" xfId="1386" applyFont="1" applyFill="1" applyProtection="1"/>
    <xf numFmtId="3" fontId="256" fillId="0" borderId="0" xfId="1386" applyNumberFormat="1" applyFont="1" applyFill="1" applyAlignment="1" applyProtection="1">
      <alignment horizontal="right"/>
    </xf>
    <xf numFmtId="49" fontId="256" fillId="0" borderId="0" xfId="1386" applyNumberFormat="1" applyFont="1" applyFill="1" applyAlignment="1" applyProtection="1">
      <alignment vertical="top" wrapText="1"/>
    </xf>
    <xf numFmtId="0" fontId="256" fillId="0" borderId="0" xfId="1386" applyFont="1" applyFill="1" applyAlignment="1" applyProtection="1">
      <alignment horizontal="left" vertical="center" wrapText="1"/>
    </xf>
    <xf numFmtId="49" fontId="256" fillId="0" borderId="0" xfId="1386" applyNumberFormat="1" applyFont="1" applyFill="1" applyAlignment="1" applyProtection="1">
      <alignment vertical="top"/>
    </xf>
    <xf numFmtId="49" fontId="256" fillId="0" borderId="0" xfId="1386" applyNumberFormat="1" applyFont="1" applyFill="1" applyBorder="1" applyAlignment="1" applyProtection="1">
      <alignment horizontal="justify" vertical="top" wrapText="1"/>
    </xf>
    <xf numFmtId="49" fontId="256" fillId="0" borderId="0" xfId="1386" applyNumberFormat="1" applyFont="1" applyFill="1" applyAlignment="1" applyProtection="1">
      <alignment vertical="center" wrapText="1"/>
    </xf>
    <xf numFmtId="0" fontId="256" fillId="0" borderId="0" xfId="1386" applyFont="1" applyFill="1" applyAlignment="1" applyProtection="1">
      <alignment horizontal="justify" vertical="top" wrapText="1"/>
    </xf>
    <xf numFmtId="4" fontId="256" fillId="0" borderId="59" xfId="1386" applyNumberFormat="1" applyFont="1" applyFill="1" applyBorder="1" applyProtection="1"/>
    <xf numFmtId="4" fontId="256" fillId="0" borderId="59" xfId="1386" applyNumberFormat="1" applyFont="1" applyFill="1" applyBorder="1" applyAlignment="1" applyProtection="1">
      <alignment horizontal="right"/>
    </xf>
    <xf numFmtId="206" fontId="256" fillId="0" borderId="59" xfId="1386" applyNumberFormat="1" applyFont="1" applyFill="1" applyBorder="1" applyProtection="1"/>
    <xf numFmtId="49" fontId="10" fillId="0" borderId="0" xfId="1386" applyNumberFormat="1" applyFont="1" applyFill="1" applyAlignment="1" applyProtection="1">
      <alignment vertical="top" wrapText="1"/>
    </xf>
    <xf numFmtId="0" fontId="10" fillId="0" borderId="0" xfId="1386" applyFont="1" applyFill="1" applyAlignment="1" applyProtection="1">
      <alignment horizontal="right" wrapText="1"/>
    </xf>
    <xf numFmtId="0" fontId="10" fillId="0" borderId="0" xfId="1386" applyFont="1" applyFill="1" applyAlignment="1" applyProtection="1">
      <alignment horizontal="right"/>
    </xf>
    <xf numFmtId="3" fontId="10" fillId="0" borderId="0" xfId="1386" applyNumberFormat="1" applyFont="1" applyFill="1" applyAlignment="1" applyProtection="1">
      <alignment horizontal="right"/>
    </xf>
    <xf numFmtId="0" fontId="256" fillId="0" borderId="0" xfId="1386" applyFont="1" applyFill="1" applyAlignment="1" applyProtection="1">
      <alignment horizontal="right" vertical="top" wrapText="1"/>
    </xf>
    <xf numFmtId="49" fontId="257" fillId="0" borderId="0" xfId="1386" applyNumberFormat="1" applyFont="1" applyFill="1" applyAlignment="1" applyProtection="1">
      <alignment horizontal="left" vertical="top"/>
    </xf>
    <xf numFmtId="49" fontId="257" fillId="0" borderId="0" xfId="1386" applyNumberFormat="1" applyFont="1" applyFill="1" applyAlignment="1" applyProtection="1">
      <alignment horizontal="justify" vertical="top" wrapText="1"/>
    </xf>
    <xf numFmtId="0" fontId="257" fillId="0" borderId="0" xfId="1386" applyFont="1" applyFill="1" applyAlignment="1" applyProtection="1">
      <alignment horizontal="right"/>
    </xf>
    <xf numFmtId="3" fontId="257" fillId="0" borderId="0" xfId="1288" applyNumberFormat="1" applyFont="1" applyFill="1" applyAlignment="1" applyProtection="1">
      <alignment horizontal="right" vertical="center"/>
    </xf>
    <xf numFmtId="0" fontId="257" fillId="0" borderId="0" xfId="1386" applyFont="1" applyFill="1" applyAlignment="1" applyProtection="1">
      <alignment horizontal="justify" vertical="top" wrapText="1"/>
    </xf>
    <xf numFmtId="0" fontId="257" fillId="0" borderId="0" xfId="1386" applyFont="1" applyFill="1" applyProtection="1"/>
    <xf numFmtId="3" fontId="257" fillId="0" borderId="0" xfId="1386" applyNumberFormat="1" applyFont="1" applyFill="1" applyProtection="1"/>
    <xf numFmtId="49" fontId="257" fillId="0" borderId="0" xfId="1288" applyNumberFormat="1" applyFont="1" applyFill="1" applyBorder="1" applyAlignment="1" applyProtection="1">
      <alignment horizontal="left" vertical="center" wrapText="1"/>
    </xf>
    <xf numFmtId="49" fontId="257" fillId="0" borderId="0" xfId="1288" applyNumberFormat="1" applyFont="1" applyFill="1" applyAlignment="1" applyProtection="1">
      <alignment horizontal="left" vertical="center" wrapText="1"/>
    </xf>
    <xf numFmtId="206" fontId="257" fillId="0" borderId="0" xfId="1386" applyNumberFormat="1" applyFont="1" applyFill="1" applyProtection="1"/>
    <xf numFmtId="3" fontId="257" fillId="0" borderId="0" xfId="1386" applyNumberFormat="1" applyFont="1" applyFill="1" applyAlignment="1" applyProtection="1">
      <alignment horizontal="right" vertical="top"/>
    </xf>
    <xf numFmtId="0" fontId="256" fillId="0" borderId="0" xfId="1386" applyFont="1" applyFill="1" applyAlignment="1" applyProtection="1">
      <alignment horizontal="right" vertical="top"/>
    </xf>
    <xf numFmtId="3" fontId="256" fillId="0" borderId="0" xfId="1386" applyNumberFormat="1" applyFont="1" applyFill="1" applyAlignment="1" applyProtection="1">
      <alignment horizontal="right" vertical="top"/>
    </xf>
    <xf numFmtId="208" fontId="256" fillId="0" borderId="0" xfId="1386" applyNumberFormat="1" applyFont="1" applyFill="1" applyAlignment="1" applyProtection="1">
      <alignment horizontal="justify" vertical="top" wrapText="1"/>
    </xf>
    <xf numFmtId="0" fontId="257" fillId="0" borderId="0" xfId="1288" applyFont="1" applyFill="1" applyAlignment="1" applyProtection="1">
      <alignment horizontal="justify" vertical="top" wrapText="1"/>
    </xf>
    <xf numFmtId="0" fontId="256" fillId="0" borderId="0" xfId="1386" applyFont="1" applyFill="1" applyBorder="1" applyAlignment="1" applyProtection="1">
      <alignment horizontal="left" vertical="top" wrapText="1"/>
    </xf>
    <xf numFmtId="49" fontId="256" fillId="0" borderId="0" xfId="1386" applyNumberFormat="1" applyFont="1" applyFill="1" applyAlignment="1" applyProtection="1">
      <alignment horizontal="left" vertical="top" wrapText="1"/>
    </xf>
    <xf numFmtId="49" fontId="255" fillId="0" borderId="0" xfId="1386" applyNumberFormat="1" applyFont="1" applyFill="1" applyAlignment="1" applyProtection="1">
      <alignment horizontal="justify" vertical="top" wrapText="1"/>
    </xf>
    <xf numFmtId="49" fontId="256" fillId="0" borderId="0" xfId="1386" applyNumberFormat="1" applyFont="1" applyFill="1" applyAlignment="1" applyProtection="1">
      <alignment horizontal="right" vertical="top" wrapText="1"/>
    </xf>
    <xf numFmtId="49" fontId="256" fillId="0" borderId="0" xfId="1386" applyNumberFormat="1" applyFont="1" applyFill="1" applyAlignment="1" applyProtection="1">
      <alignment horizontal="justify" vertical="top" wrapText="1"/>
    </xf>
    <xf numFmtId="49" fontId="257" fillId="0" borderId="0" xfId="1288" applyNumberFormat="1" applyFont="1" applyFill="1" applyAlignment="1" applyProtection="1">
      <alignment horizontal="left" vertical="top"/>
    </xf>
    <xf numFmtId="49" fontId="257" fillId="0" borderId="0" xfId="1386" applyNumberFormat="1" applyFont="1" applyFill="1" applyAlignment="1" applyProtection="1">
      <alignment horizontal="justify" wrapText="1"/>
    </xf>
    <xf numFmtId="0" fontId="257" fillId="0" borderId="0" xfId="1288" applyFont="1" applyFill="1" applyAlignment="1" applyProtection="1">
      <alignment horizontal="right"/>
    </xf>
    <xf numFmtId="3" fontId="257" fillId="0" borderId="0" xfId="1288" applyNumberFormat="1" applyFont="1" applyFill="1" applyAlignment="1" applyProtection="1">
      <alignment horizontal="right"/>
    </xf>
    <xf numFmtId="0" fontId="257" fillId="0" borderId="0" xfId="1288" applyFont="1" applyFill="1" applyBorder="1" applyAlignment="1" applyProtection="1">
      <alignment horizontal="right"/>
    </xf>
    <xf numFmtId="3" fontId="257" fillId="0" borderId="0" xfId="1288" applyNumberFormat="1" applyFont="1" applyFill="1" applyBorder="1" applyAlignment="1" applyProtection="1">
      <alignment horizontal="right"/>
    </xf>
    <xf numFmtId="49" fontId="259" fillId="0" borderId="0" xfId="1386" applyNumberFormat="1" applyFont="1" applyFill="1" applyAlignment="1" applyProtection="1">
      <alignment horizontal="justify" wrapText="1"/>
    </xf>
    <xf numFmtId="206" fontId="256" fillId="0" borderId="0" xfId="2512" applyNumberFormat="1" applyFont="1" applyFill="1" applyProtection="1"/>
    <xf numFmtId="0" fontId="256" fillId="0" borderId="0" xfId="1386" applyFont="1" applyFill="1" applyBorder="1" applyAlignment="1" applyProtection="1">
      <alignment horizontal="justify" vertical="top" wrapText="1"/>
    </xf>
    <xf numFmtId="0" fontId="256" fillId="0" borderId="0" xfId="1386" applyFont="1" applyFill="1" applyAlignment="1" applyProtection="1">
      <alignment horizontal="justify" vertical="top"/>
    </xf>
    <xf numFmtId="0" fontId="256" fillId="0" borderId="0" xfId="1386" applyFont="1" applyFill="1" applyAlignment="1" applyProtection="1">
      <alignment horizontal="right" wrapText="1"/>
    </xf>
    <xf numFmtId="0" fontId="259" fillId="0" borderId="0" xfId="1386" applyFont="1" applyFill="1" applyBorder="1" applyAlignment="1" applyProtection="1">
      <alignment horizontal="justify" vertical="top" wrapText="1"/>
    </xf>
    <xf numFmtId="0" fontId="259" fillId="0" borderId="0" xfId="1386" applyFont="1" applyFill="1" applyProtection="1"/>
    <xf numFmtId="0" fontId="257" fillId="0" borderId="0" xfId="20795" applyFont="1" applyFill="1" applyBorder="1" applyAlignment="1" applyProtection="1">
      <alignment horizontal="right"/>
    </xf>
    <xf numFmtId="207" fontId="257" fillId="0" borderId="0" xfId="20795" applyNumberFormat="1" applyFont="1" applyFill="1" applyBorder="1" applyAlignment="1" applyProtection="1">
      <alignment horizontal="right"/>
    </xf>
    <xf numFmtId="49" fontId="257" fillId="0" borderId="0" xfId="1288" applyNumberFormat="1" applyFont="1" applyFill="1" applyBorder="1" applyAlignment="1" applyProtection="1">
      <alignment horizontal="justify" vertical="top" wrapText="1"/>
    </xf>
    <xf numFmtId="0" fontId="257" fillId="0" borderId="0" xfId="1288" applyFont="1" applyFill="1" applyAlignment="1" applyProtection="1">
      <alignment horizontal="left" vertical="top" wrapText="1"/>
    </xf>
    <xf numFmtId="3" fontId="257" fillId="0" borderId="0" xfId="1386" applyNumberFormat="1" applyFont="1" applyFill="1" applyAlignment="1" applyProtection="1">
      <alignment horizontal="right"/>
    </xf>
    <xf numFmtId="0" fontId="256" fillId="0" borderId="0" xfId="1386" applyFont="1" applyFill="1" applyBorder="1" applyAlignment="1" applyProtection="1">
      <alignment horizontal="justify" vertical="top"/>
    </xf>
    <xf numFmtId="206" fontId="256" fillId="0" borderId="129" xfId="2512" applyNumberFormat="1" applyFont="1" applyFill="1" applyBorder="1" applyProtection="1"/>
    <xf numFmtId="4" fontId="256" fillId="0" borderId="131" xfId="1386" applyNumberFormat="1" applyFont="1" applyFill="1" applyBorder="1" applyProtection="1"/>
    <xf numFmtId="4" fontId="256" fillId="0" borderId="131" xfId="1386" applyNumberFormat="1" applyFont="1" applyFill="1" applyBorder="1" applyAlignment="1" applyProtection="1">
      <alignment horizontal="right"/>
    </xf>
    <xf numFmtId="206" fontId="256" fillId="0" borderId="0" xfId="2512" applyNumberFormat="1" applyFont="1" applyFill="1" applyBorder="1" applyProtection="1"/>
    <xf numFmtId="0" fontId="256" fillId="0" borderId="0" xfId="2512" applyFont="1" applyFill="1" applyAlignment="1" applyProtection="1">
      <alignment horizontal="right" vertical="top" wrapText="1"/>
    </xf>
    <xf numFmtId="0" fontId="255" fillId="0" borderId="0" xfId="2512" applyFont="1" applyFill="1" applyAlignment="1" applyProtection="1">
      <alignment horizontal="justify" vertical="top" wrapText="1"/>
    </xf>
    <xf numFmtId="49" fontId="256" fillId="0" borderId="0" xfId="1386" applyNumberFormat="1" applyFont="1" applyFill="1" applyBorder="1" applyAlignment="1" applyProtection="1">
      <alignment horizontal="left" vertical="top"/>
    </xf>
    <xf numFmtId="0" fontId="256" fillId="0" borderId="0" xfId="1386" applyNumberFormat="1" applyFont="1" applyFill="1" applyAlignment="1" applyProtection="1">
      <alignment horizontal="left" vertical="top" wrapText="1"/>
    </xf>
    <xf numFmtId="0" fontId="257" fillId="0" borderId="0" xfId="1288" applyFont="1" applyFill="1" applyBorder="1" applyAlignment="1" applyProtection="1">
      <alignment horizontal="justify" vertical="top" wrapText="1"/>
    </xf>
    <xf numFmtId="49" fontId="256" fillId="0" borderId="130" xfId="1386" applyNumberFormat="1" applyFont="1" applyFill="1" applyBorder="1" applyAlignment="1" applyProtection="1">
      <alignment horizontal="left" vertical="top"/>
    </xf>
    <xf numFmtId="0" fontId="256" fillId="0" borderId="130" xfId="1386" applyFont="1" applyFill="1" applyBorder="1" applyAlignment="1" applyProtection="1">
      <alignment horizontal="justify" wrapText="1"/>
    </xf>
    <xf numFmtId="0" fontId="256" fillId="0" borderId="130" xfId="1386" applyFont="1" applyFill="1" applyBorder="1" applyProtection="1"/>
    <xf numFmtId="0" fontId="256" fillId="0" borderId="130" xfId="1386" applyFont="1" applyFill="1" applyBorder="1" applyAlignment="1" applyProtection="1">
      <alignment horizontal="right"/>
    </xf>
    <xf numFmtId="3" fontId="256" fillId="0" borderId="130" xfId="1386" applyNumberFormat="1" applyFont="1" applyFill="1" applyBorder="1" applyAlignment="1" applyProtection="1">
      <alignment horizontal="right"/>
    </xf>
    <xf numFmtId="0" fontId="256" fillId="0" borderId="0" xfId="1386" applyFont="1" applyFill="1" applyBorder="1" applyAlignment="1" applyProtection="1">
      <alignment horizontal="justify" wrapText="1"/>
    </xf>
    <xf numFmtId="0" fontId="148" fillId="0" borderId="0" xfId="2512" quotePrefix="1" applyFont="1" applyProtection="1"/>
    <xf numFmtId="0" fontId="148" fillId="0" borderId="0" xfId="1386" applyFont="1" applyProtection="1"/>
    <xf numFmtId="16" fontId="246" fillId="0" borderId="0" xfId="1386" quotePrefix="1" applyNumberFormat="1" applyFont="1" applyAlignment="1" applyProtection="1">
      <alignment horizontal="left"/>
    </xf>
    <xf numFmtId="0" fontId="246" fillId="0" borderId="0" xfId="1386" applyFont="1" applyProtection="1"/>
    <xf numFmtId="0" fontId="245" fillId="0" borderId="0" xfId="1386" applyFont="1" applyAlignment="1" applyProtection="1">
      <alignment horizontal="center"/>
    </xf>
    <xf numFmtId="0" fontId="245" fillId="0" borderId="0" xfId="1386" applyFont="1" applyProtection="1"/>
    <xf numFmtId="0" fontId="147" fillId="0" borderId="0" xfId="1386" applyFont="1" applyFill="1" applyBorder="1" applyAlignment="1" applyProtection="1">
      <alignment horizontal="justify" vertical="top"/>
    </xf>
    <xf numFmtId="0" fontId="147" fillId="0" borderId="0" xfId="1386" applyFont="1" applyFill="1" applyBorder="1" applyAlignment="1" applyProtection="1">
      <alignment horizontal="left" vertical="top"/>
    </xf>
    <xf numFmtId="204" fontId="147" fillId="0" borderId="0" xfId="2515" applyNumberFormat="1" applyFont="1" applyFill="1" applyBorder="1" applyAlignment="1" applyProtection="1">
      <alignment horizontal="right" vertical="top"/>
    </xf>
    <xf numFmtId="0" fontId="147" fillId="0" borderId="0" xfId="1386" quotePrefix="1" applyFont="1" applyAlignment="1" applyProtection="1">
      <alignment horizontal="left"/>
    </xf>
    <xf numFmtId="0" fontId="147" fillId="0" borderId="0" xfId="1386" applyFont="1" applyBorder="1" applyAlignment="1" applyProtection="1">
      <alignment horizontal="left" vertical="top"/>
    </xf>
    <xf numFmtId="0" fontId="147" fillId="0" borderId="129" xfId="1386" quotePrefix="1" applyFont="1" applyBorder="1" applyAlignment="1" applyProtection="1">
      <alignment horizontal="left"/>
    </xf>
    <xf numFmtId="0" fontId="147" fillId="0" borderId="129" xfId="1386" applyFont="1" applyBorder="1" applyAlignment="1" applyProtection="1">
      <alignment horizontal="left" vertical="top"/>
    </xf>
    <xf numFmtId="204" fontId="147" fillId="0" borderId="129" xfId="2515" applyNumberFormat="1" applyFont="1" applyFill="1" applyBorder="1" applyAlignment="1" applyProtection="1">
      <alignment horizontal="right" vertical="top"/>
    </xf>
    <xf numFmtId="174" fontId="20" fillId="0" borderId="129" xfId="1386" applyNumberFormat="1" applyBorder="1" applyAlignment="1" applyProtection="1">
      <alignment horizontal="right" vertical="top"/>
    </xf>
    <xf numFmtId="0" fontId="147" fillId="0" borderId="0" xfId="2512" quotePrefix="1" applyFont="1" applyAlignment="1" applyProtection="1">
      <alignment horizontal="left" vertical="top"/>
    </xf>
    <xf numFmtId="44" fontId="10" fillId="0" borderId="0" xfId="3" applyNumberFormat="1" applyFont="1" applyFill="1" applyBorder="1" applyAlignment="1" applyProtection="1">
      <alignment horizontal="right" vertical="top"/>
    </xf>
    <xf numFmtId="49" fontId="9" fillId="0" borderId="0" xfId="1386" applyNumberFormat="1" applyFont="1" applyAlignment="1" applyProtection="1">
      <alignment horizontal="left" vertical="top"/>
    </xf>
    <xf numFmtId="0" fontId="10" fillId="0" borderId="0" xfId="1386" applyNumberFormat="1" applyFont="1" applyAlignment="1" applyProtection="1">
      <alignment horizontal="left" vertical="top" wrapText="1"/>
    </xf>
    <xf numFmtId="174" fontId="147" fillId="0" borderId="0" xfId="2512" applyNumberFormat="1" applyFont="1" applyAlignment="1" applyProtection="1">
      <alignment horizontal="right" vertical="top"/>
    </xf>
    <xf numFmtId="49" fontId="9" fillId="0" borderId="0" xfId="1386" quotePrefix="1" applyNumberFormat="1" applyFont="1" applyAlignment="1" applyProtection="1">
      <alignment horizontal="right" vertical="top"/>
    </xf>
    <xf numFmtId="0" fontId="9" fillId="0" borderId="0" xfId="1386" applyNumberFormat="1" applyFont="1" applyAlignment="1" applyProtection="1">
      <alignment horizontal="left" vertical="top" wrapText="1"/>
    </xf>
    <xf numFmtId="174" fontId="40" fillId="0" borderId="0" xfId="1386" applyNumberFormat="1" applyFont="1" applyAlignment="1" applyProtection="1">
      <alignment horizontal="right" vertical="top"/>
      <protection locked="0"/>
    </xf>
    <xf numFmtId="174" fontId="40" fillId="0" borderId="0" xfId="1386" applyNumberFormat="1" applyFont="1" applyFill="1" applyAlignment="1" applyProtection="1">
      <alignment horizontal="right" vertical="top"/>
      <protection locked="0"/>
    </xf>
    <xf numFmtId="0" fontId="20" fillId="0" borderId="0" xfId="1386" applyProtection="1">
      <protection locked="0"/>
    </xf>
    <xf numFmtId="0" fontId="9" fillId="0" borderId="0" xfId="1386" applyFont="1" applyFill="1" applyBorder="1" applyAlignment="1" applyProtection="1">
      <alignment horizontal="right" vertical="top"/>
      <protection locked="0"/>
    </xf>
    <xf numFmtId="174" fontId="40" fillId="0" borderId="129" xfId="1386" applyNumberFormat="1" applyFont="1" applyBorder="1" applyAlignment="1" applyProtection="1">
      <alignment horizontal="right" vertical="top"/>
      <protection locked="0"/>
    </xf>
    <xf numFmtId="174" fontId="20" fillId="0" borderId="0" xfId="1386" applyNumberFormat="1" applyFill="1" applyBorder="1" applyAlignment="1" applyProtection="1">
      <alignment horizontal="right" vertical="top"/>
      <protection locked="0"/>
    </xf>
    <xf numFmtId="174" fontId="20" fillId="0" borderId="0" xfId="1386" applyNumberFormat="1" applyBorder="1" applyAlignment="1" applyProtection="1">
      <alignment horizontal="right" vertical="top"/>
      <protection locked="0"/>
    </xf>
    <xf numFmtId="44" fontId="9" fillId="65" borderId="0" xfId="6" applyNumberFormat="1" applyFont="1" applyFill="1" applyAlignment="1" applyProtection="1">
      <alignment horizontal="right"/>
      <protection locked="0"/>
    </xf>
    <xf numFmtId="44" fontId="9" fillId="65" borderId="129" xfId="6" applyNumberFormat="1" applyFont="1" applyFill="1" applyBorder="1" applyAlignment="1" applyProtection="1">
      <alignment horizontal="right"/>
      <protection locked="0"/>
    </xf>
    <xf numFmtId="0" fontId="40" fillId="0" borderId="0" xfId="20794" applyFont="1" applyProtection="1">
      <protection locked="0"/>
    </xf>
    <xf numFmtId="0" fontId="9" fillId="0" borderId="0" xfId="20794" applyFont="1" applyProtection="1">
      <protection locked="0"/>
    </xf>
    <xf numFmtId="206" fontId="256" fillId="0" borderId="0" xfId="1386" applyNumberFormat="1" applyFont="1" applyFill="1" applyProtection="1">
      <protection locked="0"/>
    </xf>
    <xf numFmtId="206" fontId="256" fillId="0" borderId="60" xfId="1386" applyNumberFormat="1" applyFont="1" applyFill="1" applyBorder="1" applyProtection="1">
      <protection locked="0"/>
    </xf>
    <xf numFmtId="206" fontId="257" fillId="65" borderId="0" xfId="1386" applyNumberFormat="1" applyFont="1" applyFill="1" applyProtection="1">
      <protection locked="0"/>
    </xf>
    <xf numFmtId="206" fontId="256" fillId="0" borderId="59" xfId="1386" applyNumberFormat="1" applyFont="1" applyFill="1" applyBorder="1" applyProtection="1">
      <protection locked="0"/>
    </xf>
    <xf numFmtId="206" fontId="10" fillId="0" borderId="0" xfId="1386" applyNumberFormat="1" applyFont="1" applyFill="1" applyProtection="1">
      <protection locked="0"/>
    </xf>
    <xf numFmtId="206" fontId="257" fillId="0" borderId="0" xfId="1386" applyNumberFormat="1" applyFont="1" applyFill="1" applyProtection="1">
      <protection locked="0"/>
    </xf>
    <xf numFmtId="206" fontId="256" fillId="0" borderId="0" xfId="2512" applyNumberFormat="1" applyFont="1" applyFill="1" applyProtection="1">
      <protection locked="0"/>
    </xf>
    <xf numFmtId="206" fontId="256" fillId="0" borderId="129" xfId="2512" applyNumberFormat="1" applyFont="1" applyFill="1" applyBorder="1" applyProtection="1">
      <protection locked="0"/>
    </xf>
    <xf numFmtId="206" fontId="256" fillId="0" borderId="0" xfId="2512" applyNumberFormat="1" applyFont="1" applyFill="1" applyBorder="1" applyProtection="1">
      <protection locked="0"/>
    </xf>
    <xf numFmtId="174" fontId="20" fillId="0" borderId="129" xfId="1386" applyNumberFormat="1" applyBorder="1" applyAlignment="1" applyProtection="1">
      <alignment horizontal="right" vertical="top"/>
      <protection locked="0"/>
    </xf>
    <xf numFmtId="174" fontId="147" fillId="0" borderId="0" xfId="2512" applyNumberFormat="1" applyFont="1" applyAlignment="1" applyProtection="1">
      <alignment horizontal="right" vertical="top"/>
      <protection locked="0"/>
    </xf>
    <xf numFmtId="0" fontId="269" fillId="0" borderId="0" xfId="1386" applyFont="1" applyAlignment="1" applyProtection="1">
      <alignment horizontal="left" vertical="center"/>
    </xf>
    <xf numFmtId="0" fontId="269" fillId="0" borderId="0" xfId="1386" applyFont="1" applyAlignment="1" applyProtection="1">
      <alignment horizontal="justify" vertical="center"/>
    </xf>
    <xf numFmtId="0" fontId="269" fillId="0" borderId="0" xfId="1386" applyFont="1" applyAlignment="1" applyProtection="1">
      <alignment horizontal="right" vertical="center"/>
    </xf>
    <xf numFmtId="174" fontId="271" fillId="0" borderId="0" xfId="1386" applyNumberFormat="1" applyFont="1" applyAlignment="1" applyProtection="1">
      <alignment horizontal="right" vertical="top"/>
    </xf>
    <xf numFmtId="0" fontId="272" fillId="0" borderId="0" xfId="1386" applyFont="1" applyProtection="1"/>
    <xf numFmtId="0" fontId="267" fillId="0" borderId="0" xfId="2512" applyFont="1" applyProtection="1"/>
    <xf numFmtId="0" fontId="269" fillId="0" borderId="0" xfId="1386" applyFont="1" applyFill="1" applyAlignment="1" applyProtection="1">
      <alignment horizontal="left" vertical="center"/>
    </xf>
    <xf numFmtId="0" fontId="269" fillId="0" borderId="0" xfId="1386" applyFont="1" applyFill="1" applyAlignment="1" applyProtection="1">
      <alignment horizontal="justify" vertical="center"/>
    </xf>
    <xf numFmtId="49" fontId="9" fillId="0" borderId="0" xfId="1386" quotePrefix="1" applyNumberFormat="1" applyFont="1" applyAlignment="1" applyProtection="1">
      <alignment vertical="top"/>
    </xf>
    <xf numFmtId="0" fontId="106" fillId="0" borderId="0" xfId="1386" applyFont="1" applyAlignment="1" applyProtection="1">
      <alignment horizontal="right"/>
    </xf>
    <xf numFmtId="49" fontId="9" fillId="0" borderId="0" xfId="1386" applyNumberFormat="1" applyFont="1" applyAlignment="1" applyProtection="1">
      <alignment vertical="top"/>
    </xf>
    <xf numFmtId="2" fontId="9" fillId="0" borderId="0" xfId="5836" applyNumberFormat="1" applyFont="1" applyAlignment="1" applyProtection="1">
      <alignment horizontal="right" vertical="top"/>
    </xf>
    <xf numFmtId="1" fontId="9" fillId="0" borderId="0" xfId="1386" applyNumberFormat="1" applyFont="1" applyBorder="1" applyAlignment="1" applyProtection="1">
      <alignment horizontal="right"/>
    </xf>
    <xf numFmtId="0" fontId="20" fillId="0" borderId="0" xfId="1386" applyFont="1" applyProtection="1"/>
    <xf numFmtId="0" fontId="147" fillId="0" borderId="0" xfId="5835" applyFont="1" applyAlignment="1" applyProtection="1">
      <alignment horizontal="justify"/>
    </xf>
    <xf numFmtId="0" fontId="147" fillId="0" borderId="0" xfId="5835" applyFont="1" applyFill="1" applyProtection="1"/>
    <xf numFmtId="0" fontId="147" fillId="0" borderId="0" xfId="5835" applyFont="1" applyFill="1" applyAlignment="1" applyProtection="1">
      <alignment horizontal="left" vertical="top"/>
    </xf>
    <xf numFmtId="0" fontId="147" fillId="0" borderId="0" xfId="1386" applyFont="1" applyFill="1" applyAlignment="1" applyProtection="1">
      <alignment horizontal="center"/>
    </xf>
    <xf numFmtId="16" fontId="147" fillId="0" borderId="0" xfId="1386" applyNumberFormat="1" applyFont="1" applyFill="1" applyAlignment="1" applyProtection="1">
      <alignment horizontal="left"/>
    </xf>
    <xf numFmtId="0" fontId="147" fillId="0" borderId="0" xfId="5835" applyFont="1" applyFill="1" applyAlignment="1" applyProtection="1">
      <alignment horizontal="right" vertical="top"/>
    </xf>
    <xf numFmtId="0" fontId="147" fillId="0" borderId="0" xfId="1386" quotePrefix="1" applyFont="1" applyFill="1" applyProtection="1"/>
    <xf numFmtId="16" fontId="148" fillId="0" borderId="0" xfId="1386" applyNumberFormat="1" applyFont="1" applyFill="1" applyAlignment="1" applyProtection="1">
      <alignment horizontal="left"/>
    </xf>
    <xf numFmtId="0" fontId="261" fillId="0" borderId="0" xfId="1386" applyFont="1" applyProtection="1"/>
    <xf numFmtId="49" fontId="9" fillId="0" borderId="0" xfId="2512" quotePrefix="1" applyNumberFormat="1" applyFont="1" applyFill="1" applyBorder="1" applyAlignment="1" applyProtection="1">
      <alignment vertical="top"/>
    </xf>
    <xf numFmtId="49" fontId="9" fillId="0" borderId="0" xfId="1386" applyNumberFormat="1" applyFont="1" applyBorder="1" applyAlignment="1" applyProtection="1">
      <alignment horizontal="right" vertical="top"/>
    </xf>
    <xf numFmtId="0" fontId="9" fillId="0" borderId="0" xfId="2512" applyFont="1" applyAlignment="1" applyProtection="1">
      <alignment horizontal="left" vertical="top"/>
    </xf>
    <xf numFmtId="0" fontId="9" fillId="0" borderId="0" xfId="2512" applyFont="1" applyAlignment="1" applyProtection="1">
      <alignment horizontal="right" vertical="top"/>
    </xf>
    <xf numFmtId="0" fontId="9" fillId="0" borderId="0" xfId="2512" applyFont="1" applyBorder="1" applyAlignment="1" applyProtection="1">
      <alignment horizontal="left"/>
    </xf>
    <xf numFmtId="0" fontId="145" fillId="0" borderId="0" xfId="6" quotePrefix="1" applyFont="1" applyAlignment="1" applyProtection="1">
      <alignment horizontal="left"/>
    </xf>
    <xf numFmtId="0" fontId="10" fillId="0" borderId="0" xfId="1386" applyFont="1" applyFill="1" applyAlignment="1" applyProtection="1">
      <alignment horizontal="left"/>
    </xf>
    <xf numFmtId="0" fontId="9" fillId="0" borderId="0" xfId="1386" quotePrefix="1" applyFont="1" applyFill="1" applyAlignment="1" applyProtection="1">
      <alignment horizontal="justify"/>
    </xf>
    <xf numFmtId="0" fontId="9" fillId="0" borderId="0" xfId="1386" applyFont="1" applyFill="1" applyBorder="1" applyAlignment="1" applyProtection="1">
      <alignment horizontal="justify"/>
    </xf>
    <xf numFmtId="0" fontId="64" fillId="0" borderId="0" xfId="1386" applyFont="1" applyBorder="1" applyAlignment="1" applyProtection="1">
      <alignment vertical="top" wrapText="1"/>
    </xf>
    <xf numFmtId="0" fontId="64" fillId="0" borderId="0" xfId="1386" applyFont="1" applyBorder="1" applyProtection="1"/>
    <xf numFmtId="0" fontId="64" fillId="0" borderId="0" xfId="1386" applyFont="1" applyBorder="1" applyAlignment="1" applyProtection="1">
      <alignment vertical="top"/>
    </xf>
    <xf numFmtId="0" fontId="9" fillId="0" borderId="129" xfId="1386" applyFont="1" applyFill="1" applyBorder="1" applyAlignment="1" applyProtection="1">
      <alignment horizontal="justify"/>
    </xf>
    <xf numFmtId="0" fontId="9" fillId="0" borderId="129" xfId="1386" applyFont="1" applyFill="1" applyBorder="1" applyAlignment="1" applyProtection="1">
      <alignment horizontal="left"/>
    </xf>
    <xf numFmtId="0" fontId="9" fillId="0" borderId="129" xfId="1386" applyFont="1" applyFill="1" applyBorder="1" applyProtection="1"/>
    <xf numFmtId="0" fontId="18" fillId="0" borderId="0" xfId="1386" applyFont="1" applyFill="1" applyBorder="1" applyAlignment="1" applyProtection="1">
      <alignment horizontal="right"/>
    </xf>
    <xf numFmtId="0" fontId="9" fillId="0" borderId="0" xfId="5834" quotePrefix="1" applyFont="1" applyAlignment="1" applyProtection="1">
      <alignment vertical="top"/>
    </xf>
    <xf numFmtId="0" fontId="203" fillId="0" borderId="0" xfId="5834" applyFont="1" applyFill="1" applyBorder="1" applyAlignment="1" applyProtection="1">
      <alignment horizontal="justify" vertical="top"/>
    </xf>
    <xf numFmtId="0" fontId="9" fillId="0" borderId="0" xfId="5834" applyFont="1" applyAlignment="1" applyProtection="1">
      <alignment horizontal="center"/>
    </xf>
    <xf numFmtId="16" fontId="9" fillId="0" borderId="0" xfId="5834" quotePrefix="1" applyNumberFormat="1" applyFont="1" applyAlignment="1" applyProtection="1">
      <alignment vertical="top"/>
    </xf>
    <xf numFmtId="205" fontId="9" fillId="0" borderId="0" xfId="5834" applyNumberFormat="1" applyFont="1" applyFill="1" applyBorder="1" applyAlignment="1" applyProtection="1">
      <alignment horizontal="center"/>
    </xf>
    <xf numFmtId="0" fontId="9" fillId="0" borderId="0" xfId="5834" applyFont="1" applyAlignment="1" applyProtection="1">
      <alignment vertical="top"/>
    </xf>
    <xf numFmtId="0" fontId="9" fillId="0" borderId="0" xfId="2512" quotePrefix="1" applyFont="1" applyFill="1" applyAlignment="1" applyProtection="1">
      <alignment horizontal="right"/>
    </xf>
    <xf numFmtId="0" fontId="9" fillId="0" borderId="129" xfId="6" applyFont="1" applyBorder="1" applyAlignment="1" applyProtection="1">
      <alignment wrapText="1"/>
    </xf>
    <xf numFmtId="0" fontId="9" fillId="0" borderId="129" xfId="20797" applyFont="1" applyBorder="1" applyAlignment="1" applyProtection="1">
      <alignment horizontal="justify"/>
    </xf>
    <xf numFmtId="0" fontId="9" fillId="0" borderId="129" xfId="20797" applyFont="1" applyBorder="1" applyAlignment="1" applyProtection="1">
      <alignment horizontal="center"/>
    </xf>
    <xf numFmtId="3" fontId="9" fillId="0" borderId="129" xfId="20797" applyNumberFormat="1" applyFont="1" applyFill="1" applyBorder="1" applyAlignment="1" applyProtection="1">
      <alignment horizontal="right"/>
    </xf>
    <xf numFmtId="0" fontId="9" fillId="0" borderId="0" xfId="1386" applyFont="1" applyAlignment="1" applyProtection="1">
      <alignment horizontal="left" vertical="top" wrapText="1"/>
    </xf>
    <xf numFmtId="0" fontId="257" fillId="0" borderId="0" xfId="1386" applyFont="1" applyFill="1" applyBorder="1" applyAlignment="1" applyProtection="1">
      <alignment horizontal="justify" vertical="top" wrapText="1"/>
    </xf>
    <xf numFmtId="0" fontId="257" fillId="0" borderId="0" xfId="1386" applyFont="1" applyFill="1" applyAlignment="1" applyProtection="1">
      <alignment vertical="top"/>
    </xf>
    <xf numFmtId="49" fontId="256" fillId="0" borderId="0" xfId="20796" applyNumberFormat="1" applyFont="1" applyFill="1" applyAlignment="1" applyProtection="1">
      <alignment vertical="center" wrapText="1"/>
    </xf>
    <xf numFmtId="0" fontId="256" fillId="0" borderId="0" xfId="20796" applyFont="1" applyFill="1" applyAlignment="1" applyProtection="1">
      <alignment horizontal="left" wrapText="1"/>
    </xf>
    <xf numFmtId="207" fontId="257" fillId="0" borderId="0" xfId="1386" applyNumberFormat="1" applyFont="1" applyFill="1" applyAlignment="1" applyProtection="1">
      <alignment horizontal="right"/>
    </xf>
    <xf numFmtId="49" fontId="256" fillId="0" borderId="0" xfId="20796" applyNumberFormat="1" applyFont="1" applyFill="1" applyAlignment="1" applyProtection="1">
      <alignment horizontal="left" vertical="center" wrapText="1"/>
    </xf>
    <xf numFmtId="0" fontId="256" fillId="0" borderId="0" xfId="1386" applyNumberFormat="1" applyFont="1" applyFill="1" applyAlignment="1" applyProtection="1">
      <alignment horizontal="justify" vertical="top" wrapText="1"/>
    </xf>
    <xf numFmtId="0" fontId="256" fillId="0" borderId="0" xfId="20796" applyNumberFormat="1" applyFont="1" applyFill="1" applyAlignment="1" applyProtection="1">
      <alignment vertical="center" wrapText="1"/>
    </xf>
    <xf numFmtId="0" fontId="256" fillId="0" borderId="0" xfId="20796" applyFont="1" applyFill="1" applyAlignment="1" applyProtection="1">
      <alignment horizontal="right"/>
    </xf>
    <xf numFmtId="0" fontId="256" fillId="0" borderId="0" xfId="1386" applyNumberFormat="1" applyFont="1" applyFill="1" applyAlignment="1" applyProtection="1">
      <alignment horizontal="right" vertical="top" wrapText="1"/>
    </xf>
    <xf numFmtId="0" fontId="256" fillId="0" borderId="0" xfId="2512" applyFont="1" applyFill="1" applyAlignment="1" applyProtection="1">
      <alignment horizontal="left" vertical="top"/>
    </xf>
    <xf numFmtId="3" fontId="256" fillId="0" borderId="0" xfId="2512" applyNumberFormat="1" applyFont="1" applyFill="1" applyAlignment="1" applyProtection="1">
      <alignment horizontal="left" vertical="top"/>
    </xf>
    <xf numFmtId="0" fontId="257" fillId="0" borderId="0" xfId="20795" applyFont="1" applyFill="1" applyBorder="1" applyAlignment="1" applyProtection="1">
      <alignment horizontal="justify" vertical="top" wrapText="1"/>
    </xf>
    <xf numFmtId="49" fontId="256" fillId="0" borderId="0" xfId="1386" applyNumberFormat="1" applyFont="1" applyFill="1" applyAlignment="1" applyProtection="1">
      <alignment horizontal="right" vertical="top"/>
    </xf>
    <xf numFmtId="0" fontId="256" fillId="0" borderId="0" xfId="1386" applyFont="1" applyFill="1" applyAlignment="1" applyProtection="1">
      <alignment vertical="top" wrapText="1"/>
    </xf>
    <xf numFmtId="49" fontId="256" fillId="0" borderId="59" xfId="1386" applyNumberFormat="1" applyFont="1" applyFill="1" applyBorder="1" applyAlignment="1" applyProtection="1">
      <alignment horizontal="left" vertical="top"/>
    </xf>
    <xf numFmtId="0" fontId="257" fillId="0" borderId="59" xfId="1386" applyFont="1" applyFill="1" applyBorder="1" applyProtection="1"/>
    <xf numFmtId="0" fontId="256" fillId="0" borderId="59" xfId="1386" applyFont="1" applyFill="1" applyBorder="1" applyProtection="1"/>
    <xf numFmtId="0" fontId="256" fillId="0" borderId="59" xfId="1386" applyFont="1" applyFill="1" applyBorder="1" applyAlignment="1" applyProtection="1">
      <alignment horizontal="right"/>
    </xf>
    <xf numFmtId="3" fontId="256" fillId="0" borderId="59" xfId="1386" applyNumberFormat="1" applyFont="1" applyFill="1" applyBorder="1" applyAlignment="1" applyProtection="1">
      <alignment horizontal="right"/>
    </xf>
    <xf numFmtId="206" fontId="256" fillId="0" borderId="59" xfId="2512" applyNumberFormat="1" applyFont="1" applyFill="1" applyBorder="1" applyProtection="1"/>
    <xf numFmtId="0" fontId="256" fillId="0" borderId="0" xfId="1386" applyFont="1" applyFill="1" applyBorder="1" applyAlignment="1" applyProtection="1">
      <alignment horizontal="right" wrapText="1"/>
    </xf>
    <xf numFmtId="49" fontId="145" fillId="0" borderId="0" xfId="1386" applyNumberFormat="1" applyFont="1" applyFill="1" applyBorder="1" applyAlignment="1" applyProtection="1">
      <alignment horizontal="left" vertical="center"/>
    </xf>
    <xf numFmtId="0" fontId="145" fillId="0" borderId="0" xfId="1386" applyFont="1" applyFill="1" applyBorder="1" applyAlignment="1" applyProtection="1">
      <alignment horizontal="justify" vertical="center" wrapText="1"/>
    </xf>
    <xf numFmtId="0" fontId="147" fillId="0" borderId="0" xfId="2512" applyFont="1" applyProtection="1">
      <protection locked="0"/>
    </xf>
    <xf numFmtId="0" fontId="147" fillId="0" borderId="129" xfId="2512" applyFont="1" applyBorder="1" applyProtection="1">
      <protection locked="0"/>
    </xf>
    <xf numFmtId="0" fontId="20" fillId="0" borderId="129" xfId="1386" applyBorder="1" applyProtection="1">
      <protection locked="0"/>
    </xf>
    <xf numFmtId="206" fontId="256" fillId="0" borderId="59" xfId="2512" applyNumberFormat="1" applyFont="1" applyFill="1" applyBorder="1" applyProtection="1">
      <protection locked="0"/>
    </xf>
    <xf numFmtId="0" fontId="266" fillId="0" borderId="0" xfId="1386" applyFont="1" applyAlignment="1" applyProtection="1">
      <alignment horizontal="left" vertical="center"/>
    </xf>
    <xf numFmtId="0" fontId="266" fillId="0" borderId="0" xfId="1386" applyFont="1" applyAlignment="1" applyProtection="1">
      <alignment horizontal="justify" vertical="center"/>
    </xf>
    <xf numFmtId="0" fontId="266" fillId="0" borderId="0" xfId="1386" applyFont="1" applyAlignment="1" applyProtection="1">
      <alignment horizontal="right" vertical="center"/>
    </xf>
    <xf numFmtId="211" fontId="266" fillId="0" borderId="0" xfId="1386" applyNumberFormat="1" applyFont="1" applyAlignment="1" applyProtection="1">
      <alignment horizontal="right" vertical="center"/>
    </xf>
    <xf numFmtId="0" fontId="266" fillId="0" borderId="0" xfId="1386" applyFont="1" applyFill="1" applyAlignment="1" applyProtection="1">
      <alignment horizontal="left" vertical="center"/>
    </xf>
    <xf numFmtId="0" fontId="266" fillId="0" borderId="0" xfId="1386" applyFont="1" applyFill="1" applyAlignment="1" applyProtection="1">
      <alignment horizontal="justify" vertical="center"/>
    </xf>
    <xf numFmtId="211" fontId="9" fillId="0" borderId="130" xfId="1386" applyNumberFormat="1" applyFont="1" applyBorder="1" applyAlignment="1" applyProtection="1">
      <alignment horizontal="right" vertical="center"/>
    </xf>
    <xf numFmtId="211" fontId="9" fillId="0" borderId="0" xfId="1386" applyNumberFormat="1" applyFont="1" applyAlignment="1" applyProtection="1">
      <alignment horizontal="right" vertical="top"/>
    </xf>
    <xf numFmtId="211" fontId="9" fillId="0" borderId="129" xfId="1386" applyNumberFormat="1" applyFont="1" applyBorder="1" applyAlignment="1" applyProtection="1">
      <alignment horizontal="right" vertical="top"/>
    </xf>
    <xf numFmtId="211" fontId="9" fillId="0" borderId="0" xfId="1386" applyNumberFormat="1" applyFont="1" applyBorder="1" applyAlignment="1" applyProtection="1">
      <alignment horizontal="right" vertical="top"/>
    </xf>
    <xf numFmtId="211" fontId="9" fillId="0" borderId="129" xfId="1386" applyNumberFormat="1" applyFont="1" applyFill="1" applyBorder="1" applyAlignment="1" applyProtection="1">
      <alignment horizontal="right" wrapText="1"/>
    </xf>
    <xf numFmtId="211" fontId="9" fillId="0" borderId="0" xfId="1386" applyNumberFormat="1" applyFont="1" applyFill="1" applyProtection="1"/>
    <xf numFmtId="211" fontId="9" fillId="0" borderId="129" xfId="1386" applyNumberFormat="1" applyFont="1" applyFill="1" applyBorder="1" applyProtection="1"/>
    <xf numFmtId="211" fontId="9" fillId="0" borderId="0" xfId="1386" applyNumberFormat="1" applyFont="1" applyFill="1" applyBorder="1" applyProtection="1"/>
    <xf numFmtId="211" fontId="9" fillId="0" borderId="27" xfId="1386" applyNumberFormat="1" applyFont="1" applyFill="1" applyBorder="1" applyAlignment="1" applyProtection="1">
      <alignment horizontal="right" wrapText="1"/>
    </xf>
    <xf numFmtId="211" fontId="9" fillId="0" borderId="0" xfId="1386" applyNumberFormat="1" applyFont="1" applyFill="1" applyAlignment="1" applyProtection="1">
      <alignment horizontal="right" vertical="top"/>
    </xf>
    <xf numFmtId="211" fontId="147" fillId="0" borderId="0" xfId="1386" applyNumberFormat="1" applyFont="1" applyFill="1" applyAlignment="1" applyProtection="1">
      <alignment horizontal="right"/>
    </xf>
    <xf numFmtId="211" fontId="147" fillId="0" borderId="0" xfId="5836" applyNumberFormat="1" applyFont="1" applyFill="1" applyAlignment="1" applyProtection="1"/>
    <xf numFmtId="211" fontId="147" fillId="0" borderId="0" xfId="1386" applyNumberFormat="1" applyFont="1" applyFill="1" applyBorder="1" applyAlignment="1" applyProtection="1">
      <alignment horizontal="left"/>
    </xf>
    <xf numFmtId="211" fontId="147" fillId="0" borderId="0" xfId="1386" applyNumberFormat="1" applyFont="1" applyFill="1" applyAlignment="1" applyProtection="1"/>
    <xf numFmtId="211" fontId="9" fillId="0" borderId="0" xfId="1386" applyNumberFormat="1" applyFont="1" applyFill="1" applyAlignment="1" applyProtection="1">
      <alignment horizontal="left"/>
    </xf>
    <xf numFmtId="211" fontId="147" fillId="0" borderId="0" xfId="1386" applyNumberFormat="1" applyFont="1" applyFill="1" applyProtection="1"/>
    <xf numFmtId="211" fontId="9" fillId="0" borderId="0" xfId="1386" applyNumberFormat="1" applyFont="1" applyFill="1" applyAlignment="1" applyProtection="1"/>
    <xf numFmtId="211" fontId="147" fillId="0" borderId="0" xfId="1386" applyNumberFormat="1" applyFont="1" applyAlignment="1" applyProtection="1">
      <alignment vertical="top"/>
    </xf>
    <xf numFmtId="211" fontId="147" fillId="0" borderId="0" xfId="1386" applyNumberFormat="1" applyFont="1" applyAlignment="1" applyProtection="1">
      <alignment horizontal="right" vertical="top"/>
    </xf>
    <xf numFmtId="211" fontId="147" fillId="0" borderId="0" xfId="2512" applyNumberFormat="1" applyFont="1" applyAlignment="1" applyProtection="1">
      <alignment horizontal="left" vertical="top"/>
    </xf>
    <xf numFmtId="211" fontId="147" fillId="0" borderId="0" xfId="1386" applyNumberFormat="1" applyFont="1" applyAlignment="1" applyProtection="1">
      <alignment horizontal="right"/>
    </xf>
    <xf numFmtId="211" fontId="147" fillId="0" borderId="0" xfId="1386" applyNumberFormat="1" applyFont="1" applyAlignment="1" applyProtection="1"/>
    <xf numFmtId="211" fontId="9" fillId="0" borderId="0" xfId="1386" applyNumberFormat="1" applyFont="1" applyFill="1" applyAlignment="1" applyProtection="1">
      <alignment horizontal="justify" vertical="top"/>
    </xf>
    <xf numFmtId="211" fontId="9" fillId="0" borderId="0" xfId="1386" applyNumberFormat="1" applyFont="1" applyFill="1" applyBorder="1" applyAlignment="1" applyProtection="1">
      <alignment vertical="top"/>
    </xf>
    <xf numFmtId="211" fontId="147" fillId="0" borderId="0" xfId="1386" applyNumberFormat="1" applyFont="1" applyProtection="1"/>
    <xf numFmtId="211" fontId="9" fillId="0" borderId="0" xfId="1386" applyNumberFormat="1" applyFont="1" applyFill="1" applyBorder="1" applyAlignment="1" applyProtection="1">
      <alignment horizontal="right" vertical="top"/>
    </xf>
    <xf numFmtId="211" fontId="9" fillId="0" borderId="0" xfId="2512" applyNumberFormat="1" applyFont="1" applyFill="1" applyBorder="1" applyAlignment="1" applyProtection="1">
      <alignment horizontal="left" vertical="top"/>
    </xf>
    <xf numFmtId="211" fontId="10" fillId="0" borderId="0" xfId="1386" applyNumberFormat="1" applyFont="1" applyFill="1" applyBorder="1" applyAlignment="1" applyProtection="1">
      <alignment horizontal="right" vertical="top"/>
    </xf>
    <xf numFmtId="211" fontId="9" fillId="0" borderId="129" xfId="1386" applyNumberFormat="1" applyFont="1" applyFill="1" applyBorder="1" applyAlignment="1" applyProtection="1">
      <alignment vertical="top"/>
    </xf>
    <xf numFmtId="211" fontId="9" fillId="0" borderId="0" xfId="1386" applyNumberFormat="1" applyFont="1" applyFill="1" applyAlignment="1" applyProtection="1">
      <alignment horizontal="right"/>
    </xf>
    <xf numFmtId="211" fontId="106" fillId="0" borderId="0" xfId="1386" applyNumberFormat="1" applyFont="1" applyAlignment="1" applyProtection="1">
      <alignment horizontal="right"/>
    </xf>
    <xf numFmtId="211" fontId="9" fillId="0" borderId="0" xfId="1386" applyNumberFormat="1" applyFont="1" applyAlignment="1" applyProtection="1">
      <alignment horizontal="right"/>
    </xf>
    <xf numFmtId="211" fontId="9" fillId="0" borderId="0" xfId="5836" applyNumberFormat="1" applyFont="1" applyAlignment="1" applyProtection="1">
      <alignment horizontal="right" vertical="top"/>
    </xf>
    <xf numFmtId="16" fontId="147" fillId="0" borderId="0" xfId="1386" quotePrefix="1" applyNumberFormat="1" applyFont="1" applyFill="1" applyAlignment="1" applyProtection="1">
      <alignment horizontal="left" vertical="top"/>
    </xf>
    <xf numFmtId="211" fontId="147" fillId="0" borderId="0" xfId="1386" applyNumberFormat="1" applyFont="1" applyFill="1" applyAlignment="1" applyProtection="1">
      <alignment horizontal="right" vertical="top"/>
    </xf>
    <xf numFmtId="0" fontId="147" fillId="0" borderId="0" xfId="1386" applyFont="1" applyFill="1" applyAlignment="1" applyProtection="1">
      <alignment wrapText="1"/>
    </xf>
    <xf numFmtId="0" fontId="9" fillId="0" borderId="0" xfId="1386" quotePrefix="1" applyFont="1" applyFill="1" applyProtection="1"/>
    <xf numFmtId="211" fontId="147" fillId="0" borderId="0" xfId="1386" applyNumberFormat="1" applyFont="1" applyFill="1" applyBorder="1" applyAlignment="1" applyProtection="1">
      <alignment horizontal="right" vertical="top"/>
    </xf>
    <xf numFmtId="211" fontId="9" fillId="0" borderId="0" xfId="1386" applyNumberFormat="1" applyFont="1" applyBorder="1" applyAlignment="1" applyProtection="1">
      <alignment horizontal="right"/>
    </xf>
    <xf numFmtId="211" fontId="147" fillId="0" borderId="0" xfId="1386" applyNumberFormat="1" applyFont="1" applyFill="1" applyBorder="1" applyAlignment="1" applyProtection="1">
      <alignment horizontal="right"/>
    </xf>
    <xf numFmtId="211" fontId="9" fillId="0" borderId="0" xfId="1386" applyNumberFormat="1" applyFont="1" applyFill="1" applyBorder="1" applyAlignment="1" applyProtection="1">
      <alignment horizontal="right"/>
    </xf>
    <xf numFmtId="211" fontId="147" fillId="0" borderId="0" xfId="1386" applyNumberFormat="1" applyFont="1" applyFill="1" applyAlignment="1" applyProtection="1">
      <alignment horizontal="justify" vertical="top"/>
    </xf>
    <xf numFmtId="211" fontId="9" fillId="0" borderId="0" xfId="1386" applyNumberFormat="1" applyFont="1" applyFill="1" applyAlignment="1" applyProtection="1">
      <alignment vertical="top"/>
    </xf>
    <xf numFmtId="211" fontId="9" fillId="0" borderId="129" xfId="5836" applyNumberFormat="1" applyFont="1" applyFill="1" applyBorder="1" applyAlignment="1" applyProtection="1">
      <alignment horizontal="right"/>
    </xf>
    <xf numFmtId="211" fontId="9" fillId="0" borderId="0" xfId="6" applyNumberFormat="1" applyFont="1" applyAlignment="1" applyProtection="1">
      <alignment horizontal="right"/>
    </xf>
    <xf numFmtId="211" fontId="10" fillId="0" borderId="0" xfId="1386" applyNumberFormat="1" applyFont="1" applyFill="1" applyBorder="1" applyAlignment="1" applyProtection="1">
      <alignment horizontal="right"/>
    </xf>
    <xf numFmtId="211" fontId="10" fillId="0" borderId="1" xfId="1386" applyNumberFormat="1" applyFont="1" applyFill="1" applyBorder="1" applyAlignment="1" applyProtection="1">
      <alignment horizontal="right" wrapText="1"/>
    </xf>
    <xf numFmtId="211" fontId="10" fillId="0" borderId="0" xfId="1386" applyNumberFormat="1" applyFont="1" applyFill="1" applyBorder="1" applyAlignment="1" applyProtection="1">
      <alignment horizontal="right" wrapText="1"/>
    </xf>
    <xf numFmtId="211" fontId="248" fillId="0" borderId="0" xfId="1386" applyNumberFormat="1" applyFont="1" applyFill="1" applyBorder="1" applyAlignment="1" applyProtection="1">
      <alignment horizontal="right" wrapText="1"/>
    </xf>
    <xf numFmtId="211" fontId="9" fillId="0" borderId="0" xfId="6" applyNumberFormat="1" applyFont="1" applyFill="1" applyAlignment="1" applyProtection="1">
      <alignment horizontal="right"/>
    </xf>
    <xf numFmtId="211" fontId="10" fillId="0" borderId="0" xfId="6" applyNumberFormat="1" applyFont="1" applyBorder="1" applyAlignment="1" applyProtection="1">
      <alignment horizontal="right"/>
    </xf>
    <xf numFmtId="211" fontId="9" fillId="0" borderId="0" xfId="20797" applyNumberFormat="1" applyFont="1" applyFill="1" applyBorder="1" applyAlignment="1" applyProtection="1">
      <alignment horizontal="right"/>
    </xf>
    <xf numFmtId="211" fontId="9" fillId="0" borderId="0" xfId="5834" applyNumberFormat="1" applyFont="1" applyFill="1" applyBorder="1" applyAlignment="1" applyProtection="1">
      <alignment horizontal="right"/>
    </xf>
    <xf numFmtId="211" fontId="9" fillId="0" borderId="0" xfId="6" applyNumberFormat="1" applyFont="1" applyFill="1" applyBorder="1" applyAlignment="1" applyProtection="1">
      <alignment horizontal="right"/>
    </xf>
    <xf numFmtId="211" fontId="9" fillId="0" borderId="130" xfId="1386" applyNumberFormat="1" applyFont="1" applyFill="1" applyBorder="1" applyAlignment="1" applyProtection="1">
      <alignment horizontal="right" vertical="top"/>
    </xf>
    <xf numFmtId="49" fontId="10" fillId="0" borderId="0" xfId="20794" applyNumberFormat="1" applyFont="1" applyFill="1" applyBorder="1" applyAlignment="1" applyProtection="1">
      <alignment horizontal="left" vertical="center"/>
    </xf>
    <xf numFmtId="0" fontId="10" fillId="0" borderId="0" xfId="20794" applyFont="1" applyFill="1" applyBorder="1" applyAlignment="1" applyProtection="1">
      <alignment horizontal="left" vertical="center" wrapText="1"/>
    </xf>
    <xf numFmtId="211" fontId="16" fillId="0" borderId="0" xfId="20794" applyNumberFormat="1" applyFont="1" applyFill="1" applyAlignment="1" applyProtection="1">
      <alignment horizontal="right"/>
    </xf>
    <xf numFmtId="211" fontId="9" fillId="0" borderId="0" xfId="20795" applyNumberFormat="1" applyFont="1" applyFill="1" applyAlignment="1" applyProtection="1">
      <alignment horizontal="right"/>
    </xf>
    <xf numFmtId="211" fontId="256" fillId="0" borderId="0" xfId="1386" applyNumberFormat="1" applyFont="1" applyFill="1" applyAlignment="1" applyProtection="1">
      <alignment horizontal="right"/>
    </xf>
    <xf numFmtId="211" fontId="256" fillId="0" borderId="60" xfId="1386" applyNumberFormat="1" applyFont="1" applyFill="1" applyBorder="1" applyAlignment="1" applyProtection="1">
      <alignment horizontal="right"/>
    </xf>
    <xf numFmtId="211" fontId="256" fillId="0" borderId="0" xfId="1386" applyNumberFormat="1" applyFont="1" applyFill="1" applyBorder="1" applyAlignment="1" applyProtection="1">
      <alignment horizontal="right"/>
    </xf>
    <xf numFmtId="211" fontId="257" fillId="0" borderId="0" xfId="1288" applyNumberFormat="1" applyFont="1" applyFill="1" applyAlignment="1" applyProtection="1">
      <alignment horizontal="right" vertical="center"/>
    </xf>
    <xf numFmtId="211" fontId="257" fillId="0" borderId="0" xfId="1386" applyNumberFormat="1" applyFont="1" applyFill="1" applyProtection="1"/>
    <xf numFmtId="211" fontId="256" fillId="0" borderId="0" xfId="1386" applyNumberFormat="1" applyFont="1" applyFill="1" applyAlignment="1" applyProtection="1">
      <alignment horizontal="right" vertical="top"/>
    </xf>
    <xf numFmtId="211" fontId="257" fillId="0" borderId="0" xfId="20795" applyNumberFormat="1" applyFont="1" applyFill="1" applyBorder="1" applyAlignment="1" applyProtection="1">
      <alignment horizontal="right"/>
    </xf>
    <xf numFmtId="49" fontId="257" fillId="0" borderId="0" xfId="1386" applyNumberFormat="1" applyFont="1" applyFill="1" applyBorder="1" applyAlignment="1" applyProtection="1">
      <alignment horizontal="justify" vertical="top" wrapText="1"/>
    </xf>
    <xf numFmtId="49" fontId="256" fillId="0" borderId="0" xfId="1386" applyNumberFormat="1" applyFont="1" applyFill="1" applyAlignment="1" applyProtection="1">
      <alignment horizontal="right" wrapText="1"/>
    </xf>
    <xf numFmtId="211" fontId="257" fillId="0" borderId="0" xfId="1386" applyNumberFormat="1" applyFont="1" applyFill="1" applyAlignment="1" applyProtection="1">
      <alignment horizontal="right"/>
    </xf>
    <xf numFmtId="211" fontId="257" fillId="0" borderId="0" xfId="1288" applyNumberFormat="1" applyFont="1" applyFill="1" applyAlignment="1" applyProtection="1">
      <alignment horizontal="right"/>
    </xf>
    <xf numFmtId="211" fontId="256" fillId="0" borderId="0" xfId="1386" applyNumberFormat="1" applyFont="1" applyFill="1" applyProtection="1"/>
    <xf numFmtId="211" fontId="256" fillId="0" borderId="131" xfId="1386" applyNumberFormat="1" applyFont="1" applyFill="1" applyBorder="1" applyAlignment="1" applyProtection="1">
      <alignment horizontal="right"/>
    </xf>
    <xf numFmtId="211" fontId="256" fillId="0" borderId="130" xfId="1386" applyNumberFormat="1" applyFont="1" applyFill="1" applyBorder="1" applyAlignment="1" applyProtection="1">
      <alignment horizontal="right"/>
    </xf>
    <xf numFmtId="211" fontId="257" fillId="0" borderId="0" xfId="1386" applyNumberFormat="1" applyFont="1" applyFill="1" applyAlignment="1" applyProtection="1">
      <alignment vertical="top"/>
    </xf>
    <xf numFmtId="211" fontId="257" fillId="0" borderId="0" xfId="1386" applyNumberFormat="1" applyFont="1" applyFill="1" applyAlignment="1" applyProtection="1">
      <alignment horizontal="right" vertical="top"/>
    </xf>
    <xf numFmtId="49" fontId="256" fillId="0" borderId="0" xfId="6668" applyNumberFormat="1" applyFont="1" applyFill="1" applyAlignment="1" applyProtection="1">
      <alignment vertical="center" wrapText="1"/>
    </xf>
    <xf numFmtId="211" fontId="256" fillId="0" borderId="0" xfId="2512" applyNumberFormat="1" applyFont="1" applyFill="1" applyAlignment="1" applyProtection="1">
      <alignment horizontal="left" vertical="top"/>
    </xf>
    <xf numFmtId="211" fontId="256" fillId="0" borderId="0" xfId="20796" applyNumberFormat="1" applyFont="1" applyFill="1" applyAlignment="1" applyProtection="1">
      <alignment horizontal="right"/>
    </xf>
    <xf numFmtId="49" fontId="256" fillId="0" borderId="129" xfId="1386" applyNumberFormat="1" applyFont="1" applyFill="1" applyBorder="1" applyAlignment="1" applyProtection="1">
      <alignment horizontal="left" vertical="top"/>
    </xf>
    <xf numFmtId="0" fontId="256" fillId="0" borderId="129" xfId="1386" applyFont="1" applyFill="1" applyBorder="1" applyAlignment="1" applyProtection="1">
      <alignment horizontal="justify" wrapText="1"/>
    </xf>
    <xf numFmtId="0" fontId="256" fillId="0" borderId="129" xfId="1386" applyFont="1" applyFill="1" applyBorder="1" applyProtection="1"/>
    <xf numFmtId="0" fontId="256" fillId="0" borderId="129" xfId="1386" applyFont="1" applyFill="1" applyBorder="1" applyAlignment="1" applyProtection="1">
      <alignment horizontal="right"/>
    </xf>
    <xf numFmtId="211" fontId="256" fillId="0" borderId="129" xfId="1386" applyNumberFormat="1" applyFont="1" applyFill="1" applyBorder="1" applyAlignment="1" applyProtection="1">
      <alignment horizontal="right"/>
    </xf>
    <xf numFmtId="0" fontId="257" fillId="0" borderId="0" xfId="1386" applyFont="1" applyFill="1" applyBorder="1" applyProtection="1"/>
    <xf numFmtId="0" fontId="10" fillId="0" borderId="0" xfId="1386" applyFont="1" applyFill="1" applyBorder="1" applyAlignment="1" applyProtection="1">
      <alignment horizontal="right" wrapText="1"/>
    </xf>
    <xf numFmtId="0" fontId="10" fillId="0" borderId="0" xfId="1386" applyFont="1" applyFill="1" applyAlignment="1" applyProtection="1">
      <alignment horizontal="left" vertical="top" wrapText="1"/>
    </xf>
    <xf numFmtId="211" fontId="10" fillId="0" borderId="0" xfId="1386" applyNumberFormat="1" applyFont="1" applyFill="1" applyAlignment="1" applyProtection="1">
      <alignment horizontal="right"/>
    </xf>
    <xf numFmtId="211" fontId="147" fillId="0" borderId="0" xfId="2515" applyNumberFormat="1" applyFont="1" applyFill="1" applyBorder="1" applyAlignment="1" applyProtection="1">
      <alignment horizontal="right" vertical="top"/>
    </xf>
    <xf numFmtId="211" fontId="147" fillId="0" borderId="129" xfId="2515" applyNumberFormat="1" applyFont="1" applyFill="1" applyBorder="1" applyAlignment="1" applyProtection="1">
      <alignment horizontal="right" vertical="top"/>
    </xf>
    <xf numFmtId="211" fontId="147" fillId="0" borderId="0" xfId="2512" applyNumberFormat="1" applyFont="1" applyProtection="1"/>
    <xf numFmtId="206" fontId="10" fillId="0" borderId="0" xfId="2512" applyNumberFormat="1" applyFont="1" applyFill="1" applyProtection="1">
      <protection locked="0"/>
    </xf>
    <xf numFmtId="0" fontId="58" fillId="0" borderId="0" xfId="1386" applyFont="1" applyAlignment="1" applyProtection="1">
      <alignment horizontal="left" vertical="center"/>
    </xf>
    <xf numFmtId="174" fontId="40" fillId="0" borderId="129" xfId="1386" applyNumberFormat="1" applyFont="1" applyFill="1" applyBorder="1" applyAlignment="1" applyProtection="1">
      <alignment horizontal="right" vertical="top"/>
    </xf>
    <xf numFmtId="182" fontId="10" fillId="0" borderId="132" xfId="3" applyNumberFormat="1" applyFont="1" applyFill="1" applyBorder="1" applyAlignment="1" applyProtection="1">
      <alignment horizontal="right"/>
    </xf>
    <xf numFmtId="0" fontId="9" fillId="0" borderId="132" xfId="6" applyFont="1" applyBorder="1" applyAlignment="1" applyProtection="1">
      <alignment horizontal="left"/>
    </xf>
    <xf numFmtId="44" fontId="10" fillId="0" borderId="0" xfId="1639" applyNumberFormat="1" applyFont="1" applyFill="1" applyBorder="1" applyAlignment="1" applyProtection="1">
      <alignment horizontal="right" vertical="top"/>
    </xf>
    <xf numFmtId="3" fontId="256" fillId="0" borderId="129" xfId="1386" applyNumberFormat="1" applyFont="1" applyFill="1" applyBorder="1" applyAlignment="1" applyProtection="1">
      <alignment horizontal="right"/>
    </xf>
    <xf numFmtId="211" fontId="9" fillId="0" borderId="0" xfId="2512" applyNumberFormat="1" applyFont="1" applyAlignment="1" applyProtection="1">
      <alignment horizontal="left"/>
    </xf>
    <xf numFmtId="211" fontId="64" fillId="0" borderId="0" xfId="1386" applyNumberFormat="1" applyFont="1" applyAlignment="1" applyProtection="1">
      <alignment vertical="top"/>
    </xf>
    <xf numFmtId="211" fontId="147" fillId="0" borderId="129" xfId="1386" applyNumberFormat="1" applyFont="1" applyBorder="1" applyAlignment="1" applyProtection="1">
      <alignment horizontal="right"/>
    </xf>
    <xf numFmtId="211" fontId="9" fillId="0" borderId="129" xfId="20797" applyNumberFormat="1" applyFont="1" applyFill="1" applyBorder="1" applyAlignment="1" applyProtection="1">
      <alignment horizontal="right"/>
    </xf>
    <xf numFmtId="0" fontId="257" fillId="0" borderId="0" xfId="1386" applyFont="1" applyFill="1" applyAlignment="1" applyProtection="1">
      <alignment horizontal="left"/>
    </xf>
    <xf numFmtId="49" fontId="256" fillId="0" borderId="129" xfId="1386" applyNumberFormat="1" applyFont="1" applyFill="1" applyBorder="1" applyAlignment="1" applyProtection="1">
      <alignment horizontal="justify" vertical="top" wrapText="1"/>
    </xf>
    <xf numFmtId="0" fontId="257" fillId="0" borderId="129" xfId="1288" applyFont="1" applyFill="1" applyBorder="1" applyAlignment="1" applyProtection="1">
      <alignment horizontal="left" vertical="top" wrapText="1"/>
    </xf>
    <xf numFmtId="0" fontId="257" fillId="0" borderId="129" xfId="1386" applyFont="1" applyFill="1" applyBorder="1" applyAlignment="1" applyProtection="1">
      <alignment horizontal="left"/>
    </xf>
    <xf numFmtId="3" fontId="257" fillId="0" borderId="129" xfId="1386" applyNumberFormat="1" applyFont="1" applyFill="1" applyBorder="1" applyAlignment="1" applyProtection="1">
      <alignment horizontal="right"/>
    </xf>
    <xf numFmtId="206" fontId="257" fillId="65" borderId="129" xfId="1386" applyNumberFormat="1" applyFont="1" applyFill="1" applyBorder="1" applyProtection="1">
      <protection locked="0"/>
    </xf>
    <xf numFmtId="44" fontId="56" fillId="70" borderId="14" xfId="5830" applyFont="1" applyFill="1" applyBorder="1" applyAlignment="1" applyProtection="1">
      <alignment horizontal="right"/>
    </xf>
    <xf numFmtId="44" fontId="56" fillId="70" borderId="14" xfId="83" applyNumberFormat="1" applyFont="1" applyFill="1" applyBorder="1" applyAlignment="1" applyProtection="1">
      <alignment horizontal="left"/>
    </xf>
    <xf numFmtId="44" fontId="9" fillId="0" borderId="0" xfId="5830" applyFont="1" applyBorder="1" applyProtection="1"/>
    <xf numFmtId="44" fontId="9" fillId="0" borderId="0" xfId="5830" applyFont="1" applyAlignment="1" applyProtection="1"/>
    <xf numFmtId="0" fontId="9" fillId="0" borderId="0" xfId="1386" applyFont="1" applyAlignment="1" applyProtection="1"/>
    <xf numFmtId="44" fontId="10" fillId="0" borderId="15" xfId="5830" applyFont="1" applyFill="1" applyBorder="1" applyAlignment="1" applyProtection="1">
      <alignment horizontal="right" wrapText="1"/>
    </xf>
    <xf numFmtId="44" fontId="15" fillId="24" borderId="0" xfId="5830" applyFont="1" applyFill="1" applyBorder="1" applyAlignment="1" applyProtection="1">
      <alignment horizontal="right" wrapText="1"/>
    </xf>
    <xf numFmtId="44" fontId="10" fillId="0" borderId="16" xfId="5830" applyFont="1" applyFill="1" applyBorder="1" applyAlignment="1" applyProtection="1">
      <alignment horizontal="right" wrapText="1"/>
    </xf>
    <xf numFmtId="44" fontId="10" fillId="0" borderId="16" xfId="784" applyNumberFormat="1" applyFont="1" applyFill="1" applyBorder="1" applyAlignment="1" applyProtection="1">
      <alignment horizontal="right" wrapText="1"/>
    </xf>
    <xf numFmtId="44" fontId="10" fillId="0" borderId="17" xfId="5830" applyFont="1" applyFill="1" applyBorder="1" applyAlignment="1" applyProtection="1">
      <alignment horizontal="right"/>
    </xf>
    <xf numFmtId="44" fontId="10" fillId="0" borderId="17" xfId="784" applyNumberFormat="1" applyFont="1" applyFill="1" applyBorder="1" applyAlignment="1" applyProtection="1">
      <alignment horizontal="right" wrapText="1"/>
    </xf>
    <xf numFmtId="44" fontId="9" fillId="0" borderId="0" xfId="5830" applyFont="1" applyFill="1" applyBorder="1" applyProtection="1"/>
    <xf numFmtId="0" fontId="9" fillId="0" borderId="0" xfId="5573" applyFont="1" applyFill="1" applyBorder="1" applyProtection="1"/>
    <xf numFmtId="175" fontId="56" fillId="69" borderId="14" xfId="83" applyNumberFormat="1" applyFont="1" applyFill="1" applyBorder="1" applyAlignment="1" applyProtection="1">
      <alignment horizontal="right"/>
    </xf>
    <xf numFmtId="44" fontId="56" fillId="69" borderId="14" xfId="83" applyNumberFormat="1" applyFont="1" applyFill="1" applyBorder="1" applyAlignment="1" applyProtection="1">
      <alignment horizontal="left"/>
    </xf>
    <xf numFmtId="0" fontId="138" fillId="0" borderId="0" xfId="83" applyNumberFormat="1" applyFont="1" applyProtection="1"/>
    <xf numFmtId="175" fontId="9" fillId="0" borderId="0" xfId="83" applyNumberFormat="1" applyFont="1" applyFill="1" applyBorder="1" applyAlignment="1" applyProtection="1">
      <alignment horizontal="right"/>
    </xf>
    <xf numFmtId="44" fontId="9" fillId="0" borderId="0" xfId="83" applyNumberFormat="1" applyFont="1" applyFill="1" applyBorder="1" applyAlignment="1" applyProtection="1">
      <alignment horizontal="right"/>
    </xf>
    <xf numFmtId="44" fontId="9" fillId="0" borderId="0" xfId="83" applyNumberFormat="1" applyFont="1" applyFill="1" applyAlignment="1" applyProtection="1">
      <alignment horizontal="left" vertical="top" wrapText="1"/>
    </xf>
    <xf numFmtId="175" fontId="10" fillId="0" borderId="15" xfId="784" applyNumberFormat="1" applyFont="1" applyFill="1" applyBorder="1" applyAlignment="1" applyProtection="1">
      <alignment horizontal="right" wrapText="1"/>
    </xf>
    <xf numFmtId="2" fontId="9" fillId="0" borderId="0" xfId="83" applyNumberFormat="1" applyFont="1" applyFill="1" applyProtection="1"/>
    <xf numFmtId="4" fontId="9" fillId="65" borderId="0" xfId="5573" applyNumberFormat="1" applyFont="1" applyFill="1" applyBorder="1" applyProtection="1">
      <protection locked="0"/>
    </xf>
    <xf numFmtId="44" fontId="9" fillId="0" borderId="0" xfId="5830" applyFont="1" applyBorder="1" applyProtection="1">
      <protection locked="0"/>
    </xf>
    <xf numFmtId="44" fontId="9" fillId="0" borderId="1" xfId="5830" applyFont="1" applyFill="1" applyBorder="1" applyAlignment="1" applyProtection="1">
      <alignment horizontal="right"/>
      <protection locked="0"/>
    </xf>
    <xf numFmtId="44" fontId="10" fillId="0" borderId="17" xfId="5830" applyFont="1" applyFill="1" applyBorder="1" applyAlignment="1" applyProtection="1">
      <alignment horizontal="right"/>
      <protection locked="0"/>
    </xf>
    <xf numFmtId="0" fontId="9" fillId="0" borderId="0" xfId="5573" applyFont="1" applyBorder="1" applyProtection="1">
      <protection locked="0"/>
    </xf>
    <xf numFmtId="0" fontId="243" fillId="0" borderId="86" xfId="3473" applyFont="1" applyBorder="1" applyAlignment="1">
      <alignment horizontal="left" vertical="center" wrapText="1"/>
    </xf>
    <xf numFmtId="49" fontId="251" fillId="0" borderId="0" xfId="1494" applyNumberFormat="1" applyFont="1" applyAlignment="1">
      <alignment horizontal="left" vertical="center" wrapText="1"/>
    </xf>
    <xf numFmtId="49" fontId="256" fillId="0" borderId="0" xfId="1386" applyNumberFormat="1" applyFont="1" applyAlignment="1">
      <alignment vertical="top" wrapText="1"/>
    </xf>
    <xf numFmtId="49" fontId="256" fillId="0" borderId="0" xfId="1386" applyNumberFormat="1" applyFont="1" applyAlignment="1">
      <alignment horizontal="justify" vertical="top" wrapText="1"/>
    </xf>
    <xf numFmtId="0" fontId="58" fillId="0" borderId="0" xfId="0" applyFont="1" applyAlignment="1">
      <alignment vertical="top" wrapText="1"/>
    </xf>
    <xf numFmtId="0" fontId="10" fillId="0" borderId="0" xfId="0" applyFont="1" applyAlignment="1">
      <alignment vertical="top" wrapText="1"/>
    </xf>
    <xf numFmtId="0" fontId="66" fillId="64" borderId="125" xfId="0" applyFont="1" applyFill="1" applyBorder="1" applyAlignment="1">
      <alignment horizontal="center"/>
    </xf>
    <xf numFmtId="0" fontId="66" fillId="64" borderId="2" xfId="0" applyFont="1" applyFill="1" applyBorder="1" applyAlignment="1">
      <alignment horizontal="center"/>
    </xf>
    <xf numFmtId="0" fontId="109" fillId="63" borderId="0" xfId="0" applyFont="1" applyFill="1" applyBorder="1" applyAlignment="1" applyProtection="1">
      <alignment horizontal="center"/>
    </xf>
    <xf numFmtId="0" fontId="36" fillId="0" borderId="139" xfId="0" applyFont="1" applyBorder="1" applyAlignment="1">
      <alignment horizontal="center"/>
    </xf>
    <xf numFmtId="0" fontId="36" fillId="0" borderId="163" xfId="0" applyFont="1" applyBorder="1" applyAlignment="1">
      <alignment horizontal="center"/>
    </xf>
    <xf numFmtId="0" fontId="36" fillId="0" borderId="164" xfId="0" applyFont="1" applyBorder="1" applyAlignment="1">
      <alignment horizontal="center"/>
    </xf>
    <xf numFmtId="0" fontId="36" fillId="0" borderId="140" xfId="0" applyFont="1" applyBorder="1" applyAlignment="1">
      <alignment horizontal="center"/>
    </xf>
    <xf numFmtId="0" fontId="66" fillId="0" borderId="102" xfId="0" applyFont="1" applyBorder="1" applyAlignment="1">
      <alignment horizontal="center" wrapText="1"/>
    </xf>
    <xf numFmtId="0" fontId="66" fillId="0" borderId="113" xfId="0" applyFont="1" applyBorder="1" applyAlignment="1">
      <alignment horizontal="center" wrapText="1"/>
    </xf>
    <xf numFmtId="0" fontId="36" fillId="0" borderId="125" xfId="0" applyFont="1" applyBorder="1" applyAlignment="1">
      <alignment horizontal="center" wrapText="1"/>
    </xf>
    <xf numFmtId="0" fontId="36" fillId="0" borderId="106" xfId="0" applyFont="1" applyBorder="1" applyAlignment="1">
      <alignment horizontal="center" wrapText="1"/>
    </xf>
    <xf numFmtId="0" fontId="36" fillId="0" borderId="2" xfId="0" applyFont="1" applyBorder="1" applyAlignment="1">
      <alignment horizontal="center" wrapText="1"/>
    </xf>
    <xf numFmtId="0" fontId="63" fillId="0" borderId="129" xfId="2998" applyFont="1" applyFill="1" applyBorder="1" applyAlignment="1">
      <alignment horizontal="center" vertical="center" wrapText="1"/>
    </xf>
    <xf numFmtId="0" fontId="265" fillId="0" borderId="129" xfId="0" applyFont="1" applyBorder="1" applyAlignment="1">
      <alignment horizontal="center" vertical="center" wrapText="1"/>
    </xf>
    <xf numFmtId="0" fontId="265" fillId="0" borderId="0" xfId="0" applyFont="1" applyBorder="1" applyAlignment="1">
      <alignment horizontal="center" vertical="center" wrapText="1"/>
    </xf>
    <xf numFmtId="0" fontId="250" fillId="0" borderId="54" xfId="2998" applyFont="1" applyFill="1" applyBorder="1" applyAlignment="1">
      <alignment horizontal="right" vertical="center" wrapText="1"/>
    </xf>
    <xf numFmtId="0" fontId="250" fillId="0" borderId="119" xfId="2998" applyFont="1" applyFill="1" applyBorder="1" applyAlignment="1">
      <alignment horizontal="right" vertical="center" wrapText="1"/>
    </xf>
    <xf numFmtId="0" fontId="251" fillId="0" borderId="0" xfId="3473" applyNumberFormat="1" applyFont="1" applyFill="1" applyBorder="1" applyAlignment="1" applyProtection="1">
      <alignment horizontal="left" vertical="center" wrapText="1"/>
    </xf>
  </cellXfs>
  <cellStyles count="21143">
    <cellStyle name=" 1" xfId="797"/>
    <cellStyle name=" 1 2" xfId="798"/>
    <cellStyle name=" 1 2 2" xfId="8067"/>
    <cellStyle name=" 1 2 3" xfId="7051"/>
    <cellStyle name=" 1 3" xfId="799"/>
    <cellStyle name=" 1 3 2" xfId="6322"/>
    <cellStyle name=" 1 3 3" xfId="8296"/>
    <cellStyle name="_List10" xfId="13928"/>
    <cellStyle name="_zahtevek" xfId="13504"/>
    <cellStyle name="_zahtevek_1" xfId="14249"/>
    <cellStyle name="20 % – Poudarek1 2" xfId="10"/>
    <cellStyle name="20 % – Poudarek1 2 2" xfId="11"/>
    <cellStyle name="20 % – Poudarek1 2 2 2" xfId="800"/>
    <cellStyle name="20 % – Poudarek1 2 2 2 2" xfId="2532"/>
    <cellStyle name="20 % – Poudarek1 2 2 2 3" xfId="7848"/>
    <cellStyle name="20 % – Poudarek1 2 2 3" xfId="2533"/>
    <cellStyle name="20 % – Poudarek1 2 2 4" xfId="5856"/>
    <cellStyle name="20 % – Poudarek1 2 3" xfId="801"/>
    <cellStyle name="20 % – Poudarek1 2 3 2" xfId="2534"/>
    <cellStyle name="20 % – Poudarek1 2 3 3" xfId="6324"/>
    <cellStyle name="20 % – Poudarek1 2 4" xfId="2535"/>
    <cellStyle name="20 % – Poudarek1 2 5" xfId="6323"/>
    <cellStyle name="20 % – Poudarek1 3" xfId="12"/>
    <cellStyle name="20 % – Poudarek1 3 2" xfId="13"/>
    <cellStyle name="20 % – Poudarek1 3 2 2" xfId="802"/>
    <cellStyle name="20 % – Poudarek1 3 2 2 2" xfId="2537"/>
    <cellStyle name="20 % – Poudarek1 3 2 2 3" xfId="7847"/>
    <cellStyle name="20 % – Poudarek1 3 2 3" xfId="803"/>
    <cellStyle name="20 % – Poudarek1 3 2 3 2" xfId="2538"/>
    <cellStyle name="20 % – Poudarek1 3 2 3 3" xfId="7049"/>
    <cellStyle name="20 % – Poudarek1 3 2 3 4" xfId="8297"/>
    <cellStyle name="20 % – Poudarek1 3 2 4" xfId="2539"/>
    <cellStyle name="20 % – Poudarek1 3 2 5" xfId="6325"/>
    <cellStyle name="20 % – Poudarek1 3 3" xfId="804"/>
    <cellStyle name="20 % – Poudarek1 3 3 2" xfId="2540"/>
    <cellStyle name="20 % – Poudarek1 3 3 3" xfId="5857"/>
    <cellStyle name="20 % – Poudarek1 3 4" xfId="805"/>
    <cellStyle name="20 % – Poudarek1 3 4 2" xfId="2541"/>
    <cellStyle name="20 % – Poudarek1 3 4 2 2" xfId="2542"/>
    <cellStyle name="20 % – Poudarek1 3 4 3" xfId="2543"/>
    <cellStyle name="20 % – Poudarek1 3 4 3 2" xfId="2544"/>
    <cellStyle name="20 % – Poudarek1 3 4 4" xfId="2545"/>
    <cellStyle name="20 % – Poudarek1 3 4 5" xfId="8298"/>
    <cellStyle name="20 % – Poudarek1 3 5" xfId="2546"/>
    <cellStyle name="20 % – Poudarek1 3 6" xfId="2536"/>
    <cellStyle name="20 % – Poudarek1 3 7" xfId="7050"/>
    <cellStyle name="20 % – Poudarek2 2" xfId="14"/>
    <cellStyle name="20 % – Poudarek2 2 2" xfId="15"/>
    <cellStyle name="20 % – Poudarek2 2 2 2" xfId="806"/>
    <cellStyle name="20 % – Poudarek2 2 2 2 2" xfId="2547"/>
    <cellStyle name="20 % – Poudarek2 2 2 2 3" xfId="7846"/>
    <cellStyle name="20 % – Poudarek2 2 2 3" xfId="2548"/>
    <cellStyle name="20 % – Poudarek2 2 2 4" xfId="6326"/>
    <cellStyle name="20 % – Poudarek2 2 3" xfId="807"/>
    <cellStyle name="20 % – Poudarek2 2 3 2" xfId="2549"/>
    <cellStyle name="20 % – Poudarek2 2 3 3" xfId="7845"/>
    <cellStyle name="20 % – Poudarek2 2 4" xfId="2550"/>
    <cellStyle name="20 % – Poudarek2 2 5" xfId="7048"/>
    <cellStyle name="20 % – Poudarek2 3" xfId="16"/>
    <cellStyle name="20 % – Poudarek2 3 2" xfId="17"/>
    <cellStyle name="20 % – Poudarek2 3 2 2" xfId="808"/>
    <cellStyle name="20 % – Poudarek2 3 2 2 2" xfId="2552"/>
    <cellStyle name="20 % – Poudarek2 3 2 2 3" xfId="7843"/>
    <cellStyle name="20 % – Poudarek2 3 2 3" xfId="809"/>
    <cellStyle name="20 % – Poudarek2 3 2 3 2" xfId="2553"/>
    <cellStyle name="20 % – Poudarek2 3 2 3 3" xfId="7842"/>
    <cellStyle name="20 % – Poudarek2 3 2 3 4" xfId="8299"/>
    <cellStyle name="20 % – Poudarek2 3 2 4" xfId="2554"/>
    <cellStyle name="20 % – Poudarek2 3 2 5" xfId="7047"/>
    <cellStyle name="20 % – Poudarek2 3 3" xfId="810"/>
    <cellStyle name="20 % – Poudarek2 3 3 2" xfId="2555"/>
    <cellStyle name="20 % – Poudarek2 3 3 3" xfId="7046"/>
    <cellStyle name="20 % – Poudarek2 3 4" xfId="811"/>
    <cellStyle name="20 % – Poudarek2 3 4 2" xfId="2556"/>
    <cellStyle name="20 % – Poudarek2 3 4 2 2" xfId="2557"/>
    <cellStyle name="20 % – Poudarek2 3 4 3" xfId="2558"/>
    <cellStyle name="20 % – Poudarek2 3 4 3 2" xfId="2559"/>
    <cellStyle name="20 % – Poudarek2 3 4 4" xfId="2560"/>
    <cellStyle name="20 % – Poudarek2 3 4 5" xfId="8300"/>
    <cellStyle name="20 % – Poudarek2 3 5" xfId="2561"/>
    <cellStyle name="20 % – Poudarek2 3 6" xfId="2551"/>
    <cellStyle name="20 % – Poudarek2 3 7" xfId="7844"/>
    <cellStyle name="20 % – Poudarek3 2" xfId="18"/>
    <cellStyle name="20 % – Poudarek3 2 2" xfId="19"/>
    <cellStyle name="20 % – Poudarek3 2 2 2" xfId="2562"/>
    <cellStyle name="20 % – Poudarek3 2 2 3" xfId="7841"/>
    <cellStyle name="20 % – Poudarek3 2 3" xfId="2563"/>
    <cellStyle name="20 % – Poudarek3 2 4" xfId="7045"/>
    <cellStyle name="20 % – Poudarek3 3" xfId="812"/>
    <cellStyle name="20 % – Poudarek3 3 2" xfId="2564"/>
    <cellStyle name="20 % – Poudarek4 2" xfId="20"/>
    <cellStyle name="20 % – Poudarek4 2 2" xfId="21"/>
    <cellStyle name="20 % – Poudarek4 2 2 2" xfId="813"/>
    <cellStyle name="20 % – Poudarek4 2 2 2 2" xfId="2565"/>
    <cellStyle name="20 % – Poudarek4 2 2 2 3" xfId="7043"/>
    <cellStyle name="20 % – Poudarek4 2 2 3" xfId="2566"/>
    <cellStyle name="20 % – Poudarek4 2 2 4" xfId="7044"/>
    <cellStyle name="20 % – Poudarek4 2 3" xfId="814"/>
    <cellStyle name="20 % – Poudarek4 2 3 2" xfId="2567"/>
    <cellStyle name="20 % – Poudarek4 2 3 3" xfId="7839"/>
    <cellStyle name="20 % – Poudarek4 2 4" xfId="2568"/>
    <cellStyle name="20 % – Poudarek4 2 5" xfId="7840"/>
    <cellStyle name="20 % – Poudarek4 3" xfId="22"/>
    <cellStyle name="20 % – Poudarek4 3 2" xfId="23"/>
    <cellStyle name="20 % – Poudarek4 3 2 2" xfId="815"/>
    <cellStyle name="20 % – Poudarek4 3 2 2 2" xfId="2571"/>
    <cellStyle name="20 % – Poudarek4 3 2 2 3" xfId="7041"/>
    <cellStyle name="20 % – Poudarek4 3 2 2 4" xfId="8301"/>
    <cellStyle name="20 % – Poudarek4 3 2 3" xfId="2572"/>
    <cellStyle name="20 % – Poudarek4 3 2 4" xfId="2570"/>
    <cellStyle name="20 % – Poudarek4 3 2 5" xfId="7838"/>
    <cellStyle name="20 % – Poudarek4 3 3" xfId="816"/>
    <cellStyle name="20 % – Poudarek4 3 3 2" xfId="2573"/>
    <cellStyle name="20 % – Poudarek4 3 3 2 2" xfId="2574"/>
    <cellStyle name="20 % – Poudarek4 3 3 3" xfId="2575"/>
    <cellStyle name="20 % – Poudarek4 3 3 3 2" xfId="2576"/>
    <cellStyle name="20 % – Poudarek4 3 3 4" xfId="2577"/>
    <cellStyle name="20 % – Poudarek4 3 3 5" xfId="8302"/>
    <cellStyle name="20 % – Poudarek4 3 4" xfId="2578"/>
    <cellStyle name="20 % – Poudarek4 3 5" xfId="2569"/>
    <cellStyle name="20 % – Poudarek4 3 6" xfId="7042"/>
    <cellStyle name="20 % – Poudarek5 2" xfId="24"/>
    <cellStyle name="20 % – Poudarek5 2 2" xfId="25"/>
    <cellStyle name="20 % – Poudarek5 2 2 2" xfId="817"/>
    <cellStyle name="20 % – Poudarek5 2 2 2 2" xfId="2579"/>
    <cellStyle name="20 % – Poudarek5 2 2 2 3" xfId="7836"/>
    <cellStyle name="20 % – Poudarek5 2 2 3" xfId="2580"/>
    <cellStyle name="20 % – Poudarek5 2 2 4" xfId="7837"/>
    <cellStyle name="20 % – Poudarek5 2 3" xfId="818"/>
    <cellStyle name="20 % – Poudarek5 2 3 2" xfId="2581"/>
    <cellStyle name="20 % – Poudarek5 2 3 3" xfId="7040"/>
    <cellStyle name="20 % – Poudarek5 2 4" xfId="2582"/>
    <cellStyle name="20 % – Poudarek5 2 5" xfId="7835"/>
    <cellStyle name="20 % – Poudarek5 3" xfId="26"/>
    <cellStyle name="20 % – Poudarek5 3 2" xfId="27"/>
    <cellStyle name="20 % – Poudarek5 3 2 2" xfId="819"/>
    <cellStyle name="20 % – Poudarek5 3 2 2 2" xfId="2584"/>
    <cellStyle name="20 % – Poudarek5 3 2 2 3" xfId="5858"/>
    <cellStyle name="20 % – Poudarek5 3 2 3" xfId="820"/>
    <cellStyle name="20 % – Poudarek5 3 2 3 2" xfId="2585"/>
    <cellStyle name="20 % – Poudarek5 3 2 3 3" xfId="7832"/>
    <cellStyle name="20 % – Poudarek5 3 2 3 4" xfId="8303"/>
    <cellStyle name="20 % – Poudarek5 3 2 4" xfId="2586"/>
    <cellStyle name="20 % – Poudarek5 3 2 5" xfId="6327"/>
    <cellStyle name="20 % – Poudarek5 3 3" xfId="821"/>
    <cellStyle name="20 % – Poudarek5 3 3 2" xfId="2587"/>
    <cellStyle name="20 % – Poudarek5 3 3 3" xfId="7834"/>
    <cellStyle name="20 % – Poudarek5 3 4" xfId="822"/>
    <cellStyle name="20 % – Poudarek5 3 4 2" xfId="2588"/>
    <cellStyle name="20 % – Poudarek5 3 4 2 2" xfId="2589"/>
    <cellStyle name="20 % – Poudarek5 3 4 3" xfId="2590"/>
    <cellStyle name="20 % – Poudarek5 3 4 3 2" xfId="2591"/>
    <cellStyle name="20 % – Poudarek5 3 4 4" xfId="2592"/>
    <cellStyle name="20 % – Poudarek5 3 4 5" xfId="8304"/>
    <cellStyle name="20 % – Poudarek5 3 5" xfId="2593"/>
    <cellStyle name="20 % – Poudarek5 3 6" xfId="2583"/>
    <cellStyle name="20 % – Poudarek5 3 7" xfId="7039"/>
    <cellStyle name="20 % – Poudarek6 2" xfId="28"/>
    <cellStyle name="20 % – Poudarek6 2 2" xfId="29"/>
    <cellStyle name="20 % – Poudarek6 2 2 2" xfId="823"/>
    <cellStyle name="20 % – Poudarek6 2 2 2 2" xfId="2594"/>
    <cellStyle name="20 % – Poudarek6 2 2 2 3" xfId="7831"/>
    <cellStyle name="20 % – Poudarek6 2 2 3" xfId="2595"/>
    <cellStyle name="20 % – Poudarek6 2 2 4" xfId="6328"/>
    <cellStyle name="20 % – Poudarek6 2 3" xfId="824"/>
    <cellStyle name="20 % – Poudarek6 2 3 2" xfId="2596"/>
    <cellStyle name="20 % – Poudarek6 2 3 3" xfId="7830"/>
    <cellStyle name="20 % – Poudarek6 2 4" xfId="2597"/>
    <cellStyle name="20 % – Poudarek6 2 5" xfId="7833"/>
    <cellStyle name="20 % – Poudarek6 3" xfId="30"/>
    <cellStyle name="20 % – Poudarek6 3 2" xfId="31"/>
    <cellStyle name="20 % – Poudarek6 3 2 2" xfId="825"/>
    <cellStyle name="20 % – Poudarek6 3 2 2 2" xfId="2600"/>
    <cellStyle name="20 % – Poudarek6 3 2 2 3" xfId="7828"/>
    <cellStyle name="20 % – Poudarek6 3 2 2 4" xfId="8305"/>
    <cellStyle name="20 % – Poudarek6 3 2 3" xfId="2601"/>
    <cellStyle name="20 % – Poudarek6 3 2 4" xfId="2599"/>
    <cellStyle name="20 % – Poudarek6 3 2 5" xfId="7038"/>
    <cellStyle name="20 % – Poudarek6 3 3" xfId="826"/>
    <cellStyle name="20 % – Poudarek6 3 3 2" xfId="2602"/>
    <cellStyle name="20 % – Poudarek6 3 3 2 2" xfId="2603"/>
    <cellStyle name="20 % – Poudarek6 3 3 3" xfId="2604"/>
    <cellStyle name="20 % – Poudarek6 3 3 3 2" xfId="2605"/>
    <cellStyle name="20 % – Poudarek6 3 3 4" xfId="2606"/>
    <cellStyle name="20 % – Poudarek6 3 3 5" xfId="8306"/>
    <cellStyle name="20 % – Poudarek6 3 4" xfId="827"/>
    <cellStyle name="20 % – Poudarek6 3 4 2" xfId="2607"/>
    <cellStyle name="20 % – Poudarek6 3 5" xfId="2608"/>
    <cellStyle name="20 % – Poudarek6 3 6" xfId="2598"/>
    <cellStyle name="20 % – Poudarek6 3 7" xfId="7829"/>
    <cellStyle name="20% - Accent1 1" xfId="828"/>
    <cellStyle name="20% - Accent1 1 2" xfId="829"/>
    <cellStyle name="20% - Accent1 1 2 2" xfId="2609"/>
    <cellStyle name="20% - Accent1 1 2 3" xfId="7037"/>
    <cellStyle name="20% - Accent1 1 3" xfId="830"/>
    <cellStyle name="20% - Accent1 1 3 2" xfId="2610"/>
    <cellStyle name="20% - Accent1 1 3 3" xfId="7036"/>
    <cellStyle name="20% - Accent1 1 3 4" xfId="8307"/>
    <cellStyle name="20% - Accent1 1 4" xfId="32"/>
    <cellStyle name="20% - Accent1 1 4 2" xfId="831"/>
    <cellStyle name="20% - Accent1 1 4 2 2" xfId="8223"/>
    <cellStyle name="20% - Accent1 1 4 2 3" xfId="7826"/>
    <cellStyle name="20% - Accent1 1 4 3" xfId="832"/>
    <cellStyle name="20% - Accent1 1 4 3 2" xfId="2612"/>
    <cellStyle name="20% - Accent1 1 4 3 3" xfId="2613"/>
    <cellStyle name="20% - Accent1 1 4 3 4" xfId="8308"/>
    <cellStyle name="20% - Accent1 1 4 4" xfId="2611"/>
    <cellStyle name="20% - Accent1 1 5" xfId="2614"/>
    <cellStyle name="20% - Accent1 1 6" xfId="7827"/>
    <cellStyle name="20% - Accent1 2" xfId="833"/>
    <cellStyle name="20% - Accent1 2 2" xfId="834"/>
    <cellStyle name="20% - Accent1 2 2 2" xfId="2615"/>
    <cellStyle name="20% - Accent1 2 2 3" xfId="7035"/>
    <cellStyle name="20% - Accent1 2 2 4" xfId="13172"/>
    <cellStyle name="20% - Accent1 2 3" xfId="835"/>
    <cellStyle name="20% - Accent1 2 3 2" xfId="2616"/>
    <cellStyle name="20% - Accent1 2 3 2 2" xfId="13925"/>
    <cellStyle name="20% - Accent1 2 3 2 2 2" xfId="15797"/>
    <cellStyle name="20% - Accent1 2 3 3" xfId="7816"/>
    <cellStyle name="20% - Accent1 2 3 4" xfId="8309"/>
    <cellStyle name="20% - Accent1 2 4" xfId="2617"/>
    <cellStyle name="20% - Accent1 2 5" xfId="7825"/>
    <cellStyle name="20% - Accent1 2 6" xfId="13305"/>
    <cellStyle name="20% - Accent1 2 6 2" xfId="13098"/>
    <cellStyle name="20% - Accent1 2 6 2 2" xfId="15626"/>
    <cellStyle name="20% - Accent1 2 6 3" xfId="15664"/>
    <cellStyle name="20% - Accent1 2 7" xfId="13375"/>
    <cellStyle name="20% - Accent1 2 7 2" xfId="15677"/>
    <cellStyle name="20% - Accent1 2 8" xfId="13556"/>
    <cellStyle name="20% - Accent1 2 8 2" xfId="15723"/>
    <cellStyle name="20% - Accent1 2 9" xfId="13099"/>
    <cellStyle name="20% - Accent1 3" xfId="836"/>
    <cellStyle name="20% - Accent1 3 2" xfId="837"/>
    <cellStyle name="20% - Accent1 3 2 2" xfId="2618"/>
    <cellStyle name="20% - Accent1 3 2 2 2" xfId="13505"/>
    <cellStyle name="20% - Accent1 3 2 2 2 2" xfId="13557"/>
    <cellStyle name="20% - Accent1 3 2 2 2 2 2" xfId="15724"/>
    <cellStyle name="20% - Accent1 3 2 2 2 3" xfId="15707"/>
    <cellStyle name="20% - Accent1 3 2 2 3" xfId="13483"/>
    <cellStyle name="20% - Accent1 3 2 2 3 2" xfId="15695"/>
    <cellStyle name="20% - Accent1 3 2 3" xfId="7823"/>
    <cellStyle name="20% - Accent1 3 2 3 2" xfId="13583"/>
    <cellStyle name="20% - Accent1 3 2 3 2 2" xfId="15728"/>
    <cellStyle name="20% - Accent1 3 2 4" xfId="13506"/>
    <cellStyle name="20% - Accent1 3 2 4 2" xfId="15708"/>
    <cellStyle name="20% - Accent1 3 2 5" xfId="14167"/>
    <cellStyle name="20% - Accent1 3 2 5 2" xfId="15850"/>
    <cellStyle name="20% - Accent1 3 2 6" xfId="13484"/>
    <cellStyle name="20% - Accent1 3 2 6 2" xfId="15696"/>
    <cellStyle name="20% - Accent1 3 3" xfId="838"/>
    <cellStyle name="20% - Accent1 3 3 2" xfId="2619"/>
    <cellStyle name="20% - Accent1 3 3 3" xfId="7822"/>
    <cellStyle name="20% - Accent1 3 3 4" xfId="8310"/>
    <cellStyle name="20% - Accent1 3 4" xfId="2620"/>
    <cellStyle name="20% - Accent1 3 5" xfId="7824"/>
    <cellStyle name="20% - Accent1 4" xfId="839"/>
    <cellStyle name="20% - Accent1 4 2" xfId="840"/>
    <cellStyle name="20% - Accent1 4 2 2" xfId="2621"/>
    <cellStyle name="20% - Accent1 4 2 3" xfId="7821"/>
    <cellStyle name="20% - Accent1 4 3" xfId="841"/>
    <cellStyle name="20% - Accent1 4 3 2" xfId="2622"/>
    <cellStyle name="20% - Accent1 4 3 3" xfId="7033"/>
    <cellStyle name="20% - Accent1 4 3 4" xfId="8311"/>
    <cellStyle name="20% - Accent1 4 4" xfId="2623"/>
    <cellStyle name="20% - Accent1 4 5" xfId="7034"/>
    <cellStyle name="20% - Accent1 5" xfId="842"/>
    <cellStyle name="20% - Accent1 5 2" xfId="843"/>
    <cellStyle name="20% - Accent1 5 2 2" xfId="2624"/>
    <cellStyle name="20% - Accent1 5 2 3" xfId="7820"/>
    <cellStyle name="20% - Accent1 5 3" xfId="844"/>
    <cellStyle name="20% - Accent1 5 3 2" xfId="2625"/>
    <cellStyle name="20% - Accent1 5 3 3" xfId="7819"/>
    <cellStyle name="20% - Accent1 5 3 4" xfId="8312"/>
    <cellStyle name="20% - Accent1 5 4" xfId="2626"/>
    <cellStyle name="20% - Accent1 5 5" xfId="7817"/>
    <cellStyle name="20% - Accent1 6" xfId="845"/>
    <cellStyle name="20% - Accent1 6 2" xfId="846"/>
    <cellStyle name="20% - Accent1 6 2 2" xfId="2627"/>
    <cellStyle name="20% - Accent1 6 2 3" xfId="7032"/>
    <cellStyle name="20% - Accent1 6 3" xfId="847"/>
    <cellStyle name="20% - Accent1 6 3 2" xfId="2628"/>
    <cellStyle name="20% - Accent1 6 3 3" xfId="7031"/>
    <cellStyle name="20% - Accent1 6 3 4" xfId="8313"/>
    <cellStyle name="20% - Accent1 6 4" xfId="2629"/>
    <cellStyle name="20% - Accent1 6 5" xfId="7818"/>
    <cellStyle name="20% - Accent1 7" xfId="14251"/>
    <cellStyle name="20% - Accent1 7 2" xfId="14313"/>
    <cellStyle name="20% - Accent1 7 2 2" xfId="15883"/>
    <cellStyle name="20% - Accent1 7 3" xfId="15866"/>
    <cellStyle name="20% - Accent2 1" xfId="848"/>
    <cellStyle name="20% - Accent2 1 2" xfId="2630"/>
    <cellStyle name="20% - Accent2 1 3" xfId="7030"/>
    <cellStyle name="20% - Accent2 2" xfId="849"/>
    <cellStyle name="20% - Accent2 2 2" xfId="2631"/>
    <cellStyle name="20% - Accent2 2 2 2" xfId="13798"/>
    <cellStyle name="20% - Accent2 2 2 3" xfId="13749"/>
    <cellStyle name="20% - Accent2 2 3" xfId="6329"/>
    <cellStyle name="20% - Accent2 2 3 2" xfId="14250"/>
    <cellStyle name="20% - Accent2 2 3 2 2" xfId="14293"/>
    <cellStyle name="20% - Accent2 2 3 2 2 2" xfId="15879"/>
    <cellStyle name="20% - Accent2 2 3 2 3" xfId="15865"/>
    <cellStyle name="20% - Accent2 2 3 3" xfId="13242"/>
    <cellStyle name="20% - Accent2 2 3 3 2" xfId="15657"/>
    <cellStyle name="20% - Accent2 2 3 4" xfId="13927"/>
    <cellStyle name="20% - Accent2 2 3 4 2" xfId="15799"/>
    <cellStyle name="20% - Accent2 2 4" xfId="13100"/>
    <cellStyle name="20% - Accent2 2 5" xfId="13534"/>
    <cellStyle name="20% - Accent2 2 6" xfId="13197"/>
    <cellStyle name="20% - Accent2 2 6 2" xfId="13737"/>
    <cellStyle name="20% - Accent2 2 6 2 2" xfId="15760"/>
    <cellStyle name="20% - Accent2 2 6 3" xfId="15648"/>
    <cellStyle name="20% - Accent2 2 7" xfId="13366"/>
    <cellStyle name="20% - Accent2 2 7 2" xfId="15674"/>
    <cellStyle name="20% - Accent2 2 8" xfId="14168"/>
    <cellStyle name="20% - Accent2 2 8 2" xfId="15851"/>
    <cellStyle name="20% - Accent2 2 9" xfId="14169"/>
    <cellStyle name="20% - Accent2 3" xfId="850"/>
    <cellStyle name="20% - Accent2 3 2" xfId="2632"/>
    <cellStyle name="20% - Accent2 3 2 2" xfId="14109"/>
    <cellStyle name="20% - Accent2 3 2 2 2" xfId="13667"/>
    <cellStyle name="20% - Accent2 3 2 2 2 2" xfId="13184"/>
    <cellStyle name="20% - Accent2 3 2 2 2 2 2" xfId="15645"/>
    <cellStyle name="20% - Accent2 3 2 2 2 3" xfId="15747"/>
    <cellStyle name="20% - Accent2 3 2 2 3" xfId="14419"/>
    <cellStyle name="20% - Accent2 3 2 2 3 2" xfId="15886"/>
    <cellStyle name="20% - Accent2 3 2 2 4" xfId="15841"/>
    <cellStyle name="20% - Accent2 3 2 3" xfId="13653"/>
    <cellStyle name="20% - Accent2 3 2 3 2" xfId="14243"/>
    <cellStyle name="20% - Accent2 3 2 3 2 2" xfId="15861"/>
    <cellStyle name="20% - Accent2 3 2 3 3" xfId="15745"/>
    <cellStyle name="20% - Accent2 3 2 4" xfId="13101"/>
    <cellStyle name="20% - Accent2 3 2 4 2" xfId="15627"/>
    <cellStyle name="20% - Accent2 3 2 5" xfId="13682"/>
    <cellStyle name="20% - Accent2 3 2 5 2" xfId="15751"/>
    <cellStyle name="20% - Accent2 3 3" xfId="7813"/>
    <cellStyle name="20% - Accent2 4" xfId="851"/>
    <cellStyle name="20% - Accent2 4 2" xfId="2633"/>
    <cellStyle name="20% - Accent2 4 3" xfId="7815"/>
    <cellStyle name="20% - Accent2 5" xfId="852"/>
    <cellStyle name="20% - Accent2 5 2" xfId="2634"/>
    <cellStyle name="20% - Accent2 5 3" xfId="7814"/>
    <cellStyle name="20% - Accent2 6" xfId="853"/>
    <cellStyle name="20% - Accent2 6 2" xfId="2635"/>
    <cellStyle name="20% - Accent2 6 2 2" xfId="13185"/>
    <cellStyle name="20% - Accent2 6 2 2 2" xfId="15646"/>
    <cellStyle name="20% - Accent2 6 3" xfId="7812"/>
    <cellStyle name="20% - Accent2 6 4" xfId="13318"/>
    <cellStyle name="20% - Accent2 6 4 2" xfId="15667"/>
    <cellStyle name="20% - Accent2 7" xfId="14237"/>
    <cellStyle name="20% - Accent2 7 2" xfId="13612"/>
    <cellStyle name="20% - Accent2 7 2 2" xfId="15734"/>
    <cellStyle name="20% - Accent2 7 3" xfId="15860"/>
    <cellStyle name="20% - Accent3 1" xfId="854"/>
    <cellStyle name="20% - Accent3 1 2" xfId="855"/>
    <cellStyle name="20% - Accent3 1 2 2" xfId="2636"/>
    <cellStyle name="20% - Accent3 1 2 3" xfId="7811"/>
    <cellStyle name="20% - Accent3 1 3" xfId="856"/>
    <cellStyle name="20% - Accent3 1 3 2" xfId="2637"/>
    <cellStyle name="20% - Accent3 1 3 3" xfId="7028"/>
    <cellStyle name="20% - Accent3 1 3 4" xfId="8314"/>
    <cellStyle name="20% - Accent3 1 4" xfId="2638"/>
    <cellStyle name="20% - Accent3 1 5" xfId="7029"/>
    <cellStyle name="20% - Accent3 2" xfId="857"/>
    <cellStyle name="20% - Accent3 2 2" xfId="858"/>
    <cellStyle name="20% - Accent3 2 2 2" xfId="2639"/>
    <cellStyle name="20% - Accent3 2 2 3" xfId="7027"/>
    <cellStyle name="20% - Accent3 2 2 4" xfId="13161"/>
    <cellStyle name="20% - Accent3 2 3" xfId="859"/>
    <cellStyle name="20% - Accent3 2 3 2" xfId="2640"/>
    <cellStyle name="20% - Accent3 2 3 2 2" xfId="13540"/>
    <cellStyle name="20% - Accent3 2 3 2 2 2" xfId="15720"/>
    <cellStyle name="20% - Accent3 2 3 3" xfId="7809"/>
    <cellStyle name="20% - Accent3 2 3 4" xfId="8315"/>
    <cellStyle name="20% - Accent3 2 4" xfId="2641"/>
    <cellStyle name="20% - Accent3 2 5" xfId="7810"/>
    <cellStyle name="20% - Accent3 2 6" xfId="13791"/>
    <cellStyle name="20% - Accent3 2 6 2" xfId="13673"/>
    <cellStyle name="20% - Accent3 2 6 2 2" xfId="15748"/>
    <cellStyle name="20% - Accent3 2 6 3" xfId="15773"/>
    <cellStyle name="20% - Accent3 2 7" xfId="13792"/>
    <cellStyle name="20% - Accent3 2 7 2" xfId="15774"/>
    <cellStyle name="20% - Accent3 2 8" xfId="13507"/>
    <cellStyle name="20% - Accent3 2 8 2" xfId="15709"/>
    <cellStyle name="20% - Accent3 2 9" xfId="13929"/>
    <cellStyle name="20% - Accent3 3" xfId="860"/>
    <cellStyle name="20% - Accent3 3 2" xfId="861"/>
    <cellStyle name="20% - Accent3 3 2 2" xfId="2642"/>
    <cellStyle name="20% - Accent3 3 2 2 2" xfId="14291"/>
    <cellStyle name="20% - Accent3 3 2 2 2 2" xfId="14034"/>
    <cellStyle name="20% - Accent3 3 2 2 2 2 2" xfId="15826"/>
    <cellStyle name="20% - Accent3 3 2 2 2 3" xfId="15877"/>
    <cellStyle name="20% - Accent3 3 2 2 3" xfId="14060"/>
    <cellStyle name="20% - Accent3 3 2 2 3 2" xfId="15832"/>
    <cellStyle name="20% - Accent3 3 2 3" xfId="7026"/>
    <cellStyle name="20% - Accent3 3 2 3 2" xfId="14309"/>
    <cellStyle name="20% - Accent3 3 2 3 2 2" xfId="15882"/>
    <cellStyle name="20% - Accent3 3 2 4" xfId="13794"/>
    <cellStyle name="20% - Accent3 3 2 4 2" xfId="15776"/>
    <cellStyle name="20% - Accent3 3 2 5" xfId="13543"/>
    <cellStyle name="20% - Accent3 3 2 5 2" xfId="15721"/>
    <cellStyle name="20% - Accent3 3 2 6" xfId="13650"/>
    <cellStyle name="20% - Accent3 3 2 6 2" xfId="15743"/>
    <cellStyle name="20% - Accent3 3 3" xfId="862"/>
    <cellStyle name="20% - Accent3 3 3 2" xfId="2643"/>
    <cellStyle name="20% - Accent3 3 3 3" xfId="7025"/>
    <cellStyle name="20% - Accent3 3 3 4" xfId="8316"/>
    <cellStyle name="20% - Accent3 3 4" xfId="2644"/>
    <cellStyle name="20% - Accent3 3 5" xfId="7808"/>
    <cellStyle name="20% - Accent3 4" xfId="863"/>
    <cellStyle name="20% - Accent3 4 2" xfId="864"/>
    <cellStyle name="20% - Accent3 4 2 2" xfId="2645"/>
    <cellStyle name="20% - Accent3 4 2 3" xfId="7807"/>
    <cellStyle name="20% - Accent3 4 3" xfId="865"/>
    <cellStyle name="20% - Accent3 4 3 2" xfId="2646"/>
    <cellStyle name="20% - Accent3 4 3 3" xfId="7023"/>
    <cellStyle name="20% - Accent3 4 3 4" xfId="8317"/>
    <cellStyle name="20% - Accent3 4 4" xfId="2647"/>
    <cellStyle name="20% - Accent3 4 5" xfId="7024"/>
    <cellStyle name="20% - Accent3 5" xfId="866"/>
    <cellStyle name="20% - Accent3 5 2" xfId="867"/>
    <cellStyle name="20% - Accent3 5 2 2" xfId="2648"/>
    <cellStyle name="20% - Accent3 5 2 3" xfId="7022"/>
    <cellStyle name="20% - Accent3 5 3" xfId="868"/>
    <cellStyle name="20% - Accent3 5 3 2" xfId="2649"/>
    <cellStyle name="20% - Accent3 5 3 3" xfId="7797"/>
    <cellStyle name="20% - Accent3 5 3 4" xfId="8318"/>
    <cellStyle name="20% - Accent3 5 4" xfId="2650"/>
    <cellStyle name="20% - Accent3 5 5" xfId="7806"/>
    <cellStyle name="20% - Accent3 6" xfId="869"/>
    <cellStyle name="20% - Accent3 6 2" xfId="870"/>
    <cellStyle name="20% - Accent3 6 2 2" xfId="2651"/>
    <cellStyle name="20% - Accent3 6 2 3" xfId="7804"/>
    <cellStyle name="20% - Accent3 6 3" xfId="871"/>
    <cellStyle name="20% - Accent3 6 3 2" xfId="2652"/>
    <cellStyle name="20% - Accent3 6 3 3" xfId="7803"/>
    <cellStyle name="20% - Accent3 6 3 4" xfId="8319"/>
    <cellStyle name="20% - Accent3 6 4" xfId="2653"/>
    <cellStyle name="20% - Accent3 6 5" xfId="7805"/>
    <cellStyle name="20% - Accent3 7" xfId="13173"/>
    <cellStyle name="20% - Accent3 7 2" xfId="13485"/>
    <cellStyle name="20% - Accent3 7 2 2" xfId="15697"/>
    <cellStyle name="20% - Accent3 7 3" xfId="15639"/>
    <cellStyle name="20% - Accent4 1" xfId="872"/>
    <cellStyle name="20% - Accent4 1 2" xfId="873"/>
    <cellStyle name="20% - Accent4 1 2 2" xfId="2654"/>
    <cellStyle name="20% - Accent4 1 2 3" xfId="7802"/>
    <cellStyle name="20% - Accent4 1 3" xfId="874"/>
    <cellStyle name="20% - Accent4 1 3 2" xfId="2655"/>
    <cellStyle name="20% - Accent4 1 3 3" xfId="7020"/>
    <cellStyle name="20% - Accent4 1 3 4" xfId="8320"/>
    <cellStyle name="20% - Accent4 1 4" xfId="2656"/>
    <cellStyle name="20% - Accent4 1 5" xfId="7021"/>
    <cellStyle name="20% - Accent4 2" xfId="875"/>
    <cellStyle name="20% - Accent4 2 2" xfId="876"/>
    <cellStyle name="20% - Accent4 2 2 2" xfId="2657"/>
    <cellStyle name="20% - Accent4 2 2 3" xfId="7801"/>
    <cellStyle name="20% - Accent4 2 2 4" xfId="13704"/>
    <cellStyle name="20% - Accent4 2 3" xfId="877"/>
    <cellStyle name="20% - Accent4 2 3 2" xfId="2658"/>
    <cellStyle name="20% - Accent4 2 3 2 2" xfId="14288"/>
    <cellStyle name="20% - Accent4 2 3 2 2 2" xfId="15876"/>
    <cellStyle name="20% - Accent4 2 3 3" xfId="7800"/>
    <cellStyle name="20% - Accent4 2 3 4" xfId="8321"/>
    <cellStyle name="20% - Accent4 2 4" xfId="2659"/>
    <cellStyle name="20% - Accent4 2 5" xfId="7798"/>
    <cellStyle name="20% - Accent4 2 6" xfId="13793"/>
    <cellStyle name="20% - Accent4 2 6 2" xfId="13222"/>
    <cellStyle name="20% - Accent4 2 6 2 2" xfId="15653"/>
    <cellStyle name="20% - Accent4 2 6 3" xfId="15775"/>
    <cellStyle name="20% - Accent4 2 7" xfId="13486"/>
    <cellStyle name="20% - Accent4 2 7 2" xfId="15698"/>
    <cellStyle name="20% - Accent4 2 8" xfId="13508"/>
    <cellStyle name="20% - Accent4 2 8 2" xfId="15710"/>
    <cellStyle name="20% - Accent4 2 9" xfId="13995"/>
    <cellStyle name="20% - Accent4 3" xfId="878"/>
    <cellStyle name="20% - Accent4 3 2" xfId="879"/>
    <cellStyle name="20% - Accent4 3 2 2" xfId="2660"/>
    <cellStyle name="20% - Accent4 3 2 2 2" xfId="13609"/>
    <cellStyle name="20% - Accent4 3 2 2 2 2" xfId="14245"/>
    <cellStyle name="20% - Accent4 3 2 2 2 2 2" xfId="15863"/>
    <cellStyle name="20% - Accent4 3 2 2 2 3" xfId="15732"/>
    <cellStyle name="20% - Accent4 3 2 2 3" xfId="14040"/>
    <cellStyle name="20% - Accent4 3 2 2 3 2" xfId="15827"/>
    <cellStyle name="20% - Accent4 3 2 3" xfId="7019"/>
    <cellStyle name="20% - Accent4 3 2 3 2" xfId="13930"/>
    <cellStyle name="20% - Accent4 3 2 3 2 2" xfId="15800"/>
    <cellStyle name="20% - Accent4 3 2 4" xfId="13288"/>
    <cellStyle name="20% - Accent4 3 2 4 2" xfId="15661"/>
    <cellStyle name="20% - Accent4 3 2 5" xfId="13130"/>
    <cellStyle name="20% - Accent4 3 2 5 2" xfId="15630"/>
    <cellStyle name="20% - Accent4 3 2 6" xfId="13931"/>
    <cellStyle name="20% - Accent4 3 2 6 2" xfId="15801"/>
    <cellStyle name="20% - Accent4 3 3" xfId="880"/>
    <cellStyle name="20% - Accent4 3 3 2" xfId="2661"/>
    <cellStyle name="20% - Accent4 3 3 3" xfId="7018"/>
    <cellStyle name="20% - Accent4 3 3 4" xfId="8322"/>
    <cellStyle name="20% - Accent4 3 4" xfId="2662"/>
    <cellStyle name="20% - Accent4 3 5" xfId="7799"/>
    <cellStyle name="20% - Accent4 4" xfId="881"/>
    <cellStyle name="20% - Accent4 4 2" xfId="882"/>
    <cellStyle name="20% - Accent4 4 2 2" xfId="2663"/>
    <cellStyle name="20% - Accent4 4 2 3" xfId="6330"/>
    <cellStyle name="20% - Accent4 4 3" xfId="883"/>
    <cellStyle name="20% - Accent4 4 3 2" xfId="2664"/>
    <cellStyle name="20% - Accent4 4 3 3" xfId="7155"/>
    <cellStyle name="20% - Accent4 4 3 4" xfId="8323"/>
    <cellStyle name="20% - Accent4 4 4" xfId="2665"/>
    <cellStyle name="20% - Accent4 4 5" xfId="7017"/>
    <cellStyle name="20% - Accent4 5" xfId="884"/>
    <cellStyle name="20% - Accent4 5 2" xfId="885"/>
    <cellStyle name="20% - Accent4 5 2 2" xfId="2666"/>
    <cellStyle name="20% - Accent4 5 2 3" xfId="7796"/>
    <cellStyle name="20% - Accent4 5 3" xfId="886"/>
    <cellStyle name="20% - Accent4 5 3 2" xfId="2667"/>
    <cellStyle name="20% - Accent4 5 3 3" xfId="7795"/>
    <cellStyle name="20% - Accent4 5 3 4" xfId="8324"/>
    <cellStyle name="20% - Accent4 5 4" xfId="2668"/>
    <cellStyle name="20% - Accent4 5 5" xfId="7793"/>
    <cellStyle name="20% - Accent4 6" xfId="887"/>
    <cellStyle name="20% - Accent4 6 2" xfId="888"/>
    <cellStyle name="20% - Accent4 6 2 2" xfId="2669"/>
    <cellStyle name="20% - Accent4 6 2 3" xfId="5859"/>
    <cellStyle name="20% - Accent4 6 3" xfId="889"/>
    <cellStyle name="20% - Accent4 6 3 2" xfId="2670"/>
    <cellStyle name="20% - Accent4 6 3 3" xfId="7792"/>
    <cellStyle name="20% - Accent4 6 3 4" xfId="8325"/>
    <cellStyle name="20% - Accent4 6 4" xfId="2671"/>
    <cellStyle name="20% - Accent4 6 5" xfId="7794"/>
    <cellStyle name="20% - Accent4 7" xfId="13796"/>
    <cellStyle name="20% - Accent4 7 2" xfId="13241"/>
    <cellStyle name="20% - Accent4 7 2 2" xfId="15656"/>
    <cellStyle name="20% - Accent4 7 3" xfId="15778"/>
    <cellStyle name="20% - Accent5 1" xfId="890"/>
    <cellStyle name="20% - Accent5 1 2" xfId="891"/>
    <cellStyle name="20% - Accent5 1 2 2" xfId="2672"/>
    <cellStyle name="20% - Accent5 1 2 3" xfId="7791"/>
    <cellStyle name="20% - Accent5 1 3" xfId="892"/>
    <cellStyle name="20% - Accent5 1 3 2" xfId="2673"/>
    <cellStyle name="20% - Accent5 1 3 3" xfId="7790"/>
    <cellStyle name="20% - Accent5 1 3 4" xfId="8326"/>
    <cellStyle name="20% - Accent5 1 4" xfId="2674"/>
    <cellStyle name="20% - Accent5 1 5" xfId="7016"/>
    <cellStyle name="20% - Accent5 2" xfId="893"/>
    <cellStyle name="20% - Accent5 2 2" xfId="894"/>
    <cellStyle name="20% - Accent5 2 2 2" xfId="2675"/>
    <cellStyle name="20% - Accent5 2 2 3" xfId="7788"/>
    <cellStyle name="20% - Accent5 2 3" xfId="895"/>
    <cellStyle name="20% - Accent5 2 3 2" xfId="2676"/>
    <cellStyle name="20% - Accent5 2 3 3" xfId="7787"/>
    <cellStyle name="20% - Accent5 2 3 4" xfId="8327"/>
    <cellStyle name="20% - Accent5 2 4" xfId="2677"/>
    <cellStyle name="20% - Accent5 2 5" xfId="7789"/>
    <cellStyle name="20% - Accent5 3" xfId="896"/>
    <cellStyle name="20% - Accent5 3 2" xfId="897"/>
    <cellStyle name="20% - Accent5 3 2 2" xfId="2678"/>
    <cellStyle name="20% - Accent5 3 2 3" xfId="7014"/>
    <cellStyle name="20% - Accent5 3 3" xfId="898"/>
    <cellStyle name="20% - Accent5 3 3 2" xfId="2679"/>
    <cellStyle name="20% - Accent5 3 3 3" xfId="7013"/>
    <cellStyle name="20% - Accent5 3 3 4" xfId="8328"/>
    <cellStyle name="20% - Accent5 3 4" xfId="2680"/>
    <cellStyle name="20% - Accent5 3 5" xfId="7015"/>
    <cellStyle name="20% - Accent5 4" xfId="899"/>
    <cellStyle name="20% - Accent5 4 2" xfId="900"/>
    <cellStyle name="20% - Accent5 4 2 2" xfId="2681"/>
    <cellStyle name="20% - Accent5 4 2 3" xfId="7786"/>
    <cellStyle name="20% - Accent5 4 3" xfId="901"/>
    <cellStyle name="20% - Accent5 4 3 2" xfId="2682"/>
    <cellStyle name="20% - Accent5 4 3 3" xfId="7011"/>
    <cellStyle name="20% - Accent5 4 3 4" xfId="8329"/>
    <cellStyle name="20% - Accent5 4 4" xfId="2683"/>
    <cellStyle name="20% - Accent5 4 5" xfId="7012"/>
    <cellStyle name="20% - Accent5 5" xfId="902"/>
    <cellStyle name="20% - Accent5 5 2" xfId="903"/>
    <cellStyle name="20% - Accent5 5 2 2" xfId="2684"/>
    <cellStyle name="20% - Accent5 5 2 3" xfId="7785"/>
    <cellStyle name="20% - Accent5 5 3" xfId="904"/>
    <cellStyle name="20% - Accent5 5 3 2" xfId="2685"/>
    <cellStyle name="20% - Accent5 5 3 3" xfId="7010"/>
    <cellStyle name="20% - Accent5 5 3 4" xfId="8330"/>
    <cellStyle name="20% - Accent5 5 4" xfId="2686"/>
    <cellStyle name="20% - Accent5 5 5" xfId="7784"/>
    <cellStyle name="20% - Accent5 6" xfId="905"/>
    <cellStyle name="20% - Accent5 6 2" xfId="906"/>
    <cellStyle name="20% - Accent5 6 2 2" xfId="2687"/>
    <cellStyle name="20% - Accent5 6 2 3" xfId="7774"/>
    <cellStyle name="20% - Accent5 6 3" xfId="907"/>
    <cellStyle name="20% - Accent5 6 3 2" xfId="2688"/>
    <cellStyle name="20% - Accent5 6 3 3" xfId="7783"/>
    <cellStyle name="20% - Accent5 6 3 4" xfId="8331"/>
    <cellStyle name="20% - Accent5 6 4" xfId="2689"/>
    <cellStyle name="20% - Accent5 6 5" xfId="6331"/>
    <cellStyle name="20% - Accent6 1" xfId="908"/>
    <cellStyle name="20% - Accent6 1 2" xfId="909"/>
    <cellStyle name="20% - Accent6 1 2 2" xfId="2690"/>
    <cellStyle name="20% - Accent6 1 2 3" xfId="7781"/>
    <cellStyle name="20% - Accent6 1 3" xfId="910"/>
    <cellStyle name="20% - Accent6 1 3 2" xfId="2691"/>
    <cellStyle name="20% - Accent6 1 3 3" xfId="7009"/>
    <cellStyle name="20% - Accent6 1 3 4" xfId="8332"/>
    <cellStyle name="20% - Accent6 1 4" xfId="2692"/>
    <cellStyle name="20% - Accent6 1 5" xfId="7782"/>
    <cellStyle name="20% - Accent6 2" xfId="911"/>
    <cellStyle name="20% - Accent6 2 2" xfId="912"/>
    <cellStyle name="20% - Accent6 2 2 2" xfId="2693"/>
    <cellStyle name="20% - Accent6 2 2 3" xfId="7008"/>
    <cellStyle name="20% - Accent6 2 2 4" xfId="13103"/>
    <cellStyle name="20% - Accent6 2 3" xfId="913"/>
    <cellStyle name="20% - Accent6 2 3 2" xfId="2694"/>
    <cellStyle name="20% - Accent6 2 3 2 2" xfId="14165"/>
    <cellStyle name="20% - Accent6 2 3 2 2 2" xfId="15848"/>
    <cellStyle name="20% - Accent6 2 3 3" xfId="7775"/>
    <cellStyle name="20% - Accent6 2 3 4" xfId="8333"/>
    <cellStyle name="20% - Accent6 2 4" xfId="2695"/>
    <cellStyle name="20% - Accent6 2 5" xfId="7780"/>
    <cellStyle name="20% - Accent6 2 6" xfId="13959"/>
    <cellStyle name="20% - Accent6 2 6 2" xfId="13795"/>
    <cellStyle name="20% - Accent6 2 6 2 2" xfId="15777"/>
    <cellStyle name="20% - Accent6 2 6 3" xfId="15809"/>
    <cellStyle name="20% - Accent6 2 7" xfId="13837"/>
    <cellStyle name="20% - Accent6 2 7 2" xfId="15785"/>
    <cellStyle name="20% - Accent6 2 8" xfId="14003"/>
    <cellStyle name="20% - Accent6 2 8 2" xfId="15817"/>
    <cellStyle name="20% - Accent6 2 9" xfId="14016"/>
    <cellStyle name="20% - Accent6 3" xfId="914"/>
    <cellStyle name="20% - Accent6 3 2" xfId="915"/>
    <cellStyle name="20% - Accent6 3 2 2" xfId="2696"/>
    <cellStyle name="20% - Accent6 3 2 2 2" xfId="13926"/>
    <cellStyle name="20% - Accent6 3 2 2 2 2" xfId="13683"/>
    <cellStyle name="20% - Accent6 3 2 2 2 2 2" xfId="15752"/>
    <cellStyle name="20% - Accent6 3 2 2 2 3" xfId="15798"/>
    <cellStyle name="20% - Accent6 3 2 2 3" xfId="13367"/>
    <cellStyle name="20% - Accent6 3 2 2 3 2" xfId="15675"/>
    <cellStyle name="20% - Accent6 3 2 3" xfId="7778"/>
    <cellStyle name="20% - Accent6 3 2 3 2" xfId="13558"/>
    <cellStyle name="20% - Accent6 3 2 3 2 2" xfId="15725"/>
    <cellStyle name="20% - Accent6 3 2 4" xfId="13797"/>
    <cellStyle name="20% - Accent6 3 2 4 2" xfId="15779"/>
    <cellStyle name="20% - Accent6 3 2 5" xfId="13509"/>
    <cellStyle name="20% - Accent6 3 2 5 2" xfId="15711"/>
    <cellStyle name="20% - Accent6 3 2 6" xfId="13675"/>
    <cellStyle name="20% - Accent6 3 2 6 2" xfId="15750"/>
    <cellStyle name="20% - Accent6 3 3" xfId="916"/>
    <cellStyle name="20% - Accent6 3 3 2" xfId="2697"/>
    <cellStyle name="20% - Accent6 3 3 3" xfId="7777"/>
    <cellStyle name="20% - Accent6 3 3 4" xfId="8334"/>
    <cellStyle name="20% - Accent6 3 4" xfId="2698"/>
    <cellStyle name="20% - Accent6 3 5" xfId="7779"/>
    <cellStyle name="20% - Accent6 4" xfId="917"/>
    <cellStyle name="20% - Accent6 4 2" xfId="918"/>
    <cellStyle name="20% - Accent6 4 2 2" xfId="2699"/>
    <cellStyle name="20% - Accent6 4 2 3" xfId="7776"/>
    <cellStyle name="20% - Accent6 4 3" xfId="919"/>
    <cellStyle name="20% - Accent6 4 3 2" xfId="2700"/>
    <cellStyle name="20% - Accent6 4 3 3" xfId="7006"/>
    <cellStyle name="20% - Accent6 4 3 4" xfId="8335"/>
    <cellStyle name="20% - Accent6 4 4" xfId="2701"/>
    <cellStyle name="20% - Accent6 4 5" xfId="7007"/>
    <cellStyle name="20% - Accent6 5" xfId="920"/>
    <cellStyle name="20% - Accent6 5 2" xfId="921"/>
    <cellStyle name="20% - Accent6 5 2 2" xfId="2702"/>
    <cellStyle name="20% - Accent6 5 2 3" xfId="5860"/>
    <cellStyle name="20% - Accent6 5 3" xfId="922"/>
    <cellStyle name="20% - Accent6 5 3 2" xfId="2703"/>
    <cellStyle name="20% - Accent6 5 3 3" xfId="7769"/>
    <cellStyle name="20% - Accent6 5 3 4" xfId="8336"/>
    <cellStyle name="20% - Accent6 5 4" xfId="2704"/>
    <cellStyle name="20% - Accent6 5 5" xfId="6332"/>
    <cellStyle name="20% - Accent6 6" xfId="923"/>
    <cellStyle name="20% - Accent6 6 2" xfId="924"/>
    <cellStyle name="20% - Accent6 6 2 2" xfId="2705"/>
    <cellStyle name="20% - Accent6 6 2 3" xfId="7772"/>
    <cellStyle name="20% - Accent6 6 3" xfId="925"/>
    <cellStyle name="20% - Accent6 6 3 2" xfId="2706"/>
    <cellStyle name="20% - Accent6 6 3 3" xfId="7771"/>
    <cellStyle name="20% - Accent6 6 3 4" xfId="8337"/>
    <cellStyle name="20% - Accent6 6 4" xfId="2707"/>
    <cellStyle name="20% - Accent6 6 5" xfId="7773"/>
    <cellStyle name="20% - Accent6 7" xfId="14253"/>
    <cellStyle name="20% - Accent6 7 2" xfId="14061"/>
    <cellStyle name="20% - Accent6 7 2 2" xfId="15833"/>
    <cellStyle name="20% - Accent6 7 3" xfId="15868"/>
    <cellStyle name="40 % – Poudarek1 2" xfId="33"/>
    <cellStyle name="40 % – Poudarek1 2 2" xfId="34"/>
    <cellStyle name="40 % – Poudarek1 2 2 2" xfId="2708"/>
    <cellStyle name="40 % – Poudarek1 2 2 3" xfId="7005"/>
    <cellStyle name="40 % – Poudarek1 2 3" xfId="2709"/>
    <cellStyle name="40 % – Poudarek1 2 4" xfId="7770"/>
    <cellStyle name="40 % – Poudarek1 3" xfId="926"/>
    <cellStyle name="40 % – Poudarek1 3 2" xfId="2710"/>
    <cellStyle name="40 % – Poudarek2 2" xfId="35"/>
    <cellStyle name="40 % – Poudarek2 2 2" xfId="36"/>
    <cellStyle name="40 % – Poudarek2 2 2 2" xfId="2711"/>
    <cellStyle name="40 % – Poudarek2 2 2 3" xfId="7004"/>
    <cellStyle name="40 % – Poudarek2 2 3" xfId="2712"/>
    <cellStyle name="40 % – Poudarek2 2 4" xfId="7768"/>
    <cellStyle name="40 % – Poudarek2 3" xfId="927"/>
    <cellStyle name="40 % – Poudarek2 3 2" xfId="2713"/>
    <cellStyle name="40 % – Poudarek3 2" xfId="37"/>
    <cellStyle name="40 % – Poudarek3 2 2" xfId="38"/>
    <cellStyle name="40 % – Poudarek3 2 2 2" xfId="928"/>
    <cellStyle name="40 % – Poudarek3 2 2 2 2" xfId="2714"/>
    <cellStyle name="40 % – Poudarek3 2 2 2 3" xfId="7765"/>
    <cellStyle name="40 % – Poudarek3 2 2 3" xfId="2715"/>
    <cellStyle name="40 % – Poudarek3 2 2 4" xfId="7766"/>
    <cellStyle name="40 % – Poudarek3 2 3" xfId="929"/>
    <cellStyle name="40 % – Poudarek3 2 3 2" xfId="2716"/>
    <cellStyle name="40 % – Poudarek3 2 3 3" xfId="7003"/>
    <cellStyle name="40 % – Poudarek3 2 4" xfId="2717"/>
    <cellStyle name="40 % – Poudarek3 2 5" xfId="7767"/>
    <cellStyle name="40 % – Poudarek3 3" xfId="930"/>
    <cellStyle name="40 % – Poudarek3 3 2" xfId="2718"/>
    <cellStyle name="40 % – Poudarek4 2" xfId="39"/>
    <cellStyle name="40 % – Poudarek4 2 2" xfId="40"/>
    <cellStyle name="40 % – Poudarek4 2 2 2" xfId="931"/>
    <cellStyle name="40 % – Poudarek4 2 2 2 2" xfId="2719"/>
    <cellStyle name="40 % – Poudarek4 2 2 2 3" xfId="7764"/>
    <cellStyle name="40 % – Poudarek4 2 2 3" xfId="2720"/>
    <cellStyle name="40 % – Poudarek4 2 2 4" xfId="7001"/>
    <cellStyle name="40 % – Poudarek4 2 3" xfId="932"/>
    <cellStyle name="40 % – Poudarek4 2 3 2" xfId="2721"/>
    <cellStyle name="40 % – Poudarek4 2 3 3" xfId="7763"/>
    <cellStyle name="40 % – Poudarek4 2 4" xfId="2722"/>
    <cellStyle name="40 % – Poudarek4 2 5" xfId="7002"/>
    <cellStyle name="40 % – Poudarek4 3" xfId="41"/>
    <cellStyle name="40 % – Poudarek4 3 2" xfId="42"/>
    <cellStyle name="40 % – Poudarek4 3 2 2" xfId="933"/>
    <cellStyle name="40 % – Poudarek4 3 2 2 2" xfId="2725"/>
    <cellStyle name="40 % – Poudarek4 3 2 2 3" xfId="7756"/>
    <cellStyle name="40 % – Poudarek4 3 2 2 4" xfId="8338"/>
    <cellStyle name="40 % – Poudarek4 3 2 3" xfId="2726"/>
    <cellStyle name="40 % – Poudarek4 3 2 4" xfId="2724"/>
    <cellStyle name="40 % – Poudarek4 3 2 5" xfId="6333"/>
    <cellStyle name="40 % – Poudarek4 3 3" xfId="934"/>
    <cellStyle name="40 % – Poudarek4 3 3 2" xfId="2727"/>
    <cellStyle name="40 % – Poudarek4 3 3 2 2" xfId="2728"/>
    <cellStyle name="40 % – Poudarek4 3 3 3" xfId="2729"/>
    <cellStyle name="40 % – Poudarek4 3 3 3 2" xfId="2730"/>
    <cellStyle name="40 % – Poudarek4 3 3 4" xfId="2731"/>
    <cellStyle name="40 % – Poudarek4 3 3 5" xfId="8339"/>
    <cellStyle name="40 % – Poudarek4 3 4" xfId="2732"/>
    <cellStyle name="40 % – Poudarek4 3 5" xfId="2723"/>
    <cellStyle name="40 % – Poudarek4 3 6" xfId="7000"/>
    <cellStyle name="40 % – Poudarek5 2" xfId="43"/>
    <cellStyle name="40 % – Poudarek5 2 2" xfId="44"/>
    <cellStyle name="40 % – Poudarek5 2 2 2" xfId="2733"/>
    <cellStyle name="40 % – Poudarek5 2 2 3" xfId="7761"/>
    <cellStyle name="40 % – Poudarek5 2 3" xfId="2734"/>
    <cellStyle name="40 % – Poudarek5 2 4" xfId="7762"/>
    <cellStyle name="40 % – Poudarek5 3" xfId="935"/>
    <cellStyle name="40 % – Poudarek5 3 2" xfId="2735"/>
    <cellStyle name="40 % – Poudarek6 2" xfId="45"/>
    <cellStyle name="40 % – Poudarek6 2 2" xfId="46"/>
    <cellStyle name="40 % – Poudarek6 2 2 2" xfId="936"/>
    <cellStyle name="40 % – Poudarek6 2 2 2 2" xfId="2736"/>
    <cellStyle name="40 % – Poudarek6 2 2 2 3" xfId="6998"/>
    <cellStyle name="40 % – Poudarek6 2 2 3" xfId="2737"/>
    <cellStyle name="40 % – Poudarek6 2 2 4" xfId="7760"/>
    <cellStyle name="40 % – Poudarek6 2 3" xfId="937"/>
    <cellStyle name="40 % – Poudarek6 2 3 2" xfId="2738"/>
    <cellStyle name="40 % – Poudarek6 2 3 3" xfId="7759"/>
    <cellStyle name="40 % – Poudarek6 2 4" xfId="2739"/>
    <cellStyle name="40 % – Poudarek6 2 5" xfId="6999"/>
    <cellStyle name="40 % – Poudarek6 3" xfId="47"/>
    <cellStyle name="40 % – Poudarek6 3 2" xfId="48"/>
    <cellStyle name="40 % – Poudarek6 3 2 2" xfId="938"/>
    <cellStyle name="40 % – Poudarek6 3 2 2 2" xfId="2741"/>
    <cellStyle name="40 % – Poudarek6 3 2 2 3" xfId="7757"/>
    <cellStyle name="40 % – Poudarek6 3 2 3" xfId="939"/>
    <cellStyle name="40 % – Poudarek6 3 2 3 2" xfId="2742"/>
    <cellStyle name="40 % – Poudarek6 3 2 3 3" xfId="6996"/>
    <cellStyle name="40 % – Poudarek6 3 2 3 4" xfId="8340"/>
    <cellStyle name="40 % – Poudarek6 3 2 4" xfId="2743"/>
    <cellStyle name="40 % – Poudarek6 3 2 5" xfId="6997"/>
    <cellStyle name="40 % – Poudarek6 3 3" xfId="940"/>
    <cellStyle name="40 % – Poudarek6 3 3 2" xfId="2744"/>
    <cellStyle name="40 % – Poudarek6 3 3 3" xfId="6334"/>
    <cellStyle name="40 % – Poudarek6 3 4" xfId="941"/>
    <cellStyle name="40 % – Poudarek6 3 4 2" xfId="2745"/>
    <cellStyle name="40 % – Poudarek6 3 4 2 2" xfId="2746"/>
    <cellStyle name="40 % – Poudarek6 3 4 3" xfId="2747"/>
    <cellStyle name="40 % – Poudarek6 3 4 3 2" xfId="2748"/>
    <cellStyle name="40 % – Poudarek6 3 4 4" xfId="2749"/>
    <cellStyle name="40 % – Poudarek6 3 4 5" xfId="8341"/>
    <cellStyle name="40 % – Poudarek6 3 5" xfId="942"/>
    <cellStyle name="40 % – Poudarek6 3 5 2" xfId="2750"/>
    <cellStyle name="40 % – Poudarek6 3 6" xfId="2751"/>
    <cellStyle name="40 % – Poudarek6 3 7" xfId="2740"/>
    <cellStyle name="40 % – Poudarek6 3 8" xfId="7758"/>
    <cellStyle name="40% - Accent1 1" xfId="943"/>
    <cellStyle name="40% - Accent1 1 2" xfId="944"/>
    <cellStyle name="40% - Accent1 1 2 2" xfId="2752"/>
    <cellStyle name="40% - Accent1 1 2 3" xfId="7755"/>
    <cellStyle name="40% - Accent1 1 3" xfId="945"/>
    <cellStyle name="40% - Accent1 1 3 2" xfId="2753"/>
    <cellStyle name="40% - Accent1 1 3 3" xfId="7754"/>
    <cellStyle name="40% - Accent1 1 3 4" xfId="8342"/>
    <cellStyle name="40% - Accent1 1 4" xfId="2754"/>
    <cellStyle name="40% - Accent1 1 5" xfId="7751"/>
    <cellStyle name="40% - Accent1 2" xfId="946"/>
    <cellStyle name="40% - Accent1 2 2" xfId="947"/>
    <cellStyle name="40% - Accent1 2 2 2" xfId="2755"/>
    <cellStyle name="40% - Accent1 2 2 3" xfId="7752"/>
    <cellStyle name="40% - Accent1 2 2 4" xfId="13960"/>
    <cellStyle name="40% - Accent1 2 3" xfId="948"/>
    <cellStyle name="40% - Accent1 2 3 2" xfId="2756"/>
    <cellStyle name="40% - Accent1 2 3 2 2" xfId="14166"/>
    <cellStyle name="40% - Accent1 2 3 2 2 2" xfId="15849"/>
    <cellStyle name="40% - Accent1 2 3 3" xfId="6335"/>
    <cellStyle name="40% - Accent1 2 3 4" xfId="8343"/>
    <cellStyle name="40% - Accent1 2 4" xfId="2757"/>
    <cellStyle name="40% - Accent1 2 5" xfId="7753"/>
    <cellStyle name="40% - Accent1 2 6" xfId="13487"/>
    <cellStyle name="40% - Accent1 2 6 2" xfId="13334"/>
    <cellStyle name="40% - Accent1 2 6 2 2" xfId="15670"/>
    <cellStyle name="40% - Accent1 2 6 3" xfId="15699"/>
    <cellStyle name="40% - Accent1 2 7" xfId="13613"/>
    <cellStyle name="40% - Accent1 2 7 2" xfId="15735"/>
    <cellStyle name="40% - Accent1 2 8" xfId="13162"/>
    <cellStyle name="40% - Accent1 2 8 2" xfId="15637"/>
    <cellStyle name="40% - Accent1 2 9" xfId="13235"/>
    <cellStyle name="40% - Accent1 3" xfId="949"/>
    <cellStyle name="40% - Accent1 3 2" xfId="950"/>
    <cellStyle name="40% - Accent1 3 2 2" xfId="2758"/>
    <cellStyle name="40% - Accent1 3 2 2 2" xfId="13174"/>
    <cellStyle name="40% - Accent1 3 2 2 2 2" xfId="14302"/>
    <cellStyle name="40% - Accent1 3 2 2 2 2 2" xfId="15881"/>
    <cellStyle name="40% - Accent1 3 2 2 2 3" xfId="15640"/>
    <cellStyle name="40% - Accent1 3 2 2 3" xfId="13751"/>
    <cellStyle name="40% - Accent1 3 2 2 3 2" xfId="15763"/>
    <cellStyle name="40% - Accent1 3 2 3" xfId="7750"/>
    <cellStyle name="40% - Accent1 3 2 3 2" xfId="13502"/>
    <cellStyle name="40% - Accent1 3 2 3 2 2" xfId="15706"/>
    <cellStyle name="40% - Accent1 3 2 4" xfId="14170"/>
    <cellStyle name="40% - Accent1 3 2 4 2" xfId="15852"/>
    <cellStyle name="40% - Accent1 3 2 5" xfId="13961"/>
    <cellStyle name="40% - Accent1 3 2 5 2" xfId="15810"/>
    <cellStyle name="40% - Accent1 3 2 6" xfId="14349"/>
    <cellStyle name="40% - Accent1 3 2 6 2" xfId="15884"/>
    <cellStyle name="40% - Accent1 3 3" xfId="951"/>
    <cellStyle name="40% - Accent1 3 3 2" xfId="2759"/>
    <cellStyle name="40% - Accent1 3 3 3" xfId="7749"/>
    <cellStyle name="40% - Accent1 3 3 4" xfId="8344"/>
    <cellStyle name="40% - Accent1 3 4" xfId="2760"/>
    <cellStyle name="40% - Accent1 3 5" xfId="6995"/>
    <cellStyle name="40% - Accent1 4" xfId="952"/>
    <cellStyle name="40% - Accent1 4 2" xfId="953"/>
    <cellStyle name="40% - Accent1 4 2 2" xfId="2761"/>
    <cellStyle name="40% - Accent1 4 2 3" xfId="7748"/>
    <cellStyle name="40% - Accent1 4 3" xfId="954"/>
    <cellStyle name="40% - Accent1 4 3 2" xfId="2762"/>
    <cellStyle name="40% - Accent1 4 3 3" xfId="7747"/>
    <cellStyle name="40% - Accent1 4 3 4" xfId="8345"/>
    <cellStyle name="40% - Accent1 4 4" xfId="2763"/>
    <cellStyle name="40% - Accent1 4 5" xfId="6994"/>
    <cellStyle name="40% - Accent1 5" xfId="955"/>
    <cellStyle name="40% - Accent1 5 2" xfId="956"/>
    <cellStyle name="40% - Accent1 5 2 2" xfId="2764"/>
    <cellStyle name="40% - Accent1 5 2 3" xfId="7746"/>
    <cellStyle name="40% - Accent1 5 3" xfId="957"/>
    <cellStyle name="40% - Accent1 5 3 2" xfId="2765"/>
    <cellStyle name="40% - Accent1 5 3 3" xfId="6992"/>
    <cellStyle name="40% - Accent1 5 3 4" xfId="8346"/>
    <cellStyle name="40% - Accent1 5 4" xfId="2766"/>
    <cellStyle name="40% - Accent1 5 5" xfId="6993"/>
    <cellStyle name="40% - Accent1 6" xfId="958"/>
    <cellStyle name="40% - Accent1 6 2" xfId="959"/>
    <cellStyle name="40% - Accent1 6 2 2" xfId="2767"/>
    <cellStyle name="40% - Accent1 6 2 3" xfId="6991"/>
    <cellStyle name="40% - Accent1 6 3" xfId="960"/>
    <cellStyle name="40% - Accent1 6 3 2" xfId="2768"/>
    <cellStyle name="40% - Accent1 6 3 3" xfId="7744"/>
    <cellStyle name="40% - Accent1 6 3 4" xfId="8347"/>
    <cellStyle name="40% - Accent1 6 4" xfId="2769"/>
    <cellStyle name="40% - Accent1 6 5" xfId="7745"/>
    <cellStyle name="40% - Accent1 7" xfId="13183"/>
    <cellStyle name="40% - Accent1 7 2" xfId="13535"/>
    <cellStyle name="40% - Accent1 7 2 2" xfId="15719"/>
    <cellStyle name="40% - Accent1 7 3" xfId="15644"/>
    <cellStyle name="40% - Accent2 1" xfId="961"/>
    <cellStyle name="40% - Accent2 1 2" xfId="2770"/>
    <cellStyle name="40% - Accent2 1 3" xfId="6990"/>
    <cellStyle name="40% - Accent2 2" xfId="962"/>
    <cellStyle name="40% - Accent2 2 2" xfId="2771"/>
    <cellStyle name="40% - Accent2 2 3" xfId="7743"/>
    <cellStyle name="40% - Accent2 2 4" xfId="13789"/>
    <cellStyle name="40% - Accent2 3" xfId="963"/>
    <cellStyle name="40% - Accent2 3 2" xfId="2772"/>
    <cellStyle name="40% - Accent2 3 3" xfId="6989"/>
    <cellStyle name="40% - Accent2 4" xfId="964"/>
    <cellStyle name="40% - Accent2 4 2" xfId="2773"/>
    <cellStyle name="40% - Accent2 4 3" xfId="6336"/>
    <cellStyle name="40% - Accent2 5" xfId="965"/>
    <cellStyle name="40% - Accent2 5 2" xfId="2774"/>
    <cellStyle name="40% - Accent2 5 3" xfId="7742"/>
    <cellStyle name="40% - Accent2 6" xfId="966"/>
    <cellStyle name="40% - Accent2 6 2" xfId="2775"/>
    <cellStyle name="40% - Accent2 6 3" xfId="7741"/>
    <cellStyle name="40% - Accent3 1" xfId="967"/>
    <cellStyle name="40% - Accent3 1 2" xfId="2776"/>
    <cellStyle name="40% - Accent3 1 3" xfId="7740"/>
    <cellStyle name="40% - Accent3 2" xfId="968"/>
    <cellStyle name="40% - Accent3 2 2" xfId="2777"/>
    <cellStyle name="40% - Accent3 2 2 2" xfId="13934"/>
    <cellStyle name="40% - Accent3 2 2 3" xfId="13285"/>
    <cellStyle name="40% - Accent3 2 3" xfId="7739"/>
    <cellStyle name="40% - Accent3 2 3 2" xfId="13488"/>
    <cellStyle name="40% - Accent3 2 3 2 2" xfId="14152"/>
    <cellStyle name="40% - Accent3 2 3 2 2 2" xfId="15845"/>
    <cellStyle name="40% - Accent3 2 3 2 3" xfId="15700"/>
    <cellStyle name="40% - Accent3 2 3 3" xfId="13131"/>
    <cellStyle name="40% - Accent3 2 3 3 2" xfId="15631"/>
    <cellStyle name="40% - Accent3 2 3 4" xfId="13245"/>
    <cellStyle name="40% - Accent3 2 3 4 2" xfId="15659"/>
    <cellStyle name="40% - Accent3 2 4" xfId="13799"/>
    <cellStyle name="40% - Accent3 2 5" xfId="13933"/>
    <cellStyle name="40% - Accent3 2 6" xfId="14030"/>
    <cellStyle name="40% - Accent3 2 6 2" xfId="13738"/>
    <cellStyle name="40% - Accent3 2 6 2 2" xfId="15761"/>
    <cellStyle name="40% - Accent3 2 6 3" xfId="15825"/>
    <cellStyle name="40% - Accent3 2 7" xfId="14254"/>
    <cellStyle name="40% - Accent3 2 7 2" xfId="15869"/>
    <cellStyle name="40% - Accent3 2 8" xfId="13614"/>
    <cellStyle name="40% - Accent3 2 8 2" xfId="15736"/>
    <cellStyle name="40% - Accent3 2 9" xfId="14314"/>
    <cellStyle name="40% - Accent3 3" xfId="969"/>
    <cellStyle name="40% - Accent3 3 2" xfId="2778"/>
    <cellStyle name="40% - Accent3 3 2 2" xfId="13996"/>
    <cellStyle name="40% - Accent3 3 2 2 2" xfId="13866"/>
    <cellStyle name="40% - Accent3 3 2 2 2 2" xfId="13069"/>
    <cellStyle name="40% - Accent3 3 2 2 2 2 2" xfId="15625"/>
    <cellStyle name="40% - Accent3 3 2 2 2 3" xfId="15788"/>
    <cellStyle name="40% - Accent3 3 2 2 3" xfId="13139"/>
    <cellStyle name="40% - Accent3 3 2 2 3 2" xfId="15634"/>
    <cellStyle name="40% - Accent3 3 2 2 4" xfId="15815"/>
    <cellStyle name="40% - Accent3 3 2 3" xfId="13800"/>
    <cellStyle name="40% - Accent3 3 2 3 2" xfId="14046"/>
    <cellStyle name="40% - Accent3 3 2 3 2 2" xfId="15828"/>
    <cellStyle name="40% - Accent3 3 2 3 3" xfId="15780"/>
    <cellStyle name="40% - Accent3 3 2 4" xfId="13132"/>
    <cellStyle name="40% - Accent3 3 2 4 2" xfId="15632"/>
    <cellStyle name="40% - Accent3 3 2 5" xfId="14171"/>
    <cellStyle name="40% - Accent3 3 2 5 2" xfId="15853"/>
    <cellStyle name="40% - Accent3 3 3" xfId="6988"/>
    <cellStyle name="40% - Accent3 4" xfId="970"/>
    <cellStyle name="40% - Accent3 4 2" xfId="2779"/>
    <cellStyle name="40% - Accent3 4 3" xfId="7738"/>
    <cellStyle name="40% - Accent3 5" xfId="971"/>
    <cellStyle name="40% - Accent3 5 2" xfId="2780"/>
    <cellStyle name="40% - Accent3 5 3" xfId="7737"/>
    <cellStyle name="40% - Accent3 6" xfId="972"/>
    <cellStyle name="40% - Accent3 6 2" xfId="2781"/>
    <cellStyle name="40% - Accent3 6 2 2" xfId="13801"/>
    <cellStyle name="40% - Accent3 6 2 2 2" xfId="15781"/>
    <cellStyle name="40% - Accent3 6 3" xfId="6987"/>
    <cellStyle name="40% - Accent3 6 4" xfId="14172"/>
    <cellStyle name="40% - Accent3 6 4 2" xfId="15854"/>
    <cellStyle name="40% - Accent3 7" xfId="14252"/>
    <cellStyle name="40% - Accent3 7 2" xfId="13932"/>
    <cellStyle name="40% - Accent3 7 2 2" xfId="15802"/>
    <cellStyle name="40% - Accent3 7 3" xfId="15867"/>
    <cellStyle name="40% - Accent4 1" xfId="973"/>
    <cellStyle name="40% - Accent4 1 2" xfId="974"/>
    <cellStyle name="40% - Accent4 1 2 2" xfId="2782"/>
    <cellStyle name="40% - Accent4 1 2 3" xfId="6985"/>
    <cellStyle name="40% - Accent4 1 3" xfId="975"/>
    <cellStyle name="40% - Accent4 1 3 2" xfId="2783"/>
    <cellStyle name="40% - Accent4 1 3 3" xfId="6337"/>
    <cellStyle name="40% - Accent4 1 3 4" xfId="8348"/>
    <cellStyle name="40% - Accent4 1 4" xfId="2784"/>
    <cellStyle name="40% - Accent4 1 5" xfId="6986"/>
    <cellStyle name="40% - Accent4 2" xfId="976"/>
    <cellStyle name="40% - Accent4 2 2" xfId="977"/>
    <cellStyle name="40% - Accent4 2 2 2" xfId="2785"/>
    <cellStyle name="40% - Accent4 2 2 3" xfId="7733"/>
    <cellStyle name="40% - Accent4 2 2 4" xfId="14294"/>
    <cellStyle name="40% - Accent4 2 3" xfId="978"/>
    <cellStyle name="40% - Accent4 2 3 2" xfId="2786"/>
    <cellStyle name="40% - Accent4 2 3 2 2" xfId="13803"/>
    <cellStyle name="40% - Accent4 2 3 2 2 2" xfId="15783"/>
    <cellStyle name="40% - Accent4 2 3 3" xfId="7736"/>
    <cellStyle name="40% - Accent4 2 3 4" xfId="8349"/>
    <cellStyle name="40% - Accent4 2 4" xfId="2787"/>
    <cellStyle name="40% - Accent4 2 5" xfId="7154"/>
    <cellStyle name="40% - Accent4 2 6" xfId="13307"/>
    <cellStyle name="40% - Accent4 2 6 2" xfId="13480"/>
    <cellStyle name="40% - Accent4 2 6 2 2" xfId="15693"/>
    <cellStyle name="40% - Accent4 2 6 3" xfId="15665"/>
    <cellStyle name="40% - Accent4 2 7" xfId="13068"/>
    <cellStyle name="40% - Accent4 2 7 2" xfId="15624"/>
    <cellStyle name="40% - Accent4 2 8" xfId="13234"/>
    <cellStyle name="40% - Accent4 2 8 2" xfId="15655"/>
    <cellStyle name="40% - Accent4 2 9" xfId="13705"/>
    <cellStyle name="40% - Accent4 3" xfId="979"/>
    <cellStyle name="40% - Accent4 3 2" xfId="980"/>
    <cellStyle name="40% - Accent4 3 2 2" xfId="2788"/>
    <cellStyle name="40% - Accent4 3 2 2 2" xfId="13905"/>
    <cellStyle name="40% - Accent4 3 2 2 2 2" xfId="13594"/>
    <cellStyle name="40% - Accent4 3 2 2 2 2 2" xfId="15730"/>
    <cellStyle name="40% - Accent4 3 2 2 2 3" xfId="15794"/>
    <cellStyle name="40% - Accent4 3 2 2 3" xfId="14173"/>
    <cellStyle name="40% - Accent4 3 2 2 3 2" xfId="15855"/>
    <cellStyle name="40% - Accent4 3 2 3" xfId="7734"/>
    <cellStyle name="40% - Accent4 3 2 3 2" xfId="13802"/>
    <cellStyle name="40% - Accent4 3 2 3 2 2" xfId="15782"/>
    <cellStyle name="40% - Accent4 3 2 4" xfId="14174"/>
    <cellStyle name="40% - Accent4 3 2 4 2" xfId="15856"/>
    <cellStyle name="40% - Accent4 3 2 5" xfId="13838"/>
    <cellStyle name="40% - Accent4 3 2 5 2" xfId="15786"/>
    <cellStyle name="40% - Accent4 3 2 6" xfId="13175"/>
    <cellStyle name="40% - Accent4 3 2 6 2" xfId="15641"/>
    <cellStyle name="40% - Accent4 3 3" xfId="981"/>
    <cellStyle name="40% - Accent4 3 3 2" xfId="2789"/>
    <cellStyle name="40% - Accent4 3 3 3" xfId="6984"/>
    <cellStyle name="40% - Accent4 3 3 4" xfId="8350"/>
    <cellStyle name="40% - Accent4 3 4" xfId="2790"/>
    <cellStyle name="40% - Accent4 3 5" xfId="7735"/>
    <cellStyle name="40% - Accent4 4" xfId="982"/>
    <cellStyle name="40% - Accent4 4 2" xfId="983"/>
    <cellStyle name="40% - Accent4 4 2 2" xfId="2791"/>
    <cellStyle name="40% - Accent4 4 2 3" xfId="7732"/>
    <cellStyle name="40% - Accent4 4 3" xfId="984"/>
    <cellStyle name="40% - Accent4 4 3 2" xfId="2792"/>
    <cellStyle name="40% - Accent4 4 3 3" xfId="7731"/>
    <cellStyle name="40% - Accent4 4 3 4" xfId="8351"/>
    <cellStyle name="40% - Accent4 4 4" xfId="2793"/>
    <cellStyle name="40% - Accent4 4 5" xfId="5861"/>
    <cellStyle name="40% - Accent4 5" xfId="985"/>
    <cellStyle name="40% - Accent4 5 2" xfId="986"/>
    <cellStyle name="40% - Accent4 5 2 2" xfId="2794"/>
    <cellStyle name="40% - Accent4 5 2 3" xfId="7730"/>
    <cellStyle name="40% - Accent4 5 3" xfId="987"/>
    <cellStyle name="40% - Accent4 5 3 2" xfId="2795"/>
    <cellStyle name="40% - Accent4 5 3 3" xfId="6982"/>
    <cellStyle name="40% - Accent4 5 3 4" xfId="8352"/>
    <cellStyle name="40% - Accent4 5 4" xfId="2796"/>
    <cellStyle name="40% - Accent4 5 5" xfId="6983"/>
    <cellStyle name="40% - Accent4 6" xfId="988"/>
    <cellStyle name="40% - Accent4 6 2" xfId="989"/>
    <cellStyle name="40% - Accent4 6 2 2" xfId="2797"/>
    <cellStyle name="40% - Accent4 6 2 3" xfId="7729"/>
    <cellStyle name="40% - Accent4 6 3" xfId="990"/>
    <cellStyle name="40% - Accent4 6 3 2" xfId="2798"/>
    <cellStyle name="40% - Accent4 6 3 3" xfId="7728"/>
    <cellStyle name="40% - Accent4 6 3 4" xfId="8353"/>
    <cellStyle name="40% - Accent4 6 4" xfId="2799"/>
    <cellStyle name="40% - Accent4 6 5" xfId="7726"/>
    <cellStyle name="40% - Accent4 7" xfId="13102"/>
    <cellStyle name="40% - Accent4 7 2" xfId="14062"/>
    <cellStyle name="40% - Accent4 7 2 2" xfId="15834"/>
    <cellStyle name="40% - Accent4 7 3" xfId="15628"/>
    <cellStyle name="40% - Accent5 1" xfId="991"/>
    <cellStyle name="40% - Accent5 1 2" xfId="992"/>
    <cellStyle name="40% - Accent5 1 2 2" xfId="2800"/>
    <cellStyle name="40% - Accent5 1 2 3" xfId="6981"/>
    <cellStyle name="40% - Accent5 1 3" xfId="993"/>
    <cellStyle name="40% - Accent5 1 3 2" xfId="2801"/>
    <cellStyle name="40% - Accent5 1 3 3" xfId="6980"/>
    <cellStyle name="40% - Accent5 1 3 4" xfId="8354"/>
    <cellStyle name="40% - Accent5 1 4" xfId="2802"/>
    <cellStyle name="40% - Accent5 1 5" xfId="7727"/>
    <cellStyle name="40% - Accent5 2" xfId="994"/>
    <cellStyle name="40% - Accent5 2 2" xfId="995"/>
    <cellStyle name="40% - Accent5 2 2 2" xfId="2803"/>
    <cellStyle name="40% - Accent5 2 2 3" xfId="6218"/>
    <cellStyle name="40% - Accent5 2 2 4" xfId="13958"/>
    <cellStyle name="40% - Accent5 2 3" xfId="996"/>
    <cellStyle name="40% - Accent5 2 3 2" xfId="2804"/>
    <cellStyle name="40% - Accent5 2 3 2 2" xfId="14299"/>
    <cellStyle name="40% - Accent5 2 3 2 2 2" xfId="15880"/>
    <cellStyle name="40% - Accent5 2 3 3" xfId="7725"/>
    <cellStyle name="40% - Accent5 2 3 4" xfId="8355"/>
    <cellStyle name="40% - Accent5 2 4" xfId="2805"/>
    <cellStyle name="40% - Accent5 2 5" xfId="6979"/>
    <cellStyle name="40% - Accent5 2 6" xfId="14285"/>
    <cellStyle name="40% - Accent5 2 6 2" xfId="13489"/>
    <cellStyle name="40% - Accent5 2 6 2 2" xfId="15701"/>
    <cellStyle name="40% - Accent5 2 6 3" xfId="15875"/>
    <cellStyle name="40% - Accent5 2 7" xfId="13144"/>
    <cellStyle name="40% - Accent5 2 7 2" xfId="15635"/>
    <cellStyle name="40% - Accent5 2 8" xfId="14164"/>
    <cellStyle name="40% - Accent5 2 8 2" xfId="15847"/>
    <cellStyle name="40% - Accent5 2 9" xfId="14141"/>
    <cellStyle name="40% - Accent5 3" xfId="997"/>
    <cellStyle name="40% - Accent5 3 2" xfId="998"/>
    <cellStyle name="40% - Accent5 3 2 2" xfId="2806"/>
    <cellStyle name="40% - Accent5 3 2 2 2" xfId="13321"/>
    <cellStyle name="40% - Accent5 3 2 2 2 2" xfId="13243"/>
    <cellStyle name="40% - Accent5 3 2 2 2 2 2" xfId="15658"/>
    <cellStyle name="40% - Accent5 3 2 2 2 3" xfId="15669"/>
    <cellStyle name="40% - Accent5 3 2 2 3" xfId="13215"/>
    <cellStyle name="40% - Accent5 3 2 2 3 2" xfId="15651"/>
    <cellStyle name="40% - Accent5 3 2 3" xfId="7723"/>
    <cellStyle name="40% - Accent5 3 2 3 2" xfId="13490"/>
    <cellStyle name="40% - Accent5 3 2 3 2 2" xfId="15702"/>
    <cellStyle name="40% - Accent5 3 2 4" xfId="13839"/>
    <cellStyle name="40% - Accent5 3 2 4 2" xfId="15787"/>
    <cellStyle name="40% - Accent5 3 2 5" xfId="13804"/>
    <cellStyle name="40% - Accent5 3 2 5 2" xfId="15784"/>
    <cellStyle name="40% - Accent5 3 2 6" xfId="13674"/>
    <cellStyle name="40% - Accent5 3 2 6 2" xfId="15749"/>
    <cellStyle name="40% - Accent5 3 3" xfId="999"/>
    <cellStyle name="40% - Accent5 3 3 2" xfId="2807"/>
    <cellStyle name="40% - Accent5 3 3 3" xfId="6978"/>
    <cellStyle name="40% - Accent5 3 3 4" xfId="8356"/>
    <cellStyle name="40% - Accent5 3 4" xfId="2808"/>
    <cellStyle name="40% - Accent5 3 5" xfId="7724"/>
    <cellStyle name="40% - Accent5 4" xfId="1000"/>
    <cellStyle name="40% - Accent5 4 2" xfId="1001"/>
    <cellStyle name="40% - Accent5 4 2 2" xfId="2809"/>
    <cellStyle name="40% - Accent5 4 2 3" xfId="6977"/>
    <cellStyle name="40% - Accent5 4 3" xfId="1002"/>
    <cellStyle name="40% - Accent5 4 3 2" xfId="2810"/>
    <cellStyle name="40% - Accent5 4 3 3" xfId="7717"/>
    <cellStyle name="40% - Accent5 4 3 4" xfId="8357"/>
    <cellStyle name="40% - Accent5 4 4" xfId="2811"/>
    <cellStyle name="40% - Accent5 4 5" xfId="7722"/>
    <cellStyle name="40% - Accent5 5" xfId="1003"/>
    <cellStyle name="40% - Accent5 5 2" xfId="1004"/>
    <cellStyle name="40% - Accent5 5 2 2" xfId="2812"/>
    <cellStyle name="40% - Accent5 5 2 3" xfId="7720"/>
    <cellStyle name="40% - Accent5 5 3" xfId="1005"/>
    <cellStyle name="40% - Accent5 5 3 2" xfId="2813"/>
    <cellStyle name="40% - Accent5 5 3 3" xfId="7719"/>
    <cellStyle name="40% - Accent5 5 3 4" xfId="8358"/>
    <cellStyle name="40% - Accent5 5 4" xfId="2814"/>
    <cellStyle name="40% - Accent5 5 5" xfId="7721"/>
    <cellStyle name="40% - Accent5 6" xfId="1006"/>
    <cellStyle name="40% - Accent5 6 2" xfId="1007"/>
    <cellStyle name="40% - Accent5 6 2 2" xfId="2815"/>
    <cellStyle name="40% - Accent5 6 2 3" xfId="7718"/>
    <cellStyle name="40% - Accent5 6 3" xfId="1008"/>
    <cellStyle name="40% - Accent5 6 3 2" xfId="2816"/>
    <cellStyle name="40% - Accent5 6 3 3" xfId="6975"/>
    <cellStyle name="40% - Accent5 6 3 4" xfId="8359"/>
    <cellStyle name="40% - Accent5 6 4" xfId="2817"/>
    <cellStyle name="40% - Accent5 6 5" xfId="6976"/>
    <cellStyle name="40% - Accent5 7" xfId="14063"/>
    <cellStyle name="40% - Accent5 7 2" xfId="13186"/>
    <cellStyle name="40% - Accent5 7 2 2" xfId="15647"/>
    <cellStyle name="40% - Accent5 7 3" xfId="15835"/>
    <cellStyle name="40% - Accent6 1" xfId="1009"/>
    <cellStyle name="40% - Accent6 1 2" xfId="1010"/>
    <cellStyle name="40% - Accent6 1 2 2" xfId="2818"/>
    <cellStyle name="40% - Accent6 1 2 3" xfId="5862"/>
    <cellStyle name="40% - Accent6 1 3" xfId="1011"/>
    <cellStyle name="40% - Accent6 1 3 2" xfId="2819"/>
    <cellStyle name="40% - Accent6 1 3 3" xfId="7716"/>
    <cellStyle name="40% - Accent6 1 3 4" xfId="8360"/>
    <cellStyle name="40% - Accent6 1 4" xfId="2820"/>
    <cellStyle name="40% - Accent6 1 5" xfId="6338"/>
    <cellStyle name="40% - Accent6 2" xfId="1012"/>
    <cellStyle name="40% - Accent6 2 2" xfId="1013"/>
    <cellStyle name="40% - Accent6 2 2 2" xfId="2821"/>
    <cellStyle name="40% - Accent6 2 2 3" xfId="7714"/>
    <cellStyle name="40% - Accent6 2 2 4" xfId="13696"/>
    <cellStyle name="40% - Accent6 2 3" xfId="1014"/>
    <cellStyle name="40% - Accent6 2 3 2" xfId="2822"/>
    <cellStyle name="40% - Accent6 2 3 2 2" xfId="13920"/>
    <cellStyle name="40% - Accent6 2 3 2 2 2" xfId="15796"/>
    <cellStyle name="40% - Accent6 2 3 3" xfId="6974"/>
    <cellStyle name="40% - Accent6 2 3 4" xfId="8361"/>
    <cellStyle name="40% - Accent6 2 4" xfId="2823"/>
    <cellStyle name="40% - Accent6 2 5" xfId="7715"/>
    <cellStyle name="40% - Accent6 2 6" xfId="13317"/>
    <cellStyle name="40% - Accent6 2 6 2" xfId="14053"/>
    <cellStyle name="40% - Accent6 2 6 2 2" xfId="15831"/>
    <cellStyle name="40% - Accent6 2 6 3" xfId="15666"/>
    <cellStyle name="40% - Accent6 2 7" xfId="13290"/>
    <cellStyle name="40% - Accent6 2 7 2" xfId="15662"/>
    <cellStyle name="40% - Accent6 2 8" xfId="14020"/>
    <cellStyle name="40% - Accent6 2 8 2" xfId="15821"/>
    <cellStyle name="40% - Accent6 2 9" xfId="13216"/>
    <cellStyle name="40% - Accent6 3" xfId="1015"/>
    <cellStyle name="40% - Accent6 3 2" xfId="1016"/>
    <cellStyle name="40% - Accent6 3 2 2" xfId="2824"/>
    <cellStyle name="40% - Accent6 3 2 2 2" xfId="13615"/>
    <cellStyle name="40% - Accent6 3 2 2 2 2" xfId="13510"/>
    <cellStyle name="40% - Accent6 3 2 2 2 2 2" xfId="15712"/>
    <cellStyle name="40% - Accent6 3 2 2 2 3" xfId="15737"/>
    <cellStyle name="40% - Accent6 3 2 2 3" xfId="13767"/>
    <cellStyle name="40% - Accent6 3 2 2 3 2" xfId="15768"/>
    <cellStyle name="40% - Accent6 3 2 3" xfId="6973"/>
    <cellStyle name="40% - Accent6 3 2 3 2" xfId="13962"/>
    <cellStyle name="40% - Accent6 3 2 3 2 2" xfId="15811"/>
    <cellStyle name="40% - Accent6 3 2 4" xfId="14021"/>
    <cellStyle name="40% - Accent6 3 2 4 2" xfId="15822"/>
    <cellStyle name="40% - Accent6 3 2 5" xfId="13232"/>
    <cellStyle name="40% - Accent6 3 2 5 2" xfId="15654"/>
    <cellStyle name="40% - Accent6 3 2 6" xfId="13649"/>
    <cellStyle name="40% - Accent6 3 2 6 2" xfId="15742"/>
    <cellStyle name="40% - Accent6 3 3" xfId="1017"/>
    <cellStyle name="40% - Accent6 3 3 2" xfId="2825"/>
    <cellStyle name="40% - Accent6 3 3 3" xfId="7708"/>
    <cellStyle name="40% - Accent6 3 3 4" xfId="8362"/>
    <cellStyle name="40% - Accent6 3 4" xfId="2826"/>
    <cellStyle name="40% - Accent6 3 5" xfId="7713"/>
    <cellStyle name="40% - Accent6 4" xfId="1018"/>
    <cellStyle name="40% - Accent6 4 2" xfId="1019"/>
    <cellStyle name="40% - Accent6 4 2 2" xfId="2827"/>
    <cellStyle name="40% - Accent6 4 2 3" xfId="7711"/>
    <cellStyle name="40% - Accent6 4 3" xfId="1020"/>
    <cellStyle name="40% - Accent6 4 3 2" xfId="2828"/>
    <cellStyle name="40% - Accent6 4 3 3" xfId="7710"/>
    <cellStyle name="40% - Accent6 4 3 4" xfId="8363"/>
    <cellStyle name="40% - Accent6 4 4" xfId="2829"/>
    <cellStyle name="40% - Accent6 4 5" xfId="7712"/>
    <cellStyle name="40% - Accent6 5" xfId="1021"/>
    <cellStyle name="40% - Accent6 5 2" xfId="1022"/>
    <cellStyle name="40% - Accent6 5 2 2" xfId="2830"/>
    <cellStyle name="40% - Accent6 5 2 3" xfId="7709"/>
    <cellStyle name="40% - Accent6 5 3" xfId="1023"/>
    <cellStyle name="40% - Accent6 5 3 2" xfId="2831"/>
    <cellStyle name="40% - Accent6 5 3 3" xfId="6971"/>
    <cellStyle name="40% - Accent6 5 3 4" xfId="8364"/>
    <cellStyle name="40% - Accent6 5 4" xfId="2832"/>
    <cellStyle name="40% - Accent6 5 5" xfId="6972"/>
    <cellStyle name="40% - Accent6 6" xfId="1024"/>
    <cellStyle name="40% - Accent6 6 2" xfId="1025"/>
    <cellStyle name="40% - Accent6 6 2 2" xfId="2833"/>
    <cellStyle name="40% - Accent6 6 2 3" xfId="5864"/>
    <cellStyle name="40% - Accent6 6 3" xfId="1026"/>
    <cellStyle name="40% - Accent6 6 3 2" xfId="2834"/>
    <cellStyle name="40% - Accent6 6 3 3" xfId="7701"/>
    <cellStyle name="40% - Accent6 6 3 4" xfId="8365"/>
    <cellStyle name="40% - Accent6 6 4" xfId="2835"/>
    <cellStyle name="40% - Accent6 6 5" xfId="5863"/>
    <cellStyle name="40% - Accent6 7" xfId="13867"/>
    <cellStyle name="40% - Accent6 7 2" xfId="13320"/>
    <cellStyle name="40% - Accent6 7 2 2" xfId="15668"/>
    <cellStyle name="40% - Accent6 7 3" xfId="15789"/>
    <cellStyle name="60 % – Poudarek1 2" xfId="49"/>
    <cellStyle name="60 % – Poudarek1 2 2" xfId="8102"/>
    <cellStyle name="60 % – Poudarek1 2 3" xfId="7707"/>
    <cellStyle name="60 % – Poudarek1 3" xfId="13592"/>
    <cellStyle name="60 % – Poudarek2 2" xfId="50"/>
    <cellStyle name="60 % – Poudarek2 2 2" xfId="8161"/>
    <cellStyle name="60 % – Poudarek2 2 3" xfId="7706"/>
    <cellStyle name="60 % – Poudarek2 3" xfId="14127"/>
    <cellStyle name="60 % – Poudarek3 2" xfId="51"/>
    <cellStyle name="60 % – Poudarek3 2 2" xfId="1027"/>
    <cellStyle name="60 % – Poudarek3 2 2 2" xfId="8260"/>
    <cellStyle name="60 % – Poudarek3 2 2 3" xfId="7705"/>
    <cellStyle name="60 % – Poudarek3 2 3" xfId="8101"/>
    <cellStyle name="60 % – Poudarek3 2 4" xfId="6970"/>
    <cellStyle name="60 % – Poudarek3 3" xfId="13869"/>
    <cellStyle name="60 % – Poudarek4 2" xfId="52"/>
    <cellStyle name="60 % – Poudarek4 2 2" xfId="1028"/>
    <cellStyle name="60 % – Poudarek4 2 2 2" xfId="8100"/>
    <cellStyle name="60 % – Poudarek4 2 2 3" xfId="7704"/>
    <cellStyle name="60 % – Poudarek4 2 3" xfId="8098"/>
    <cellStyle name="60 % – Poudarek4 2 4" xfId="7702"/>
    <cellStyle name="60 % – Poudarek4 3" xfId="13126"/>
    <cellStyle name="60 % – Poudarek5 2" xfId="53"/>
    <cellStyle name="60 % – Poudarek5 2 2" xfId="1029"/>
    <cellStyle name="60 % – Poudarek5 2 2 2" xfId="8234"/>
    <cellStyle name="60 % – Poudarek5 2 2 3" xfId="6969"/>
    <cellStyle name="60 % – Poudarek5 2 3" xfId="8099"/>
    <cellStyle name="60 % – Poudarek5 2 4" xfId="7703"/>
    <cellStyle name="60 % – Poudarek5 3" xfId="13868"/>
    <cellStyle name="60 % – Poudarek6 2" xfId="54"/>
    <cellStyle name="60 % – Poudarek6 2 2" xfId="1030"/>
    <cellStyle name="60 % – Poudarek6 2 2 2" xfId="7149"/>
    <cellStyle name="60 % – Poudarek6 2 2 3" xfId="5865"/>
    <cellStyle name="60 % – Poudarek6 2 3" xfId="8096"/>
    <cellStyle name="60 % – Poudarek6 2 4" xfId="6968"/>
    <cellStyle name="60 % – Poudarek6 3" xfId="55"/>
    <cellStyle name="60 % – Poudarek6 3 2" xfId="8233"/>
    <cellStyle name="60 % – Poudarek6 3 3" xfId="7700"/>
    <cellStyle name="60% - Accent1 1" xfId="1031"/>
    <cellStyle name="60% - Accent1 1 2" xfId="1032"/>
    <cellStyle name="60% - Accent1 1 2 2" xfId="8097"/>
    <cellStyle name="60% - Accent1 1 2 3" xfId="6967"/>
    <cellStyle name="60% - Accent1 1 3" xfId="1033"/>
    <cellStyle name="60% - Accent1 1 3 2" xfId="6966"/>
    <cellStyle name="60% - Accent1 1 3 3" xfId="8366"/>
    <cellStyle name="60% - Accent1 1 4" xfId="7699"/>
    <cellStyle name="60% - Accent1 2" xfId="1034"/>
    <cellStyle name="60% - Accent1 2 2" xfId="1035"/>
    <cellStyle name="60% - Accent1 2 2 2" xfId="7148"/>
    <cellStyle name="60% - Accent1 2 2 3" xfId="7694"/>
    <cellStyle name="60% - Accent1 2 2 4" xfId="13923"/>
    <cellStyle name="60% - Accent1 2 3" xfId="1036"/>
    <cellStyle name="60% - Accent1 2 3 2" xfId="7698"/>
    <cellStyle name="60% - Accent1 2 3 3" xfId="8367"/>
    <cellStyle name="60% - Accent1 2 4" xfId="6965"/>
    <cellStyle name="60% - Accent1 2 5" xfId="13644"/>
    <cellStyle name="60% - Accent1 2 6" xfId="13219"/>
    <cellStyle name="60% - Accent1 3" xfId="1037"/>
    <cellStyle name="60% - Accent1 3 2" xfId="1038"/>
    <cellStyle name="60% - Accent1 3 2 2" xfId="8095"/>
    <cellStyle name="60% - Accent1 3 2 3" xfId="7696"/>
    <cellStyle name="60% - Accent1 3 3" xfId="1039"/>
    <cellStyle name="60% - Accent1 3 3 2" xfId="7695"/>
    <cellStyle name="60% - Accent1 3 3 3" xfId="8368"/>
    <cellStyle name="60% - Accent1 3 4" xfId="7697"/>
    <cellStyle name="60% - Accent1 4" xfId="1040"/>
    <cellStyle name="60% - Accent1 4 2" xfId="1041"/>
    <cellStyle name="60% - Accent1 4 2 2" xfId="7147"/>
    <cellStyle name="60% - Accent1 4 2 3" xfId="6963"/>
    <cellStyle name="60% - Accent1 4 3" xfId="1042"/>
    <cellStyle name="60% - Accent1 4 3 2" xfId="8107"/>
    <cellStyle name="60% - Accent1 4 3 3" xfId="8369"/>
    <cellStyle name="60% - Accent1 4 4" xfId="6964"/>
    <cellStyle name="60% - Accent1 5" xfId="1043"/>
    <cellStyle name="60% - Accent1 5 2" xfId="1044"/>
    <cellStyle name="60% - Accent1 5 2 2" xfId="8112"/>
    <cellStyle name="60% - Accent1 5 2 3" xfId="7693"/>
    <cellStyle name="60% - Accent1 5 3" xfId="1045"/>
    <cellStyle name="60% - Accent1 5 3 2" xfId="7692"/>
    <cellStyle name="60% - Accent1 5 3 3" xfId="8370"/>
    <cellStyle name="60% - Accent1 5 4" xfId="7685"/>
    <cellStyle name="60% - Accent1 6" xfId="1046"/>
    <cellStyle name="60% - Accent1 6 2" xfId="1047"/>
    <cellStyle name="60% - Accent1 6 2 2" xfId="8086"/>
    <cellStyle name="60% - Accent1 6 2 3" xfId="6962"/>
    <cellStyle name="60% - Accent1 6 3" xfId="1048"/>
    <cellStyle name="60% - Accent1 6 3 2" xfId="6961"/>
    <cellStyle name="60% - Accent1 6 3 3" xfId="8371"/>
    <cellStyle name="60% - Accent1 6 4" xfId="7691"/>
    <cellStyle name="60% - Accent2 1" xfId="1049"/>
    <cellStyle name="60% - Accent2 1 2" xfId="1050"/>
    <cellStyle name="60% - Accent2 1 2 2" xfId="8230"/>
    <cellStyle name="60% - Accent2 1 2 3" xfId="7686"/>
    <cellStyle name="60% - Accent2 1 3" xfId="1051"/>
    <cellStyle name="60% - Accent2 1 3 2" xfId="7690"/>
    <cellStyle name="60% - Accent2 1 3 3" xfId="8372"/>
    <cellStyle name="60% - Accent2 1 4" xfId="6960"/>
    <cellStyle name="60% - Accent2 2" xfId="1052"/>
    <cellStyle name="60% - Accent2 2 2" xfId="1053"/>
    <cellStyle name="60% - Accent2 2 2 2" xfId="8094"/>
    <cellStyle name="60% - Accent2 2 2 3" xfId="7688"/>
    <cellStyle name="60% - Accent2 2 2 4" xfId="14064"/>
    <cellStyle name="60% - Accent2 2 3" xfId="1054"/>
    <cellStyle name="60% - Accent2 2 3 2" xfId="7687"/>
    <cellStyle name="60% - Accent2 2 3 3" xfId="8373"/>
    <cellStyle name="60% - Accent2 2 4" xfId="7689"/>
    <cellStyle name="60% - Accent2 2 5" xfId="13063"/>
    <cellStyle name="60% - Accent2 2 6" xfId="13333"/>
    <cellStyle name="60% - Accent2 3" xfId="1055"/>
    <cellStyle name="60% - Accent2 3 2" xfId="1056"/>
    <cellStyle name="60% - Accent2 3 2 2" xfId="8160"/>
    <cellStyle name="60% - Accent2 3 2 3" xfId="6958"/>
    <cellStyle name="60% - Accent2 3 3" xfId="1057"/>
    <cellStyle name="60% - Accent2 3 3 2" xfId="5866"/>
    <cellStyle name="60% - Accent2 3 3 3" xfId="8374"/>
    <cellStyle name="60% - Accent2 3 4" xfId="6959"/>
    <cellStyle name="60% - Accent2 4" xfId="1058"/>
    <cellStyle name="60% - Accent2 4 2" xfId="1059"/>
    <cellStyle name="60% - Accent2 4 2 2" xfId="8259"/>
    <cellStyle name="60% - Accent2 4 2 3" xfId="7684"/>
    <cellStyle name="60% - Accent2 4 3" xfId="1060"/>
    <cellStyle name="60% - Accent2 4 3 2" xfId="7683"/>
    <cellStyle name="60% - Accent2 4 3 3" xfId="8375"/>
    <cellStyle name="60% - Accent2 4 4" xfId="7676"/>
    <cellStyle name="60% - Accent2 5" xfId="1061"/>
    <cellStyle name="60% - Accent2 5 2" xfId="1062"/>
    <cellStyle name="60% - Accent2 5 2 2" xfId="8093"/>
    <cellStyle name="60% - Accent2 5 2 3" xfId="6957"/>
    <cellStyle name="60% - Accent2 5 3" xfId="1063"/>
    <cellStyle name="60% - Accent2 5 3 2" xfId="6956"/>
    <cellStyle name="60% - Accent2 5 3 3" xfId="8376"/>
    <cellStyle name="60% - Accent2 5 4" xfId="7682"/>
    <cellStyle name="60% - Accent2 6" xfId="1064"/>
    <cellStyle name="60% - Accent2 6 2" xfId="1065"/>
    <cellStyle name="60% - Accent2 6 2 2" xfId="8092"/>
    <cellStyle name="60% - Accent2 6 2 3" xfId="7677"/>
    <cellStyle name="60% - Accent2 6 3" xfId="1066"/>
    <cellStyle name="60% - Accent2 6 3 2" xfId="7681"/>
    <cellStyle name="60% - Accent2 6 3 3" xfId="8377"/>
    <cellStyle name="60% - Accent2 6 4" xfId="6955"/>
    <cellStyle name="60% - Accent3 1" xfId="1067"/>
    <cellStyle name="60% - Accent3 1 2" xfId="1068"/>
    <cellStyle name="60% - Accent3 1 2 2" xfId="8090"/>
    <cellStyle name="60% - Accent3 1 2 3" xfId="7679"/>
    <cellStyle name="60% - Accent3 1 3" xfId="1069"/>
    <cellStyle name="60% - Accent3 1 3 2" xfId="7678"/>
    <cellStyle name="60% - Accent3 1 3 3" xfId="8378"/>
    <cellStyle name="60% - Accent3 1 4" xfId="7680"/>
    <cellStyle name="60% - Accent3 2" xfId="1070"/>
    <cellStyle name="60% - Accent3 2 2" xfId="1071"/>
    <cellStyle name="60% - Accent3 2 2 2" xfId="8232"/>
    <cellStyle name="60% - Accent3 2 2 3" xfId="6953"/>
    <cellStyle name="60% - Accent3 2 2 4" xfId="14022"/>
    <cellStyle name="60% - Accent3 2 3" xfId="1072"/>
    <cellStyle name="60% - Accent3 2 3 2" xfId="6339"/>
    <cellStyle name="60% - Accent3 2 3 3" xfId="8379"/>
    <cellStyle name="60% - Accent3 2 4" xfId="6954"/>
    <cellStyle name="60% - Accent3 2 5" xfId="13306"/>
    <cellStyle name="60% - Accent3 2 6" xfId="13750"/>
    <cellStyle name="60% - Accent3 3" xfId="1073"/>
    <cellStyle name="60% - Accent3 3 2" xfId="1074"/>
    <cellStyle name="60% - Accent3 3 2 2" xfId="8091"/>
    <cellStyle name="60% - Accent3 3 2 3" xfId="7675"/>
    <cellStyle name="60% - Accent3 3 3" xfId="1075"/>
    <cellStyle name="60% - Accent3 3 3 2" xfId="7674"/>
    <cellStyle name="60% - Accent3 3 3 3" xfId="8380"/>
    <cellStyle name="60% - Accent3 3 4" xfId="7658"/>
    <cellStyle name="60% - Accent3 4" xfId="1076"/>
    <cellStyle name="60% - Accent3 4 2" xfId="1077"/>
    <cellStyle name="60% - Accent3 4 2 2" xfId="7146"/>
    <cellStyle name="60% - Accent3 4 2 3" xfId="6952"/>
    <cellStyle name="60% - Accent3 4 3" xfId="1078"/>
    <cellStyle name="60% - Accent3 4 3 2" xfId="6951"/>
    <cellStyle name="60% - Accent3 4 3 3" xfId="8381"/>
    <cellStyle name="60% - Accent3 4 4" xfId="7673"/>
    <cellStyle name="60% - Accent3 5" xfId="1079"/>
    <cellStyle name="60% - Accent3 5 2" xfId="1080"/>
    <cellStyle name="60% - Accent3 5 2 2" xfId="8088"/>
    <cellStyle name="60% - Accent3 5 2 3" xfId="7668"/>
    <cellStyle name="60% - Accent3 5 3" xfId="1081"/>
    <cellStyle name="60% - Accent3 5 3 2" xfId="7672"/>
    <cellStyle name="60% - Accent3 5 3 3" xfId="8382"/>
    <cellStyle name="60% - Accent3 5 4" xfId="6950"/>
    <cellStyle name="60% - Accent3 6" xfId="1082"/>
    <cellStyle name="60% - Accent3 6 2" xfId="1083"/>
    <cellStyle name="60% - Accent3 6 2 2" xfId="8231"/>
    <cellStyle name="60% - Accent3 6 2 3" xfId="7670"/>
    <cellStyle name="60% - Accent3 6 3" xfId="1084"/>
    <cellStyle name="60% - Accent3 6 3 2" xfId="7669"/>
    <cellStyle name="60% - Accent3 6 3 3" xfId="8383"/>
    <cellStyle name="60% - Accent3 6 4" xfId="7671"/>
    <cellStyle name="60% - Accent4 1" xfId="1085"/>
    <cellStyle name="60% - Accent4 1 2" xfId="1086"/>
    <cellStyle name="60% - Accent4 1 2 2" xfId="8089"/>
    <cellStyle name="60% - Accent4 1 2 3" xfId="6948"/>
    <cellStyle name="60% - Accent4 1 3" xfId="1087"/>
    <cellStyle name="60% - Accent4 1 3 2" xfId="7659"/>
    <cellStyle name="60% - Accent4 1 3 3" xfId="8384"/>
    <cellStyle name="60% - Accent4 1 4" xfId="6949"/>
    <cellStyle name="60% - Accent4 2" xfId="1088"/>
    <cellStyle name="60% - Accent4 2 2" xfId="1089"/>
    <cellStyle name="60% - Accent4 2 2 2" xfId="7145"/>
    <cellStyle name="60% - Accent4 2 2 3" xfId="7666"/>
    <cellStyle name="60% - Accent4 2 2 4" xfId="14031"/>
    <cellStyle name="60% - Accent4 2 3" xfId="1090"/>
    <cellStyle name="60% - Accent4 2 3 2" xfId="7665"/>
    <cellStyle name="60% - Accent4 2 3 3" xfId="8385"/>
    <cellStyle name="60% - Accent4 2 4" xfId="7667"/>
    <cellStyle name="60% - Accent4 2 5" xfId="14324"/>
    <cellStyle name="60% - Accent4 2 6" xfId="14110"/>
    <cellStyle name="60% - Accent4 3" xfId="1091"/>
    <cellStyle name="60% - Accent4 3 2" xfId="1092"/>
    <cellStyle name="60% - Accent4 3 2 2" xfId="8087"/>
    <cellStyle name="60% - Accent4 3 2 3" xfId="7664"/>
    <cellStyle name="60% - Accent4 3 3" xfId="1093"/>
    <cellStyle name="60% - Accent4 3 3 2" xfId="6946"/>
    <cellStyle name="60% - Accent4 3 3 3" xfId="8386"/>
    <cellStyle name="60% - Accent4 3 4" xfId="6947"/>
    <cellStyle name="60% - Accent4 4" xfId="1094"/>
    <cellStyle name="60% - Accent4 4 2" xfId="1095"/>
    <cellStyle name="60% - Accent4 4 2 2" xfId="7144"/>
    <cellStyle name="60% - Accent4 4 2 3" xfId="7663"/>
    <cellStyle name="60% - Accent4 4 3" xfId="1096"/>
    <cellStyle name="60% - Accent4 4 3 2" xfId="7662"/>
    <cellStyle name="60% - Accent4 4 3 3" xfId="8387"/>
    <cellStyle name="60% - Accent4 4 4" xfId="7660"/>
    <cellStyle name="60% - Accent4 5" xfId="1097"/>
    <cellStyle name="60% - Accent4 5 2" xfId="1098"/>
    <cellStyle name="60% - Accent4 5 2 2" xfId="6304"/>
    <cellStyle name="60% - Accent4 5 2 3" xfId="6945"/>
    <cellStyle name="60% - Accent4 5 3" xfId="1099"/>
    <cellStyle name="60% - Accent4 5 3 2" xfId="6944"/>
    <cellStyle name="60% - Accent4 5 3 3" xfId="8388"/>
    <cellStyle name="60% - Accent4 5 4" xfId="7661"/>
    <cellStyle name="60% - Accent4 6" xfId="1100"/>
    <cellStyle name="60% - Accent4 6 2" xfId="1101"/>
    <cellStyle name="60% - Accent4 6 2 2" xfId="8114"/>
    <cellStyle name="60% - Accent4 6 2 3" xfId="6340"/>
    <cellStyle name="60% - Accent4 6 3" xfId="1102"/>
    <cellStyle name="60% - Accent4 6 3 2" xfId="5867"/>
    <cellStyle name="60% - Accent4 6 3 3" xfId="8389"/>
    <cellStyle name="60% - Accent4 6 4" xfId="6943"/>
    <cellStyle name="60% - Accent5 1" xfId="1103"/>
    <cellStyle name="60% - Accent5 1 2" xfId="1104"/>
    <cellStyle name="60% - Accent5 1 2 2" xfId="8068"/>
    <cellStyle name="60% - Accent5 1 2 3" xfId="7657"/>
    <cellStyle name="60% - Accent5 1 3" xfId="1105"/>
    <cellStyle name="60% - Accent5 1 3 2" xfId="7656"/>
    <cellStyle name="60% - Accent5 1 3 3" xfId="8390"/>
    <cellStyle name="60% - Accent5 1 4" xfId="7641"/>
    <cellStyle name="60% - Accent5 2" xfId="1106"/>
    <cellStyle name="60% - Accent5 2 2" xfId="1107"/>
    <cellStyle name="60% - Accent5 2 2 2" xfId="8224"/>
    <cellStyle name="60% - Accent5 2 2 3" xfId="6942"/>
    <cellStyle name="60% - Accent5 2 2 4" xfId="13477"/>
    <cellStyle name="60% - Accent5 2 3" xfId="1108"/>
    <cellStyle name="60% - Accent5 2 3 2" xfId="6941"/>
    <cellStyle name="60% - Accent5 2 3 3" xfId="8391"/>
    <cellStyle name="60% - Accent5 2 4" xfId="7655"/>
    <cellStyle name="60% - Accent5 2 5" xfId="13559"/>
    <cellStyle name="60% - Accent5 2 6" xfId="13880"/>
    <cellStyle name="60% - Accent5 3" xfId="1109"/>
    <cellStyle name="60% - Accent5 3 2" xfId="1110"/>
    <cellStyle name="60% - Accent5 3 2 2" xfId="8085"/>
    <cellStyle name="60% - Accent5 3 2 3" xfId="7650"/>
    <cellStyle name="60% - Accent5 3 3" xfId="1111"/>
    <cellStyle name="60% - Accent5 3 3 2" xfId="7654"/>
    <cellStyle name="60% - Accent5 3 3 3" xfId="8392"/>
    <cellStyle name="60% - Accent5 3 4" xfId="6940"/>
    <cellStyle name="60% - Accent5 4" xfId="1112"/>
    <cellStyle name="60% - Accent5 4 2" xfId="1113"/>
    <cellStyle name="60% - Accent5 4 2 2" xfId="8159"/>
    <cellStyle name="60% - Accent5 4 2 3" xfId="7652"/>
    <cellStyle name="60% - Accent5 4 3" xfId="1114"/>
    <cellStyle name="60% - Accent5 4 3 2" xfId="7651"/>
    <cellStyle name="60% - Accent5 4 3 3" xfId="8393"/>
    <cellStyle name="60% - Accent5 4 4" xfId="7653"/>
    <cellStyle name="60% - Accent5 5" xfId="1115"/>
    <cellStyle name="60% - Accent5 5 2" xfId="1116"/>
    <cellStyle name="60% - Accent5 5 2 2" xfId="8258"/>
    <cellStyle name="60% - Accent5 5 2 3" xfId="6938"/>
    <cellStyle name="60% - Accent5 5 3" xfId="1117"/>
    <cellStyle name="60% - Accent5 5 3 2" xfId="7642"/>
    <cellStyle name="60% - Accent5 5 3 3" xfId="8394"/>
    <cellStyle name="60% - Accent5 5 4" xfId="6939"/>
    <cellStyle name="60% - Accent5 6" xfId="1118"/>
    <cellStyle name="60% - Accent5 6 2" xfId="1119"/>
    <cellStyle name="60% - Accent5 6 2 2" xfId="8084"/>
    <cellStyle name="60% - Accent5 6 2 3" xfId="7648"/>
    <cellStyle name="60% - Accent5 6 3" xfId="1120"/>
    <cellStyle name="60% - Accent5 6 3 2" xfId="7647"/>
    <cellStyle name="60% - Accent5 6 3 3" xfId="8395"/>
    <cellStyle name="60% - Accent5 6 4" xfId="7649"/>
    <cellStyle name="60% - Accent6 1" xfId="1121"/>
    <cellStyle name="60% - Accent6 1 2" xfId="8083"/>
    <cellStyle name="60% - Accent6 1 3" xfId="6937"/>
    <cellStyle name="60% - Accent6 2" xfId="1122"/>
    <cellStyle name="60% - Accent6 2 2" xfId="8081"/>
    <cellStyle name="60% - Accent6 2 2 2" xfId="13294"/>
    <cellStyle name="60% - Accent6 2 2 3" xfId="13784"/>
    <cellStyle name="60% - Accent6 2 3" xfId="6936"/>
    <cellStyle name="60% - Accent6 2 4" xfId="13733"/>
    <cellStyle name="60% - Accent6 2 5" xfId="13244"/>
    <cellStyle name="60% - Accent6 2 6" xfId="13230"/>
    <cellStyle name="60% - Accent6 3" xfId="1123"/>
    <cellStyle name="60% - Accent6 3 2" xfId="8229"/>
    <cellStyle name="60% - Accent6 3 2 2" xfId="13270"/>
    <cellStyle name="60% - Accent6 3 3" xfId="7643"/>
    <cellStyle name="60% - Accent6 4" xfId="1124"/>
    <cellStyle name="60% - Accent6 4 2" xfId="8082"/>
    <cellStyle name="60% - Accent6 4 3" xfId="7646"/>
    <cellStyle name="60% - Accent6 5" xfId="1125"/>
    <cellStyle name="60% - Accent6 5 2" xfId="7143"/>
    <cellStyle name="60% - Accent6 5 3" xfId="7645"/>
    <cellStyle name="60% - Accent6 6" xfId="1126"/>
    <cellStyle name="60% - Accent6 6 2" xfId="8079"/>
    <cellStyle name="60% - Accent6 6 3" xfId="7644"/>
    <cellStyle name="AA L-01" xfId="2836"/>
    <cellStyle name="AA L-01 2" xfId="8396"/>
    <cellStyle name="Accent1" xfId="1127"/>
    <cellStyle name="Accent1 - 20%" xfId="14036"/>
    <cellStyle name="Accent1 - 20% 2" xfId="13070"/>
    <cellStyle name="Accent1 - 40%" xfId="13840"/>
    <cellStyle name="Accent1 - 40% 2" xfId="13684"/>
    <cellStyle name="Accent1 - 60%" xfId="13964"/>
    <cellStyle name="Accent1 - 60% 2" xfId="13071"/>
    <cellStyle name="Accent1 1" xfId="1128"/>
    <cellStyle name="Accent1 1 2" xfId="1129"/>
    <cellStyle name="Accent1 1 2 2" xfId="8228"/>
    <cellStyle name="Accent1 1 2 3" xfId="5869"/>
    <cellStyle name="Accent1 1 3" xfId="1130"/>
    <cellStyle name="Accent1 1 3 2" xfId="7638"/>
    <cellStyle name="Accent1 1 3 3" xfId="8397"/>
    <cellStyle name="Accent1 1 4" xfId="5868"/>
    <cellStyle name="Accent1 10" xfId="6288"/>
    <cellStyle name="Accent1 10 2" xfId="14111"/>
    <cellStyle name="Accent1 11" xfId="6935"/>
    <cellStyle name="Accent1 11 2" xfId="13736"/>
    <cellStyle name="Accent1 12" xfId="13807"/>
    <cellStyle name="Accent1 12 2" xfId="13335"/>
    <cellStyle name="Accent1 13" xfId="13805"/>
    <cellStyle name="Accent1 14" xfId="13906"/>
    <cellStyle name="Accent1 14 2" xfId="14130"/>
    <cellStyle name="Accent1 15" xfId="13072"/>
    <cellStyle name="Accent1 16" xfId="13706"/>
    <cellStyle name="Accent1 17" xfId="14059"/>
    <cellStyle name="Accent1 17 2" xfId="13140"/>
    <cellStyle name="Accent1 18" xfId="13806"/>
    <cellStyle name="Accent1 19" xfId="13224"/>
    <cellStyle name="Accent1 2" xfId="1131"/>
    <cellStyle name="Accent1 2 2" xfId="1132"/>
    <cellStyle name="Accent1 2 2 2" xfId="8080"/>
    <cellStyle name="Accent1 2 2 3" xfId="7639"/>
    <cellStyle name="Accent1 2 2 4" xfId="13376"/>
    <cellStyle name="Accent1 2 3" xfId="1133"/>
    <cellStyle name="Accent1 2 3 2" xfId="6341"/>
    <cellStyle name="Accent1 2 3 3" xfId="8398"/>
    <cellStyle name="Accent1 2 4" xfId="7640"/>
    <cellStyle name="Accent1 2 5" xfId="13512"/>
    <cellStyle name="Accent1 2 6" xfId="13707"/>
    <cellStyle name="Accent1 20" xfId="13965"/>
    <cellStyle name="Accent1 21" xfId="13530"/>
    <cellStyle name="Accent1 22" xfId="13122"/>
    <cellStyle name="Accent1 23" xfId="14425"/>
    <cellStyle name="Accent1 24" xfId="6648"/>
    <cellStyle name="Accent1 3" xfId="1134"/>
    <cellStyle name="Accent1 3 2" xfId="1135"/>
    <cellStyle name="Accent1 3 2 2" xfId="7142"/>
    <cellStyle name="Accent1 3 2 3" xfId="7636"/>
    <cellStyle name="Accent1 3 3" xfId="1136"/>
    <cellStyle name="Accent1 3 3 2" xfId="6934"/>
    <cellStyle name="Accent1 3 3 3" xfId="8399"/>
    <cellStyle name="Accent1 3 4" xfId="7637"/>
    <cellStyle name="Accent1 4" xfId="1137"/>
    <cellStyle name="Accent1 4 2" xfId="1138"/>
    <cellStyle name="Accent1 4 2 2" xfId="8078"/>
    <cellStyle name="Accent1 4 2 3" xfId="6933"/>
    <cellStyle name="Accent1 4 3" xfId="1139"/>
    <cellStyle name="Accent1 4 3 2" xfId="5845"/>
    <cellStyle name="Accent1 4 3 3" xfId="8400"/>
    <cellStyle name="Accent1 4 4" xfId="7635"/>
    <cellStyle name="Accent1 5" xfId="1140"/>
    <cellStyle name="Accent1 5 2" xfId="1141"/>
    <cellStyle name="Accent1 5 2 2" xfId="7141"/>
    <cellStyle name="Accent1 5 2 3" xfId="7634"/>
    <cellStyle name="Accent1 5 3" xfId="1142"/>
    <cellStyle name="Accent1 5 3 2" xfId="7633"/>
    <cellStyle name="Accent1 5 3 3" xfId="8401"/>
    <cellStyle name="Accent1 5 4" xfId="7631"/>
    <cellStyle name="Accent1 6" xfId="1143"/>
    <cellStyle name="Accent1 6 2" xfId="1144"/>
    <cellStyle name="Accent1 6 2 2" xfId="8122"/>
    <cellStyle name="Accent1 6 2 3" xfId="6932"/>
    <cellStyle name="Accent1 6 3" xfId="1145"/>
    <cellStyle name="Accent1 6 3 2" xfId="6931"/>
    <cellStyle name="Accent1 6 3 3" xfId="8402"/>
    <cellStyle name="Accent1 6 4" xfId="7632"/>
    <cellStyle name="Accent1 7" xfId="1146"/>
    <cellStyle name="Accent1 7 2" xfId="8069"/>
    <cellStyle name="Accent1 7 3" xfId="6930"/>
    <cellStyle name="Accent1 8" xfId="1147"/>
    <cellStyle name="Accent1 8 2" xfId="7621"/>
    <cellStyle name="Accent1 8 3" xfId="8403"/>
    <cellStyle name="Accent1 9" xfId="1148"/>
    <cellStyle name="Accent1 9 2" xfId="13787"/>
    <cellStyle name="Accent2" xfId="1149"/>
    <cellStyle name="Accent2 - 20%" xfId="13280"/>
    <cellStyle name="Accent2 - 20% 2" xfId="13163"/>
    <cellStyle name="Accent2 - 40%" xfId="13808"/>
    <cellStyle name="Accent2 - 40% 2" xfId="13560"/>
    <cellStyle name="Accent2 - 60%" xfId="13656"/>
    <cellStyle name="Accent2 - 60% 2" xfId="14219"/>
    <cellStyle name="Accent2 1" xfId="1150"/>
    <cellStyle name="Accent2 1 2" xfId="1151"/>
    <cellStyle name="Accent2 1 2 2" xfId="8225"/>
    <cellStyle name="Accent2 1 2 3" xfId="7628"/>
    <cellStyle name="Accent2 1 3" xfId="1152"/>
    <cellStyle name="Accent2 1 3 2" xfId="6929"/>
    <cellStyle name="Accent2 1 3 3" xfId="8404"/>
    <cellStyle name="Accent2 1 4" xfId="7629"/>
    <cellStyle name="Accent2 10" xfId="6289"/>
    <cellStyle name="Accent2 10 2" xfId="13511"/>
    <cellStyle name="Accent2 11" xfId="7630"/>
    <cellStyle name="Accent2 11 2" xfId="13643"/>
    <cellStyle name="Accent2 12" xfId="14112"/>
    <cellStyle name="Accent2 12 2" xfId="13531"/>
    <cellStyle name="Accent2 13" xfId="13536"/>
    <cellStyle name="Accent2 14" xfId="14128"/>
    <cellStyle name="Accent2 14 2" xfId="13129"/>
    <cellStyle name="Accent2 15" xfId="13870"/>
    <cellStyle name="Accent2 16" xfId="13127"/>
    <cellStyle name="Accent2 17" xfId="13209"/>
    <cellStyle name="Accent2 17 2" xfId="13871"/>
    <cellStyle name="Accent2 18" xfId="13128"/>
    <cellStyle name="Accent2 19" xfId="14282"/>
    <cellStyle name="Accent2 2" xfId="1153"/>
    <cellStyle name="Accent2 2 2" xfId="1154"/>
    <cellStyle name="Accent2 2 2 2" xfId="8077"/>
    <cellStyle name="Accent2 2 2 3" xfId="6928"/>
    <cellStyle name="Accent2 2 2 4" xfId="13593"/>
    <cellStyle name="Accent2 2 3" xfId="1155"/>
    <cellStyle name="Accent2 2 3 2" xfId="7622"/>
    <cellStyle name="Accent2 2 3 3" xfId="8405"/>
    <cellStyle name="Accent2 2 4" xfId="7627"/>
    <cellStyle name="Accent2 2 5" xfId="13165"/>
    <cellStyle name="Accent2 2 6" xfId="13759"/>
    <cellStyle name="Accent2 20" xfId="13553"/>
    <cellStyle name="Accent2 21" xfId="13050"/>
    <cellStyle name="Accent2 22" xfId="13672"/>
    <cellStyle name="Accent2 23" xfId="14426"/>
    <cellStyle name="Accent2 24" xfId="6675"/>
    <cellStyle name="Accent2 3" xfId="1156"/>
    <cellStyle name="Accent2 3 2" xfId="1157"/>
    <cellStyle name="Accent2 3 2 2" xfId="8158"/>
    <cellStyle name="Accent2 3 2 3" xfId="7625"/>
    <cellStyle name="Accent2 3 3" xfId="1158"/>
    <cellStyle name="Accent2 3 3 2" xfId="7624"/>
    <cellStyle name="Accent2 3 3 3" xfId="8406"/>
    <cellStyle name="Accent2 3 4" xfId="7626"/>
    <cellStyle name="Accent2 4" xfId="1159"/>
    <cellStyle name="Accent2 4 2" xfId="1160"/>
    <cellStyle name="Accent2 4 2 2" xfId="8257"/>
    <cellStyle name="Accent2 4 2 3" xfId="7623"/>
    <cellStyle name="Accent2 4 3" xfId="1161"/>
    <cellStyle name="Accent2 4 3 2" xfId="6926"/>
    <cellStyle name="Accent2 4 3 3" xfId="8407"/>
    <cellStyle name="Accent2 4 4" xfId="6927"/>
    <cellStyle name="Accent2 5" xfId="1162"/>
    <cellStyle name="Accent2 5 2" xfId="1163"/>
    <cellStyle name="Accent2 5 2 2" xfId="8076"/>
    <cellStyle name="Accent2 5 2 3" xfId="6343"/>
    <cellStyle name="Accent2 5 3" xfId="1164"/>
    <cellStyle name="Accent2 5 3 2" xfId="7620"/>
    <cellStyle name="Accent2 5 3 3" xfId="8408"/>
    <cellStyle name="Accent2 5 4" xfId="6342"/>
    <cellStyle name="Accent2 6" xfId="1165"/>
    <cellStyle name="Accent2 6 2" xfId="1166"/>
    <cellStyle name="Accent2 6 2 2" xfId="8075"/>
    <cellStyle name="Accent2 6 2 3" xfId="7618"/>
    <cellStyle name="Accent2 6 3" xfId="1167"/>
    <cellStyle name="Accent2 6 3 2" xfId="6925"/>
    <cellStyle name="Accent2 6 3 3" xfId="8409"/>
    <cellStyle name="Accent2 6 4" xfId="7619"/>
    <cellStyle name="Accent2 7" xfId="1168"/>
    <cellStyle name="Accent2 7 2" xfId="8073"/>
    <cellStyle name="Accent2 7 3" xfId="7617"/>
    <cellStyle name="Accent2 8" xfId="1169"/>
    <cellStyle name="Accent2 8 2" xfId="6924"/>
    <cellStyle name="Accent2 8 3" xfId="8410"/>
    <cellStyle name="Accent2 9" xfId="1170"/>
    <cellStyle name="Accent2 9 2" xfId="13709"/>
    <cellStyle name="Accent3" xfId="1171"/>
    <cellStyle name="Accent3 - 20%" xfId="13271"/>
    <cellStyle name="Accent3 - 20% 2" xfId="13881"/>
    <cellStyle name="Accent3 - 40%" xfId="13074"/>
    <cellStyle name="Accent3 - 40% 2" xfId="14234"/>
    <cellStyle name="Accent3 - 60%" xfId="13809"/>
    <cellStyle name="Accent3 - 60% 2" xfId="13547"/>
    <cellStyle name="Accent3 1" xfId="1172"/>
    <cellStyle name="Accent3 1 2" xfId="1173"/>
    <cellStyle name="Accent3 1 2 2" xfId="8227"/>
    <cellStyle name="Accent3 1 2 3" xfId="7615"/>
    <cellStyle name="Accent3 1 3" xfId="1174"/>
    <cellStyle name="Accent3 1 3 2" xfId="7614"/>
    <cellStyle name="Accent3 1 3 3" xfId="8411"/>
    <cellStyle name="Accent3 1 4" xfId="7616"/>
    <cellStyle name="Accent3 10" xfId="6290"/>
    <cellStyle name="Accent3 10 2" xfId="13685"/>
    <cellStyle name="Accent3 11" xfId="7612"/>
    <cellStyle name="Accent3 11 2" xfId="14257"/>
    <cellStyle name="Accent3 12" xfId="14223"/>
    <cellStyle name="Accent3 12 2" xfId="14137"/>
    <cellStyle name="Accent3 13" xfId="13810"/>
    <cellStyle name="Accent3 14" xfId="13561"/>
    <cellStyle name="Accent3 14 2" xfId="14215"/>
    <cellStyle name="Accent3 15" xfId="13075"/>
    <cellStyle name="Accent3 16" xfId="13076"/>
    <cellStyle name="Accent3 17" xfId="13639"/>
    <cellStyle name="Accent3 17 2" xfId="14065"/>
    <cellStyle name="Accent3 18" xfId="13846"/>
    <cellStyle name="Accent3 19" xfId="14278"/>
    <cellStyle name="Accent3 2" xfId="1175"/>
    <cellStyle name="Accent3 2 2" xfId="1176"/>
    <cellStyle name="Accent3 2 2 2" xfId="8074"/>
    <cellStyle name="Accent3 2 2 3" xfId="7613"/>
    <cellStyle name="Accent3 2 2 4" xfId="14136"/>
    <cellStyle name="Accent3 2 3" xfId="1177"/>
    <cellStyle name="Accent3 2 3 2" xfId="6922"/>
    <cellStyle name="Accent3 2 3 3" xfId="8412"/>
    <cellStyle name="Accent3 2 4" xfId="6923"/>
    <cellStyle name="Accent3 2 5" xfId="13246"/>
    <cellStyle name="Accent3 2 6" xfId="13657"/>
    <cellStyle name="Accent3 20" xfId="14258"/>
    <cellStyle name="Accent3 21" xfId="14066"/>
    <cellStyle name="Accent3 22" xfId="13141"/>
    <cellStyle name="Accent3 23" xfId="14427"/>
    <cellStyle name="Accent3 24" xfId="6672"/>
    <cellStyle name="Accent3 3" xfId="1178"/>
    <cellStyle name="Accent3 3 2" xfId="1179"/>
    <cellStyle name="Accent3 3 2 2" xfId="7140"/>
    <cellStyle name="Accent3 3 2 3" xfId="7603"/>
    <cellStyle name="Accent3 3 3" xfId="1180"/>
    <cellStyle name="Accent3 3 3 2" xfId="7611"/>
    <cellStyle name="Accent3 3 3 3" xfId="8413"/>
    <cellStyle name="Accent3 3 4" xfId="6211"/>
    <cellStyle name="Accent3 4" xfId="1181"/>
    <cellStyle name="Accent3 4 2" xfId="1182"/>
    <cellStyle name="Accent3 4 2 2" xfId="8071"/>
    <cellStyle name="Accent3 4 2 3" xfId="7609"/>
    <cellStyle name="Accent3 4 3" xfId="1183"/>
    <cellStyle name="Accent3 4 3 2" xfId="7608"/>
    <cellStyle name="Accent3 4 3 3" xfId="8414"/>
    <cellStyle name="Accent3 4 4" xfId="7610"/>
    <cellStyle name="Accent3 5" xfId="1184"/>
    <cellStyle name="Accent3 5 2" xfId="1185"/>
    <cellStyle name="Accent3 5 2 2" xfId="8226"/>
    <cellStyle name="Accent3 5 2 3" xfId="6920"/>
    <cellStyle name="Accent3 5 3" xfId="1186"/>
    <cellStyle name="Accent3 5 3 2" xfId="7607"/>
    <cellStyle name="Accent3 5 3 3" xfId="8415"/>
    <cellStyle name="Accent3 5 4" xfId="6921"/>
    <cellStyle name="Accent3 6" xfId="1187"/>
    <cellStyle name="Accent3 6 2" xfId="1188"/>
    <cellStyle name="Accent3 6 2 2" xfId="8072"/>
    <cellStyle name="Accent3 6 2 3" xfId="7605"/>
    <cellStyle name="Accent3 6 3" xfId="1189"/>
    <cellStyle name="Accent3 6 3 2" xfId="6919"/>
    <cellStyle name="Accent3 6 3 3" xfId="8416"/>
    <cellStyle name="Accent3 6 4" xfId="7606"/>
    <cellStyle name="Accent3 7" xfId="1190"/>
    <cellStyle name="Accent3 7 2" xfId="7139"/>
    <cellStyle name="Accent3 7 3" xfId="7604"/>
    <cellStyle name="Accent3 8" xfId="1191"/>
    <cellStyle name="Accent3 8 2" xfId="6918"/>
    <cellStyle name="Accent3 8 3" xfId="8417"/>
    <cellStyle name="Accent3 9" xfId="1192"/>
    <cellStyle name="Accent3 9 2" xfId="13811"/>
    <cellStyle name="Accent4" xfId="1193"/>
    <cellStyle name="Accent4 - 20%" xfId="13658"/>
    <cellStyle name="Accent4 - 20% 2" xfId="13966"/>
    <cellStyle name="Accent4 - 40%" xfId="13057"/>
    <cellStyle name="Accent4 - 40% 2" xfId="13223"/>
    <cellStyle name="Accent4 - 60%" xfId="13816"/>
    <cellStyle name="Accent4 - 60% 2" xfId="13308"/>
    <cellStyle name="Accent4 1" xfId="1194"/>
    <cellStyle name="Accent4 1 2" xfId="1195"/>
    <cellStyle name="Accent4 1 2 2" xfId="8070"/>
    <cellStyle name="Accent4 1 2 3" xfId="5872"/>
    <cellStyle name="Accent4 1 3" xfId="7138"/>
    <cellStyle name="Accent4 1 4" xfId="5871"/>
    <cellStyle name="Accent4 10" xfId="5870"/>
    <cellStyle name="Accent4 10 2" xfId="13652"/>
    <cellStyle name="Accent4 11" xfId="13058"/>
    <cellStyle name="Accent4 11 2" xfId="14217"/>
    <cellStyle name="Accent4 12" xfId="13247"/>
    <cellStyle name="Accent4 12 2" xfId="13907"/>
    <cellStyle name="Accent4 13" xfId="13872"/>
    <cellStyle name="Accent4 14" xfId="13812"/>
    <cellStyle name="Accent4 14 2" xfId="13739"/>
    <cellStyle name="Accent4 15" xfId="13813"/>
    <cellStyle name="Accent4 16" xfId="13281"/>
    <cellStyle name="Accent4 17" xfId="13686"/>
    <cellStyle name="Accent4 17 2" xfId="13104"/>
    <cellStyle name="Accent4 18" xfId="14348"/>
    <cellStyle name="Accent4 19" xfId="13841"/>
    <cellStyle name="Accent4 2" xfId="1196"/>
    <cellStyle name="Accent4 2 2" xfId="1197"/>
    <cellStyle name="Accent4 2 2 2" xfId="5848"/>
    <cellStyle name="Accent4 2 2 3" xfId="6917"/>
    <cellStyle name="Accent4 2 2 4" xfId="13669"/>
    <cellStyle name="Accent4 2 3" xfId="6305"/>
    <cellStyle name="Accent4 2 4" xfId="7602"/>
    <cellStyle name="Accent4 2 5" xfId="14260"/>
    <cellStyle name="Accent4 2 6" xfId="14161"/>
    <cellStyle name="Accent4 20" xfId="14304"/>
    <cellStyle name="Accent4 21" xfId="14138"/>
    <cellStyle name="Accent4 22" xfId="14067"/>
    <cellStyle name="Accent4 23" xfId="14428"/>
    <cellStyle name="Accent4 24" xfId="6674"/>
    <cellStyle name="Accent4 3" xfId="1198"/>
    <cellStyle name="Accent4 3 2" xfId="1199"/>
    <cellStyle name="Accent4 3 2 2" xfId="8120"/>
    <cellStyle name="Accent4 3 2 3" xfId="6916"/>
    <cellStyle name="Accent4 3 3" xfId="6306"/>
    <cellStyle name="Accent4 3 4" xfId="7601"/>
    <cellStyle name="Accent4 4" xfId="1200"/>
    <cellStyle name="Accent4 4 2" xfId="1201"/>
    <cellStyle name="Accent4 4 2 2" xfId="5849"/>
    <cellStyle name="Accent4 4 2 3" xfId="7599"/>
    <cellStyle name="Accent4 4 3" xfId="8066"/>
    <cellStyle name="Accent4 4 4" xfId="7600"/>
    <cellStyle name="Accent4 5" xfId="1202"/>
    <cellStyle name="Accent4 5 2" xfId="1203"/>
    <cellStyle name="Accent4 5 2 2" xfId="7137"/>
    <cellStyle name="Accent4 5 2 3" xfId="7598"/>
    <cellStyle name="Accent4 5 3" xfId="8065"/>
    <cellStyle name="Accent4 5 4" xfId="6915"/>
    <cellStyle name="Accent4 6" xfId="1204"/>
    <cellStyle name="Accent4 6 2" xfId="1205"/>
    <cellStyle name="Accent4 6 2 2" xfId="7136"/>
    <cellStyle name="Accent4 6 2 3" xfId="7592"/>
    <cellStyle name="Accent4 6 3" xfId="8064"/>
    <cellStyle name="Accent4 6 3 2" xfId="13908"/>
    <cellStyle name="Accent4 6 4" xfId="5873"/>
    <cellStyle name="Accent4 7" xfId="1206"/>
    <cellStyle name="Accent4 7 2" xfId="7135"/>
    <cellStyle name="Accent4 7 3" xfId="7597"/>
    <cellStyle name="Accent4 8" xfId="1207"/>
    <cellStyle name="Accent4 8 2" xfId="6914"/>
    <cellStyle name="Accent4 8 3" xfId="8418"/>
    <cellStyle name="Accent4 9" xfId="6291"/>
    <cellStyle name="Accent4 9 2" xfId="13287"/>
    <cellStyle name="Accent5" xfId="1208"/>
    <cellStyle name="Accent5 - 20%" xfId="13814"/>
    <cellStyle name="Accent5 - 20% 2" xfId="13710"/>
    <cellStyle name="Accent5 - 40%" xfId="14068"/>
    <cellStyle name="Accent5 - 40% 2" xfId="13640"/>
    <cellStyle name="Accent5 - 60%" xfId="13077"/>
    <cellStyle name="Accent5 - 60% 2" xfId="13842"/>
    <cellStyle name="Accent5 1" xfId="1209"/>
    <cellStyle name="Accent5 1 2" xfId="1210"/>
    <cellStyle name="Accent5 1 2 2" xfId="8063"/>
    <cellStyle name="Accent5 1 2 3" xfId="6912"/>
    <cellStyle name="Accent5 1 3" xfId="7134"/>
    <cellStyle name="Accent5 1 4" xfId="6913"/>
    <cellStyle name="Accent5 10" xfId="7596"/>
    <cellStyle name="Accent5 11" xfId="13815"/>
    <cellStyle name="Accent5 12" xfId="14429"/>
    <cellStyle name="Accent5 13" xfId="6671"/>
    <cellStyle name="Accent5 2" xfId="1211"/>
    <cellStyle name="Accent5 2 2" xfId="1212"/>
    <cellStyle name="Accent5 2 2 2" xfId="8059"/>
    <cellStyle name="Accent5 2 2 3" xfId="7594"/>
    <cellStyle name="Accent5 2 3" xfId="8222"/>
    <cellStyle name="Accent5 2 4" xfId="7595"/>
    <cellStyle name="Accent5 3" xfId="1213"/>
    <cellStyle name="Accent5 3 2" xfId="1214"/>
    <cellStyle name="Accent5 3 2 2" xfId="8062"/>
    <cellStyle name="Accent5 3 2 3" xfId="6911"/>
    <cellStyle name="Accent5 3 3" xfId="8061"/>
    <cellStyle name="Accent5 3 4" xfId="7593"/>
    <cellStyle name="Accent5 4" xfId="1215"/>
    <cellStyle name="Accent5 4 2" xfId="1216"/>
    <cellStyle name="Accent5 4 2 2" xfId="7133"/>
    <cellStyle name="Accent5 4 2 3" xfId="7591"/>
    <cellStyle name="Accent5 4 3" xfId="8060"/>
    <cellStyle name="Accent5 4 4" xfId="5874"/>
    <cellStyle name="Accent5 5" xfId="1217"/>
    <cellStyle name="Accent5 5 2" xfId="1218"/>
    <cellStyle name="Accent5 5 2 2" xfId="7132"/>
    <cellStyle name="Accent5 5 2 3" xfId="6667"/>
    <cellStyle name="Accent5 5 3" xfId="7131"/>
    <cellStyle name="Accent5 5 4" xfId="7590"/>
    <cellStyle name="Accent5 6" xfId="1219"/>
    <cellStyle name="Accent5 6 2" xfId="1220"/>
    <cellStyle name="Accent5 6 2 2" xfId="8049"/>
    <cellStyle name="Accent5 6 2 3" xfId="6910"/>
    <cellStyle name="Accent5 6 3" xfId="8220"/>
    <cellStyle name="Accent5 6 4" xfId="7589"/>
    <cellStyle name="Accent5 7" xfId="1221"/>
    <cellStyle name="Accent5 7 2" xfId="8058"/>
    <cellStyle name="Accent5 7 3" xfId="6909"/>
    <cellStyle name="Accent5 8" xfId="1222"/>
    <cellStyle name="Accent5 8 2" xfId="7588"/>
    <cellStyle name="Accent5 8 3" xfId="8419"/>
    <cellStyle name="Accent5 9" xfId="6292"/>
    <cellStyle name="Accent6" xfId="1223"/>
    <cellStyle name="Accent6 - 20%" xfId="13963"/>
    <cellStyle name="Accent6 - 20% 2" xfId="14069"/>
    <cellStyle name="Accent6 - 40%" xfId="13513"/>
    <cellStyle name="Accent6 - 40% 2" xfId="14014"/>
    <cellStyle name="Accent6 - 60%" xfId="13121"/>
    <cellStyle name="Accent6 - 60% 2" xfId="13604"/>
    <cellStyle name="Accent6 1" xfId="1224"/>
    <cellStyle name="Accent6 1 2" xfId="1225"/>
    <cellStyle name="Accent6 1 2 2" xfId="8157"/>
    <cellStyle name="Accent6 1 2 3" xfId="7585"/>
    <cellStyle name="Accent6 1 3" xfId="8256"/>
    <cellStyle name="Accent6 1 4" xfId="7586"/>
    <cellStyle name="Accent6 10" xfId="7587"/>
    <cellStyle name="Accent6 10 2" xfId="13322"/>
    <cellStyle name="Accent6 11" xfId="13823"/>
    <cellStyle name="Accent6 11 2" xfId="13711"/>
    <cellStyle name="Accent6 12" xfId="13272"/>
    <cellStyle name="Accent6 12 2" xfId="13885"/>
    <cellStyle name="Accent6 13" xfId="13817"/>
    <cellStyle name="Accent6 14" xfId="14317"/>
    <cellStyle name="Accent6 14 2" xfId="13818"/>
    <cellStyle name="Accent6 15" xfId="13882"/>
    <cellStyle name="Accent6 16" xfId="13687"/>
    <cellStyle name="Accent6 17" xfId="14259"/>
    <cellStyle name="Accent6 17 2" xfId="13670"/>
    <cellStyle name="Accent6 18" xfId="13337"/>
    <cellStyle name="Accent6 19" xfId="13819"/>
    <cellStyle name="Accent6 2" xfId="1226"/>
    <cellStyle name="Accent6 2 2" xfId="1227"/>
    <cellStyle name="Accent6 2 2 2" xfId="8057"/>
    <cellStyle name="Accent6 2 2 3" xfId="6907"/>
    <cellStyle name="Accent6 2 2 4" xfId="13967"/>
    <cellStyle name="Accent6 2 3" xfId="8056"/>
    <cellStyle name="Accent6 2 4" xfId="6908"/>
    <cellStyle name="Accent6 2 5" xfId="13378"/>
    <cellStyle name="Accent6 2 6" xfId="13143"/>
    <cellStyle name="Accent6 20" xfId="14058"/>
    <cellStyle name="Accent6 21" xfId="13562"/>
    <cellStyle name="Accent6 22" xfId="13338"/>
    <cellStyle name="Accent6 23" xfId="14430"/>
    <cellStyle name="Accent6 24" xfId="6670"/>
    <cellStyle name="Accent6 3" xfId="1228"/>
    <cellStyle name="Accent6 3 2" xfId="1229"/>
    <cellStyle name="Accent6 3 2 2" xfId="8055"/>
    <cellStyle name="Accent6 3 2 3" xfId="7583"/>
    <cellStyle name="Accent6 3 3" xfId="7130"/>
    <cellStyle name="Accent6 3 4" xfId="7584"/>
    <cellStyle name="Accent6 4" xfId="1230"/>
    <cellStyle name="Accent6 4 2" xfId="1231"/>
    <cellStyle name="Accent6 4 2 2" xfId="8054"/>
    <cellStyle name="Accent6 4 2 3" xfId="7582"/>
    <cellStyle name="Accent6 4 3" xfId="7129"/>
    <cellStyle name="Accent6 4 4" xfId="6906"/>
    <cellStyle name="Accent6 5" xfId="1232"/>
    <cellStyle name="Accent6 5 2" xfId="1233"/>
    <cellStyle name="Accent6 5 2 2" xfId="8053"/>
    <cellStyle name="Accent6 5 2 3" xfId="7581"/>
    <cellStyle name="Accent6 5 3" xfId="7128"/>
    <cellStyle name="Accent6 5 4" xfId="7579"/>
    <cellStyle name="Accent6 6" xfId="1234"/>
    <cellStyle name="Accent6 6 2" xfId="1235"/>
    <cellStyle name="Accent6 6 2 2" xfId="8051"/>
    <cellStyle name="Accent6 6 2 3" xfId="6905"/>
    <cellStyle name="Accent6 6 3" xfId="8221"/>
    <cellStyle name="Accent6 6 3 2" xfId="13821"/>
    <cellStyle name="Accent6 6 4" xfId="7580"/>
    <cellStyle name="Accent6 7" xfId="1236"/>
    <cellStyle name="Accent6 7 2" xfId="8052"/>
    <cellStyle name="Accent6 7 3" xfId="6904"/>
    <cellStyle name="Accent6 8" xfId="1237"/>
    <cellStyle name="Accent6 8 2" xfId="5875"/>
    <cellStyle name="Accent6 8 3" xfId="8420"/>
    <cellStyle name="Accent6 9" xfId="6293"/>
    <cellStyle name="Accent6 9 2" xfId="13820"/>
    <cellStyle name="Bad" xfId="1238"/>
    <cellStyle name="Bad 1" xfId="1239"/>
    <cellStyle name="Bad 1 2" xfId="1240"/>
    <cellStyle name="Bad 1 2 2" xfId="7577"/>
    <cellStyle name="Bad 1 2 3" xfId="8421"/>
    <cellStyle name="Bad 1 3" xfId="7578"/>
    <cellStyle name="Bad 10" xfId="7561"/>
    <cellStyle name="Bad 2" xfId="1241"/>
    <cellStyle name="Bad 2 2" xfId="1242"/>
    <cellStyle name="Bad 2 2 2" xfId="7575"/>
    <cellStyle name="Bad 2 2 3" xfId="8422"/>
    <cellStyle name="Bad 2 3" xfId="7576"/>
    <cellStyle name="Bad 2 4" xfId="13548"/>
    <cellStyle name="Bad 2 5" xfId="13248"/>
    <cellStyle name="Bad 3" xfId="1243"/>
    <cellStyle name="Bad 3 2" xfId="1244"/>
    <cellStyle name="Bad 3 2 2" xfId="7574"/>
    <cellStyle name="Bad 3 2 3" xfId="8423"/>
    <cellStyle name="Bad 3 3" xfId="6903"/>
    <cellStyle name="Bad 4" xfId="1245"/>
    <cellStyle name="Bad 4 2" xfId="1246"/>
    <cellStyle name="Bad 4 2 2" xfId="6901"/>
    <cellStyle name="Bad 4 2 3" xfId="8424"/>
    <cellStyle name="Bad 4 3" xfId="6902"/>
    <cellStyle name="Bad 5" xfId="1247"/>
    <cellStyle name="Bad 5 2" xfId="1248"/>
    <cellStyle name="Bad 5 2 2" xfId="7573"/>
    <cellStyle name="Bad 5 2 3" xfId="8425"/>
    <cellStyle name="Bad 5 3" xfId="7568"/>
    <cellStyle name="Bad 6" xfId="1249"/>
    <cellStyle name="Bad 6 2" xfId="1250"/>
    <cellStyle name="Bad 6 2 2" xfId="7571"/>
    <cellStyle name="Bad 6 2 3" xfId="8426"/>
    <cellStyle name="Bad 6 3" xfId="7572"/>
    <cellStyle name="Bad 6 4" xfId="13105"/>
    <cellStyle name="Bad 7" xfId="1251"/>
    <cellStyle name="Bad 7 2" xfId="7570"/>
    <cellStyle name="Bad 7 3" xfId="8427"/>
    <cellStyle name="Bad 8" xfId="1252"/>
    <cellStyle name="Bad 9" xfId="6294"/>
    <cellStyle name="Calculation" xfId="1253"/>
    <cellStyle name="Calculation 1" xfId="1254"/>
    <cellStyle name="Calculation 1 2" xfId="1255"/>
    <cellStyle name="Calculation 1 2 2" xfId="7127"/>
    <cellStyle name="Calculation 1 2 2 2" xfId="20843"/>
    <cellStyle name="Calculation 1 2 3" xfId="6899"/>
    <cellStyle name="Calculation 1 2 3 2" xfId="20970"/>
    <cellStyle name="Calculation 1 2 4" xfId="21039"/>
    <cellStyle name="Calculation 1 3" xfId="8050"/>
    <cellStyle name="Calculation 1 3 2" xfId="20935"/>
    <cellStyle name="Calculation 1 4" xfId="7569"/>
    <cellStyle name="Calculation 1 4 2" xfId="21096"/>
    <cellStyle name="Calculation 1 5" xfId="21038"/>
    <cellStyle name="Calculation 10" xfId="6900"/>
    <cellStyle name="Calculation 10 2" xfId="20971"/>
    <cellStyle name="Calculation 11" xfId="20875"/>
    <cellStyle name="Calculation 2" xfId="1256"/>
    <cellStyle name="Calculation 2 2" xfId="1257"/>
    <cellStyle name="Calculation 2 2 2" xfId="7126"/>
    <cellStyle name="Calculation 2 2 2 2" xfId="20844"/>
    <cellStyle name="Calculation 2 2 3" xfId="7567"/>
    <cellStyle name="Calculation 2 2 3 2" xfId="21092"/>
    <cellStyle name="Calculation 2 2 4" xfId="13822"/>
    <cellStyle name="Calculation 2 2 5" xfId="20878"/>
    <cellStyle name="Calculation 2 3" xfId="8129"/>
    <cellStyle name="Calculation 2 3 2" xfId="20805"/>
    <cellStyle name="Calculation 2 4" xfId="7562"/>
    <cellStyle name="Calculation 2 4 2" xfId="20830"/>
    <cellStyle name="Calculation 2 5" xfId="13883"/>
    <cellStyle name="Calculation 2 5 2" xfId="21111"/>
    <cellStyle name="Calculation 2 6" xfId="20888"/>
    <cellStyle name="Calculation 3" xfId="1258"/>
    <cellStyle name="Calculation 3 2" xfId="1259"/>
    <cellStyle name="Calculation 3 2 2" xfId="6307"/>
    <cellStyle name="Calculation 3 2 2 2" xfId="20992"/>
    <cellStyle name="Calculation 3 2 3" xfId="6898"/>
    <cellStyle name="Calculation 3 2 3 2" xfId="20813"/>
    <cellStyle name="Calculation 3 2 4" xfId="21037"/>
    <cellStyle name="Calculation 3 3" xfId="8039"/>
    <cellStyle name="Calculation 3 3 2" xfId="20937"/>
    <cellStyle name="Calculation 3 4" xfId="7566"/>
    <cellStyle name="Calculation 3 4 2" xfId="20828"/>
    <cellStyle name="Calculation 3 5" xfId="21034"/>
    <cellStyle name="Calculation 4" xfId="1260"/>
    <cellStyle name="Calculation 4 2" xfId="1261"/>
    <cellStyle name="Calculation 4 2 2" xfId="8218"/>
    <cellStyle name="Calculation 4 2 2 2" xfId="20907"/>
    <cellStyle name="Calculation 4 2 3" xfId="7563"/>
    <cellStyle name="Calculation 4 2 3 2" xfId="20948"/>
    <cellStyle name="Calculation 4 2 4" xfId="21035"/>
    <cellStyle name="Calculation 4 3" xfId="8048"/>
    <cellStyle name="Calculation 4 3 2" xfId="20936"/>
    <cellStyle name="Calculation 4 4" xfId="6897"/>
    <cellStyle name="Calculation 4 4 2" xfId="20849"/>
    <cellStyle name="Calculation 4 5" xfId="20882"/>
    <cellStyle name="Calculation 5" xfId="1262"/>
    <cellStyle name="Calculation 5 2" xfId="1263"/>
    <cellStyle name="Calculation 5 2 2" xfId="8156"/>
    <cellStyle name="Calculation 5 2 2 2" xfId="20922"/>
    <cellStyle name="Calculation 5 2 3" xfId="7564"/>
    <cellStyle name="Calculation 5 2 3 2" xfId="20949"/>
    <cellStyle name="Calculation 5 2 4" xfId="20891"/>
    <cellStyle name="Calculation 5 3" xfId="8255"/>
    <cellStyle name="Calculation 5 3 2" xfId="20929"/>
    <cellStyle name="Calculation 5 4" xfId="7565"/>
    <cellStyle name="Calculation 5 4 2" xfId="20829"/>
    <cellStyle name="Calculation 5 5" xfId="21036"/>
    <cellStyle name="Calculation 6" xfId="1264"/>
    <cellStyle name="Calculation 6 2" xfId="1265"/>
    <cellStyle name="Calculation 6 2 2" xfId="8047"/>
    <cellStyle name="Calculation 6 2 2 2" xfId="20934"/>
    <cellStyle name="Calculation 6 2 3" xfId="6895"/>
    <cellStyle name="Calculation 6 2 3 2" xfId="20909"/>
    <cellStyle name="Calculation 6 2 4" xfId="20876"/>
    <cellStyle name="Calculation 6 3" xfId="8046"/>
    <cellStyle name="Calculation 6 3 2" xfId="20806"/>
    <cellStyle name="Calculation 6 4" xfId="6896"/>
    <cellStyle name="Calculation 6 4 2" xfId="20972"/>
    <cellStyle name="Calculation 6 5" xfId="20877"/>
    <cellStyle name="Calculation 7" xfId="1266"/>
    <cellStyle name="Calculation 7 2" xfId="8045"/>
    <cellStyle name="Calculation 7 2 2" xfId="20823"/>
    <cellStyle name="Calculation 7 3" xfId="5876"/>
    <cellStyle name="Calculation 7 3 2" xfId="20997"/>
    <cellStyle name="Calculation 7 4" xfId="21032"/>
    <cellStyle name="Calculation 8" xfId="1267"/>
    <cellStyle name="Calculation 8 2" xfId="7560"/>
    <cellStyle name="Calculation 8 2 2" xfId="20827"/>
    <cellStyle name="Calculation 8 3" xfId="8428"/>
    <cellStyle name="Calculation 8 3 2" xfId="20820"/>
    <cellStyle name="Calculation 8 4" xfId="21033"/>
    <cellStyle name="Calculation 9" xfId="6295"/>
    <cellStyle name="Calculation 9 2" xfId="20994"/>
    <cellStyle name="Check Cell" xfId="1268"/>
    <cellStyle name="Check Cell 1" xfId="1269"/>
    <cellStyle name="Check Cell 1 2" xfId="7125"/>
    <cellStyle name="Check Cell 1 3" xfId="7558"/>
    <cellStyle name="Check Cell 2" xfId="1270"/>
    <cellStyle name="Check Cell 2 2" xfId="8044"/>
    <cellStyle name="Check Cell 2 3" xfId="6894"/>
    <cellStyle name="Check Cell 2 4" xfId="13198"/>
    <cellStyle name="Check Cell 3" xfId="1271"/>
    <cellStyle name="Check Cell 3 2" xfId="7124"/>
    <cellStyle name="Check Cell 3 3" xfId="6893"/>
    <cellStyle name="Check Cell 4" xfId="1272"/>
    <cellStyle name="Check Cell 4 2" xfId="8043"/>
    <cellStyle name="Check Cell 4 3" xfId="7554"/>
    <cellStyle name="Check Cell 5" xfId="1273"/>
    <cellStyle name="Check Cell 5 2" xfId="7123"/>
    <cellStyle name="Check Cell 5 3" xfId="7557"/>
    <cellStyle name="Check Cell 6" xfId="1274"/>
    <cellStyle name="Check Cell 6 2" xfId="8041"/>
    <cellStyle name="Check Cell 6 3" xfId="7556"/>
    <cellStyle name="Check Cell 7" xfId="1275"/>
    <cellStyle name="Check Cell 7 2" xfId="7555"/>
    <cellStyle name="Check Cell 7 3" xfId="8429"/>
    <cellStyle name="Check Cell 8" xfId="6296"/>
    <cellStyle name="Check Cell 9" xfId="7559"/>
    <cellStyle name="ColStyle1" xfId="14107"/>
    <cellStyle name="ColStyle1 2" xfId="13969"/>
    <cellStyle name="ColStyle2" xfId="13756"/>
    <cellStyle name="ColStyle2 2" xfId="13142"/>
    <cellStyle name="ColStyle2 2 2" xfId="16111"/>
    <cellStyle name="ColStyle2 2 2 2" xfId="19814"/>
    <cellStyle name="ColStyle2 2 2 2 2" xfId="20790"/>
    <cellStyle name="ColStyle2 2 2 2 2 2" xfId="21141"/>
    <cellStyle name="ColStyle2 2 2 2 3" xfId="21131"/>
    <cellStyle name="ColStyle2 2 2 3" xfId="18052"/>
    <cellStyle name="ColStyle2 2 2 3 2" xfId="20788"/>
    <cellStyle name="ColStyle2 2 2 3 2 2" xfId="21139"/>
    <cellStyle name="ColStyle2 2 2 3 3" xfId="21118"/>
    <cellStyle name="ColStyle2 2 2 4" xfId="20786"/>
    <cellStyle name="ColStyle2 2 2 4 2" xfId="21137"/>
    <cellStyle name="ColStyle2 2 2 5" xfId="21108"/>
    <cellStyle name="ColStyle2 2 3" xfId="19021"/>
    <cellStyle name="ColStyle2 2 3 2" xfId="20789"/>
    <cellStyle name="ColStyle2 2 3 2 2" xfId="21140"/>
    <cellStyle name="ColStyle2 2 3 3" xfId="21126"/>
    <cellStyle name="ColStyle2 2 4" xfId="17082"/>
    <cellStyle name="ColStyle2 2 4 2" xfId="20787"/>
    <cellStyle name="ColStyle2 2 4 2 2" xfId="21138"/>
    <cellStyle name="ColStyle2 2 4 3" xfId="21115"/>
    <cellStyle name="ColStyle2 2 5" xfId="17083"/>
    <cellStyle name="ColStyle2 2 5 2" xfId="21116"/>
    <cellStyle name="ColStyle2 2 6" xfId="21046"/>
    <cellStyle name="ColStyle3" xfId="14222"/>
    <cellStyle name="ColStyle3 2" xfId="13843"/>
    <cellStyle name="Comma 10" xfId="13970"/>
    <cellStyle name="Comma 10 2" xfId="13712"/>
    <cellStyle name="Comma 10 2 2" xfId="15756"/>
    <cellStyle name="Comma 10 2 2 2" xfId="15916"/>
    <cellStyle name="Comma 10 2 3" xfId="21068"/>
    <cellStyle name="Comma 10 3" xfId="15812"/>
    <cellStyle name="Comma 10 3 2" xfId="15924"/>
    <cellStyle name="Comma 10 4" xfId="21076"/>
    <cellStyle name="Comma 11" xfId="14261"/>
    <cellStyle name="Comma 11 2" xfId="15871"/>
    <cellStyle name="Comma 11 2 2" xfId="15932"/>
    <cellStyle name="Comma 11 3" xfId="21085"/>
    <cellStyle name="Comma 12" xfId="13377"/>
    <cellStyle name="Comma 12 10" xfId="13968"/>
    <cellStyle name="Comma 12 11" xfId="13478"/>
    <cellStyle name="Comma 12 12" xfId="13250"/>
    <cellStyle name="Comma 12 13" xfId="13549"/>
    <cellStyle name="Comma 12 14" xfId="13740"/>
    <cellStyle name="Comma 12 15" xfId="13164"/>
    <cellStyle name="Comma 12 16" xfId="13323"/>
    <cellStyle name="Comma 12 16 2" xfId="13679"/>
    <cellStyle name="Comma 12 16 2 2" xfId="13824"/>
    <cellStyle name="Comma 12 17" xfId="13826"/>
    <cellStyle name="Comma 12 2" xfId="14041"/>
    <cellStyle name="Comma 12 2 2" xfId="13825"/>
    <cellStyle name="Comma 12 3" xfId="13514"/>
    <cellStyle name="Comma 12 4" xfId="13563"/>
    <cellStyle name="Comma 12 5" xfId="14290"/>
    <cellStyle name="Comma 12 6" xfId="13827"/>
    <cellStyle name="Comma 12 7" xfId="13693"/>
    <cellStyle name="Comma 12 8" xfId="14140"/>
    <cellStyle name="Comma 12 9" xfId="13386"/>
    <cellStyle name="Comma 13" xfId="14139"/>
    <cellStyle name="Comma 13 2" xfId="13249"/>
    <cellStyle name="Comma 14" xfId="13605"/>
    <cellStyle name="Comma 14 2" xfId="15731"/>
    <cellStyle name="Comma 14 2 2" xfId="15913"/>
    <cellStyle name="Comma 14 3" xfId="21065"/>
    <cellStyle name="Comma 2" xfId="56"/>
    <cellStyle name="Comma 2 10" xfId="13873"/>
    <cellStyle name="Comma 2 11" xfId="13666"/>
    <cellStyle name="Comma 2 11 3" xfId="14071"/>
    <cellStyle name="Comma 2 12" xfId="13564"/>
    <cellStyle name="Comma 2 13" xfId="13339"/>
    <cellStyle name="Comma 2 14" xfId="13078"/>
    <cellStyle name="Comma 2 14 2" xfId="13782"/>
    <cellStyle name="Comma 2 14 2 2" xfId="13645"/>
    <cellStyle name="Comma 2 14 2 3" xfId="15770"/>
    <cellStyle name="Comma 2 14 2 3 2" xfId="15921"/>
    <cellStyle name="Comma 2 14 2 4" xfId="21073"/>
    <cellStyle name="Comma 2 14 3" xfId="14032"/>
    <cellStyle name="Comma 2 15" xfId="13752"/>
    <cellStyle name="Comma 2 15 2" xfId="13584"/>
    <cellStyle name="Comma 2 15 2 2" xfId="15729"/>
    <cellStyle name="Comma 2 15 2 2 2" xfId="15912"/>
    <cellStyle name="Comma 2 15 2 3" xfId="21064"/>
    <cellStyle name="Comma 2 15 3" xfId="14017"/>
    <cellStyle name="Comma 2 15 4" xfId="14004"/>
    <cellStyle name="Comma 2 15 4 2" xfId="15818"/>
    <cellStyle name="Comma 2 15 4 2 2" xfId="15926"/>
    <cellStyle name="Comma 2 15 4 3" xfId="21078"/>
    <cellStyle name="Comma 2 16" xfId="13680"/>
    <cellStyle name="Comma 2 16 2" xfId="14108"/>
    <cellStyle name="Comma 2 16 2 2" xfId="15840"/>
    <cellStyle name="Comma 2 16 2 2 2" xfId="15928"/>
    <cellStyle name="Comma 2 16 2 3" xfId="21080"/>
    <cellStyle name="Comma 2 16 3" xfId="13052"/>
    <cellStyle name="Comma 2 17" xfId="13884"/>
    <cellStyle name="Comma 2 17 2" xfId="13379"/>
    <cellStyle name="Comma 2 17 2 2" xfId="15678"/>
    <cellStyle name="Comma 2 17 2 2 2" xfId="15899"/>
    <cellStyle name="Comma 2 17 2 3" xfId="21051"/>
    <cellStyle name="Comma 2 17 3" xfId="14154"/>
    <cellStyle name="Comma 2 18" xfId="13741"/>
    <cellStyle name="Comma 2 18 2" xfId="15762"/>
    <cellStyle name="Comma 2 18 2 2" xfId="15918"/>
    <cellStyle name="Comma 2 18 3" xfId="21070"/>
    <cellStyle name="Comma 2 19" xfId="13997"/>
    <cellStyle name="Comma 2 19 2" xfId="15816"/>
    <cellStyle name="Comma 2 19 2 2" xfId="15925"/>
    <cellStyle name="Comma 2 19 3" xfId="21077"/>
    <cellStyle name="Comma 2 2" xfId="1276"/>
    <cellStyle name="Comma 2 2 2" xfId="8219"/>
    <cellStyle name="Comma 2 2 3" xfId="6891"/>
    <cellStyle name="Comma 2 20" xfId="14159"/>
    <cellStyle name="Comma 2 20 2" xfId="15846"/>
    <cellStyle name="Comma 2 20 2 2" xfId="15930"/>
    <cellStyle name="Comma 2 20 3" xfId="21082"/>
    <cellStyle name="Comma 2 21" xfId="14248"/>
    <cellStyle name="Comma 2 21 2" xfId="15864"/>
    <cellStyle name="Comma 2 21 2 2" xfId="15931"/>
    <cellStyle name="Comma 2 21 3" xfId="21083"/>
    <cellStyle name="Comma 2 22" xfId="13382"/>
    <cellStyle name="Comma 2 22 2" xfId="15681"/>
    <cellStyle name="Comma 2 22 2 2" xfId="15902"/>
    <cellStyle name="Comma 2 22 3" xfId="21054"/>
    <cellStyle name="Comma 2 23" xfId="14126"/>
    <cellStyle name="Comma 2 23 2" xfId="15843"/>
    <cellStyle name="Comma 2 23 2 2" xfId="15929"/>
    <cellStyle name="Comma 2 23 3" xfId="21081"/>
    <cellStyle name="Comma 2 24" xfId="13380"/>
    <cellStyle name="Comma 2 24 2" xfId="15679"/>
    <cellStyle name="Comma 2 24 2 2" xfId="15900"/>
    <cellStyle name="Comma 2 24 3" xfId="21052"/>
    <cellStyle name="Comma 2 25" xfId="13212"/>
    <cellStyle name="Comma 2 25 2" xfId="15650"/>
    <cellStyle name="Comma 2 25 2 2" xfId="15896"/>
    <cellStyle name="Comma 2 25 3" xfId="21048"/>
    <cellStyle name="Comma 2 26" xfId="13381"/>
    <cellStyle name="Comma 2 26 2" xfId="15680"/>
    <cellStyle name="Comma 2 26 2 2" xfId="15901"/>
    <cellStyle name="Comma 2 26 3" xfId="21053"/>
    <cellStyle name="Comma 2 27" xfId="13532"/>
    <cellStyle name="Comma 2 27 2" xfId="15717"/>
    <cellStyle name="Comma 2 27 2 2" xfId="15909"/>
    <cellStyle name="Comma 2 27 3" xfId="21061"/>
    <cellStyle name="Comma 2 28" xfId="13788"/>
    <cellStyle name="Comma 2 28 2" xfId="15772"/>
    <cellStyle name="Comma 2 28 2 2" xfId="15923"/>
    <cellStyle name="Comma 2 28 3" xfId="21075"/>
    <cellStyle name="Comma 2 29" xfId="13385"/>
    <cellStyle name="Comma 2 29 2" xfId="15683"/>
    <cellStyle name="Comma 2 29 2 2" xfId="15904"/>
    <cellStyle name="Comma 2 29 3" xfId="21056"/>
    <cellStyle name="Comma 2 3" xfId="1277"/>
    <cellStyle name="Comma 2 3 2" xfId="7546"/>
    <cellStyle name="Comma 2 3 3" xfId="8430"/>
    <cellStyle name="Comma 2 30" xfId="13340"/>
    <cellStyle name="Comma 2 30 2" xfId="15671"/>
    <cellStyle name="Comma 2 30 2 2" xfId="15897"/>
    <cellStyle name="Comma 2 30 3" xfId="21049"/>
    <cellStyle name="Comma 2 31" xfId="14311"/>
    <cellStyle name="Comma 2 32" xfId="13056"/>
    <cellStyle name="Comma 2 33" xfId="14131"/>
    <cellStyle name="Comma 2 4" xfId="2838"/>
    <cellStyle name="Comma 2 5" xfId="2837"/>
    <cellStyle name="Comma 2 6" xfId="6892"/>
    <cellStyle name="Comma 2 7" xfId="14072"/>
    <cellStyle name="Comma 2 8" xfId="13384"/>
    <cellStyle name="Comma 2 9" xfId="13713"/>
    <cellStyle name="Comma 2 9 2" xfId="13585"/>
    <cellStyle name="Comma 25" xfId="13383"/>
    <cellStyle name="Comma 25 2" xfId="15682"/>
    <cellStyle name="Comma 25 2 2" xfId="15903"/>
    <cellStyle name="Comma 25 3" xfId="21055"/>
    <cellStyle name="Comma 3" xfId="14263"/>
    <cellStyle name="Comma 3 2" xfId="14073"/>
    <cellStyle name="Comma 3 2 2" xfId="13109"/>
    <cellStyle name="Comma 3 2 2 2" xfId="13998"/>
    <cellStyle name="Comma 3 2 2 2 2" xfId="13921"/>
    <cellStyle name="Comma 3 2 2 3" xfId="13273"/>
    <cellStyle name="Comma 3 2 2 3 2" xfId="14042"/>
    <cellStyle name="Comma 3 2 2 3 2 2" xfId="14074"/>
    <cellStyle name="Comma 3 2 2 3 3" xfId="13298"/>
    <cellStyle name="Comma 3 2 2 4" xfId="13595"/>
    <cellStyle name="Comma 3 2 3" xfId="14225"/>
    <cellStyle name="Comma 3 2 3 2" xfId="13747"/>
    <cellStyle name="Comma 3 2 4" xfId="13394"/>
    <cellStyle name="Comma 3 2 4 2" xfId="15685"/>
    <cellStyle name="Comma 3 2 4 2 2" xfId="15906"/>
    <cellStyle name="Comma 3 2 4 3" xfId="21058"/>
    <cellStyle name="Comma 3 2 5" xfId="15836"/>
    <cellStyle name="Comma 3 2 5 2" xfId="15927"/>
    <cellStyle name="Comma 3 2 6" xfId="21079"/>
    <cellStyle name="Comma 3 3" xfId="13971"/>
    <cellStyle name="Comma 3 3 2" xfId="13714"/>
    <cellStyle name="Comma 3 3 2 2" xfId="13515"/>
    <cellStyle name="Comma 3 3 2 2 2" xfId="13387"/>
    <cellStyle name="Comma 3 3 2 2 2 2" xfId="14316"/>
    <cellStyle name="Comma 3 3 2 2 2 2 2" xfId="14006"/>
    <cellStyle name="Comma 3 3 2 2 2 3" xfId="13708"/>
    <cellStyle name="Comma 3 3 2 2 3" xfId="13251"/>
    <cellStyle name="Comma 3 3 2 2 3 2" xfId="13210"/>
    <cellStyle name="Comma 3 3 3" xfId="13053"/>
    <cellStyle name="Comma 3 3 3 2" xfId="14319"/>
    <cellStyle name="Comma 3 3 3 2 2" xfId="14132"/>
    <cellStyle name="Comma 3 3 3 2 2 2" xfId="13388"/>
    <cellStyle name="Comma 3 3 3 2 3" xfId="13389"/>
    <cellStyle name="Comma 3 3 3 3" xfId="13390"/>
    <cellStyle name="Comma 3 3 3 3 2" xfId="13972"/>
    <cellStyle name="Comma 3 3 4" xfId="14075"/>
    <cellStyle name="Comma 3 3 4 2" xfId="14295"/>
    <cellStyle name="Comma 3 4" xfId="13392"/>
    <cellStyle name="Comma 3 4 2" xfId="13844"/>
    <cellStyle name="Comma 3 4 3" xfId="13533"/>
    <cellStyle name="Comma 3 4 3 2" xfId="15718"/>
    <cellStyle name="Comma 3 4 3 2 2" xfId="15910"/>
    <cellStyle name="Comma 3 4 3 3" xfId="21062"/>
    <cellStyle name="Comma 3 5" xfId="13373"/>
    <cellStyle name="Comma 4" xfId="13758"/>
    <cellStyle name="Comma 4 2" xfId="13344"/>
    <cellStyle name="Comma 4 2 2" xfId="13391"/>
    <cellStyle name="Comma 4 2 2 2" xfId="15684"/>
    <cellStyle name="Comma 4 2 2 2 2" xfId="15905"/>
    <cellStyle name="Comma 4 2 2 3" xfId="21057"/>
    <cellStyle name="Comma 4 2 3" xfId="15672"/>
    <cellStyle name="Comma 4 2 3 2" xfId="15898"/>
    <cellStyle name="Comma 4 2 4" xfId="21050"/>
    <cellStyle name="Comma 4 3" xfId="14292"/>
    <cellStyle name="Comma 4 3 2" xfId="15878"/>
    <cellStyle name="Comma 4 3 2 2" xfId="15933"/>
    <cellStyle name="Comma 4 3 3" xfId="21086"/>
    <cellStyle name="Comma 4 4" xfId="13325"/>
    <cellStyle name="Comma 4 4 2" xfId="14070"/>
    <cellStyle name="Comma 4 5" xfId="15766"/>
    <cellStyle name="Comma 4 5 2" xfId="15920"/>
    <cellStyle name="Comma 4 6" xfId="21072"/>
    <cellStyle name="Comma 5" xfId="13393"/>
    <cellStyle name="Comma 5 2" xfId="13565"/>
    <cellStyle name="Comma 5 2 2" xfId="13845"/>
    <cellStyle name="Comma 5 2 3" xfId="15726"/>
    <cellStyle name="Comma 5 2 3 2" xfId="15911"/>
    <cellStyle name="Comma 5 2 4" xfId="21063"/>
    <cellStyle name="Comma 5 3" xfId="14305"/>
    <cellStyle name="Comma 5 3 2" xfId="13973"/>
    <cellStyle name="Comma 5 3 2 2" xfId="14420"/>
    <cellStyle name="Comma 6" xfId="13106"/>
    <cellStyle name="Comma 6 2" xfId="13542"/>
    <cellStyle name="Comma 6 3" xfId="13171"/>
    <cellStyle name="Comma 6 3 2" xfId="13060"/>
    <cellStyle name="Comma 6 3 2 2" xfId="15623"/>
    <cellStyle name="Comma 6 3 2 2 2" xfId="15894"/>
    <cellStyle name="Comma 6 3 2 3" xfId="21045"/>
    <cellStyle name="Comma 6 3 3" xfId="15638"/>
    <cellStyle name="Comma 6 3 3 2" xfId="15895"/>
    <cellStyle name="Comma 6 3 4" xfId="21047"/>
    <cellStyle name="Comma 6 4" xfId="13651"/>
    <cellStyle name="Comma 6 4 2" xfId="15744"/>
    <cellStyle name="Comma 6 4 2 2" xfId="15914"/>
    <cellStyle name="Comma 6 4 3" xfId="21066"/>
    <cellStyle name="Comma 7" xfId="13406"/>
    <cellStyle name="Comma 7 2" xfId="13783"/>
    <cellStyle name="Comma 7 2 2" xfId="13697"/>
    <cellStyle name="Comma 7 2 2 2" xfId="15754"/>
    <cellStyle name="Comma 7 2 2 2 2" xfId="15915"/>
    <cellStyle name="Comma 7 2 2 3" xfId="21067"/>
    <cellStyle name="Comma 7 2 3" xfId="15771"/>
    <cellStyle name="Comma 7 2 3 2" xfId="15922"/>
    <cellStyle name="Comma 7 2 4" xfId="21074"/>
    <cellStyle name="Comma 7 3" xfId="15687"/>
    <cellStyle name="Comma 7 3 2" xfId="15908"/>
    <cellStyle name="Comma 7 4" xfId="21060"/>
    <cellStyle name="Comma 8" xfId="13716"/>
    <cellStyle name="Comma 8 2" xfId="15757"/>
    <cellStyle name="Comma 8 2 2" xfId="15917"/>
    <cellStyle name="Comma 8 3" xfId="21069"/>
    <cellStyle name="Comma 9" xfId="13395"/>
    <cellStyle name="Comma 9 2" xfId="13754"/>
    <cellStyle name="Comma 9 2 2" xfId="15765"/>
    <cellStyle name="Comma 9 2 2 2" xfId="15919"/>
    <cellStyle name="Comma 9 2 3" xfId="21071"/>
    <cellStyle name="Comma 9 3" xfId="15686"/>
    <cellStyle name="Comma 9 3 2" xfId="15907"/>
    <cellStyle name="Comma 9 4" xfId="21059"/>
    <cellStyle name="Comma0" xfId="1278"/>
    <cellStyle name="Comma0 2" xfId="1279"/>
    <cellStyle name="Comma0 2 2" xfId="8042"/>
    <cellStyle name="Comma0 2 3" xfId="7552"/>
    <cellStyle name="Comma0 3" xfId="1280"/>
    <cellStyle name="Comma0 3 2" xfId="7551"/>
    <cellStyle name="Comma0 3 3" xfId="8431"/>
    <cellStyle name="Comma0 4" xfId="2839"/>
    <cellStyle name="Comma0 5" xfId="7553"/>
    <cellStyle name="Currency" xfId="5830" builtinId="4"/>
    <cellStyle name="Currency 2" xfId="57"/>
    <cellStyle name="Currency 2 2" xfId="1281"/>
    <cellStyle name="Currency 2 2 2" xfId="7122"/>
    <cellStyle name="Currency 2 2 3" xfId="7550"/>
    <cellStyle name="Currency 2 3" xfId="1282"/>
    <cellStyle name="Currency 2 3 2" xfId="6889"/>
    <cellStyle name="Currency 2 3 3" xfId="8432"/>
    <cellStyle name="Currency 2 4" xfId="2841"/>
    <cellStyle name="Currency 2 5" xfId="2840"/>
    <cellStyle name="Currency 2 6" xfId="6890"/>
    <cellStyle name="Currency 3" xfId="14256"/>
    <cellStyle name="Currency 3 2" xfId="15870"/>
    <cellStyle name="Currency 3 2 2" xfId="21106"/>
    <cellStyle name="Currency 3 3" xfId="21084"/>
    <cellStyle name="Dobro 2" xfId="58"/>
    <cellStyle name="Dobro 2 2" xfId="8040"/>
    <cellStyle name="Dobro 2 3" xfId="7547"/>
    <cellStyle name="Dobro 3" xfId="13397"/>
    <cellStyle name="Element-delo" xfId="1283"/>
    <cellStyle name="Element-delo 2" xfId="1284"/>
    <cellStyle name="Element-delo 2 2" xfId="7121"/>
    <cellStyle name="Element-delo 2 3" xfId="7549"/>
    <cellStyle name="Element-delo 3" xfId="1285"/>
    <cellStyle name="Element-delo 3 2" xfId="6888"/>
    <cellStyle name="Element-delo 3 3" xfId="8433"/>
    <cellStyle name="Element-delo_HTZ IP 164 srednja zdravstvena šola Celje ci1151-1, BZ500+..." xfId="14238"/>
    <cellStyle name="Emphasis 1" xfId="13396"/>
    <cellStyle name="Emphasis 1 2" xfId="14284"/>
    <cellStyle name="Emphasis 2" xfId="13566"/>
    <cellStyle name="Emphasis 2 2" xfId="14280"/>
    <cellStyle name="Emphasis 3" xfId="13218"/>
    <cellStyle name="Emphasis 3 2" xfId="13240"/>
    <cellStyle name="Euro" xfId="13401"/>
    <cellStyle name="Euro 10" xfId="13341"/>
    <cellStyle name="Euro 11" xfId="13405"/>
    <cellStyle name="Euro 12" xfId="13916"/>
    <cellStyle name="Euro 13" xfId="14133"/>
    <cellStyle name="Euro 14" xfId="13715"/>
    <cellStyle name="Euro 15" xfId="13398"/>
    <cellStyle name="Euro 16" xfId="13274"/>
    <cellStyle name="Euro 17" xfId="13974"/>
    <cellStyle name="Euro 17 2" xfId="13399"/>
    <cellStyle name="Euro 17 2 2" xfId="13236"/>
    <cellStyle name="Euro 2" xfId="13228"/>
    <cellStyle name="Euro 2 2" xfId="13957"/>
    <cellStyle name="Euro 2 2 2" xfId="13400"/>
    <cellStyle name="Euro 3" xfId="14321"/>
    <cellStyle name="Euro 3 2" xfId="14012"/>
    <cellStyle name="Euro 4" xfId="14160"/>
    <cellStyle name="Euro 5" xfId="13503"/>
    <cellStyle name="Euro 6" xfId="13059"/>
    <cellStyle name="Euro 7" xfId="13735"/>
    <cellStyle name="Euro 8" xfId="14076"/>
    <cellStyle name="Euro 9" xfId="13567"/>
    <cellStyle name="Excel Built-in Comma" xfId="59"/>
    <cellStyle name="Excel Built-in Comma [0]" xfId="60"/>
    <cellStyle name="Excel Built-in Comma [0] 2" xfId="6887"/>
    <cellStyle name="Excel Built-in Comma [0] 3" xfId="8435"/>
    <cellStyle name="Excel Built-in Comma 10" xfId="8434"/>
    <cellStyle name="Excel Built-in Comma 2" xfId="7548"/>
    <cellStyle name="Excel Built-in Comma 3" xfId="7435"/>
    <cellStyle name="Excel Built-in Comma 4" xfId="7156"/>
    <cellStyle name="Excel Built-in Comma 5" xfId="6349"/>
    <cellStyle name="Excel Built-in Comma 6" xfId="5841"/>
    <cellStyle name="Excel Built-in Comma 7" xfId="7477"/>
    <cellStyle name="Excel Built-in Comma 8" xfId="8293"/>
    <cellStyle name="Excel Built-in Comma 9" xfId="8436"/>
    <cellStyle name="Excel Built-in Excel Built-in Excel Built-in Excel Built-in Excel Built-in Excel Built-in Normal_1.3.2" xfId="1286"/>
    <cellStyle name="Excel Built-in Excel Built-in Normal 6" xfId="2504"/>
    <cellStyle name="Excel Built-in Excel Built-in Normal 6 2" xfId="2842"/>
    <cellStyle name="Excel Built-in Navadno 10" xfId="2843"/>
    <cellStyle name="Excel Built-in Navadno 10 2" xfId="2501"/>
    <cellStyle name="Excel Built-in Navadno 10 2 2" xfId="2844"/>
    <cellStyle name="Excel Built-in Navadno 10 3" xfId="2845"/>
    <cellStyle name="Excel Built-in Navadno 10 4" xfId="2508"/>
    <cellStyle name="Excel Built-in Navadno 10 4 2" xfId="2846"/>
    <cellStyle name="Excel Built-in Navadno 16" xfId="2507"/>
    <cellStyle name="Excel Built-in Navadno 2" xfId="1287"/>
    <cellStyle name="Excel Built-in Navadno 2 2 2 2" xfId="2503"/>
    <cellStyle name="Excel Built-in Navadno 2 2 3" xfId="2847"/>
    <cellStyle name="Excel Built-in Navadno 2 6" xfId="2848"/>
    <cellStyle name="Excel Built-in Navadno 2 7" xfId="2849"/>
    <cellStyle name="Excel Built-in Navadno 2 7 2" xfId="2850"/>
    <cellStyle name="Excel Built-in Navadno 31" xfId="2851"/>
    <cellStyle name="Excel Built-in Navadno 31 2" xfId="2852"/>
    <cellStyle name="Excel Built-in Navadno 42" xfId="2853"/>
    <cellStyle name="Excel Built-in Navadno 42 2" xfId="2854"/>
    <cellStyle name="Excel Built-in Navadno 42 3" xfId="2855"/>
    <cellStyle name="Excel Built-in Navadno 9" xfId="2856"/>
    <cellStyle name="Excel Built-in Navadno 9 2" xfId="2857"/>
    <cellStyle name="Excel Built-in Navadno 9 2 2" xfId="2858"/>
    <cellStyle name="Excel Built-in Navadno 9 2 2 2" xfId="2859"/>
    <cellStyle name="Excel Built-in Navadno_List1" xfId="2860"/>
    <cellStyle name="Excel Built-in Normal" xfId="61"/>
    <cellStyle name="Excel Built-in Normal 2" xfId="62"/>
    <cellStyle name="Excel Built-in Normal 2 2" xfId="63"/>
    <cellStyle name="Excel Built-in Normal 2 2 2" xfId="64"/>
    <cellStyle name="Excel Built-in Normal 2 2 2 2" xfId="2861"/>
    <cellStyle name="Excel Built-in Normal 2 2 3" xfId="2862"/>
    <cellStyle name="Excel Built-in Normal 2 3" xfId="65"/>
    <cellStyle name="Excel Built-in Normal 2 3 2" xfId="2863"/>
    <cellStyle name="Excel Built-in Normal 2 4" xfId="1288"/>
    <cellStyle name="Excel Built-in Normal 2 5" xfId="2864"/>
    <cellStyle name="Excel Built-in Normal 2 6" xfId="5572"/>
    <cellStyle name="Excel Built-in Normal 2 7" xfId="5623"/>
    <cellStyle name="Excel Built-in Normal 2 8" xfId="8479"/>
    <cellStyle name="Excel Built-in Normal 3" xfId="66"/>
    <cellStyle name="Excel Built-in Normal 3 2" xfId="67"/>
    <cellStyle name="Excel Built-in Normal 3 2 2" xfId="2865"/>
    <cellStyle name="Excel Built-in Normal 3 3" xfId="2866"/>
    <cellStyle name="Excel Built-in Normal 4" xfId="68"/>
    <cellStyle name="Excel Built-in Normal 4 2" xfId="5206"/>
    <cellStyle name="Excel Built-in Normal 4 3" xfId="7545"/>
    <cellStyle name="Excel Built-in Normal 4 4" xfId="8437"/>
    <cellStyle name="Excel Built-in Normal 5" xfId="69"/>
    <cellStyle name="Excel Built-in Normal 5 2" xfId="2867"/>
    <cellStyle name="Excel Built-in Normal 6" xfId="2511"/>
    <cellStyle name="Excel Built-in Normal 6 2" xfId="2868"/>
    <cellStyle name="Excel Built-in Normal 7" xfId="2869"/>
    <cellStyle name="Excel Built-in Normal 8" xfId="5622"/>
    <cellStyle name="Excel Built-in Normal_I-BREZOV 2" xfId="2505"/>
    <cellStyle name="Excel Built-in Percent" xfId="70"/>
    <cellStyle name="Excel Built-in Percent 2" xfId="7544"/>
    <cellStyle name="Excel Built-in Percent 3" xfId="8438"/>
    <cellStyle name="Excel Built-in S21 2" xfId="2870"/>
    <cellStyle name="Excel Built-in S3 2" xfId="2871"/>
    <cellStyle name="Excel Built-in S3 2 2" xfId="2872"/>
    <cellStyle name="Excel Built-in Valuta 10 4" xfId="2873"/>
    <cellStyle name="Excel Built-in Valuta 10 4 2" xfId="2874"/>
    <cellStyle name="Excel Built-in Valuta 15" xfId="2875"/>
    <cellStyle name="Excel Built-in Valuta 15 2" xfId="2506"/>
    <cellStyle name="Excel Built-in Valuta 15 2 2" xfId="2876"/>
    <cellStyle name="Excel Built-in Valuta 15 3" xfId="2877"/>
    <cellStyle name="Excel Built-in Vejica 10 4" xfId="2878"/>
    <cellStyle name="Excel Built-in Vejica 10 4 2" xfId="2879"/>
    <cellStyle name="Excel Built-in Vejica 15" xfId="1289"/>
    <cellStyle name="Excel Built-in Vejica 15 2" xfId="2880"/>
    <cellStyle name="Excel Built-in Vejica 15 2 3" xfId="2881"/>
    <cellStyle name="Excel Built-in Vejica 15 2 3 2" xfId="2882"/>
    <cellStyle name="Excel Built-in Vejica 15 3" xfId="2502"/>
    <cellStyle name="Excel Built-in Vejica 15 3 2" xfId="2883"/>
    <cellStyle name="Excel_BuiltIn_Comma 1" xfId="71"/>
    <cellStyle name="Explanatory Text" xfId="1290"/>
    <cellStyle name="Explanatory Text 1" xfId="1291"/>
    <cellStyle name="Explanatory Text 1 2" xfId="8108"/>
    <cellStyle name="Explanatory Text 1 3" xfId="6886"/>
    <cellStyle name="Explanatory Text 2" xfId="1292"/>
    <cellStyle name="Explanatory Text 2 2" xfId="6308"/>
    <cellStyle name="Explanatory Text 2 3" xfId="7539"/>
    <cellStyle name="Explanatory Text 3" xfId="1293"/>
    <cellStyle name="Explanatory Text 3 2" xfId="8029"/>
    <cellStyle name="Explanatory Text 3 3" xfId="7542"/>
    <cellStyle name="Explanatory Text 4" xfId="1294"/>
    <cellStyle name="Explanatory Text 4 2" xfId="8216"/>
    <cellStyle name="Explanatory Text 4 3" xfId="7541"/>
    <cellStyle name="Explanatory Text 5" xfId="1295"/>
    <cellStyle name="Explanatory Text 5 2" xfId="8038"/>
    <cellStyle name="Explanatory Text 5 3" xfId="7540"/>
    <cellStyle name="Explanatory Text 6" xfId="1296"/>
    <cellStyle name="Explanatory Text 6 2" xfId="8155"/>
    <cellStyle name="Explanatory Text 6 3" xfId="6885"/>
    <cellStyle name="Explanatory Text 7" xfId="8254"/>
    <cellStyle name="Explanatory Text 8" xfId="7543"/>
    <cellStyle name="general" xfId="13138"/>
    <cellStyle name="general 2" xfId="13403"/>
    <cellStyle name="Good 1" xfId="1297"/>
    <cellStyle name="Good 1 2" xfId="1298"/>
    <cellStyle name="Good 1 2 2" xfId="8037"/>
    <cellStyle name="Good 1 2 3" xfId="7537"/>
    <cellStyle name="Good 1 3" xfId="1299"/>
    <cellStyle name="Good 1 3 2" xfId="7536"/>
    <cellStyle name="Good 1 3 3" xfId="8439"/>
    <cellStyle name="Good 1 4" xfId="7538"/>
    <cellStyle name="Good 2" xfId="1300"/>
    <cellStyle name="Good 2 2" xfId="1301"/>
    <cellStyle name="Good 2 2 2" xfId="8036"/>
    <cellStyle name="Good 2 2 3" xfId="7535"/>
    <cellStyle name="Good 2 2 4" xfId="13264"/>
    <cellStyle name="Good 2 3" xfId="1302"/>
    <cellStyle name="Good 2 3 2" xfId="6883"/>
    <cellStyle name="Good 2 3 3" xfId="8440"/>
    <cellStyle name="Good 2 4" xfId="6884"/>
    <cellStyle name="Good 2 5" xfId="13324"/>
    <cellStyle name="Good 2 6" xfId="13252"/>
    <cellStyle name="Good 3" xfId="1303"/>
    <cellStyle name="Good 3 2" xfId="1304"/>
    <cellStyle name="Good 3 2 2" xfId="8035"/>
    <cellStyle name="Good 3 2 3" xfId="7534"/>
    <cellStyle name="Good 3 3" xfId="1305"/>
    <cellStyle name="Good 3 3 2" xfId="7533"/>
    <cellStyle name="Good 3 3 3" xfId="8441"/>
    <cellStyle name="Good 3 4" xfId="7531"/>
    <cellStyle name="Good 4" xfId="1306"/>
    <cellStyle name="Good 4 2" xfId="1307"/>
    <cellStyle name="Good 4 2 2" xfId="7120"/>
    <cellStyle name="Good 4 2 3" xfId="6882"/>
    <cellStyle name="Good 4 3" xfId="1308"/>
    <cellStyle name="Good 4 3 2" xfId="6881"/>
    <cellStyle name="Good 4 3 3" xfId="8442"/>
    <cellStyle name="Good 4 4" xfId="7532"/>
    <cellStyle name="Good 5" xfId="1309"/>
    <cellStyle name="Good 5 2" xfId="1310"/>
    <cellStyle name="Good 5 2 2" xfId="8034"/>
    <cellStyle name="Good 5 2 3" xfId="5877"/>
    <cellStyle name="Good 5 3" xfId="1311"/>
    <cellStyle name="Good 5 3 2" xfId="7517"/>
    <cellStyle name="Good 5 3 3" xfId="8443"/>
    <cellStyle name="Good 5 4" xfId="6880"/>
    <cellStyle name="Good 6" xfId="1312"/>
    <cellStyle name="Good 6 2" xfId="1313"/>
    <cellStyle name="Good 6 2 2" xfId="7119"/>
    <cellStyle name="Good 6 2 3" xfId="7529"/>
    <cellStyle name="Good 6 3" xfId="1314"/>
    <cellStyle name="Good 6 3 2" xfId="7528"/>
    <cellStyle name="Good 6 3 3" xfId="8444"/>
    <cellStyle name="Good 6 4" xfId="7530"/>
    <cellStyle name="Good 7" xfId="13402"/>
    <cellStyle name="Heading" xfId="8602"/>
    <cellStyle name="Heading 1" xfId="1315"/>
    <cellStyle name="Heading 1 1" xfId="1316"/>
    <cellStyle name="Heading 1 1 2" xfId="8033"/>
    <cellStyle name="Heading 1 1 3" xfId="7527"/>
    <cellStyle name="Heading 1 2" xfId="1317"/>
    <cellStyle name="Heading 1 2 2" xfId="7118"/>
    <cellStyle name="Heading 1 2 2 2" xfId="13310"/>
    <cellStyle name="Heading 1 2 2 2 2" xfId="14163"/>
    <cellStyle name="Heading 1 2 2 3" xfId="13755"/>
    <cellStyle name="Heading 1 2 3" xfId="6878"/>
    <cellStyle name="Heading 1 2 3 2" xfId="13342"/>
    <cellStyle name="Heading 1 2 3 3" xfId="13404"/>
    <cellStyle name="Heading 1 2 4" xfId="13289"/>
    <cellStyle name="Heading 1 2 5" xfId="13133"/>
    <cellStyle name="Heading 1 2 6" xfId="14077"/>
    <cellStyle name="Heading 1 2 7" xfId="14224"/>
    <cellStyle name="Heading 1 3" xfId="1318"/>
    <cellStyle name="Heading 1 3 2" xfId="8031"/>
    <cellStyle name="Heading 1 3 2 2" xfId="14226"/>
    <cellStyle name="Heading 1 3 3" xfId="7526"/>
    <cellStyle name="Heading 1 4" xfId="1319"/>
    <cellStyle name="Heading 1 4 2" xfId="8217"/>
    <cellStyle name="Heading 1 4 3" xfId="7525"/>
    <cellStyle name="Heading 1 5" xfId="1320"/>
    <cellStyle name="Heading 1 5 2" xfId="8032"/>
    <cellStyle name="Heading 1 5 3" xfId="6877"/>
    <cellStyle name="Heading 1 6" xfId="1321"/>
    <cellStyle name="Heading 1 6 2" xfId="7117"/>
    <cellStyle name="Heading 1 6 3" xfId="6876"/>
    <cellStyle name="Heading 1 6 4" xfId="13107"/>
    <cellStyle name="Heading 1 7" xfId="1322"/>
    <cellStyle name="Heading 1 7 2" xfId="5878"/>
    <cellStyle name="Heading 1 7 3" xfId="8445"/>
    <cellStyle name="Heading 1 8" xfId="6297"/>
    <cellStyle name="Heading 1 9" xfId="6879"/>
    <cellStyle name="Heading 2" xfId="1323"/>
    <cellStyle name="Heading 2 1" xfId="1324"/>
    <cellStyle name="Heading 2 1 2" xfId="8030"/>
    <cellStyle name="Heading 2 1 3" xfId="7524"/>
    <cellStyle name="Heading 2 2" xfId="1325"/>
    <cellStyle name="Heading 2 2 2" xfId="7116"/>
    <cellStyle name="Heading 2 2 2 2" xfId="13728"/>
    <cellStyle name="Heading 2 2 2 2 2" xfId="13762"/>
    <cellStyle name="Heading 2 2 2 3" xfId="13831"/>
    <cellStyle name="Heading 2 2 3" xfId="7523"/>
    <cellStyle name="Heading 2 2 3 2" xfId="14113"/>
    <cellStyle name="Heading 2 2 3 3" xfId="13407"/>
    <cellStyle name="Heading 2 2 4" xfId="13187"/>
    <cellStyle name="Heading 2 2 5" xfId="14209"/>
    <cellStyle name="Heading 2 2 6" xfId="13408"/>
    <cellStyle name="Heading 2 2 7" xfId="13150"/>
    <cellStyle name="Heading 2 3" xfId="1326"/>
    <cellStyle name="Heading 2 3 2" xfId="8117"/>
    <cellStyle name="Heading 2 3 2 2" xfId="13253"/>
    <cellStyle name="Heading 2 3 3" xfId="6875"/>
    <cellStyle name="Heading 2 4" xfId="1327"/>
    <cellStyle name="Heading 2 4 2" xfId="5850"/>
    <cellStyle name="Heading 2 4 3" xfId="6874"/>
    <cellStyle name="Heading 2 5" xfId="1328"/>
    <cellStyle name="Heading 2 5 2" xfId="8019"/>
    <cellStyle name="Heading 2 5 3" xfId="7519"/>
    <cellStyle name="Heading 2 6" xfId="1329"/>
    <cellStyle name="Heading 2 6 2" xfId="8214"/>
    <cellStyle name="Heading 2 6 3" xfId="7522"/>
    <cellStyle name="Heading 2 6 4" xfId="13108"/>
    <cellStyle name="Heading 2 7" xfId="1330"/>
    <cellStyle name="Heading 2 7 2" xfId="7521"/>
    <cellStyle name="Heading 2 7 3" xfId="8446"/>
    <cellStyle name="Heading 2 8" xfId="6298"/>
    <cellStyle name="Heading 2 9" xfId="7518"/>
    <cellStyle name="Heading 3" xfId="1331"/>
    <cellStyle name="Heading 3 1" xfId="1332"/>
    <cellStyle name="Heading 3 1 2" xfId="8028"/>
    <cellStyle name="Heading 3 1 3" xfId="7520"/>
    <cellStyle name="Heading 3 2" xfId="1333"/>
    <cellStyle name="Heading 3 2 2" xfId="8154"/>
    <cellStyle name="Heading 3 2 2 2" xfId="13410"/>
    <cellStyle name="Heading 3 2 2 2 2" xfId="14043"/>
    <cellStyle name="Heading 3 2 2 3" xfId="13409"/>
    <cellStyle name="Heading 3 2 3" xfId="6872"/>
    <cellStyle name="Heading 3 2 3 2" xfId="13254"/>
    <cellStyle name="Heading 3 2 3 3" xfId="13886"/>
    <cellStyle name="Heading 3 2 4" xfId="13411"/>
    <cellStyle name="Heading 3 2 5" xfId="13516"/>
    <cellStyle name="Heading 3 2 6" xfId="14264"/>
    <cellStyle name="Heading 3 2 7" xfId="13748"/>
    <cellStyle name="Heading 3 3" xfId="1334"/>
    <cellStyle name="Heading 3 3 2" xfId="8253"/>
    <cellStyle name="Heading 3 3 2 2" xfId="13146"/>
    <cellStyle name="Heading 3 3 3" xfId="5879"/>
    <cellStyle name="Heading 3 4" xfId="1335"/>
    <cellStyle name="Heading 3 4 2" xfId="8027"/>
    <cellStyle name="Heading 3 4 3" xfId="7502"/>
    <cellStyle name="Heading 3 5" xfId="1336"/>
    <cellStyle name="Heading 3 5 2" xfId="8026"/>
    <cellStyle name="Heading 3 5 3" xfId="7516"/>
    <cellStyle name="Heading 3 6" xfId="1337"/>
    <cellStyle name="Heading 3 6 2" xfId="8025"/>
    <cellStyle name="Heading 3 6 3" xfId="7515"/>
    <cellStyle name="Heading 3 6 4" xfId="14078"/>
    <cellStyle name="Heading 3 7" xfId="1338"/>
    <cellStyle name="Heading 3 7 2" xfId="7514"/>
    <cellStyle name="Heading 3 7 3" xfId="8447"/>
    <cellStyle name="Heading 3 8" xfId="6299"/>
    <cellStyle name="Heading 3 9" xfId="6873"/>
    <cellStyle name="Heading 4" xfId="1339"/>
    <cellStyle name="Heading 4 1" xfId="1340"/>
    <cellStyle name="Heading 4 1 2" xfId="7115"/>
    <cellStyle name="Heading 4 1 3" xfId="6870"/>
    <cellStyle name="Heading 4 2" xfId="1341"/>
    <cellStyle name="Heading 4 2 2" xfId="8024"/>
    <cellStyle name="Heading 4 2 2 2" xfId="14080"/>
    <cellStyle name="Heading 4 2 2 2 2" xfId="14044"/>
    <cellStyle name="Heading 4 2 2 3" xfId="13413"/>
    <cellStyle name="Heading 4 2 3" xfId="7513"/>
    <cellStyle name="Heading 4 2 3 2" xfId="13412"/>
    <cellStyle name="Heading 4 2 3 3" xfId="13343"/>
    <cellStyle name="Heading 4 2 4" xfId="13717"/>
    <cellStyle name="Heading 4 2 5" xfId="13660"/>
    <cellStyle name="Heading 4 3" xfId="1342"/>
    <cellStyle name="Heading 4 3 2" xfId="7114"/>
    <cellStyle name="Heading 4 3 2 2" xfId="13414"/>
    <cellStyle name="Heading 4 3 3" xfId="7512"/>
    <cellStyle name="Heading 4 4" xfId="1343"/>
    <cellStyle name="Heading 4 4 2" xfId="8023"/>
    <cellStyle name="Heading 4 4 3" xfId="6869"/>
    <cellStyle name="Heading 4 5" xfId="1344"/>
    <cellStyle name="Heading 4 5 2" xfId="7113"/>
    <cellStyle name="Heading 4 5 3" xfId="6868"/>
    <cellStyle name="Heading 4 6" xfId="1345"/>
    <cellStyle name="Heading 4 6 2" xfId="8021"/>
    <cellStyle name="Heading 4 6 3" xfId="5880"/>
    <cellStyle name="Heading 4 6 4" xfId="13887"/>
    <cellStyle name="Heading 4 7" xfId="1346"/>
    <cellStyle name="Heading 4 7 2" xfId="7511"/>
    <cellStyle name="Heading 4 7 3" xfId="8457"/>
    <cellStyle name="Heading 4 8" xfId="6300"/>
    <cellStyle name="Heading 4 9" xfId="6871"/>
    <cellStyle name="Heading1" xfId="8623"/>
    <cellStyle name="Hiperpovezava 2" xfId="1347"/>
    <cellStyle name="Hiperpovezava 2 2" xfId="1348"/>
    <cellStyle name="Hiperpovezava 2 2 2" xfId="7509"/>
    <cellStyle name="Hiperpovezava 2 2 3" xfId="8460"/>
    <cellStyle name="Hiperpovezava 2 3" xfId="7510"/>
    <cellStyle name="Hiperpovezava 3" xfId="1349"/>
    <cellStyle name="Hiperpovezava 3 2" xfId="8215"/>
    <cellStyle name="Hiperpovezava 3 3" xfId="7508"/>
    <cellStyle name="Hiperpovezava 4" xfId="1350"/>
    <cellStyle name="Hiperpovezava 4 2" xfId="2884"/>
    <cellStyle name="Hiperpovezava 4 2 2" xfId="8462"/>
    <cellStyle name="Hiperpovezava 4 3" xfId="2885"/>
    <cellStyle name="Hiperpovezava 4 4" xfId="8461"/>
    <cellStyle name="Hiperpovezava 5" xfId="1351"/>
    <cellStyle name="Hiperpovezava 6" xfId="2886"/>
    <cellStyle name="Hiperpovezava 7" xfId="5620"/>
    <cellStyle name="Hiperpovezava 7 2" xfId="8463"/>
    <cellStyle name="Hiperpovezava 8" xfId="5629"/>
    <cellStyle name="Hiperpovezava 8 2" xfId="8464"/>
    <cellStyle name="Hyperlink" xfId="5" builtinId="8"/>
    <cellStyle name="Hyperlink 2" xfId="14079"/>
    <cellStyle name="Hyperlink 2 2" xfId="14265"/>
    <cellStyle name="Input" xfId="1352"/>
    <cellStyle name="Input 1" xfId="1353"/>
    <cellStyle name="Input 1 2" xfId="8022"/>
    <cellStyle name="Input 1 2 2" xfId="20938"/>
    <cellStyle name="Input 1 3" xfId="6867"/>
    <cellStyle name="Input 1 3 2" xfId="20974"/>
    <cellStyle name="Input 1 4" xfId="20874"/>
    <cellStyle name="Input 10" xfId="20890"/>
    <cellStyle name="Input 2" xfId="1354"/>
    <cellStyle name="Input 2 2" xfId="7112"/>
    <cellStyle name="Input 2 2 2" xfId="13659"/>
    <cellStyle name="Input 2 2 3" xfId="14057"/>
    <cellStyle name="Input 2 2 4" xfId="20811"/>
    <cellStyle name="Input 2 3" xfId="7503"/>
    <cellStyle name="Input 2 3 2" xfId="20799"/>
    <cellStyle name="Input 2 4" xfId="13145"/>
    <cellStyle name="Input 2 4 2" xfId="21125"/>
    <cellStyle name="Input 2 5" xfId="13415"/>
    <cellStyle name="Input 2 5 2" xfId="21105"/>
    <cellStyle name="Input 2 6" xfId="13586"/>
    <cellStyle name="Input 2 6 2" xfId="21117"/>
    <cellStyle name="Input 2 7" xfId="20873"/>
    <cellStyle name="Input 3" xfId="1355"/>
    <cellStyle name="Input 3 2" xfId="8020"/>
    <cellStyle name="Input 3 2 2" xfId="14114"/>
    <cellStyle name="Input 3 2 3" xfId="20939"/>
    <cellStyle name="Input 3 3" xfId="7506"/>
    <cellStyle name="Input 3 3 2" xfId="20832"/>
    <cellStyle name="Input 3 4" xfId="21030"/>
    <cellStyle name="Input 4" xfId="1356"/>
    <cellStyle name="Input 4 2" xfId="7111"/>
    <cellStyle name="Input 4 2 2" xfId="20845"/>
    <cellStyle name="Input 4 3" xfId="7505"/>
    <cellStyle name="Input 4 3 2" xfId="20951"/>
    <cellStyle name="Input 4 4" xfId="21031"/>
    <cellStyle name="Input 5" xfId="1357"/>
    <cellStyle name="Input 5 2" xfId="8134"/>
    <cellStyle name="Input 5 2 2" xfId="20822"/>
    <cellStyle name="Input 5 3" xfId="7504"/>
    <cellStyle name="Input 5 3 2" xfId="20950"/>
    <cellStyle name="Input 5 4" xfId="20872"/>
    <cellStyle name="Input 6" xfId="1358"/>
    <cellStyle name="Input 6 2" xfId="6309"/>
    <cellStyle name="Input 6 2 2" xfId="20991"/>
    <cellStyle name="Input 6 3" xfId="6866"/>
    <cellStyle name="Input 6 3 2" xfId="20973"/>
    <cellStyle name="Input 6 4" xfId="13719"/>
    <cellStyle name="Input 6 4 2" xfId="21112"/>
    <cellStyle name="Input 6 5" xfId="20819"/>
    <cellStyle name="Input 7" xfId="1359"/>
    <cellStyle name="Input 7 2" xfId="6673"/>
    <cellStyle name="Input 7 2 2" xfId="20984"/>
    <cellStyle name="Input 7 3" xfId="8465"/>
    <cellStyle name="Input 7 3 2" xfId="20920"/>
    <cellStyle name="Input 7 4" xfId="20899"/>
    <cellStyle name="Input 8" xfId="6301"/>
    <cellStyle name="Input 8 2" xfId="20993"/>
    <cellStyle name="Input 9" xfId="7507"/>
    <cellStyle name="Input 9 2" xfId="20831"/>
    <cellStyle name="Izhod 2" xfId="72"/>
    <cellStyle name="Izhod 2 2" xfId="1360"/>
    <cellStyle name="Izhod 2 2 2" xfId="8015"/>
    <cellStyle name="Izhod 2 2 2 2" xfId="20798"/>
    <cellStyle name="Izhod 2 2 3" xfId="7501"/>
    <cellStyle name="Izhod 2 2 3 2" xfId="20800"/>
    <cellStyle name="Izhod 2 2 4" xfId="21090"/>
    <cellStyle name="Izhod 2 3" xfId="8153"/>
    <cellStyle name="Izhod 2 3 2" xfId="20933"/>
    <cellStyle name="Izhod 2 4" xfId="6213"/>
    <cellStyle name="Izhod 2 4 2" xfId="20801"/>
    <cellStyle name="Izhod 2 5" xfId="21044"/>
    <cellStyle name="Izhod 3" xfId="14045"/>
    <cellStyle name="Izhod 3 2" xfId="21128"/>
    <cellStyle name="Izhod 4" xfId="13424"/>
    <cellStyle name="Komma0" xfId="13661"/>
    <cellStyle name="ĹëČ­ [0]_laroux" xfId="13416"/>
    <cellStyle name="ĹëČ­_laroux" xfId="14308"/>
    <cellStyle name="Linked Cell" xfId="1361"/>
    <cellStyle name="Linked Cell 1" xfId="1362"/>
    <cellStyle name="Linked Cell 1 2" xfId="8018"/>
    <cellStyle name="Linked Cell 1 3" xfId="7499"/>
    <cellStyle name="Linked Cell 2" xfId="1363"/>
    <cellStyle name="Linked Cell 2 2" xfId="8017"/>
    <cellStyle name="Linked Cell 2 2 2" xfId="14056"/>
    <cellStyle name="Linked Cell 2 2 2 2" xfId="13422"/>
    <cellStyle name="Linked Cell 2 2 3" xfId="13700"/>
    <cellStyle name="Linked Cell 2 3" xfId="6865"/>
    <cellStyle name="Linked Cell 2 3 2" xfId="13742"/>
    <cellStyle name="Linked Cell 2 3 3" xfId="13554"/>
    <cellStyle name="Linked Cell 2 4" xfId="14037"/>
    <cellStyle name="Linked Cell 2 4 2" xfId="13688"/>
    <cellStyle name="Linked Cell 2 5" xfId="13417"/>
    <cellStyle name="Linked Cell 2 6" xfId="13420"/>
    <cellStyle name="Linked Cell 2 7" xfId="13354"/>
    <cellStyle name="Linked Cell 3" xfId="1364"/>
    <cellStyle name="Linked Cell 3 2" xfId="7110"/>
    <cellStyle name="Linked Cell 3 2 2" xfId="13418"/>
    <cellStyle name="Linked Cell 3 3" xfId="6864"/>
    <cellStyle name="Linked Cell 4" xfId="1365"/>
    <cellStyle name="Linked Cell 4 2" xfId="8016"/>
    <cellStyle name="Linked Cell 4 3" xfId="7495"/>
    <cellStyle name="Linked Cell 5" xfId="1366"/>
    <cellStyle name="Linked Cell 5 2" xfId="7109"/>
    <cellStyle name="Linked Cell 5 3" xfId="7498"/>
    <cellStyle name="Linked Cell 6" xfId="1367"/>
    <cellStyle name="Linked Cell 6 2" xfId="6310"/>
    <cellStyle name="Linked Cell 6 3" xfId="7497"/>
    <cellStyle name="Linked Cell 6 4" xfId="13517"/>
    <cellStyle name="Linked Cell 7" xfId="1368"/>
    <cellStyle name="Linked Cell 7 2" xfId="7496"/>
    <cellStyle name="Linked Cell 7 3" xfId="8466"/>
    <cellStyle name="Linked Cell 8" xfId="6302"/>
    <cellStyle name="Linked Cell 9" xfId="7500"/>
    <cellStyle name="Naslov 1 1" xfId="73"/>
    <cellStyle name="Naslov 1 1 1" xfId="1369"/>
    <cellStyle name="Naslov 1 1 1 2" xfId="7979"/>
    <cellStyle name="Naslov 1 1 1 3" xfId="6345"/>
    <cellStyle name="Naslov 1 1 2" xfId="1370"/>
    <cellStyle name="Naslov 1 1 2 2" xfId="8202"/>
    <cellStyle name="Naslov 1 1 2 3" xfId="7494"/>
    <cellStyle name="Naslov 1 1 3" xfId="8014"/>
    <cellStyle name="Naslov 1 1 4" xfId="6862"/>
    <cellStyle name="Naslov 1 2" xfId="74"/>
    <cellStyle name="Naslov 1 2 2" xfId="8152"/>
    <cellStyle name="Naslov 1 2 3" xfId="7493"/>
    <cellStyle name="Naslov 1 3" xfId="75"/>
    <cellStyle name="Naslov 1 3 2" xfId="8252"/>
    <cellStyle name="Naslov 1 3 3" xfId="7492"/>
    <cellStyle name="Naslov 1 4" xfId="6863"/>
    <cellStyle name="Naslov 2 2" xfId="76"/>
    <cellStyle name="Naslov 2 2 2" xfId="8013"/>
    <cellStyle name="Naslov 2 2 3" xfId="7489"/>
    <cellStyle name="Naslov 2 3" xfId="77"/>
    <cellStyle name="Naslov 2 3 2" xfId="8012"/>
    <cellStyle name="Naslov 2 3 3" xfId="7491"/>
    <cellStyle name="Naslov 2 4" xfId="6861"/>
    <cellStyle name="Naslov 3 2" xfId="78"/>
    <cellStyle name="Naslov 3 2 2" xfId="8010"/>
    <cellStyle name="Naslov 3 2 3" xfId="6860"/>
    <cellStyle name="Naslov 3 3" xfId="79"/>
    <cellStyle name="Naslov 3 3 2" xfId="8213"/>
    <cellStyle name="Naslov 3 3 3" xfId="6859"/>
    <cellStyle name="Naslov 3 4" xfId="7490"/>
    <cellStyle name="Naslov 4 2" xfId="80"/>
    <cellStyle name="Naslov 4 2 2" xfId="8011"/>
    <cellStyle name="Naslov 4 2 3" xfId="6347"/>
    <cellStyle name="Naslov 4 3" xfId="81"/>
    <cellStyle name="Naslov 4 3 2" xfId="7108"/>
    <cellStyle name="Naslov 4 3 3" xfId="7488"/>
    <cellStyle name="Naslov 4 4" xfId="6346"/>
    <cellStyle name="Naslov 5" xfId="82"/>
    <cellStyle name="Naslov 5 2" xfId="1371"/>
    <cellStyle name="Naslov 5 2 2" xfId="7486"/>
    <cellStyle name="Naslov 5 2 3" xfId="8467"/>
    <cellStyle name="Naslov 5 3" xfId="2887"/>
    <cellStyle name="Naslov 5 4" xfId="7487"/>
    <cellStyle name="Naslov 6" xfId="13419"/>
    <cellStyle name="Naslov del" xfId="1372"/>
    <cellStyle name="Naslov del 1" xfId="1373"/>
    <cellStyle name="Naslov del 1 2" xfId="8008"/>
    <cellStyle name="Naslov del 1 3" xfId="7485"/>
    <cellStyle name="Naslov del 2" xfId="1374"/>
    <cellStyle name="Naslov del 2 2" xfId="8212"/>
    <cellStyle name="Naslov del 2 3" xfId="6857"/>
    <cellStyle name="Naslov del 3" xfId="1375"/>
    <cellStyle name="Naslov del 3 2" xfId="8009"/>
    <cellStyle name="Naslov del 3 3" xfId="7484"/>
    <cellStyle name="Naslov del 4" xfId="1376"/>
    <cellStyle name="Naslov del 4 2" xfId="7107"/>
    <cellStyle name="Naslov del 4 3" xfId="7483"/>
    <cellStyle name="Naslov del 5" xfId="1377"/>
    <cellStyle name="Naslov del 5 2" xfId="8007"/>
    <cellStyle name="Naslov del 5 3" xfId="6856"/>
    <cellStyle name="Naslov del 6" xfId="1378"/>
    <cellStyle name="Naslov del 6 2" xfId="7106"/>
    <cellStyle name="Naslov del 6 3" xfId="6855"/>
    <cellStyle name="Naslov del 7" xfId="8126"/>
    <cellStyle name="Naslov del 8" xfId="6858"/>
    <cellStyle name="nASLOV PROSTOROV" xfId="1379"/>
    <cellStyle name="nASLOV PROSTOROV 1" xfId="1380"/>
    <cellStyle name="nASLOV PROSTOROV 1 2" xfId="7998"/>
    <cellStyle name="nASLOV PROSTOROV 1 3" xfId="7482"/>
    <cellStyle name="nASLOV PROSTOROV 2" xfId="1381"/>
    <cellStyle name="nASLOV PROSTOROV 2 2" xfId="8209"/>
    <cellStyle name="nASLOV PROSTOROV 2 3" xfId="7481"/>
    <cellStyle name="nASLOV PROSTOROV 3" xfId="1382"/>
    <cellStyle name="nASLOV PROSTOROV 3 2" xfId="8006"/>
    <cellStyle name="nASLOV PROSTOROV 3 3" xfId="6854"/>
    <cellStyle name="nASLOV PROSTOROV 4" xfId="1383"/>
    <cellStyle name="nASLOV PROSTOROV 4 2" xfId="8151"/>
    <cellStyle name="nASLOV PROSTOROV 4 3" xfId="6853"/>
    <cellStyle name="nASLOV PROSTOROV 5" xfId="1384"/>
    <cellStyle name="nASLOV PROSTOROV 5 2" xfId="8251"/>
    <cellStyle name="nASLOV PROSTOROV 5 3" xfId="7479"/>
    <cellStyle name="nASLOV PROSTOROV 6" xfId="1385"/>
    <cellStyle name="nASLOV PROSTOROV 6 2" xfId="8005"/>
    <cellStyle name="nASLOV PROSTOROV 6 3" xfId="7480"/>
    <cellStyle name="nASLOV PROSTOROV 7" xfId="8004"/>
    <cellStyle name="nASLOV PROSTOROV 8" xfId="7478"/>
    <cellStyle name="Navadno 10" xfId="7"/>
    <cellStyle name="Navadno 10 10" xfId="14520"/>
    <cellStyle name="Navadno 10 11" xfId="5833"/>
    <cellStyle name="Navadno 10 2" xfId="83"/>
    <cellStyle name="Navadno 10 2 2" xfId="84"/>
    <cellStyle name="Navadno 10 2 2 2" xfId="85"/>
    <cellStyle name="Navadno 10 2 2 2 2" xfId="86"/>
    <cellStyle name="Navadno 10 2 2 2 2 2" xfId="2888"/>
    <cellStyle name="Navadno 10 2 2 2 3" xfId="2889"/>
    <cellStyle name="Navadno 10 2 2 3" xfId="87"/>
    <cellStyle name="Navadno 10 2 2 3 2" xfId="2890"/>
    <cellStyle name="Navadno 10 2 2 4" xfId="2891"/>
    <cellStyle name="Navadno 10 2 3" xfId="88"/>
    <cellStyle name="Navadno 10 2 3 2" xfId="89"/>
    <cellStyle name="Navadno 10 2 3 2 2" xfId="2892"/>
    <cellStyle name="Navadno 10 2 3 3" xfId="2893"/>
    <cellStyle name="Navadno 10 2 4" xfId="90"/>
    <cellStyle name="Navadno 10 2 4 2" xfId="2894"/>
    <cellStyle name="Navadno 10 2 5" xfId="1386"/>
    <cellStyle name="Navadno 10 2 6" xfId="2895"/>
    <cellStyle name="Navadno 10 3" xfId="91"/>
    <cellStyle name="Navadno 10 3 2" xfId="92"/>
    <cellStyle name="Navadno 10 3 2 2" xfId="93"/>
    <cellStyle name="Navadno 10 3 2 2 2" xfId="94"/>
    <cellStyle name="Navadno 10 3 2 2 2 2" xfId="2896"/>
    <cellStyle name="Navadno 10 3 2 2 3" xfId="2897"/>
    <cellStyle name="Navadno 10 3 2 3" xfId="95"/>
    <cellStyle name="Navadno 10 3 2 3 2" xfId="2898"/>
    <cellStyle name="Navadno 10 3 2 4" xfId="2899"/>
    <cellStyle name="Navadno 10 3 3" xfId="96"/>
    <cellStyle name="Navadno 10 3 3 2" xfId="97"/>
    <cellStyle name="Navadno 10 3 3 2 2" xfId="2900"/>
    <cellStyle name="Navadno 10 3 3 3" xfId="2901"/>
    <cellStyle name="Navadno 10 3 4" xfId="98"/>
    <cellStyle name="Navadno 10 3 4 2" xfId="2902"/>
    <cellStyle name="Navadno 10 3 5" xfId="2903"/>
    <cellStyle name="Navadno 10 4" xfId="787"/>
    <cellStyle name="Navadno 10 4 2" xfId="15297"/>
    <cellStyle name="Navadno 10 4 3" xfId="20785"/>
    <cellStyle name="Navadno 10 4 4" xfId="20792"/>
    <cellStyle name="Navadno 10 5" xfId="1387"/>
    <cellStyle name="Navadno 10 6" xfId="2904"/>
    <cellStyle name="Navadno 10 7" xfId="2529"/>
    <cellStyle name="Navadno 10 8" xfId="6212"/>
    <cellStyle name="Navadno 10 9" xfId="8468"/>
    <cellStyle name="Navadno 105" xfId="5573"/>
    <cellStyle name="Navadno 106" xfId="5574"/>
    <cellStyle name="Navadno 11" xfId="99"/>
    <cellStyle name="Navadno 11 10" xfId="14522"/>
    <cellStyle name="Navadno 11 11" xfId="5840"/>
    <cellStyle name="Navadno 11 2" xfId="100"/>
    <cellStyle name="Navadno 11 2 2" xfId="101"/>
    <cellStyle name="Navadno 11 2 2 2" xfId="102"/>
    <cellStyle name="Navadno 11 2 2 2 2" xfId="103"/>
    <cellStyle name="Navadno 11 2 2 2 2 2" xfId="2906"/>
    <cellStyle name="Navadno 11 2 2 2 3" xfId="2907"/>
    <cellStyle name="Navadno 11 2 2 3" xfId="104"/>
    <cellStyle name="Navadno 11 2 2 3 2" xfId="2908"/>
    <cellStyle name="Navadno 11 2 2 4" xfId="2909"/>
    <cellStyle name="Navadno 11 2 3" xfId="105"/>
    <cellStyle name="Navadno 11 2 3 2" xfId="106"/>
    <cellStyle name="Navadno 11 2 3 2 2" xfId="2910"/>
    <cellStyle name="Navadno 11 2 3 3" xfId="2911"/>
    <cellStyle name="Navadno 11 2 4" xfId="107"/>
    <cellStyle name="Navadno 11 2 4 2" xfId="2912"/>
    <cellStyle name="Navadno 11 2 5" xfId="2913"/>
    <cellStyle name="Navadno 11 3" xfId="108"/>
    <cellStyle name="Navadno 11 3 2" xfId="109"/>
    <cellStyle name="Navadno 11 3 2 2" xfId="110"/>
    <cellStyle name="Navadno 11 3 2 2 2" xfId="111"/>
    <cellStyle name="Navadno 11 3 2 2 2 2" xfId="2914"/>
    <cellStyle name="Navadno 11 3 2 2 3" xfId="2915"/>
    <cellStyle name="Navadno 11 3 2 3" xfId="112"/>
    <cellStyle name="Navadno 11 3 2 3 2" xfId="2916"/>
    <cellStyle name="Navadno 11 3 2 4" xfId="2917"/>
    <cellStyle name="Navadno 11 3 3" xfId="113"/>
    <cellStyle name="Navadno 11 3 3 2" xfId="114"/>
    <cellStyle name="Navadno 11 3 3 2 2" xfId="2918"/>
    <cellStyle name="Navadno 11 3 3 3" xfId="2919"/>
    <cellStyle name="Navadno 11 3 4" xfId="115"/>
    <cellStyle name="Navadno 11 3 4 2" xfId="2920"/>
    <cellStyle name="Navadno 11 3 5" xfId="2921"/>
    <cellStyle name="Navadno 11 4" xfId="1388"/>
    <cellStyle name="Navadno 11 5" xfId="1389"/>
    <cellStyle name="Navadno 11 6" xfId="2905"/>
    <cellStyle name="Navadno 11 7" xfId="2530"/>
    <cellStyle name="Navadno 11 8" xfId="6191"/>
    <cellStyle name="Navadno 11 9" xfId="8470"/>
    <cellStyle name="Navadno 11 9 2" xfId="15533"/>
    <cellStyle name="Navadno 12" xfId="116"/>
    <cellStyle name="Navadno 12 2" xfId="117"/>
    <cellStyle name="Navadno 12 2 2" xfId="118"/>
    <cellStyle name="Navadno 12 2 2 2" xfId="119"/>
    <cellStyle name="Navadno 12 2 2 2 2" xfId="120"/>
    <cellStyle name="Navadno 12 2 2 2 2 2" xfId="2922"/>
    <cellStyle name="Navadno 12 2 2 2 3" xfId="2923"/>
    <cellStyle name="Navadno 12 2 2 3" xfId="121"/>
    <cellStyle name="Navadno 12 2 2 3 2" xfId="2924"/>
    <cellStyle name="Navadno 12 2 2 4" xfId="2925"/>
    <cellStyle name="Navadno 12 2 3" xfId="122"/>
    <cellStyle name="Navadno 12 2 3 2" xfId="123"/>
    <cellStyle name="Navadno 12 2 3 2 2" xfId="2926"/>
    <cellStyle name="Navadno 12 2 3 3" xfId="2927"/>
    <cellStyle name="Navadno 12 2 4" xfId="124"/>
    <cellStyle name="Navadno 12 2 4 2" xfId="2928"/>
    <cellStyle name="Navadno 12 2 5" xfId="2929"/>
    <cellStyle name="Navadno 12 3" xfId="125"/>
    <cellStyle name="Navadno 12 3 2" xfId="126"/>
    <cellStyle name="Navadno 12 3 2 2" xfId="127"/>
    <cellStyle name="Navadno 12 3 2 2 2" xfId="128"/>
    <cellStyle name="Navadno 12 3 2 2 2 2" xfId="2930"/>
    <cellStyle name="Navadno 12 3 2 2 3" xfId="2931"/>
    <cellStyle name="Navadno 12 3 2 3" xfId="129"/>
    <cellStyle name="Navadno 12 3 2 3 2" xfId="2932"/>
    <cellStyle name="Navadno 12 3 2 4" xfId="2933"/>
    <cellStyle name="Navadno 12 3 3" xfId="130"/>
    <cellStyle name="Navadno 12 3 3 2" xfId="131"/>
    <cellStyle name="Navadno 12 3 3 2 2" xfId="2934"/>
    <cellStyle name="Navadno 12 3 3 3" xfId="2935"/>
    <cellStyle name="Navadno 12 3 4" xfId="132"/>
    <cellStyle name="Navadno 12 3 4 2" xfId="2936"/>
    <cellStyle name="Navadno 12 3 5" xfId="2937"/>
    <cellStyle name="Navadno 12 4" xfId="133"/>
    <cellStyle name="Navadno 12 4 2" xfId="134"/>
    <cellStyle name="Navadno 12 4 2 2" xfId="135"/>
    <cellStyle name="Navadno 12 4 2 2 2" xfId="2938"/>
    <cellStyle name="Navadno 12 4 2 3" xfId="2939"/>
    <cellStyle name="Navadno 12 4 3" xfId="136"/>
    <cellStyle name="Navadno 12 4 3 2" xfId="2940"/>
    <cellStyle name="Navadno 12 4 4" xfId="2941"/>
    <cellStyle name="Navadno 12 5" xfId="137"/>
    <cellStyle name="Navadno 12 5 2" xfId="138"/>
    <cellStyle name="Navadno 12 5 2 2" xfId="139"/>
    <cellStyle name="Navadno 12 5 2 2 2" xfId="2942"/>
    <cellStyle name="Navadno 12 5 2 3" xfId="2943"/>
    <cellStyle name="Navadno 12 5 3" xfId="140"/>
    <cellStyle name="Navadno 12 5 3 2" xfId="2944"/>
    <cellStyle name="Navadno 12 5 4" xfId="2945"/>
    <cellStyle name="Navadno 12 6" xfId="141"/>
    <cellStyle name="Navadno 12 6 2" xfId="142"/>
    <cellStyle name="Navadno 12 6 2 2" xfId="2946"/>
    <cellStyle name="Navadno 12 6 3" xfId="2947"/>
    <cellStyle name="Navadno 12 7" xfId="143"/>
    <cellStyle name="Navadno 12 7 2" xfId="2948"/>
    <cellStyle name="Navadno 12 8" xfId="2949"/>
    <cellStyle name="Navadno 12_SELNICA POPISI GOI ZBIR - FAZNO - z dopolnitvami marec 2013" xfId="1390"/>
    <cellStyle name="Navadno 13" xfId="1391"/>
    <cellStyle name="Navadno 13 2" xfId="144"/>
    <cellStyle name="Navadno 13 2 2" xfId="145"/>
    <cellStyle name="Navadno 13 2 2 2" xfId="146"/>
    <cellStyle name="Navadno 13 2 2 2 2" xfId="147"/>
    <cellStyle name="Navadno 13 2 2 2 2 2" xfId="2950"/>
    <cellStyle name="Navadno 13 2 2 2 3" xfId="2951"/>
    <cellStyle name="Navadno 13 2 2 3" xfId="148"/>
    <cellStyle name="Navadno 13 2 2 3 2" xfId="2952"/>
    <cellStyle name="Navadno 13 2 2 4" xfId="2953"/>
    <cellStyle name="Navadno 13 2 3" xfId="149"/>
    <cellStyle name="Navadno 13 2 3 2" xfId="150"/>
    <cellStyle name="Navadno 13 2 3 2 2" xfId="2954"/>
    <cellStyle name="Navadno 13 2 3 3" xfId="2955"/>
    <cellStyle name="Navadno 13 2 4" xfId="151"/>
    <cellStyle name="Navadno 13 2 4 2" xfId="2956"/>
    <cellStyle name="Navadno 13 2 5" xfId="2957"/>
    <cellStyle name="Navadno 13 3" xfId="152"/>
    <cellStyle name="Navadno 13 3 2" xfId="153"/>
    <cellStyle name="Navadno 13 3 2 2" xfId="154"/>
    <cellStyle name="Navadno 13 3 2 2 2" xfId="155"/>
    <cellStyle name="Navadno 13 3 2 2 2 2" xfId="2958"/>
    <cellStyle name="Navadno 13 3 2 2 3" xfId="2959"/>
    <cellStyle name="Navadno 13 3 2 3" xfId="156"/>
    <cellStyle name="Navadno 13 3 2 3 2" xfId="2960"/>
    <cellStyle name="Navadno 13 3 2 4" xfId="2961"/>
    <cellStyle name="Navadno 13 3 3" xfId="157"/>
    <cellStyle name="Navadno 13 3 3 2" xfId="158"/>
    <cellStyle name="Navadno 13 3 3 2 2" xfId="2962"/>
    <cellStyle name="Navadno 13 3 3 3" xfId="2963"/>
    <cellStyle name="Navadno 13 3 4" xfId="159"/>
    <cellStyle name="Navadno 13 3 4 2" xfId="2964"/>
    <cellStyle name="Navadno 13 3 5" xfId="2965"/>
    <cellStyle name="Navadno 13 4" xfId="15299"/>
    <cellStyle name="Navadno 14" xfId="789"/>
    <cellStyle name="Navadno 14 2" xfId="160"/>
    <cellStyle name="Navadno 14 2 2" xfId="161"/>
    <cellStyle name="Navadno 14 2 2 2" xfId="162"/>
    <cellStyle name="Navadno 14 2 2 2 2" xfId="163"/>
    <cellStyle name="Navadno 14 2 2 2 2 2" xfId="2966"/>
    <cellStyle name="Navadno 14 2 2 2 3" xfId="2967"/>
    <cellStyle name="Navadno 14 2 2 3" xfId="164"/>
    <cellStyle name="Navadno 14 2 2 3 2" xfId="2968"/>
    <cellStyle name="Navadno 14 2 2 4" xfId="2969"/>
    <cellStyle name="Navadno 14 2 3" xfId="165"/>
    <cellStyle name="Navadno 14 2 3 2" xfId="166"/>
    <cellStyle name="Navadno 14 2 3 2 2" xfId="2970"/>
    <cellStyle name="Navadno 14 2 3 3" xfId="2971"/>
    <cellStyle name="Navadno 14 2 4" xfId="167"/>
    <cellStyle name="Navadno 14 2 4 2" xfId="2972"/>
    <cellStyle name="Navadno 14 2 5" xfId="2973"/>
    <cellStyle name="Navadno 14 3" xfId="168"/>
    <cellStyle name="Navadno 14 3 2" xfId="169"/>
    <cellStyle name="Navadno 14 3 2 2" xfId="170"/>
    <cellStyle name="Navadno 14 3 2 2 2" xfId="171"/>
    <cellStyle name="Navadno 14 3 2 2 2 2" xfId="2974"/>
    <cellStyle name="Navadno 14 3 2 2 3" xfId="2975"/>
    <cellStyle name="Navadno 14 3 2 3" xfId="172"/>
    <cellStyle name="Navadno 14 3 2 3 2" xfId="2976"/>
    <cellStyle name="Navadno 14 3 2 4" xfId="2977"/>
    <cellStyle name="Navadno 14 3 3" xfId="173"/>
    <cellStyle name="Navadno 14 3 3 2" xfId="174"/>
    <cellStyle name="Navadno 14 3 3 2 2" xfId="2978"/>
    <cellStyle name="Navadno 14 3 3 3" xfId="2979"/>
    <cellStyle name="Navadno 14 3 4" xfId="175"/>
    <cellStyle name="Navadno 14 3 4 2" xfId="2980"/>
    <cellStyle name="Navadno 14 3 5" xfId="2981"/>
    <cellStyle name="Navadno 15" xfId="1392"/>
    <cellStyle name="Navadno 15 2" xfId="176"/>
    <cellStyle name="Navadno 15 2 2" xfId="177"/>
    <cellStyle name="Navadno 15 2 2 2" xfId="178"/>
    <cellStyle name="Navadno 15 2 2 2 2" xfId="179"/>
    <cellStyle name="Navadno 15 2 2 2 2 2" xfId="2982"/>
    <cellStyle name="Navadno 15 2 2 2 3" xfId="2983"/>
    <cellStyle name="Navadno 15 2 2 3" xfId="180"/>
    <cellStyle name="Navadno 15 2 2 3 2" xfId="2984"/>
    <cellStyle name="Navadno 15 2 2 4" xfId="2985"/>
    <cellStyle name="Navadno 15 2 3" xfId="181"/>
    <cellStyle name="Navadno 15 2 3 2" xfId="182"/>
    <cellStyle name="Navadno 15 2 3 2 2" xfId="2986"/>
    <cellStyle name="Navadno 15 2 3 3" xfId="2987"/>
    <cellStyle name="Navadno 15 2 4" xfId="183"/>
    <cellStyle name="Navadno 15 2 4 2" xfId="2988"/>
    <cellStyle name="Navadno 15 2 5" xfId="2989"/>
    <cellStyle name="Navadno 15 3" xfId="184"/>
    <cellStyle name="Navadno 15 3 2" xfId="185"/>
    <cellStyle name="Navadno 15 3 2 2" xfId="186"/>
    <cellStyle name="Navadno 15 3 2 2 2" xfId="187"/>
    <cellStyle name="Navadno 15 3 2 2 2 2" xfId="2990"/>
    <cellStyle name="Navadno 15 3 2 2 3" xfId="2991"/>
    <cellStyle name="Navadno 15 3 2 3" xfId="188"/>
    <cellStyle name="Navadno 15 3 2 3 2" xfId="2992"/>
    <cellStyle name="Navadno 15 3 2 4" xfId="2993"/>
    <cellStyle name="Navadno 15 3 3" xfId="189"/>
    <cellStyle name="Navadno 15 3 3 2" xfId="190"/>
    <cellStyle name="Navadno 15 3 3 2 2" xfId="2994"/>
    <cellStyle name="Navadno 15 3 3 3" xfId="2995"/>
    <cellStyle name="Navadno 15 3 4" xfId="191"/>
    <cellStyle name="Navadno 15 3 4 2" xfId="2996"/>
    <cellStyle name="Navadno 15 3 5" xfId="2997"/>
    <cellStyle name="Navadno 15 4" xfId="1393"/>
    <cellStyle name="Navadno 15 4 2" xfId="1394"/>
    <cellStyle name="Navadno 16" xfId="2998"/>
    <cellStyle name="Navadno 16 2" xfId="192"/>
    <cellStyle name="Navadno 16 2 2" xfId="193"/>
    <cellStyle name="Navadno 16 2 2 2" xfId="194"/>
    <cellStyle name="Navadno 16 2 2 2 2" xfId="195"/>
    <cellStyle name="Navadno 16 2 2 2 2 2" xfId="2999"/>
    <cellStyle name="Navadno 16 2 2 2 3" xfId="3000"/>
    <cellStyle name="Navadno 16 2 2 3" xfId="196"/>
    <cellStyle name="Navadno 16 2 2 3 2" xfId="3001"/>
    <cellStyle name="Navadno 16 2 2 4" xfId="3002"/>
    <cellStyle name="Navadno 16 2 3" xfId="197"/>
    <cellStyle name="Navadno 16 2 3 2" xfId="198"/>
    <cellStyle name="Navadno 16 2 3 2 2" xfId="3003"/>
    <cellStyle name="Navadno 16 2 3 3" xfId="3004"/>
    <cellStyle name="Navadno 16 2 4" xfId="199"/>
    <cellStyle name="Navadno 16 2 4 2" xfId="3005"/>
    <cellStyle name="Navadno 16 2 5" xfId="3006"/>
    <cellStyle name="Navadno 16 3" xfId="200"/>
    <cellStyle name="Navadno 16 3 2" xfId="201"/>
    <cellStyle name="Navadno 16 3 2 2" xfId="202"/>
    <cellStyle name="Navadno 16 3 2 2 2" xfId="203"/>
    <cellStyle name="Navadno 16 3 2 2 2 2" xfId="3007"/>
    <cellStyle name="Navadno 16 3 2 2 3" xfId="3008"/>
    <cellStyle name="Navadno 16 3 2 3" xfId="204"/>
    <cellStyle name="Navadno 16 3 2 3 2" xfId="3009"/>
    <cellStyle name="Navadno 16 3 2 4" xfId="3010"/>
    <cellStyle name="Navadno 16 3 3" xfId="205"/>
    <cellStyle name="Navadno 16 3 3 2" xfId="206"/>
    <cellStyle name="Navadno 16 3 3 2 2" xfId="3011"/>
    <cellStyle name="Navadno 16 3 3 3" xfId="3012"/>
    <cellStyle name="Navadno 16 3 4" xfId="207"/>
    <cellStyle name="Navadno 16 3 4 2" xfId="3013"/>
    <cellStyle name="Navadno 16 3 5" xfId="3014"/>
    <cellStyle name="Navadno 16 4" xfId="3015"/>
    <cellStyle name="Navadno 16 5" xfId="3016"/>
    <cellStyle name="Navadno 17" xfId="3017"/>
    <cellStyle name="Navadno 17 2" xfId="208"/>
    <cellStyle name="Navadno 17 2 2" xfId="209"/>
    <cellStyle name="Navadno 17 2 2 2" xfId="210"/>
    <cellStyle name="Navadno 17 2 2 2 2" xfId="211"/>
    <cellStyle name="Navadno 17 2 2 2 2 2" xfId="3018"/>
    <cellStyle name="Navadno 17 2 2 2 3" xfId="3019"/>
    <cellStyle name="Navadno 17 2 2 3" xfId="212"/>
    <cellStyle name="Navadno 17 2 2 3 2" xfId="3020"/>
    <cellStyle name="Navadno 17 2 2 4" xfId="3021"/>
    <cellStyle name="Navadno 17 2 3" xfId="213"/>
    <cellStyle name="Navadno 17 2 3 2" xfId="214"/>
    <cellStyle name="Navadno 17 2 3 2 2" xfId="3022"/>
    <cellStyle name="Navadno 17 2 3 3" xfId="3023"/>
    <cellStyle name="Navadno 17 2 4" xfId="215"/>
    <cellStyle name="Navadno 17 2 4 2" xfId="3024"/>
    <cellStyle name="Navadno 17 2 5" xfId="3025"/>
    <cellStyle name="Navadno 17 3" xfId="216"/>
    <cellStyle name="Navadno 17 3 2" xfId="217"/>
    <cellStyle name="Navadno 17 3 2 2" xfId="218"/>
    <cellStyle name="Navadno 17 3 2 2 2" xfId="219"/>
    <cellStyle name="Navadno 17 3 2 2 2 2" xfId="3026"/>
    <cellStyle name="Navadno 17 3 2 2 3" xfId="3027"/>
    <cellStyle name="Navadno 17 3 2 3" xfId="220"/>
    <cellStyle name="Navadno 17 3 2 3 2" xfId="3028"/>
    <cellStyle name="Navadno 17 3 2 4" xfId="3029"/>
    <cellStyle name="Navadno 17 3 3" xfId="221"/>
    <cellStyle name="Navadno 17 3 3 2" xfId="222"/>
    <cellStyle name="Navadno 17 3 3 2 2" xfId="3030"/>
    <cellStyle name="Navadno 17 3 3 3" xfId="3031"/>
    <cellStyle name="Navadno 17 3 4" xfId="223"/>
    <cellStyle name="Navadno 17 3 4 2" xfId="3032"/>
    <cellStyle name="Navadno 17 3 5" xfId="3033"/>
    <cellStyle name="Navadno 18" xfId="3034"/>
    <cellStyle name="Navadno 18 2" xfId="224"/>
    <cellStyle name="Navadno 18 2 2" xfId="225"/>
    <cellStyle name="Navadno 18 2 2 2" xfId="226"/>
    <cellStyle name="Navadno 18 2 2 2 2" xfId="227"/>
    <cellStyle name="Navadno 18 2 2 2 2 2" xfId="3035"/>
    <cellStyle name="Navadno 18 2 2 2 3" xfId="3036"/>
    <cellStyle name="Navadno 18 2 2 3" xfId="228"/>
    <cellStyle name="Navadno 18 2 2 3 2" xfId="3037"/>
    <cellStyle name="Navadno 18 2 2 4" xfId="3038"/>
    <cellStyle name="Navadno 18 2 3" xfId="229"/>
    <cellStyle name="Navadno 18 2 3 2" xfId="230"/>
    <cellStyle name="Navadno 18 2 3 2 2" xfId="3039"/>
    <cellStyle name="Navadno 18 2 3 3" xfId="3040"/>
    <cellStyle name="Navadno 18 2 4" xfId="231"/>
    <cellStyle name="Navadno 18 2 4 2" xfId="3041"/>
    <cellStyle name="Navadno 18 2 5" xfId="3042"/>
    <cellStyle name="Navadno 18 3" xfId="232"/>
    <cellStyle name="Navadno 18 3 2" xfId="233"/>
    <cellStyle name="Navadno 18 3 2 2" xfId="234"/>
    <cellStyle name="Navadno 18 3 2 2 2" xfId="235"/>
    <cellStyle name="Navadno 18 3 2 2 2 2" xfId="3043"/>
    <cellStyle name="Navadno 18 3 2 2 3" xfId="3044"/>
    <cellStyle name="Navadno 18 3 2 3" xfId="236"/>
    <cellStyle name="Navadno 18 3 2 3 2" xfId="3045"/>
    <cellStyle name="Navadno 18 3 2 4" xfId="3046"/>
    <cellStyle name="Navadno 18 3 3" xfId="237"/>
    <cellStyle name="Navadno 18 3 3 2" xfId="238"/>
    <cellStyle name="Navadno 18 3 3 2 2" xfId="3047"/>
    <cellStyle name="Navadno 18 3 3 3" xfId="3048"/>
    <cellStyle name="Navadno 18 3 4" xfId="239"/>
    <cellStyle name="Navadno 18 3 4 2" xfId="3049"/>
    <cellStyle name="Navadno 18 3 5" xfId="3050"/>
    <cellStyle name="Navadno 18 4" xfId="3051"/>
    <cellStyle name="Navadno 19" xfId="3052"/>
    <cellStyle name="Navadno 19 2" xfId="240"/>
    <cellStyle name="Navadno 19 2 2" xfId="241"/>
    <cellStyle name="Navadno 19 2 2 2" xfId="242"/>
    <cellStyle name="Navadno 19 2 2 2 2" xfId="243"/>
    <cellStyle name="Navadno 19 2 2 2 2 2" xfId="3053"/>
    <cellStyle name="Navadno 19 2 2 2 3" xfId="3054"/>
    <cellStyle name="Navadno 19 2 2 3" xfId="244"/>
    <cellStyle name="Navadno 19 2 2 3 2" xfId="3055"/>
    <cellStyle name="Navadno 19 2 2 4" xfId="3056"/>
    <cellStyle name="Navadno 19 2 3" xfId="245"/>
    <cellStyle name="Navadno 19 2 3 2" xfId="246"/>
    <cellStyle name="Navadno 19 2 3 2 2" xfId="3057"/>
    <cellStyle name="Navadno 19 2 3 3" xfId="3058"/>
    <cellStyle name="Navadno 19 2 4" xfId="247"/>
    <cellStyle name="Navadno 19 2 4 2" xfId="3059"/>
    <cellStyle name="Navadno 19 2 5" xfId="3060"/>
    <cellStyle name="Navadno 19 3" xfId="248"/>
    <cellStyle name="Navadno 19 3 2" xfId="249"/>
    <cellStyle name="Navadno 19 3 2 2" xfId="250"/>
    <cellStyle name="Navadno 19 3 2 2 2" xfId="251"/>
    <cellStyle name="Navadno 19 3 2 2 2 2" xfId="3061"/>
    <cellStyle name="Navadno 19 3 2 2 3" xfId="3062"/>
    <cellStyle name="Navadno 19 3 2 3" xfId="252"/>
    <cellStyle name="Navadno 19 3 2 3 2" xfId="3063"/>
    <cellStyle name="Navadno 19 3 2 4" xfId="3064"/>
    <cellStyle name="Navadno 19 3 3" xfId="253"/>
    <cellStyle name="Navadno 19 3 3 2" xfId="254"/>
    <cellStyle name="Navadno 19 3 3 2 2" xfId="3065"/>
    <cellStyle name="Navadno 19 3 3 3" xfId="3066"/>
    <cellStyle name="Navadno 19 3 4" xfId="255"/>
    <cellStyle name="Navadno 19 3 4 2" xfId="3067"/>
    <cellStyle name="Navadno 19 3 5" xfId="3068"/>
    <cellStyle name="Navadno 19 4" xfId="3069"/>
    <cellStyle name="Navadno 2" xfId="256"/>
    <cellStyle name="Navadno 2 10" xfId="8478"/>
    <cellStyle name="Navadno 2 2" xfId="257"/>
    <cellStyle name="Navadno 2 2 2" xfId="258"/>
    <cellStyle name="Navadno 2 2 2 2" xfId="1395"/>
    <cellStyle name="Navadno 2 2 2 2 2" xfId="8002"/>
    <cellStyle name="Navadno 2 2 2 2 3" xfId="7476"/>
    <cellStyle name="Navadno 2 2 2 3" xfId="796"/>
    <cellStyle name="Navadno 2 2 2 3 2" xfId="3073"/>
    <cellStyle name="Navadno 2 2 2 3 3" xfId="3074"/>
    <cellStyle name="Navadno 2 2 2 3 4" xfId="8485"/>
    <cellStyle name="Navadno 2 2 2 4" xfId="3075"/>
    <cellStyle name="Navadno 2 2 2 5" xfId="3076"/>
    <cellStyle name="Navadno 2 2 2 6" xfId="3072"/>
    <cellStyle name="Navadno 2 2 3" xfId="793"/>
    <cellStyle name="Navadno 2 2 3 2" xfId="3077"/>
    <cellStyle name="Navadno 2 2 3 3" xfId="6219"/>
    <cellStyle name="Navadno 2 2 3 4" xfId="7475"/>
    <cellStyle name="Navadno 2 2 4" xfId="1396"/>
    <cellStyle name="Navadno 2 2 4 2" xfId="3078"/>
    <cellStyle name="Navadno 2 2 4 3" xfId="3079"/>
    <cellStyle name="Navadno 2 2 4 4" xfId="8486"/>
    <cellStyle name="Navadno 2 2 5" xfId="3071"/>
    <cellStyle name="Navadno 2 2 6" xfId="5832"/>
    <cellStyle name="Navadno 2 2 6 2" xfId="8477"/>
    <cellStyle name="Navadno 2 3" xfId="259"/>
    <cellStyle name="Navadno 2 3 2" xfId="1397"/>
    <cellStyle name="Navadno 2 3 2 2" xfId="1398"/>
    <cellStyle name="Navadno 2 3 2 2 2" xfId="8211"/>
    <cellStyle name="Navadno 2 3 2 2 3" xfId="6852"/>
    <cellStyle name="Navadno 2 3 2 3" xfId="1399"/>
    <cellStyle name="Navadno 2 3 2 3 2" xfId="6851"/>
    <cellStyle name="Navadno 2 3 2 3 3" xfId="8487"/>
    <cellStyle name="Navadno 2 3 2 4" xfId="8475"/>
    <cellStyle name="Navadno 2 3 3" xfId="1400"/>
    <cellStyle name="Navadno 2 3 3 2" xfId="8003"/>
    <cellStyle name="Navadno 2 3 3 3" xfId="7473"/>
    <cellStyle name="Navadno 2 3 4" xfId="1401"/>
    <cellStyle name="Navadno 2 3 4 2" xfId="3080"/>
    <cellStyle name="Navadno 2 3 4 3" xfId="3081"/>
    <cellStyle name="Navadno 2 3 4 4" xfId="8488"/>
    <cellStyle name="Navadno 2 3 5" xfId="3082"/>
    <cellStyle name="Navadno 2 3 6" xfId="7474"/>
    <cellStyle name="Navadno 2 3 7" xfId="8476"/>
    <cellStyle name="Navadno 2 4" xfId="6"/>
    <cellStyle name="Navadno 2 4 2" xfId="8261"/>
    <cellStyle name="Navadno 2 4 2 2" xfId="7472"/>
    <cellStyle name="Navadno 2 4 2 3" xfId="8489"/>
    <cellStyle name="Navadno 2 4 3" xfId="8474"/>
    <cellStyle name="Navadno 2 5" xfId="260"/>
    <cellStyle name="Navadno 2 5 2" xfId="1402"/>
    <cellStyle name="Navadno 2 5 2 2" xfId="7105"/>
    <cellStyle name="Navadno 2 5 2 3" xfId="7470"/>
    <cellStyle name="Navadno 2 5 3" xfId="1403"/>
    <cellStyle name="Navadno 2 5 3 2" xfId="3084"/>
    <cellStyle name="Navadno 2 5 3 3" xfId="3085"/>
    <cellStyle name="Navadno 2 5 3 4" xfId="8490"/>
    <cellStyle name="Navadno 2 5 4" xfId="1404"/>
    <cellStyle name="Navadno 2 5 4 2" xfId="3086"/>
    <cellStyle name="Navadno 2 5 5" xfId="3083"/>
    <cellStyle name="Navadno 2 5 6" xfId="7471"/>
    <cellStyle name="Navadno 2 6" xfId="1405"/>
    <cellStyle name="Navadno 2 6 2" xfId="8000"/>
    <cellStyle name="Navadno 2 6 3" xfId="6850"/>
    <cellStyle name="Navadno 2 7" xfId="790"/>
    <cellStyle name="Navadno 2 7 2" xfId="3087"/>
    <cellStyle name="Navadno 2 7 2 2" xfId="15416"/>
    <cellStyle name="Navadno 2 7 3" xfId="3088"/>
    <cellStyle name="Navadno 2 7 4" xfId="6217"/>
    <cellStyle name="Navadno 2 7 4 2" xfId="15298"/>
    <cellStyle name="Navadno 2 7 5" xfId="7468"/>
    <cellStyle name="Navadno 2 7 6" xfId="8491"/>
    <cellStyle name="Navadno 2 7 7" xfId="14523"/>
    <cellStyle name="Navadno 2 7 8" xfId="5898"/>
    <cellStyle name="Navadno 2 8" xfId="3070"/>
    <cellStyle name="Navadno 2 8 2" xfId="7469"/>
    <cellStyle name="Navadno 2 8 3" xfId="8492"/>
    <cellStyle name="Navadno 2 8 3 2" xfId="15534"/>
    <cellStyle name="Navadno 2 8 4" xfId="15415"/>
    <cellStyle name="Navadno 2 9" xfId="5624"/>
    <cellStyle name="Navadno 2_voda" xfId="6669"/>
    <cellStyle name="Navadno 20" xfId="3089"/>
    <cellStyle name="Navadno 20 2" xfId="261"/>
    <cellStyle name="Navadno 20 2 2" xfId="262"/>
    <cellStyle name="Navadno 20 2 2 2" xfId="263"/>
    <cellStyle name="Navadno 20 2 2 2 2" xfId="264"/>
    <cellStyle name="Navadno 20 2 2 2 2 2" xfId="3090"/>
    <cellStyle name="Navadno 20 2 2 2 3" xfId="3091"/>
    <cellStyle name="Navadno 20 2 2 3" xfId="265"/>
    <cellStyle name="Navadno 20 2 2 3 2" xfId="3092"/>
    <cellStyle name="Navadno 20 2 2 4" xfId="3093"/>
    <cellStyle name="Navadno 20 2 3" xfId="266"/>
    <cellStyle name="Navadno 20 2 3 2" xfId="267"/>
    <cellStyle name="Navadno 20 2 3 2 2" xfId="3094"/>
    <cellStyle name="Navadno 20 2 3 3" xfId="3095"/>
    <cellStyle name="Navadno 20 2 4" xfId="268"/>
    <cellStyle name="Navadno 20 2 4 2" xfId="3096"/>
    <cellStyle name="Navadno 20 2 5" xfId="3097"/>
    <cellStyle name="Navadno 20 3" xfId="269"/>
    <cellStyle name="Navadno 20 3 2" xfId="270"/>
    <cellStyle name="Navadno 20 3 2 2" xfId="271"/>
    <cellStyle name="Navadno 20 3 2 2 2" xfId="272"/>
    <cellStyle name="Navadno 20 3 2 2 2 2" xfId="3098"/>
    <cellStyle name="Navadno 20 3 2 2 3" xfId="3099"/>
    <cellStyle name="Navadno 20 3 2 3" xfId="273"/>
    <cellStyle name="Navadno 20 3 2 3 2" xfId="3100"/>
    <cellStyle name="Navadno 20 3 2 4" xfId="3101"/>
    <cellStyle name="Navadno 20 3 3" xfId="274"/>
    <cellStyle name="Navadno 20 3 3 2" xfId="275"/>
    <cellStyle name="Navadno 20 3 3 2 2" xfId="3102"/>
    <cellStyle name="Navadno 20 3 3 3" xfId="3103"/>
    <cellStyle name="Navadno 20 3 4" xfId="276"/>
    <cellStyle name="Navadno 20 3 4 2" xfId="3104"/>
    <cellStyle name="Navadno 20 3 5" xfId="3105"/>
    <cellStyle name="Navadno 21" xfId="3106"/>
    <cellStyle name="Navadno 22" xfId="3107"/>
    <cellStyle name="Navadno 23" xfId="3108"/>
    <cellStyle name="Navadno 24" xfId="3109"/>
    <cellStyle name="Navadno 25" xfId="3110"/>
    <cellStyle name="Navadno 25 2" xfId="277"/>
    <cellStyle name="Navadno 25 2 2" xfId="278"/>
    <cellStyle name="Navadno 25 2 2 2" xfId="279"/>
    <cellStyle name="Navadno 25 2 2 2 2" xfId="280"/>
    <cellStyle name="Navadno 25 2 2 2 2 2" xfId="3111"/>
    <cellStyle name="Navadno 25 2 2 2 3" xfId="3112"/>
    <cellStyle name="Navadno 25 2 2 3" xfId="281"/>
    <cellStyle name="Navadno 25 2 2 3 2" xfId="3113"/>
    <cellStyle name="Navadno 25 2 2 4" xfId="3114"/>
    <cellStyle name="Navadno 25 2 3" xfId="282"/>
    <cellStyle name="Navadno 25 2 3 2" xfId="283"/>
    <cellStyle name="Navadno 25 2 3 2 2" xfId="3115"/>
    <cellStyle name="Navadno 25 2 3 3" xfId="3116"/>
    <cellStyle name="Navadno 25 2 4" xfId="284"/>
    <cellStyle name="Navadno 25 2 4 2" xfId="3117"/>
    <cellStyle name="Navadno 25 2 5" xfId="3118"/>
    <cellStyle name="Navadno 25 3" xfId="285"/>
    <cellStyle name="Navadno 25 3 2" xfId="286"/>
    <cellStyle name="Navadno 25 3 2 2" xfId="287"/>
    <cellStyle name="Navadno 25 3 2 2 2" xfId="288"/>
    <cellStyle name="Navadno 25 3 2 2 2 2" xfId="3119"/>
    <cellStyle name="Navadno 25 3 2 2 3" xfId="3120"/>
    <cellStyle name="Navadno 25 3 2 3" xfId="289"/>
    <cellStyle name="Navadno 25 3 2 3 2" xfId="3121"/>
    <cellStyle name="Navadno 25 3 2 4" xfId="3122"/>
    <cellStyle name="Navadno 25 3 3" xfId="290"/>
    <cellStyle name="Navadno 25 3 3 2" xfId="291"/>
    <cellStyle name="Navadno 25 3 3 2 2" xfId="3123"/>
    <cellStyle name="Navadno 25 3 3 3" xfId="3124"/>
    <cellStyle name="Navadno 25 3 4" xfId="292"/>
    <cellStyle name="Navadno 25 3 4 2" xfId="3125"/>
    <cellStyle name="Navadno 25 3 5" xfId="3126"/>
    <cellStyle name="Navadno 26" xfId="3127"/>
    <cellStyle name="Navadno 26 2" xfId="293"/>
    <cellStyle name="Navadno 26 2 2" xfId="294"/>
    <cellStyle name="Navadno 26 2 2 2" xfId="295"/>
    <cellStyle name="Navadno 26 2 2 2 2" xfId="296"/>
    <cellStyle name="Navadno 26 2 2 2 2 2" xfId="3128"/>
    <cellStyle name="Navadno 26 2 2 2 3" xfId="3129"/>
    <cellStyle name="Navadno 26 2 2 3" xfId="297"/>
    <cellStyle name="Navadno 26 2 2 3 2" xfId="3130"/>
    <cellStyle name="Navadno 26 2 2 4" xfId="3131"/>
    <cellStyle name="Navadno 26 2 3" xfId="298"/>
    <cellStyle name="Navadno 26 2 3 2" xfId="299"/>
    <cellStyle name="Navadno 26 2 3 2 2" xfId="3132"/>
    <cellStyle name="Navadno 26 2 3 3" xfId="3133"/>
    <cellStyle name="Navadno 26 2 4" xfId="300"/>
    <cellStyle name="Navadno 26 2 4 2" xfId="3134"/>
    <cellStyle name="Navadno 26 2 5" xfId="3135"/>
    <cellStyle name="Navadno 26 3" xfId="301"/>
    <cellStyle name="Navadno 26 3 2" xfId="302"/>
    <cellStyle name="Navadno 26 3 2 2" xfId="303"/>
    <cellStyle name="Navadno 26 3 2 2 2" xfId="304"/>
    <cellStyle name="Navadno 26 3 2 2 2 2" xfId="3136"/>
    <cellStyle name="Navadno 26 3 2 2 3" xfId="3137"/>
    <cellStyle name="Navadno 26 3 2 3" xfId="305"/>
    <cellStyle name="Navadno 26 3 2 3 2" xfId="3138"/>
    <cellStyle name="Navadno 26 3 2 4" xfId="3139"/>
    <cellStyle name="Navadno 26 3 3" xfId="306"/>
    <cellStyle name="Navadno 26 3 3 2" xfId="307"/>
    <cellStyle name="Navadno 26 3 3 2 2" xfId="3140"/>
    <cellStyle name="Navadno 26 3 3 3" xfId="3141"/>
    <cellStyle name="Navadno 26 3 4" xfId="308"/>
    <cellStyle name="Navadno 26 3 4 2" xfId="3142"/>
    <cellStyle name="Navadno 26 3 5" xfId="3143"/>
    <cellStyle name="Navadno 27" xfId="3144"/>
    <cellStyle name="Navadno 27 2" xfId="309"/>
    <cellStyle name="Navadno 27 2 2" xfId="310"/>
    <cellStyle name="Navadno 27 2 2 2" xfId="311"/>
    <cellStyle name="Navadno 27 2 2 2 2" xfId="312"/>
    <cellStyle name="Navadno 27 2 2 2 2 2" xfId="3145"/>
    <cellStyle name="Navadno 27 2 2 2 3" xfId="3146"/>
    <cellStyle name="Navadno 27 2 2 3" xfId="313"/>
    <cellStyle name="Navadno 27 2 2 3 2" xfId="3147"/>
    <cellStyle name="Navadno 27 2 2 4" xfId="3148"/>
    <cellStyle name="Navadno 27 2 3" xfId="314"/>
    <cellStyle name="Navadno 27 2 3 2" xfId="315"/>
    <cellStyle name="Navadno 27 2 3 2 2" xfId="3149"/>
    <cellStyle name="Navadno 27 2 3 3" xfId="3150"/>
    <cellStyle name="Navadno 27 2 4" xfId="316"/>
    <cellStyle name="Navadno 27 2 4 2" xfId="3151"/>
    <cellStyle name="Navadno 27 2 5" xfId="3152"/>
    <cellStyle name="Navadno 27 3" xfId="317"/>
    <cellStyle name="Navadno 27 3 2" xfId="318"/>
    <cellStyle name="Navadno 27 3 2 2" xfId="319"/>
    <cellStyle name="Navadno 27 3 2 2 2" xfId="320"/>
    <cellStyle name="Navadno 27 3 2 2 2 2" xfId="3153"/>
    <cellStyle name="Navadno 27 3 2 2 3" xfId="3154"/>
    <cellStyle name="Navadno 27 3 2 3" xfId="321"/>
    <cellStyle name="Navadno 27 3 2 3 2" xfId="3155"/>
    <cellStyle name="Navadno 27 3 2 4" xfId="3156"/>
    <cellStyle name="Navadno 27 3 3" xfId="322"/>
    <cellStyle name="Navadno 27 3 3 2" xfId="323"/>
    <cellStyle name="Navadno 27 3 3 2 2" xfId="3157"/>
    <cellStyle name="Navadno 27 3 3 3" xfId="3158"/>
    <cellStyle name="Navadno 27 3 4" xfId="324"/>
    <cellStyle name="Navadno 27 3 4 2" xfId="3159"/>
    <cellStyle name="Navadno 27 3 5" xfId="3160"/>
    <cellStyle name="Navadno 28" xfId="3161"/>
    <cellStyle name="Navadno 28 2" xfId="325"/>
    <cellStyle name="Navadno 28 2 2" xfId="326"/>
    <cellStyle name="Navadno 28 2 2 2" xfId="327"/>
    <cellStyle name="Navadno 28 2 2 2 2" xfId="328"/>
    <cellStyle name="Navadno 28 2 2 2 2 2" xfId="3162"/>
    <cellStyle name="Navadno 28 2 2 2 3" xfId="3163"/>
    <cellStyle name="Navadno 28 2 2 3" xfId="329"/>
    <cellStyle name="Navadno 28 2 2 3 2" xfId="3164"/>
    <cellStyle name="Navadno 28 2 2 4" xfId="3165"/>
    <cellStyle name="Navadno 28 2 3" xfId="330"/>
    <cellStyle name="Navadno 28 2 3 2" xfId="331"/>
    <cellStyle name="Navadno 28 2 3 2 2" xfId="3166"/>
    <cellStyle name="Navadno 28 2 3 3" xfId="3167"/>
    <cellStyle name="Navadno 28 2 4" xfId="332"/>
    <cellStyle name="Navadno 28 2 4 2" xfId="3168"/>
    <cellStyle name="Navadno 28 2 5" xfId="3169"/>
    <cellStyle name="Navadno 28 3" xfId="333"/>
    <cellStyle name="Navadno 28 3 2" xfId="334"/>
    <cellStyle name="Navadno 28 3 2 2" xfId="335"/>
    <cellStyle name="Navadno 28 3 2 2 2" xfId="336"/>
    <cellStyle name="Navadno 28 3 2 2 2 2" xfId="3170"/>
    <cellStyle name="Navadno 28 3 2 2 3" xfId="3171"/>
    <cellStyle name="Navadno 28 3 2 3" xfId="337"/>
    <cellStyle name="Navadno 28 3 2 3 2" xfId="3172"/>
    <cellStyle name="Navadno 28 3 2 4" xfId="3173"/>
    <cellStyle name="Navadno 28 3 3" xfId="338"/>
    <cellStyle name="Navadno 28 3 3 2" xfId="339"/>
    <cellStyle name="Navadno 28 3 3 2 2" xfId="3174"/>
    <cellStyle name="Navadno 28 3 3 3" xfId="3175"/>
    <cellStyle name="Navadno 28 3 4" xfId="340"/>
    <cellStyle name="Navadno 28 3 4 2" xfId="3176"/>
    <cellStyle name="Navadno 28 3 5" xfId="3177"/>
    <cellStyle name="Navadno 29" xfId="341"/>
    <cellStyle name="Navadno 29 2" xfId="342"/>
    <cellStyle name="Navadno 29 2 2" xfId="343"/>
    <cellStyle name="Navadno 29 2 2 2" xfId="344"/>
    <cellStyle name="Navadno 29 2 2 2 2" xfId="345"/>
    <cellStyle name="Navadno 29 2 2 2 2 2" xfId="3178"/>
    <cellStyle name="Navadno 29 2 2 2 3" xfId="3179"/>
    <cellStyle name="Navadno 29 2 2 3" xfId="346"/>
    <cellStyle name="Navadno 29 2 2 3 2" xfId="3180"/>
    <cellStyle name="Navadno 29 2 2 4" xfId="3181"/>
    <cellStyle name="Navadno 29 2 3" xfId="347"/>
    <cellStyle name="Navadno 29 2 3 2" xfId="348"/>
    <cellStyle name="Navadno 29 2 3 2 2" xfId="3182"/>
    <cellStyle name="Navadno 29 2 3 3" xfId="3183"/>
    <cellStyle name="Navadno 29 2 4" xfId="349"/>
    <cellStyle name="Navadno 29 2 4 2" xfId="3184"/>
    <cellStyle name="Navadno 29 2 5" xfId="3185"/>
    <cellStyle name="Navadno 29 3" xfId="350"/>
    <cellStyle name="Navadno 29 3 2" xfId="351"/>
    <cellStyle name="Navadno 29 3 2 2" xfId="352"/>
    <cellStyle name="Navadno 29 3 2 2 2" xfId="353"/>
    <cellStyle name="Navadno 29 3 2 2 2 2" xfId="3186"/>
    <cellStyle name="Navadno 29 3 2 2 3" xfId="3187"/>
    <cellStyle name="Navadno 29 3 2 3" xfId="354"/>
    <cellStyle name="Navadno 29 3 2 3 2" xfId="3188"/>
    <cellStyle name="Navadno 29 3 2 4" xfId="3189"/>
    <cellStyle name="Navadno 29 3 3" xfId="355"/>
    <cellStyle name="Navadno 29 3 3 2" xfId="356"/>
    <cellStyle name="Navadno 29 3 3 2 2" xfId="3190"/>
    <cellStyle name="Navadno 29 3 3 3" xfId="3191"/>
    <cellStyle name="Navadno 29 3 4" xfId="357"/>
    <cellStyle name="Navadno 29 3 4 2" xfId="3192"/>
    <cellStyle name="Navadno 29 3 5" xfId="3193"/>
    <cellStyle name="Navadno 29 4" xfId="358"/>
    <cellStyle name="Navadno 29 4 2" xfId="359"/>
    <cellStyle name="Navadno 29 4 2 2" xfId="360"/>
    <cellStyle name="Navadno 29 4 2 2 2" xfId="3194"/>
    <cellStyle name="Navadno 29 4 2 3" xfId="3195"/>
    <cellStyle name="Navadno 29 4 3" xfId="361"/>
    <cellStyle name="Navadno 29 4 3 2" xfId="3196"/>
    <cellStyle name="Navadno 29 4 4" xfId="3197"/>
    <cellStyle name="Navadno 29 5" xfId="362"/>
    <cellStyle name="Navadno 29 5 2" xfId="363"/>
    <cellStyle name="Navadno 29 5 2 2" xfId="364"/>
    <cellStyle name="Navadno 29 5 2 2 2" xfId="3198"/>
    <cellStyle name="Navadno 29 5 2 3" xfId="3199"/>
    <cellStyle name="Navadno 29 5 3" xfId="365"/>
    <cellStyle name="Navadno 29 5 3 2" xfId="3200"/>
    <cellStyle name="Navadno 29 5 4" xfId="3201"/>
    <cellStyle name="Navadno 29 6" xfId="366"/>
    <cellStyle name="Navadno 29 6 2" xfId="367"/>
    <cellStyle name="Navadno 29 6 2 2" xfId="3202"/>
    <cellStyle name="Navadno 29 6 3" xfId="3203"/>
    <cellStyle name="Navadno 29 7" xfId="368"/>
    <cellStyle name="Navadno 29 7 2" xfId="3204"/>
    <cellStyle name="Navadno 29 8" xfId="3205"/>
    <cellStyle name="Navadno 29_SELNICA POPISI GOI ZBIR - FAZNO - z dopolnitvami marec 2013" xfId="1406"/>
    <cellStyle name="Navadno 3" xfId="8"/>
    <cellStyle name="Navadno 3 10" xfId="1407"/>
    <cellStyle name="Navadno 3 10 2" xfId="1408"/>
    <cellStyle name="Navadno 3 10 2 2" xfId="6350"/>
    <cellStyle name="Navadno 3 10 2 3" xfId="8493"/>
    <cellStyle name="Navadno 3 10 3" xfId="3207"/>
    <cellStyle name="Navadno 3 10 4" xfId="3206"/>
    <cellStyle name="Navadno 3 10 5" xfId="6303"/>
    <cellStyle name="Navadno 3 10 6" xfId="7467"/>
    <cellStyle name="Navadno 3 11" xfId="1409"/>
    <cellStyle name="Navadno 3 11 2" xfId="6351"/>
    <cellStyle name="Navadno 3 11 3" xfId="8494"/>
    <cellStyle name="Navadno 3 12" xfId="5621"/>
    <cellStyle name="Navadno 3 13" xfId="8295"/>
    <cellStyle name="Navadno 3 14" xfId="8484"/>
    <cellStyle name="Navadno 3 2" xfId="369"/>
    <cellStyle name="Navadno 3 2 2" xfId="370"/>
    <cellStyle name="Navadno 3 2 2 2" xfId="1410"/>
    <cellStyle name="Navadno 3 2 2 2 2" xfId="8210"/>
    <cellStyle name="Navadno 3 2 2 2 3" xfId="6849"/>
    <cellStyle name="Navadno 3 2 2 3" xfId="1411"/>
    <cellStyle name="Navadno 3 2 2 3 2" xfId="3210"/>
    <cellStyle name="Navadno 3 2 2 3 3" xfId="3211"/>
    <cellStyle name="Navadno 3 2 2 3 4" xfId="8495"/>
    <cellStyle name="Navadno 3 2 2 4" xfId="3209"/>
    <cellStyle name="Navadno 3 2 2 5" xfId="7465"/>
    <cellStyle name="Navadno 3 2 3" xfId="1412"/>
    <cellStyle name="Navadno 3 2 3 2" xfId="8001"/>
    <cellStyle name="Navadno 3 2 3 3" xfId="7464"/>
    <cellStyle name="Navadno 3 2 4" xfId="1413"/>
    <cellStyle name="Navadno 3 2 4 2" xfId="3212"/>
    <cellStyle name="Navadno 3 2 4 3" xfId="3213"/>
    <cellStyle name="Navadno 3 2 4 4" xfId="6848"/>
    <cellStyle name="Navadno 3 2 4 5" xfId="8496"/>
    <cellStyle name="Navadno 3 2 5" xfId="3208"/>
    <cellStyle name="Navadno 3 2 6" xfId="7466"/>
    <cellStyle name="Navadno 3 2 7" xfId="8473"/>
    <cellStyle name="Navadno 3 3" xfId="371"/>
    <cellStyle name="Navadno 3 3 2" xfId="1414"/>
    <cellStyle name="Navadno 3 3 2 2" xfId="7104"/>
    <cellStyle name="Navadno 3 3 2 3" xfId="7463"/>
    <cellStyle name="Navadno 3 3 3" xfId="1415"/>
    <cellStyle name="Navadno 3 3 3 2" xfId="3215"/>
    <cellStyle name="Navadno 3 3 3 3" xfId="3216"/>
    <cellStyle name="Navadno 3 3 3 4" xfId="7462"/>
    <cellStyle name="Navadno 3 3 3 5" xfId="8497"/>
    <cellStyle name="Navadno 3 3 4" xfId="3214"/>
    <cellStyle name="Navadno 3 3 5" xfId="7457"/>
    <cellStyle name="Navadno 3 4" xfId="372"/>
    <cellStyle name="Navadno 3 4 2" xfId="1416"/>
    <cellStyle name="Navadno 3 4 2 2" xfId="7999"/>
    <cellStyle name="Navadno 3 4 2 3" xfId="7461"/>
    <cellStyle name="Navadno 3 4 3" xfId="1417"/>
    <cellStyle name="Navadno 3 4 3 2" xfId="3218"/>
    <cellStyle name="Navadno 3 4 3 3" xfId="3219"/>
    <cellStyle name="Navadno 3 4 3 4" xfId="8498"/>
    <cellStyle name="Navadno 3 4 4" xfId="3217"/>
    <cellStyle name="Navadno 3 4 5" xfId="6847"/>
    <cellStyle name="Navadno 3 5" xfId="373"/>
    <cellStyle name="Navadno 3 5 2" xfId="1418"/>
    <cellStyle name="Navadno 3 5 2 2" xfId="7103"/>
    <cellStyle name="Navadno 3 5 2 3" xfId="7460"/>
    <cellStyle name="Navadno 3 5 3" xfId="1419"/>
    <cellStyle name="Navadno 3 5 3 2" xfId="3221"/>
    <cellStyle name="Navadno 3 5 3 3" xfId="3222"/>
    <cellStyle name="Navadno 3 5 3 4" xfId="8499"/>
    <cellStyle name="Navadno 3 5 4" xfId="3220"/>
    <cellStyle name="Navadno 3 5 5" xfId="7458"/>
    <cellStyle name="Navadno 3 6" xfId="374"/>
    <cellStyle name="Navadno 3 6 2" xfId="1420"/>
    <cellStyle name="Navadno 3 6 2 2" xfId="5851"/>
    <cellStyle name="Navadno 3 6 2 3" xfId="6846"/>
    <cellStyle name="Navadno 3 6 3" xfId="1421"/>
    <cellStyle name="Navadno 3 6 3 2" xfId="3224"/>
    <cellStyle name="Navadno 3 6 3 3" xfId="3225"/>
    <cellStyle name="Navadno 3 6 3 4" xfId="8500"/>
    <cellStyle name="Navadno 3 6 4" xfId="3223"/>
    <cellStyle name="Navadno 3 6 5" xfId="7459"/>
    <cellStyle name="Navadno 3 7" xfId="375"/>
    <cellStyle name="Navadno 3 7 2" xfId="1422"/>
    <cellStyle name="Navadno 3 7 2 2" xfId="8125"/>
    <cellStyle name="Navadno 3 7 2 3" xfId="6352"/>
    <cellStyle name="Navadno 3 7 3" xfId="1423"/>
    <cellStyle name="Navadno 3 7 3 2" xfId="3227"/>
    <cellStyle name="Navadno 3 7 3 3" xfId="3228"/>
    <cellStyle name="Navadno 3 7 3 4" xfId="8501"/>
    <cellStyle name="Navadno 3 7 4" xfId="3226"/>
    <cellStyle name="Navadno 3 7 5" xfId="6845"/>
    <cellStyle name="Navadno 3 8" xfId="376"/>
    <cellStyle name="Navadno 3 8 2" xfId="1424"/>
    <cellStyle name="Navadno 3 8 2 2" xfId="7980"/>
    <cellStyle name="Navadno 3 8 2 3" xfId="7456"/>
    <cellStyle name="Navadno 3 8 3" xfId="1425"/>
    <cellStyle name="Navadno 3 8 3 2" xfId="3230"/>
    <cellStyle name="Navadno 3 8 3 3" xfId="3231"/>
    <cellStyle name="Navadno 3 8 3 4" xfId="8502"/>
    <cellStyle name="Navadno 3 8 4" xfId="3229"/>
    <cellStyle name="Navadno 3 8 5" xfId="7455"/>
    <cellStyle name="Navadno 3 9" xfId="377"/>
    <cellStyle name="Navadno 3 9 2" xfId="1426"/>
    <cellStyle name="Navadno 3 9 2 2" xfId="8203"/>
    <cellStyle name="Navadno 3 9 2 3" xfId="6844"/>
    <cellStyle name="Navadno 3 9 3" xfId="1427"/>
    <cellStyle name="Navadno 3 9 3 2" xfId="3233"/>
    <cellStyle name="Navadno 3 9 3 3" xfId="3234"/>
    <cellStyle name="Navadno 3 9 3 4" xfId="8503"/>
    <cellStyle name="Navadno 3 9 4" xfId="3232"/>
    <cellStyle name="Navadno 30" xfId="3235"/>
    <cellStyle name="Navadno 30 2" xfId="378"/>
    <cellStyle name="Navadno 30 2 2" xfId="379"/>
    <cellStyle name="Navadno 30 2 2 2" xfId="380"/>
    <cellStyle name="Navadno 30 2 2 2 2" xfId="381"/>
    <cellStyle name="Navadno 30 2 2 2 2 2" xfId="3236"/>
    <cellStyle name="Navadno 30 2 2 2 3" xfId="3237"/>
    <cellStyle name="Navadno 30 2 2 3" xfId="382"/>
    <cellStyle name="Navadno 30 2 2 3 2" xfId="3238"/>
    <cellStyle name="Navadno 30 2 2 4" xfId="3239"/>
    <cellStyle name="Navadno 30 2 3" xfId="383"/>
    <cellStyle name="Navadno 30 2 3 2" xfId="384"/>
    <cellStyle name="Navadno 30 2 3 2 2" xfId="3240"/>
    <cellStyle name="Navadno 30 2 3 3" xfId="3241"/>
    <cellStyle name="Navadno 30 2 4" xfId="385"/>
    <cellStyle name="Navadno 30 2 4 2" xfId="3242"/>
    <cellStyle name="Navadno 30 2 5" xfId="3243"/>
    <cellStyle name="Navadno 30 3" xfId="386"/>
    <cellStyle name="Navadno 30 3 2" xfId="387"/>
    <cellStyle name="Navadno 30 3 2 2" xfId="388"/>
    <cellStyle name="Navadno 30 3 2 2 2" xfId="389"/>
    <cellStyle name="Navadno 30 3 2 2 2 2" xfId="3244"/>
    <cellStyle name="Navadno 30 3 2 2 3" xfId="3245"/>
    <cellStyle name="Navadno 30 3 2 3" xfId="390"/>
    <cellStyle name="Navadno 30 3 2 3 2" xfId="3246"/>
    <cellStyle name="Navadno 30 3 2 4" xfId="3247"/>
    <cellStyle name="Navadno 30 3 3" xfId="391"/>
    <cellStyle name="Navadno 30 3 3 2" xfId="392"/>
    <cellStyle name="Navadno 30 3 3 2 2" xfId="3248"/>
    <cellStyle name="Navadno 30 3 3 3" xfId="3249"/>
    <cellStyle name="Navadno 30 3 4" xfId="393"/>
    <cellStyle name="Navadno 30 3 4 2" xfId="3250"/>
    <cellStyle name="Navadno 30 3 5" xfId="3251"/>
    <cellStyle name="Navadno 31" xfId="394"/>
    <cellStyle name="Navadno 31 2" xfId="395"/>
    <cellStyle name="Navadno 31 2 2" xfId="396"/>
    <cellStyle name="Navadno 31 2 2 2" xfId="397"/>
    <cellStyle name="Navadno 31 2 2 2 2" xfId="398"/>
    <cellStyle name="Navadno 31 2 2 2 2 2" xfId="3252"/>
    <cellStyle name="Navadno 31 2 2 2 3" xfId="3253"/>
    <cellStyle name="Navadno 31 2 2 3" xfId="399"/>
    <cellStyle name="Navadno 31 2 2 3 2" xfId="3254"/>
    <cellStyle name="Navadno 31 2 2 4" xfId="3255"/>
    <cellStyle name="Navadno 31 2 3" xfId="400"/>
    <cellStyle name="Navadno 31 2 3 2" xfId="401"/>
    <cellStyle name="Navadno 31 2 3 2 2" xfId="3256"/>
    <cellStyle name="Navadno 31 2 3 3" xfId="3257"/>
    <cellStyle name="Navadno 31 2 4" xfId="402"/>
    <cellStyle name="Navadno 31 2 4 2" xfId="3258"/>
    <cellStyle name="Navadno 31 2 5" xfId="3259"/>
    <cellStyle name="Navadno 31 3" xfId="403"/>
    <cellStyle name="Navadno 31 3 2" xfId="404"/>
    <cellStyle name="Navadno 31 3 2 2" xfId="405"/>
    <cellStyle name="Navadno 31 3 2 2 2" xfId="406"/>
    <cellStyle name="Navadno 31 3 2 2 2 2" xfId="3260"/>
    <cellStyle name="Navadno 31 3 2 2 3" xfId="3261"/>
    <cellStyle name="Navadno 31 3 2 3" xfId="407"/>
    <cellStyle name="Navadno 31 3 2 3 2" xfId="3262"/>
    <cellStyle name="Navadno 31 3 2 4" xfId="3263"/>
    <cellStyle name="Navadno 31 3 3" xfId="408"/>
    <cellStyle name="Navadno 31 3 3 2" xfId="409"/>
    <cellStyle name="Navadno 31 3 3 2 2" xfId="3264"/>
    <cellStyle name="Navadno 31 3 3 3" xfId="3265"/>
    <cellStyle name="Navadno 31 3 4" xfId="410"/>
    <cellStyle name="Navadno 31 3 4 2" xfId="3266"/>
    <cellStyle name="Navadno 31 3 5" xfId="3267"/>
    <cellStyle name="Navadno 31 4" xfId="411"/>
    <cellStyle name="Navadno 31 4 2" xfId="412"/>
    <cellStyle name="Navadno 31 4 2 2" xfId="413"/>
    <cellStyle name="Navadno 31 4 2 2 2" xfId="3268"/>
    <cellStyle name="Navadno 31 4 2 3" xfId="3269"/>
    <cellStyle name="Navadno 31 4 3" xfId="414"/>
    <cellStyle name="Navadno 31 4 3 2" xfId="3270"/>
    <cellStyle name="Navadno 31 4 4" xfId="3271"/>
    <cellStyle name="Navadno 31 5" xfId="415"/>
    <cellStyle name="Navadno 31 5 2" xfId="416"/>
    <cellStyle name="Navadno 31 5 2 2" xfId="417"/>
    <cellStyle name="Navadno 31 5 2 2 2" xfId="3272"/>
    <cellStyle name="Navadno 31 5 2 3" xfId="3273"/>
    <cellStyle name="Navadno 31 5 3" xfId="418"/>
    <cellStyle name="Navadno 31 5 3 2" xfId="3274"/>
    <cellStyle name="Navadno 31 5 4" xfId="3275"/>
    <cellStyle name="Navadno 31 6" xfId="419"/>
    <cellStyle name="Navadno 31 6 2" xfId="420"/>
    <cellStyle name="Navadno 31 6 2 2" xfId="3276"/>
    <cellStyle name="Navadno 31 6 3" xfId="3277"/>
    <cellStyle name="Navadno 31 7" xfId="421"/>
    <cellStyle name="Navadno 31 7 2" xfId="3278"/>
    <cellStyle name="Navadno 31 8" xfId="3279"/>
    <cellStyle name="Navadno 31_SELNICA POPISI GOI ZBIR - FAZNO - z dopolnitvami marec 2013" xfId="1428"/>
    <cellStyle name="Navadno 32" xfId="3280"/>
    <cellStyle name="Navadno 32 2" xfId="422"/>
    <cellStyle name="Navadno 32 2 2" xfId="423"/>
    <cellStyle name="Navadno 32 2 2 2" xfId="424"/>
    <cellStyle name="Navadno 32 2 2 2 2" xfId="425"/>
    <cellStyle name="Navadno 32 2 2 2 2 2" xfId="3281"/>
    <cellStyle name="Navadno 32 2 2 2 3" xfId="3282"/>
    <cellStyle name="Navadno 32 2 2 3" xfId="426"/>
    <cellStyle name="Navadno 32 2 2 3 2" xfId="3283"/>
    <cellStyle name="Navadno 32 2 2 4" xfId="3284"/>
    <cellStyle name="Navadno 32 2 3" xfId="427"/>
    <cellStyle name="Navadno 32 2 3 2" xfId="428"/>
    <cellStyle name="Navadno 32 2 3 2 2" xfId="3285"/>
    <cellStyle name="Navadno 32 2 3 3" xfId="3286"/>
    <cellStyle name="Navadno 32 2 4" xfId="429"/>
    <cellStyle name="Navadno 32 2 4 2" xfId="3287"/>
    <cellStyle name="Navadno 32 2 5" xfId="3288"/>
    <cellStyle name="Navadno 32 3" xfId="430"/>
    <cellStyle name="Navadno 32 3 2" xfId="431"/>
    <cellStyle name="Navadno 32 3 2 2" xfId="432"/>
    <cellStyle name="Navadno 32 3 2 2 2" xfId="433"/>
    <cellStyle name="Navadno 32 3 2 2 2 2" xfId="3289"/>
    <cellStyle name="Navadno 32 3 2 2 3" xfId="3290"/>
    <cellStyle name="Navadno 32 3 2 3" xfId="434"/>
    <cellStyle name="Navadno 32 3 2 3 2" xfId="3291"/>
    <cellStyle name="Navadno 32 3 2 4" xfId="3292"/>
    <cellStyle name="Navadno 32 3 3" xfId="435"/>
    <cellStyle name="Navadno 32 3 3 2" xfId="436"/>
    <cellStyle name="Navadno 32 3 3 2 2" xfId="3293"/>
    <cellStyle name="Navadno 32 3 3 3" xfId="3294"/>
    <cellStyle name="Navadno 32 3 4" xfId="437"/>
    <cellStyle name="Navadno 32 3 4 2" xfId="3295"/>
    <cellStyle name="Navadno 32 3 5" xfId="3296"/>
    <cellStyle name="Navadno 33" xfId="3297"/>
    <cellStyle name="Navadno 34" xfId="438"/>
    <cellStyle name="Navadno 34 2" xfId="439"/>
    <cellStyle name="Navadno 34 2 2" xfId="1429"/>
    <cellStyle name="Navadno 34 2 2 2" xfId="7997"/>
    <cellStyle name="Navadno 34 2 2 3" xfId="7452"/>
    <cellStyle name="Navadno 34 2 3" xfId="1430"/>
    <cellStyle name="Navadno 34 2 3 2" xfId="3300"/>
    <cellStyle name="Navadno 34 2 3 3" xfId="3301"/>
    <cellStyle name="Navadno 34 2 3 4" xfId="8504"/>
    <cellStyle name="Navadno 34 2 4" xfId="3299"/>
    <cellStyle name="Navadno 34 2 5" xfId="7453"/>
    <cellStyle name="Navadno 34 3" xfId="440"/>
    <cellStyle name="Navadno 34 3 2" xfId="1431"/>
    <cellStyle name="Navadno 34 3 2 2" xfId="8150"/>
    <cellStyle name="Navadno 34 3 2 3" xfId="6843"/>
    <cellStyle name="Navadno 34 3 3" xfId="1432"/>
    <cellStyle name="Navadno 34 3 3 2" xfId="3303"/>
    <cellStyle name="Navadno 34 3 3 3" xfId="3304"/>
    <cellStyle name="Navadno 34 3 3 4" xfId="8505"/>
    <cellStyle name="Navadno 34 3 4" xfId="3302"/>
    <cellStyle name="Navadno 34 3 5" xfId="7451"/>
    <cellStyle name="Navadno 34 4" xfId="1433"/>
    <cellStyle name="Navadno 34 4 2" xfId="8250"/>
    <cellStyle name="Navadno 34 4 3" xfId="6353"/>
    <cellStyle name="Navadno 34 5" xfId="1434"/>
    <cellStyle name="Navadno 34 5 2" xfId="3305"/>
    <cellStyle name="Navadno 34 5 3" xfId="3306"/>
    <cellStyle name="Navadno 34 5 4" xfId="8506"/>
    <cellStyle name="Navadno 34 6" xfId="3298"/>
    <cellStyle name="Navadno 34 7" xfId="7454"/>
    <cellStyle name="Navadno 35" xfId="3307"/>
    <cellStyle name="Navadno 35 2" xfId="441"/>
    <cellStyle name="Navadno 35 2 2" xfId="1435"/>
    <cellStyle name="Navadno 35 2 2 2" xfId="7996"/>
    <cellStyle name="Navadno 35 2 2 3" xfId="7449"/>
    <cellStyle name="Navadno 35 2 3" xfId="1436"/>
    <cellStyle name="Navadno 35 2 3 2" xfId="3309"/>
    <cellStyle name="Navadno 35 2 3 3" xfId="3310"/>
    <cellStyle name="Navadno 35 2 3 4" xfId="8507"/>
    <cellStyle name="Navadno 35 2 4" xfId="3308"/>
    <cellStyle name="Navadno 35 2 5" xfId="7450"/>
    <cellStyle name="Navadno 35 3" xfId="442"/>
    <cellStyle name="Navadno 35 3 2" xfId="1437"/>
    <cellStyle name="Navadno 35 3 2 2" xfId="7995"/>
    <cellStyle name="Navadno 35 3 2 3" xfId="6842"/>
    <cellStyle name="Navadno 35 3 3" xfId="1438"/>
    <cellStyle name="Navadno 35 3 3 2" xfId="3312"/>
    <cellStyle name="Navadno 35 3 3 3" xfId="3313"/>
    <cellStyle name="Navadno 35 3 3 4" xfId="8508"/>
    <cellStyle name="Navadno 35 3 4" xfId="3311"/>
    <cellStyle name="Navadno 35 3 5" xfId="7448"/>
    <cellStyle name="Navadno 36" xfId="2531"/>
    <cellStyle name="Navadno 36 2" xfId="443"/>
    <cellStyle name="Navadno 36 2 2" xfId="1439"/>
    <cellStyle name="Navadno 36 2 2 2" xfId="7993"/>
    <cellStyle name="Navadno 36 2 2 3" xfId="7446"/>
    <cellStyle name="Navadno 36 2 3" xfId="1440"/>
    <cellStyle name="Navadno 36 2 3 2" xfId="3315"/>
    <cellStyle name="Navadno 36 2 3 3" xfId="3316"/>
    <cellStyle name="Navadno 36 2 3 4" xfId="8509"/>
    <cellStyle name="Navadno 36 2 4" xfId="3314"/>
    <cellStyle name="Navadno 36 2 5" xfId="7447"/>
    <cellStyle name="Navadno 36 3" xfId="444"/>
    <cellStyle name="Navadno 36 3 2" xfId="1441"/>
    <cellStyle name="Navadno 36 3 2 2" xfId="8208"/>
    <cellStyle name="Navadno 36 3 2 3" xfId="7445"/>
    <cellStyle name="Navadno 36 3 3" xfId="1442"/>
    <cellStyle name="Navadno 36 3 3 2" xfId="3318"/>
    <cellStyle name="Navadno 36 3 3 3" xfId="3319"/>
    <cellStyle name="Navadno 36 3 3 4" xfId="8510"/>
    <cellStyle name="Navadno 36 3 4" xfId="3317"/>
    <cellStyle name="Navadno 36 3 5" xfId="6841"/>
    <cellStyle name="Navadno 37" xfId="5204"/>
    <cellStyle name="Navadno 37 2" xfId="445"/>
    <cellStyle name="Navadno 37 2 2" xfId="1443"/>
    <cellStyle name="Navadno 37 2 2 2" xfId="7994"/>
    <cellStyle name="Navadno 37 2 2 3" xfId="5882"/>
    <cellStyle name="Navadno 37 2 3" xfId="1444"/>
    <cellStyle name="Navadno 37 2 3 2" xfId="3321"/>
    <cellStyle name="Navadno 37 2 3 3" xfId="3322"/>
    <cellStyle name="Navadno 37 2 3 4" xfId="8511"/>
    <cellStyle name="Navadno 37 2 4" xfId="3320"/>
    <cellStyle name="Navadno 37 2 5" xfId="5881"/>
    <cellStyle name="Navadno 37 3" xfId="446"/>
    <cellStyle name="Navadno 37 3 2" xfId="1445"/>
    <cellStyle name="Navadno 37 3 2 2" xfId="7102"/>
    <cellStyle name="Navadno 37 3 2 3" xfId="7443"/>
    <cellStyle name="Navadno 37 3 3" xfId="1446"/>
    <cellStyle name="Navadno 37 3 3 2" xfId="3324"/>
    <cellStyle name="Navadno 37 3 3 3" xfId="3325"/>
    <cellStyle name="Navadno 37 3 3 4" xfId="8512"/>
    <cellStyle name="Navadno 37 3 4" xfId="3323"/>
    <cellStyle name="Navadno 37 3 5" xfId="7444"/>
    <cellStyle name="Navadno 38" xfId="5205"/>
    <cellStyle name="Navadno 38 2" xfId="447"/>
    <cellStyle name="Navadno 38 2 2" xfId="1447"/>
    <cellStyle name="Navadno 38 2 2 2" xfId="7991"/>
    <cellStyle name="Navadno 38 2 2 3" xfId="6840"/>
    <cellStyle name="Navadno 38 2 3" xfId="1448"/>
    <cellStyle name="Navadno 38 2 3 2" xfId="3327"/>
    <cellStyle name="Navadno 38 2 3 3" xfId="3328"/>
    <cellStyle name="Navadno 38 2 3 4" xfId="8513"/>
    <cellStyle name="Navadno 38 2 4" xfId="3326"/>
    <cellStyle name="Navadno 38 2 5" xfId="7442"/>
    <cellStyle name="Navadno 38 3" xfId="448"/>
    <cellStyle name="Navadno 38 3 2" xfId="1449"/>
    <cellStyle name="Navadno 38 3 2 2" xfId="8207"/>
    <cellStyle name="Navadno 38 3 2 3" xfId="7439"/>
    <cellStyle name="Navadno 38 3 3" xfId="1450"/>
    <cellStyle name="Navadno 38 3 3 2" xfId="3330"/>
    <cellStyle name="Navadno 38 3 3 3" xfId="3331"/>
    <cellStyle name="Navadno 38 3 3 4" xfId="8514"/>
    <cellStyle name="Navadno 38 3 4" xfId="3329"/>
    <cellStyle name="Navadno 38 3 5" xfId="6839"/>
    <cellStyle name="Navadno 39" xfId="5274"/>
    <cellStyle name="Navadno 39 2" xfId="449"/>
    <cellStyle name="Navadno 39 2 2" xfId="1451"/>
    <cellStyle name="Navadno 39 2 2 2" xfId="7992"/>
    <cellStyle name="Navadno 39 2 2 3" xfId="7440"/>
    <cellStyle name="Navadno 39 2 3" xfId="1452"/>
    <cellStyle name="Navadno 39 2 3 2" xfId="3333"/>
    <cellStyle name="Navadno 39 2 3 3" xfId="3334"/>
    <cellStyle name="Navadno 39 2 3 4" xfId="8515"/>
    <cellStyle name="Navadno 39 2 4" xfId="3332"/>
    <cellStyle name="Navadno 39 2 5" xfId="7441"/>
    <cellStyle name="Navadno 39 3" xfId="450"/>
    <cellStyle name="Navadno 39 3 2" xfId="1453"/>
    <cellStyle name="Navadno 39 3 2 2" xfId="7101"/>
    <cellStyle name="Navadno 39 3 2 3" xfId="6837"/>
    <cellStyle name="Navadno 39 3 3" xfId="1454"/>
    <cellStyle name="Navadno 39 3 3 2" xfId="3336"/>
    <cellStyle name="Navadno 39 3 3 3" xfId="3337"/>
    <cellStyle name="Navadno 39 3 3 4" xfId="8516"/>
    <cellStyle name="Navadno 39 3 4" xfId="3335"/>
    <cellStyle name="Navadno 39 3 5" xfId="6838"/>
    <cellStyle name="Navadno 4" xfId="451"/>
    <cellStyle name="Navadno 4 10" xfId="1455"/>
    <cellStyle name="Navadno 4 10 2" xfId="3339"/>
    <cellStyle name="Navadno 4 11" xfId="1456"/>
    <cellStyle name="Navadno 4 11 2" xfId="3340"/>
    <cellStyle name="Navadno 4 11 2 2" xfId="15417"/>
    <cellStyle name="Navadno 4 11 3" xfId="3341"/>
    <cellStyle name="Navadno 4 11 3 2" xfId="3342"/>
    <cellStyle name="Navadno 4 11 4" xfId="15295"/>
    <cellStyle name="Navadno 4 12" xfId="3343"/>
    <cellStyle name="Navadno 4 13" xfId="3344"/>
    <cellStyle name="Navadno 4 14" xfId="3338"/>
    <cellStyle name="Navadno 4 15" xfId="5575"/>
    <cellStyle name="Navadno 4 16" xfId="5625"/>
    <cellStyle name="Navadno 4 16 2" xfId="15528"/>
    <cellStyle name="Navadno 4 17" xfId="8459"/>
    <cellStyle name="Navadno 4 2" xfId="452"/>
    <cellStyle name="Navadno 4 2 2" xfId="1457"/>
    <cellStyle name="Navadno 4 2 2 2" xfId="7990"/>
    <cellStyle name="Navadno 4 2 2 3" xfId="6836"/>
    <cellStyle name="Navadno 4 2 3" xfId="1458"/>
    <cellStyle name="Navadno 4 2 3 2" xfId="7100"/>
    <cellStyle name="Navadno 4 2 3 3" xfId="6835"/>
    <cellStyle name="Navadno 4 2 4" xfId="1459"/>
    <cellStyle name="Navadno 4 2 4 2" xfId="3346"/>
    <cellStyle name="Navadno 4 2 4 3" xfId="3347"/>
    <cellStyle name="Navadno 4 2 4 4" xfId="8517"/>
    <cellStyle name="Navadno 4 2 5" xfId="3345"/>
    <cellStyle name="Navadno 4 2 6" xfId="6354"/>
    <cellStyle name="Navadno 4 3" xfId="453"/>
    <cellStyle name="Navadno 4 3 2" xfId="1460"/>
    <cellStyle name="Navadno 4 3 2 2" xfId="8110"/>
    <cellStyle name="Navadno 4 3 2 3" xfId="7437"/>
    <cellStyle name="Navadno 4 3 3" xfId="1461"/>
    <cellStyle name="Navadno 4 3 3 2" xfId="3349"/>
    <cellStyle name="Navadno 4 3 3 3" xfId="3350"/>
    <cellStyle name="Navadno 4 3 3 4" xfId="8518"/>
    <cellStyle name="Navadno 4 3 4" xfId="3348"/>
    <cellStyle name="Navadno 4 3 5" xfId="7438"/>
    <cellStyle name="Navadno 4 4" xfId="454"/>
    <cellStyle name="Navadno 4 4 2" xfId="1462"/>
    <cellStyle name="Navadno 4 4 2 2" xfId="7981"/>
    <cellStyle name="Navadno 4 4 2 3" xfId="6834"/>
    <cellStyle name="Navadno 4 4 3" xfId="1463"/>
    <cellStyle name="Navadno 4 4 3 2" xfId="3352"/>
    <cellStyle name="Navadno 4 4 3 3" xfId="3353"/>
    <cellStyle name="Navadno 4 4 3 4" xfId="8519"/>
    <cellStyle name="Navadno 4 4 4" xfId="3351"/>
    <cellStyle name="Navadno 4 4 5" xfId="7436"/>
    <cellStyle name="Navadno 4 5" xfId="455"/>
    <cellStyle name="Navadno 4 5 2" xfId="1464"/>
    <cellStyle name="Navadno 4 5 2 2" xfId="8204"/>
    <cellStyle name="Navadno 4 5 2 3" xfId="6832"/>
    <cellStyle name="Navadno 4 5 3" xfId="1465"/>
    <cellStyle name="Navadno 4 5 3 2" xfId="3355"/>
    <cellStyle name="Navadno 4 5 3 3" xfId="3356"/>
    <cellStyle name="Navadno 4 5 3 4" xfId="8520"/>
    <cellStyle name="Navadno 4 5 4" xfId="3354"/>
    <cellStyle name="Navadno 4 5 5" xfId="6833"/>
    <cellStyle name="Navadno 4 6" xfId="456"/>
    <cellStyle name="Navadno 4 6 2" xfId="1466"/>
    <cellStyle name="Navadno 4 6 2 2" xfId="7989"/>
    <cellStyle name="Navadno 4 6 2 3" xfId="7434"/>
    <cellStyle name="Navadno 4 6 3" xfId="1467"/>
    <cellStyle name="Navadno 4 6 3 2" xfId="3358"/>
    <cellStyle name="Navadno 4 6 3 3" xfId="3359"/>
    <cellStyle name="Navadno 4 6 3 4" xfId="8521"/>
    <cellStyle name="Navadno 4 6 4" xfId="3357"/>
    <cellStyle name="Navadno 4 6 5" xfId="6831"/>
    <cellStyle name="Navadno 4 7" xfId="457"/>
    <cellStyle name="Navadno 4 7 2" xfId="1468"/>
    <cellStyle name="Navadno 4 7 2 2" xfId="8149"/>
    <cellStyle name="Navadno 4 7 2 3" xfId="6355"/>
    <cellStyle name="Navadno 4 7 3" xfId="1469"/>
    <cellStyle name="Navadno 4 7 3 2" xfId="3361"/>
    <cellStyle name="Navadno 4 7 3 3" xfId="3362"/>
    <cellStyle name="Navadno 4 7 3 4" xfId="8522"/>
    <cellStyle name="Navadno 4 7 4" xfId="3360"/>
    <cellStyle name="Navadno 4 7 5" xfId="6830"/>
    <cellStyle name="Navadno 4 8" xfId="458"/>
    <cellStyle name="Navadno 4 8 2" xfId="1470"/>
    <cellStyle name="Navadno 4 8 2 2" xfId="8249"/>
    <cellStyle name="Navadno 4 8 2 3" xfId="7432"/>
    <cellStyle name="Navadno 4 8 3" xfId="1471"/>
    <cellStyle name="Navadno 4 8 3 2" xfId="3364"/>
    <cellStyle name="Navadno 4 8 3 3" xfId="3365"/>
    <cellStyle name="Navadno 4 8 3 4" xfId="8523"/>
    <cellStyle name="Navadno 4 8 4" xfId="3363"/>
    <cellStyle name="Navadno 4 8 5" xfId="7433"/>
    <cellStyle name="Navadno 4 9" xfId="1472"/>
    <cellStyle name="Navadno 4 9 2" xfId="7988"/>
    <cellStyle name="Navadno 4 9 3" xfId="6829"/>
    <cellStyle name="Navadno 4_SELNICA POPISI GOI ZBIR - FAZNO - z dopolnitvami marec 2013" xfId="1473"/>
    <cellStyle name="Navadno 40" xfId="5588"/>
    <cellStyle name="Navadno 40 2" xfId="459"/>
    <cellStyle name="Navadno 40 2 2" xfId="1474"/>
    <cellStyle name="Navadno 40 2 2 2" xfId="7987"/>
    <cellStyle name="Navadno 40 2 2 3" xfId="6827"/>
    <cellStyle name="Navadno 40 2 3" xfId="1475"/>
    <cellStyle name="Navadno 40 2 3 2" xfId="3367"/>
    <cellStyle name="Navadno 40 2 3 3" xfId="3368"/>
    <cellStyle name="Navadno 40 2 3 4" xfId="8524"/>
    <cellStyle name="Navadno 40 2 4" xfId="3366"/>
    <cellStyle name="Navadno 40 2 5" xfId="6828"/>
    <cellStyle name="Navadno 40 3" xfId="460"/>
    <cellStyle name="Navadno 40 3 2" xfId="1476"/>
    <cellStyle name="Navadno 40 3 2 2" xfId="7985"/>
    <cellStyle name="Navadno 40 3 2 3" xfId="7430"/>
    <cellStyle name="Navadno 40 3 3" xfId="1477"/>
    <cellStyle name="Navadno 40 3 3 2" xfId="3370"/>
    <cellStyle name="Navadno 40 3 3 3" xfId="3371"/>
    <cellStyle name="Navadno 40 3 3 4" xfId="8525"/>
    <cellStyle name="Navadno 40 3 4" xfId="3369"/>
    <cellStyle name="Navadno 40 3 5" xfId="7431"/>
    <cellStyle name="Navadno 40 4" xfId="15526"/>
    <cellStyle name="Navadno 41" xfId="461"/>
    <cellStyle name="Navadno 41 2" xfId="462"/>
    <cellStyle name="Navadno 41 2 2" xfId="1478"/>
    <cellStyle name="Navadno 41 2 2 2" xfId="8206"/>
    <cellStyle name="Navadno 41 2 2 3" xfId="6825"/>
    <cellStyle name="Navadno 41 2 3" xfId="1479"/>
    <cellStyle name="Navadno 41 2 3 2" xfId="3374"/>
    <cellStyle name="Navadno 41 2 3 3" xfId="3375"/>
    <cellStyle name="Navadno 41 2 3 4" xfId="8526"/>
    <cellStyle name="Navadno 41 2 4" xfId="3373"/>
    <cellStyle name="Navadno 41 2 5" xfId="6826"/>
    <cellStyle name="Navadno 41 3" xfId="463"/>
    <cellStyle name="Navadno 41 3 2" xfId="1480"/>
    <cellStyle name="Navadno 41 3 2 2" xfId="7986"/>
    <cellStyle name="Navadno 41 3 2 3" xfId="7427"/>
    <cellStyle name="Navadno 41 3 3" xfId="1481"/>
    <cellStyle name="Navadno 41 3 3 2" xfId="3377"/>
    <cellStyle name="Navadno 41 3 3 3" xfId="3378"/>
    <cellStyle name="Navadno 41 3 3 4" xfId="8527"/>
    <cellStyle name="Navadno 41 3 4" xfId="3376"/>
    <cellStyle name="Navadno 41 3 5" xfId="7153"/>
    <cellStyle name="Navadno 41 4" xfId="1482"/>
    <cellStyle name="Navadno 41 4 2" xfId="7099"/>
    <cellStyle name="Navadno 41 4 3" xfId="7428"/>
    <cellStyle name="Navadno 41 5" xfId="1483"/>
    <cellStyle name="Navadno 41 5 2" xfId="3379"/>
    <cellStyle name="Navadno 41 5 3" xfId="3380"/>
    <cellStyle name="Navadno 41 5 4" xfId="8528"/>
    <cellStyle name="Navadno 41 6" xfId="3372"/>
    <cellStyle name="Navadno 41 7" xfId="7429"/>
    <cellStyle name="Navadno 42" xfId="464"/>
    <cellStyle name="Navadno 42 2" xfId="792"/>
    <cellStyle name="Navadno 42 2 2" xfId="7983"/>
    <cellStyle name="Navadno 42 2 3" xfId="5883"/>
    <cellStyle name="Navadno 42 3" xfId="1484"/>
    <cellStyle name="Navadno 42 3 2" xfId="3382"/>
    <cellStyle name="Navadno 42 3 3" xfId="3383"/>
    <cellStyle name="Navadno 42 3 4" xfId="8529"/>
    <cellStyle name="Navadno 42 4" xfId="3381"/>
    <cellStyle name="Navadno 42 5" xfId="6824"/>
    <cellStyle name="Navadno 43" xfId="5587"/>
    <cellStyle name="Navadno 43 10" xfId="18845"/>
    <cellStyle name="Navadno 43 11" xfId="16904"/>
    <cellStyle name="Navadno 43 12" xfId="6676"/>
    <cellStyle name="Navadno 43 2" xfId="5631"/>
    <cellStyle name="Navadno 43 2 10" xfId="16926"/>
    <cellStyle name="Navadno 43 2 11" xfId="6698"/>
    <cellStyle name="Navadno 43 2 2" xfId="5720"/>
    <cellStyle name="Navadno 43 2 2 10" xfId="6742"/>
    <cellStyle name="Navadno 43 2 2 2" xfId="5808"/>
    <cellStyle name="Navadno 43 2 2 2 2" xfId="14857"/>
    <cellStyle name="Navadno 43 2 2 2 2 2" xfId="15537"/>
    <cellStyle name="Navadno 43 2 2 2 2 2 2" xfId="16113"/>
    <cellStyle name="Navadno 43 2 2 2 2 2 2 2" xfId="19815"/>
    <cellStyle name="Navadno 43 2 2 2 2 2 2 3" xfId="18054"/>
    <cellStyle name="Navadno 43 2 2 2 2 2 3" xfId="19023"/>
    <cellStyle name="Navadno 43 2 2 2 2 2 4" xfId="17790"/>
    <cellStyle name="Navadno 43 2 2 2 2 3" xfId="16112"/>
    <cellStyle name="Navadno 43 2 2 2 2 3 2" xfId="19816"/>
    <cellStyle name="Navadno 43 2 2 2 2 3 3" xfId="18053"/>
    <cellStyle name="Navadno 43 2 2 2 2 4" xfId="19022"/>
    <cellStyle name="Navadno 43 2 2 2 2 5" xfId="17350"/>
    <cellStyle name="Navadno 43 2 2 2 3" xfId="15121"/>
    <cellStyle name="Navadno 43 2 2 2 3 2" xfId="16114"/>
    <cellStyle name="Navadno 43 2 2 2 3 2 2" xfId="19817"/>
    <cellStyle name="Navadno 43 2 2 2 3 2 3" xfId="18055"/>
    <cellStyle name="Navadno 43 2 2 2 3 3" xfId="19024"/>
    <cellStyle name="Navadno 43 2 2 2 3 4" xfId="17614"/>
    <cellStyle name="Navadno 43 2 2 2 4" xfId="16024"/>
    <cellStyle name="Navadno 43 2 2 2 4 2" xfId="19818"/>
    <cellStyle name="Navadno 43 2 2 2 4 3" xfId="17966"/>
    <cellStyle name="Navadno 43 2 2 2 5" xfId="18935"/>
    <cellStyle name="Navadno 43 2 2 2 6" xfId="16994"/>
    <cellStyle name="Navadno 43 2 2 2 7" xfId="8532"/>
    <cellStyle name="Navadno 43 2 2 3" xfId="14395"/>
    <cellStyle name="Navadno 43 2 2 3 2" xfId="15009"/>
    <cellStyle name="Navadno 43 2 2 3 2 2" xfId="16116"/>
    <cellStyle name="Navadno 43 2 2 3 2 2 2" xfId="19819"/>
    <cellStyle name="Navadno 43 2 2 3 2 2 3" xfId="18057"/>
    <cellStyle name="Navadno 43 2 2 3 2 3" xfId="19026"/>
    <cellStyle name="Navadno 43 2 2 3 2 4" xfId="17502"/>
    <cellStyle name="Navadno 43 2 2 3 3" xfId="15273"/>
    <cellStyle name="Navadno 43 2 2 3 3 2" xfId="16117"/>
    <cellStyle name="Navadno 43 2 2 3 3 2 2" xfId="19820"/>
    <cellStyle name="Navadno 43 2 2 3 3 2 3" xfId="18058"/>
    <cellStyle name="Navadno 43 2 2 3 3 3" xfId="19027"/>
    <cellStyle name="Navadno 43 2 2 3 3 4" xfId="17766"/>
    <cellStyle name="Navadno 43 2 2 3 4" xfId="16115"/>
    <cellStyle name="Navadno 43 2 2 3 4 2" xfId="19821"/>
    <cellStyle name="Navadno 43 2 2 3 4 3" xfId="18056"/>
    <cellStyle name="Navadno 43 2 2 3 5" xfId="19025"/>
    <cellStyle name="Navadno 43 2 2 3 6" xfId="17150"/>
    <cellStyle name="Navadno 43 2 2 4" xfId="14833"/>
    <cellStyle name="Navadno 43 2 2 4 2" xfId="16118"/>
    <cellStyle name="Navadno 43 2 2 4 2 2" xfId="19822"/>
    <cellStyle name="Navadno 43 2 2 4 2 3" xfId="18059"/>
    <cellStyle name="Navadno 43 2 2 4 3" xfId="19028"/>
    <cellStyle name="Navadno 43 2 2 4 4" xfId="17326"/>
    <cellStyle name="Navadno 43 2 2 5" xfId="14497"/>
    <cellStyle name="Navadno 43 2 2 5 2" xfId="16119"/>
    <cellStyle name="Navadno 43 2 2 5 2 2" xfId="19823"/>
    <cellStyle name="Navadno 43 2 2 5 2 3" xfId="18060"/>
    <cellStyle name="Navadno 43 2 2 5 3" xfId="19029"/>
    <cellStyle name="Navadno 43 2 2 5 4" xfId="17238"/>
    <cellStyle name="Navadno 43 2 2 6" xfId="15097"/>
    <cellStyle name="Navadno 43 2 2 6 2" xfId="16120"/>
    <cellStyle name="Navadno 43 2 2 6 2 2" xfId="19824"/>
    <cellStyle name="Navadno 43 2 2 6 2 3" xfId="18061"/>
    <cellStyle name="Navadno 43 2 2 6 3" xfId="19030"/>
    <cellStyle name="Navadno 43 2 2 6 4" xfId="17590"/>
    <cellStyle name="Navadno 43 2 2 7" xfId="16000"/>
    <cellStyle name="Navadno 43 2 2 7 2" xfId="19825"/>
    <cellStyle name="Navadno 43 2 2 7 3" xfId="17942"/>
    <cellStyle name="Navadno 43 2 2 8" xfId="18911"/>
    <cellStyle name="Navadno 43 2 2 9" xfId="16970"/>
    <cellStyle name="Navadno 43 2 3" xfId="5676"/>
    <cellStyle name="Navadno 43 2 3 2" xfId="14856"/>
    <cellStyle name="Navadno 43 2 3 2 2" xfId="15536"/>
    <cellStyle name="Navadno 43 2 3 2 2 2" xfId="16122"/>
    <cellStyle name="Navadno 43 2 3 2 2 2 2" xfId="19826"/>
    <cellStyle name="Navadno 43 2 3 2 2 2 3" xfId="18063"/>
    <cellStyle name="Navadno 43 2 3 2 2 3" xfId="19032"/>
    <cellStyle name="Navadno 43 2 3 2 2 4" xfId="17789"/>
    <cellStyle name="Navadno 43 2 3 2 3" xfId="16121"/>
    <cellStyle name="Navadno 43 2 3 2 3 2" xfId="19827"/>
    <cellStyle name="Navadno 43 2 3 2 3 3" xfId="18062"/>
    <cellStyle name="Navadno 43 2 3 2 4" xfId="19031"/>
    <cellStyle name="Navadno 43 2 3 2 5" xfId="17349"/>
    <cellStyle name="Navadno 43 2 3 3" xfId="15120"/>
    <cellStyle name="Navadno 43 2 3 3 2" xfId="16123"/>
    <cellStyle name="Navadno 43 2 3 3 2 2" xfId="19828"/>
    <cellStyle name="Navadno 43 2 3 3 2 3" xfId="18064"/>
    <cellStyle name="Navadno 43 2 3 3 3" xfId="19033"/>
    <cellStyle name="Navadno 43 2 3 3 4" xfId="17613"/>
    <cellStyle name="Navadno 43 2 3 4" xfId="16023"/>
    <cellStyle name="Navadno 43 2 3 4 2" xfId="19829"/>
    <cellStyle name="Navadno 43 2 3 4 3" xfId="17965"/>
    <cellStyle name="Navadno 43 2 3 5" xfId="18934"/>
    <cellStyle name="Navadno 43 2 3 6" xfId="16993"/>
    <cellStyle name="Navadno 43 2 3 7" xfId="8531"/>
    <cellStyle name="Navadno 43 2 4" xfId="5764"/>
    <cellStyle name="Navadno 43 2 4 2" xfId="14965"/>
    <cellStyle name="Navadno 43 2 4 2 2" xfId="16125"/>
    <cellStyle name="Navadno 43 2 4 2 2 2" xfId="19830"/>
    <cellStyle name="Navadno 43 2 4 2 2 3" xfId="18066"/>
    <cellStyle name="Navadno 43 2 4 2 3" xfId="19035"/>
    <cellStyle name="Navadno 43 2 4 2 4" xfId="17458"/>
    <cellStyle name="Navadno 43 2 4 3" xfId="15229"/>
    <cellStyle name="Navadno 43 2 4 3 2" xfId="16126"/>
    <cellStyle name="Navadno 43 2 4 3 2 2" xfId="19831"/>
    <cellStyle name="Navadno 43 2 4 3 2 3" xfId="18067"/>
    <cellStyle name="Navadno 43 2 4 3 3" xfId="19036"/>
    <cellStyle name="Navadno 43 2 4 3 4" xfId="17722"/>
    <cellStyle name="Navadno 43 2 4 4" xfId="16124"/>
    <cellStyle name="Navadno 43 2 4 4 2" xfId="19832"/>
    <cellStyle name="Navadno 43 2 4 4 3" xfId="18065"/>
    <cellStyle name="Navadno 43 2 4 5" xfId="19034"/>
    <cellStyle name="Navadno 43 2 4 6" xfId="17106"/>
    <cellStyle name="Navadno 43 2 4 7" xfId="14351"/>
    <cellStyle name="Navadno 43 2 5" xfId="14789"/>
    <cellStyle name="Navadno 43 2 5 2" xfId="16127"/>
    <cellStyle name="Navadno 43 2 5 2 2" xfId="19833"/>
    <cellStyle name="Navadno 43 2 5 2 3" xfId="18068"/>
    <cellStyle name="Navadno 43 2 5 3" xfId="19037"/>
    <cellStyle name="Navadno 43 2 5 4" xfId="17282"/>
    <cellStyle name="Navadno 43 2 6" xfId="14453"/>
    <cellStyle name="Navadno 43 2 6 2" xfId="16128"/>
    <cellStyle name="Navadno 43 2 6 2 2" xfId="19834"/>
    <cellStyle name="Navadno 43 2 6 2 3" xfId="18069"/>
    <cellStyle name="Navadno 43 2 6 3" xfId="19038"/>
    <cellStyle name="Navadno 43 2 6 4" xfId="17194"/>
    <cellStyle name="Navadno 43 2 7" xfId="15053"/>
    <cellStyle name="Navadno 43 2 7 2" xfId="16129"/>
    <cellStyle name="Navadno 43 2 7 2 2" xfId="19835"/>
    <cellStyle name="Navadno 43 2 7 2 3" xfId="18070"/>
    <cellStyle name="Navadno 43 2 7 3" xfId="19039"/>
    <cellStyle name="Navadno 43 2 7 4" xfId="17546"/>
    <cellStyle name="Navadno 43 2 8" xfId="15956"/>
    <cellStyle name="Navadno 43 2 8 2" xfId="19836"/>
    <cellStyle name="Navadno 43 2 8 3" xfId="17898"/>
    <cellStyle name="Navadno 43 2 9" xfId="18867"/>
    <cellStyle name="Navadno 43 3" xfId="5698"/>
    <cellStyle name="Navadno 43 3 10" xfId="6720"/>
    <cellStyle name="Navadno 43 3 2" xfId="5786"/>
    <cellStyle name="Navadno 43 3 2 2" xfId="14858"/>
    <cellStyle name="Navadno 43 3 2 2 2" xfId="15538"/>
    <cellStyle name="Navadno 43 3 2 2 2 2" xfId="16131"/>
    <cellStyle name="Navadno 43 3 2 2 2 2 2" xfId="19837"/>
    <cellStyle name="Navadno 43 3 2 2 2 2 3" xfId="18072"/>
    <cellStyle name="Navadno 43 3 2 2 2 3" xfId="19041"/>
    <cellStyle name="Navadno 43 3 2 2 2 4" xfId="17791"/>
    <cellStyle name="Navadno 43 3 2 2 3" xfId="16130"/>
    <cellStyle name="Navadno 43 3 2 2 3 2" xfId="19838"/>
    <cellStyle name="Navadno 43 3 2 2 3 3" xfId="18071"/>
    <cellStyle name="Navadno 43 3 2 2 4" xfId="19040"/>
    <cellStyle name="Navadno 43 3 2 2 5" xfId="17351"/>
    <cellStyle name="Navadno 43 3 2 3" xfId="15122"/>
    <cellStyle name="Navadno 43 3 2 3 2" xfId="16132"/>
    <cellStyle name="Navadno 43 3 2 3 2 2" xfId="19839"/>
    <cellStyle name="Navadno 43 3 2 3 2 3" xfId="18073"/>
    <cellStyle name="Navadno 43 3 2 3 3" xfId="19042"/>
    <cellStyle name="Navadno 43 3 2 3 4" xfId="17615"/>
    <cellStyle name="Navadno 43 3 2 4" xfId="16025"/>
    <cellStyle name="Navadno 43 3 2 4 2" xfId="19840"/>
    <cellStyle name="Navadno 43 3 2 4 3" xfId="17967"/>
    <cellStyle name="Navadno 43 3 2 5" xfId="18936"/>
    <cellStyle name="Navadno 43 3 2 6" xfId="16995"/>
    <cellStyle name="Navadno 43 3 2 7" xfId="8533"/>
    <cellStyle name="Navadno 43 3 3" xfId="14373"/>
    <cellStyle name="Navadno 43 3 3 2" xfId="14987"/>
    <cellStyle name="Navadno 43 3 3 2 2" xfId="16134"/>
    <cellStyle name="Navadno 43 3 3 2 2 2" xfId="19841"/>
    <cellStyle name="Navadno 43 3 3 2 2 3" xfId="18075"/>
    <cellStyle name="Navadno 43 3 3 2 3" xfId="19044"/>
    <cellStyle name="Navadno 43 3 3 2 4" xfId="17480"/>
    <cellStyle name="Navadno 43 3 3 3" xfId="15251"/>
    <cellStyle name="Navadno 43 3 3 3 2" xfId="16135"/>
    <cellStyle name="Navadno 43 3 3 3 2 2" xfId="19842"/>
    <cellStyle name="Navadno 43 3 3 3 2 3" xfId="18076"/>
    <cellStyle name="Navadno 43 3 3 3 3" xfId="19045"/>
    <cellStyle name="Navadno 43 3 3 3 4" xfId="17744"/>
    <cellStyle name="Navadno 43 3 3 4" xfId="16133"/>
    <cellStyle name="Navadno 43 3 3 4 2" xfId="19843"/>
    <cellStyle name="Navadno 43 3 3 4 3" xfId="18074"/>
    <cellStyle name="Navadno 43 3 3 5" xfId="19043"/>
    <cellStyle name="Navadno 43 3 3 6" xfId="17128"/>
    <cellStyle name="Navadno 43 3 4" xfId="14811"/>
    <cellStyle name="Navadno 43 3 4 2" xfId="16136"/>
    <cellStyle name="Navadno 43 3 4 2 2" xfId="19844"/>
    <cellStyle name="Navadno 43 3 4 2 3" xfId="18077"/>
    <cellStyle name="Navadno 43 3 4 3" xfId="19046"/>
    <cellStyle name="Navadno 43 3 4 4" xfId="17304"/>
    <cellStyle name="Navadno 43 3 5" xfId="14475"/>
    <cellStyle name="Navadno 43 3 5 2" xfId="16137"/>
    <cellStyle name="Navadno 43 3 5 2 2" xfId="19845"/>
    <cellStyle name="Navadno 43 3 5 2 3" xfId="18078"/>
    <cellStyle name="Navadno 43 3 5 3" xfId="19047"/>
    <cellStyle name="Navadno 43 3 5 4" xfId="17216"/>
    <cellStyle name="Navadno 43 3 6" xfId="15075"/>
    <cellStyle name="Navadno 43 3 6 2" xfId="16138"/>
    <cellStyle name="Navadno 43 3 6 2 2" xfId="19846"/>
    <cellStyle name="Navadno 43 3 6 2 3" xfId="18079"/>
    <cellStyle name="Navadno 43 3 6 3" xfId="19048"/>
    <cellStyle name="Navadno 43 3 6 4" xfId="17568"/>
    <cellStyle name="Navadno 43 3 7" xfId="15978"/>
    <cellStyle name="Navadno 43 3 7 2" xfId="19847"/>
    <cellStyle name="Navadno 43 3 7 3" xfId="17920"/>
    <cellStyle name="Navadno 43 3 8" xfId="18889"/>
    <cellStyle name="Navadno 43 3 9" xfId="16948"/>
    <cellStyle name="Navadno 43 4" xfId="5654"/>
    <cellStyle name="Navadno 43 4 2" xfId="14855"/>
    <cellStyle name="Navadno 43 4 2 2" xfId="15535"/>
    <cellStyle name="Navadno 43 4 2 2 2" xfId="16140"/>
    <cellStyle name="Navadno 43 4 2 2 2 2" xfId="19848"/>
    <cellStyle name="Navadno 43 4 2 2 2 3" xfId="18081"/>
    <cellStyle name="Navadno 43 4 2 2 3" xfId="19050"/>
    <cellStyle name="Navadno 43 4 2 2 4" xfId="17788"/>
    <cellStyle name="Navadno 43 4 2 3" xfId="16139"/>
    <cellStyle name="Navadno 43 4 2 3 2" xfId="19849"/>
    <cellStyle name="Navadno 43 4 2 3 3" xfId="18080"/>
    <cellStyle name="Navadno 43 4 2 4" xfId="19049"/>
    <cellStyle name="Navadno 43 4 2 5" xfId="17348"/>
    <cellStyle name="Navadno 43 4 3" xfId="15119"/>
    <cellStyle name="Navadno 43 4 3 2" xfId="16141"/>
    <cellStyle name="Navadno 43 4 3 2 2" xfId="19850"/>
    <cellStyle name="Navadno 43 4 3 2 3" xfId="18082"/>
    <cellStyle name="Navadno 43 4 3 3" xfId="19051"/>
    <cellStyle name="Navadno 43 4 3 4" xfId="17612"/>
    <cellStyle name="Navadno 43 4 4" xfId="16022"/>
    <cellStyle name="Navadno 43 4 4 2" xfId="19851"/>
    <cellStyle name="Navadno 43 4 4 3" xfId="17964"/>
    <cellStyle name="Navadno 43 4 5" xfId="18933"/>
    <cellStyle name="Navadno 43 4 6" xfId="16992"/>
    <cellStyle name="Navadno 43 4 7" xfId="8530"/>
    <cellStyle name="Navadno 43 5" xfId="5742"/>
    <cellStyle name="Navadno 43 5 2" xfId="14943"/>
    <cellStyle name="Navadno 43 5 2 2" xfId="16143"/>
    <cellStyle name="Navadno 43 5 2 2 2" xfId="19852"/>
    <cellStyle name="Navadno 43 5 2 2 3" xfId="18084"/>
    <cellStyle name="Navadno 43 5 2 3" xfId="19053"/>
    <cellStyle name="Navadno 43 5 2 4" xfId="17436"/>
    <cellStyle name="Navadno 43 5 3" xfId="15207"/>
    <cellStyle name="Navadno 43 5 3 2" xfId="16144"/>
    <cellStyle name="Navadno 43 5 3 2 2" xfId="19853"/>
    <cellStyle name="Navadno 43 5 3 2 3" xfId="18085"/>
    <cellStyle name="Navadno 43 5 3 3" xfId="19054"/>
    <cellStyle name="Navadno 43 5 3 4" xfId="17700"/>
    <cellStyle name="Navadno 43 5 4" xfId="16142"/>
    <cellStyle name="Navadno 43 5 4 2" xfId="19854"/>
    <cellStyle name="Navadno 43 5 4 3" xfId="18083"/>
    <cellStyle name="Navadno 43 5 5" xfId="19052"/>
    <cellStyle name="Navadno 43 5 6" xfId="17084"/>
    <cellStyle name="Navadno 43 5 7" xfId="14325"/>
    <cellStyle name="Navadno 43 6" xfId="14767"/>
    <cellStyle name="Navadno 43 6 2" xfId="16145"/>
    <cellStyle name="Navadno 43 6 2 2" xfId="19855"/>
    <cellStyle name="Navadno 43 6 2 3" xfId="18086"/>
    <cellStyle name="Navadno 43 6 3" xfId="19055"/>
    <cellStyle name="Navadno 43 6 4" xfId="17260"/>
    <cellStyle name="Navadno 43 7" xfId="14431"/>
    <cellStyle name="Navadno 43 7 2" xfId="16146"/>
    <cellStyle name="Navadno 43 7 2 2" xfId="19856"/>
    <cellStyle name="Navadno 43 7 2 3" xfId="18087"/>
    <cellStyle name="Navadno 43 7 3" xfId="19056"/>
    <cellStyle name="Navadno 43 7 4" xfId="17172"/>
    <cellStyle name="Navadno 43 8" xfId="15031"/>
    <cellStyle name="Navadno 43 8 2" xfId="16147"/>
    <cellStyle name="Navadno 43 8 2 2" xfId="19857"/>
    <cellStyle name="Navadno 43 8 2 3" xfId="18088"/>
    <cellStyle name="Navadno 43 8 3" xfId="19057"/>
    <cellStyle name="Navadno 43 8 4" xfId="17524"/>
    <cellStyle name="Navadno 43 9" xfId="15934"/>
    <cellStyle name="Navadno 43 9 2" xfId="19858"/>
    <cellStyle name="Navadno 43 9 3" xfId="17876"/>
    <cellStyle name="Navadno 44" xfId="5609"/>
    <cellStyle name="Navadno 44 10" xfId="18864"/>
    <cellStyle name="Navadno 44 11" xfId="16923"/>
    <cellStyle name="Navadno 44 12" xfId="6695"/>
    <cellStyle name="Navadno 44 2" xfId="5650"/>
    <cellStyle name="Navadno 44 2 10" xfId="16945"/>
    <cellStyle name="Navadno 44 2 11" xfId="6717"/>
    <cellStyle name="Navadno 44 2 2" xfId="5739"/>
    <cellStyle name="Navadno 44 2 2 10" xfId="6761"/>
    <cellStyle name="Navadno 44 2 2 2" xfId="5827"/>
    <cellStyle name="Navadno 44 2 2 2 2" xfId="14861"/>
    <cellStyle name="Navadno 44 2 2 2 2 2" xfId="15541"/>
    <cellStyle name="Navadno 44 2 2 2 2 2 2" xfId="16149"/>
    <cellStyle name="Navadno 44 2 2 2 2 2 2 2" xfId="19859"/>
    <cellStyle name="Navadno 44 2 2 2 2 2 2 3" xfId="18090"/>
    <cellStyle name="Navadno 44 2 2 2 2 2 3" xfId="19059"/>
    <cellStyle name="Navadno 44 2 2 2 2 2 4" xfId="17794"/>
    <cellStyle name="Navadno 44 2 2 2 2 3" xfId="16148"/>
    <cellStyle name="Navadno 44 2 2 2 2 3 2" xfId="19860"/>
    <cellStyle name="Navadno 44 2 2 2 2 3 3" xfId="18089"/>
    <cellStyle name="Navadno 44 2 2 2 2 4" xfId="19058"/>
    <cellStyle name="Navadno 44 2 2 2 2 5" xfId="17354"/>
    <cellStyle name="Navadno 44 2 2 2 3" xfId="15125"/>
    <cellStyle name="Navadno 44 2 2 2 3 2" xfId="16150"/>
    <cellStyle name="Navadno 44 2 2 2 3 2 2" xfId="19861"/>
    <cellStyle name="Navadno 44 2 2 2 3 2 3" xfId="18091"/>
    <cellStyle name="Navadno 44 2 2 2 3 3" xfId="19060"/>
    <cellStyle name="Navadno 44 2 2 2 3 4" xfId="17618"/>
    <cellStyle name="Navadno 44 2 2 2 4" xfId="16028"/>
    <cellStyle name="Navadno 44 2 2 2 4 2" xfId="19862"/>
    <cellStyle name="Navadno 44 2 2 2 4 3" xfId="17970"/>
    <cellStyle name="Navadno 44 2 2 2 5" xfId="18939"/>
    <cellStyle name="Navadno 44 2 2 2 6" xfId="16998"/>
    <cellStyle name="Navadno 44 2 2 2 7" xfId="8536"/>
    <cellStyle name="Navadno 44 2 2 3" xfId="14414"/>
    <cellStyle name="Navadno 44 2 2 3 2" xfId="15028"/>
    <cellStyle name="Navadno 44 2 2 3 2 2" xfId="16152"/>
    <cellStyle name="Navadno 44 2 2 3 2 2 2" xfId="19863"/>
    <cellStyle name="Navadno 44 2 2 3 2 2 3" xfId="18093"/>
    <cellStyle name="Navadno 44 2 2 3 2 3" xfId="19062"/>
    <cellStyle name="Navadno 44 2 2 3 2 4" xfId="17521"/>
    <cellStyle name="Navadno 44 2 2 3 3" xfId="15292"/>
    <cellStyle name="Navadno 44 2 2 3 3 2" xfId="16153"/>
    <cellStyle name="Navadno 44 2 2 3 3 2 2" xfId="19864"/>
    <cellStyle name="Navadno 44 2 2 3 3 2 3" xfId="18094"/>
    <cellStyle name="Navadno 44 2 2 3 3 3" xfId="19063"/>
    <cellStyle name="Navadno 44 2 2 3 3 4" xfId="17785"/>
    <cellStyle name="Navadno 44 2 2 3 4" xfId="16151"/>
    <cellStyle name="Navadno 44 2 2 3 4 2" xfId="19865"/>
    <cellStyle name="Navadno 44 2 2 3 4 3" xfId="18092"/>
    <cellStyle name="Navadno 44 2 2 3 5" xfId="19061"/>
    <cellStyle name="Navadno 44 2 2 3 6" xfId="17169"/>
    <cellStyle name="Navadno 44 2 2 4" xfId="14852"/>
    <cellStyle name="Navadno 44 2 2 4 2" xfId="16154"/>
    <cellStyle name="Navadno 44 2 2 4 2 2" xfId="19866"/>
    <cellStyle name="Navadno 44 2 2 4 2 3" xfId="18095"/>
    <cellStyle name="Navadno 44 2 2 4 3" xfId="19064"/>
    <cellStyle name="Navadno 44 2 2 4 4" xfId="17345"/>
    <cellStyle name="Navadno 44 2 2 5" xfId="14516"/>
    <cellStyle name="Navadno 44 2 2 5 2" xfId="16155"/>
    <cellStyle name="Navadno 44 2 2 5 2 2" xfId="19867"/>
    <cellStyle name="Navadno 44 2 2 5 2 3" xfId="18096"/>
    <cellStyle name="Navadno 44 2 2 5 3" xfId="19065"/>
    <cellStyle name="Navadno 44 2 2 5 4" xfId="17257"/>
    <cellStyle name="Navadno 44 2 2 6" xfId="15116"/>
    <cellStyle name="Navadno 44 2 2 6 2" xfId="16156"/>
    <cellStyle name="Navadno 44 2 2 6 2 2" xfId="19868"/>
    <cellStyle name="Navadno 44 2 2 6 2 3" xfId="18097"/>
    <cellStyle name="Navadno 44 2 2 6 3" xfId="19066"/>
    <cellStyle name="Navadno 44 2 2 6 4" xfId="17609"/>
    <cellStyle name="Navadno 44 2 2 7" xfId="16019"/>
    <cellStyle name="Navadno 44 2 2 7 2" xfId="19869"/>
    <cellStyle name="Navadno 44 2 2 7 3" xfId="17961"/>
    <cellStyle name="Navadno 44 2 2 8" xfId="18930"/>
    <cellStyle name="Navadno 44 2 2 9" xfId="16989"/>
    <cellStyle name="Navadno 44 2 3" xfId="5695"/>
    <cellStyle name="Navadno 44 2 3 2" xfId="14860"/>
    <cellStyle name="Navadno 44 2 3 2 2" xfId="15540"/>
    <cellStyle name="Navadno 44 2 3 2 2 2" xfId="16158"/>
    <cellStyle name="Navadno 44 2 3 2 2 2 2" xfId="19870"/>
    <cellStyle name="Navadno 44 2 3 2 2 2 3" xfId="18099"/>
    <cellStyle name="Navadno 44 2 3 2 2 3" xfId="19068"/>
    <cellStyle name="Navadno 44 2 3 2 2 4" xfId="17793"/>
    <cellStyle name="Navadno 44 2 3 2 3" xfId="16157"/>
    <cellStyle name="Navadno 44 2 3 2 3 2" xfId="19871"/>
    <cellStyle name="Navadno 44 2 3 2 3 3" xfId="18098"/>
    <cellStyle name="Navadno 44 2 3 2 4" xfId="19067"/>
    <cellStyle name="Navadno 44 2 3 2 5" xfId="17353"/>
    <cellStyle name="Navadno 44 2 3 3" xfId="15124"/>
    <cellStyle name="Navadno 44 2 3 3 2" xfId="16159"/>
    <cellStyle name="Navadno 44 2 3 3 2 2" xfId="19872"/>
    <cellStyle name="Navadno 44 2 3 3 2 3" xfId="18100"/>
    <cellStyle name="Navadno 44 2 3 3 3" xfId="19069"/>
    <cellStyle name="Navadno 44 2 3 3 4" xfId="17617"/>
    <cellStyle name="Navadno 44 2 3 4" xfId="16027"/>
    <cellStyle name="Navadno 44 2 3 4 2" xfId="19873"/>
    <cellStyle name="Navadno 44 2 3 4 3" xfId="17969"/>
    <cellStyle name="Navadno 44 2 3 5" xfId="18938"/>
    <cellStyle name="Navadno 44 2 3 6" xfId="16997"/>
    <cellStyle name="Navadno 44 2 3 7" xfId="8535"/>
    <cellStyle name="Navadno 44 2 4" xfId="5783"/>
    <cellStyle name="Navadno 44 2 4 2" xfId="14984"/>
    <cellStyle name="Navadno 44 2 4 2 2" xfId="16161"/>
    <cellStyle name="Navadno 44 2 4 2 2 2" xfId="19874"/>
    <cellStyle name="Navadno 44 2 4 2 2 3" xfId="18102"/>
    <cellStyle name="Navadno 44 2 4 2 3" xfId="19071"/>
    <cellStyle name="Navadno 44 2 4 2 4" xfId="17477"/>
    <cellStyle name="Navadno 44 2 4 3" xfId="15248"/>
    <cellStyle name="Navadno 44 2 4 3 2" xfId="16162"/>
    <cellStyle name="Navadno 44 2 4 3 2 2" xfId="19875"/>
    <cellStyle name="Navadno 44 2 4 3 2 3" xfId="18103"/>
    <cellStyle name="Navadno 44 2 4 3 3" xfId="19072"/>
    <cellStyle name="Navadno 44 2 4 3 4" xfId="17741"/>
    <cellStyle name="Navadno 44 2 4 4" xfId="16160"/>
    <cellStyle name="Navadno 44 2 4 4 2" xfId="19876"/>
    <cellStyle name="Navadno 44 2 4 4 3" xfId="18101"/>
    <cellStyle name="Navadno 44 2 4 5" xfId="19070"/>
    <cellStyle name="Navadno 44 2 4 6" xfId="17125"/>
    <cellStyle name="Navadno 44 2 4 7" xfId="14370"/>
    <cellStyle name="Navadno 44 2 5" xfId="14808"/>
    <cellStyle name="Navadno 44 2 5 2" xfId="16163"/>
    <cellStyle name="Navadno 44 2 5 2 2" xfId="19877"/>
    <cellStyle name="Navadno 44 2 5 2 3" xfId="18104"/>
    <cellStyle name="Navadno 44 2 5 3" xfId="19073"/>
    <cellStyle name="Navadno 44 2 5 4" xfId="17301"/>
    <cellStyle name="Navadno 44 2 6" xfId="14472"/>
    <cellStyle name="Navadno 44 2 6 2" xfId="16164"/>
    <cellStyle name="Navadno 44 2 6 2 2" xfId="19878"/>
    <cellStyle name="Navadno 44 2 6 2 3" xfId="18105"/>
    <cellStyle name="Navadno 44 2 6 3" xfId="19074"/>
    <cellStyle name="Navadno 44 2 6 4" xfId="17213"/>
    <cellStyle name="Navadno 44 2 7" xfId="15072"/>
    <cellStyle name="Navadno 44 2 7 2" xfId="16165"/>
    <cellStyle name="Navadno 44 2 7 2 2" xfId="19879"/>
    <cellStyle name="Navadno 44 2 7 2 3" xfId="18106"/>
    <cellStyle name="Navadno 44 2 7 3" xfId="19075"/>
    <cellStyle name="Navadno 44 2 7 4" xfId="17565"/>
    <cellStyle name="Navadno 44 2 8" xfId="15975"/>
    <cellStyle name="Navadno 44 2 8 2" xfId="19880"/>
    <cellStyle name="Navadno 44 2 8 3" xfId="17917"/>
    <cellStyle name="Navadno 44 2 9" xfId="18886"/>
    <cellStyle name="Navadno 44 3" xfId="5717"/>
    <cellStyle name="Navadno 44 3 10" xfId="6739"/>
    <cellStyle name="Navadno 44 3 2" xfId="5805"/>
    <cellStyle name="Navadno 44 3 2 2" xfId="14862"/>
    <cellStyle name="Navadno 44 3 2 2 2" xfId="15542"/>
    <cellStyle name="Navadno 44 3 2 2 2 2" xfId="16167"/>
    <cellStyle name="Navadno 44 3 2 2 2 2 2" xfId="19881"/>
    <cellStyle name="Navadno 44 3 2 2 2 2 3" xfId="18108"/>
    <cellStyle name="Navadno 44 3 2 2 2 3" xfId="19077"/>
    <cellStyle name="Navadno 44 3 2 2 2 4" xfId="17795"/>
    <cellStyle name="Navadno 44 3 2 2 3" xfId="16166"/>
    <cellStyle name="Navadno 44 3 2 2 3 2" xfId="19882"/>
    <cellStyle name="Navadno 44 3 2 2 3 3" xfId="18107"/>
    <cellStyle name="Navadno 44 3 2 2 4" xfId="19076"/>
    <cellStyle name="Navadno 44 3 2 2 5" xfId="17355"/>
    <cellStyle name="Navadno 44 3 2 3" xfId="15126"/>
    <cellStyle name="Navadno 44 3 2 3 2" xfId="16168"/>
    <cellStyle name="Navadno 44 3 2 3 2 2" xfId="19883"/>
    <cellStyle name="Navadno 44 3 2 3 2 3" xfId="18109"/>
    <cellStyle name="Navadno 44 3 2 3 3" xfId="19078"/>
    <cellStyle name="Navadno 44 3 2 3 4" xfId="17619"/>
    <cellStyle name="Navadno 44 3 2 4" xfId="16029"/>
    <cellStyle name="Navadno 44 3 2 4 2" xfId="19884"/>
    <cellStyle name="Navadno 44 3 2 4 3" xfId="17971"/>
    <cellStyle name="Navadno 44 3 2 5" xfId="18940"/>
    <cellStyle name="Navadno 44 3 2 6" xfId="16999"/>
    <cellStyle name="Navadno 44 3 2 7" xfId="8537"/>
    <cellStyle name="Navadno 44 3 3" xfId="14392"/>
    <cellStyle name="Navadno 44 3 3 2" xfId="15006"/>
    <cellStyle name="Navadno 44 3 3 2 2" xfId="16170"/>
    <cellStyle name="Navadno 44 3 3 2 2 2" xfId="19885"/>
    <cellStyle name="Navadno 44 3 3 2 2 3" xfId="18111"/>
    <cellStyle name="Navadno 44 3 3 2 3" xfId="19080"/>
    <cellStyle name="Navadno 44 3 3 2 4" xfId="17499"/>
    <cellStyle name="Navadno 44 3 3 3" xfId="15270"/>
    <cellStyle name="Navadno 44 3 3 3 2" xfId="16171"/>
    <cellStyle name="Navadno 44 3 3 3 2 2" xfId="19886"/>
    <cellStyle name="Navadno 44 3 3 3 2 3" xfId="18112"/>
    <cellStyle name="Navadno 44 3 3 3 3" xfId="19081"/>
    <cellStyle name="Navadno 44 3 3 3 4" xfId="17763"/>
    <cellStyle name="Navadno 44 3 3 4" xfId="16169"/>
    <cellStyle name="Navadno 44 3 3 4 2" xfId="19887"/>
    <cellStyle name="Navadno 44 3 3 4 3" xfId="18110"/>
    <cellStyle name="Navadno 44 3 3 5" xfId="19079"/>
    <cellStyle name="Navadno 44 3 3 6" xfId="17147"/>
    <cellStyle name="Navadno 44 3 4" xfId="14830"/>
    <cellStyle name="Navadno 44 3 4 2" xfId="16172"/>
    <cellStyle name="Navadno 44 3 4 2 2" xfId="19888"/>
    <cellStyle name="Navadno 44 3 4 2 3" xfId="18113"/>
    <cellStyle name="Navadno 44 3 4 3" xfId="19082"/>
    <cellStyle name="Navadno 44 3 4 4" xfId="17323"/>
    <cellStyle name="Navadno 44 3 5" xfId="14494"/>
    <cellStyle name="Navadno 44 3 5 2" xfId="16173"/>
    <cellStyle name="Navadno 44 3 5 2 2" xfId="19889"/>
    <cellStyle name="Navadno 44 3 5 2 3" xfId="18114"/>
    <cellStyle name="Navadno 44 3 5 3" xfId="19083"/>
    <cellStyle name="Navadno 44 3 5 4" xfId="17235"/>
    <cellStyle name="Navadno 44 3 6" xfId="15094"/>
    <cellStyle name="Navadno 44 3 6 2" xfId="16174"/>
    <cellStyle name="Navadno 44 3 6 2 2" xfId="19890"/>
    <cellStyle name="Navadno 44 3 6 2 3" xfId="18115"/>
    <cellStyle name="Navadno 44 3 6 3" xfId="19084"/>
    <cellStyle name="Navadno 44 3 6 4" xfId="17587"/>
    <cellStyle name="Navadno 44 3 7" xfId="15997"/>
    <cellStyle name="Navadno 44 3 7 2" xfId="19891"/>
    <cellStyle name="Navadno 44 3 7 3" xfId="17939"/>
    <cellStyle name="Navadno 44 3 8" xfId="18908"/>
    <cellStyle name="Navadno 44 3 9" xfId="16967"/>
    <cellStyle name="Navadno 44 4" xfId="5673"/>
    <cellStyle name="Navadno 44 4 2" xfId="14859"/>
    <cellStyle name="Navadno 44 4 2 2" xfId="15539"/>
    <cellStyle name="Navadno 44 4 2 2 2" xfId="16176"/>
    <cellStyle name="Navadno 44 4 2 2 2 2" xfId="19892"/>
    <cellStyle name="Navadno 44 4 2 2 2 3" xfId="18117"/>
    <cellStyle name="Navadno 44 4 2 2 3" xfId="19086"/>
    <cellStyle name="Navadno 44 4 2 2 4" xfId="17792"/>
    <cellStyle name="Navadno 44 4 2 3" xfId="16175"/>
    <cellStyle name="Navadno 44 4 2 3 2" xfId="19893"/>
    <cellStyle name="Navadno 44 4 2 3 3" xfId="18116"/>
    <cellStyle name="Navadno 44 4 2 4" xfId="19085"/>
    <cellStyle name="Navadno 44 4 2 5" xfId="17352"/>
    <cellStyle name="Navadno 44 4 3" xfId="15123"/>
    <cellStyle name="Navadno 44 4 3 2" xfId="16177"/>
    <cellStyle name="Navadno 44 4 3 2 2" xfId="19894"/>
    <cellStyle name="Navadno 44 4 3 2 3" xfId="18118"/>
    <cellStyle name="Navadno 44 4 3 3" xfId="19087"/>
    <cellStyle name="Navadno 44 4 3 4" xfId="17616"/>
    <cellStyle name="Navadno 44 4 4" xfId="16026"/>
    <cellStyle name="Navadno 44 4 4 2" xfId="19895"/>
    <cellStyle name="Navadno 44 4 4 3" xfId="17968"/>
    <cellStyle name="Navadno 44 4 5" xfId="18937"/>
    <cellStyle name="Navadno 44 4 6" xfId="16996"/>
    <cellStyle name="Navadno 44 4 7" xfId="8534"/>
    <cellStyle name="Navadno 44 5" xfId="5761"/>
    <cellStyle name="Navadno 44 5 2" xfId="14962"/>
    <cellStyle name="Navadno 44 5 2 2" xfId="16179"/>
    <cellStyle name="Navadno 44 5 2 2 2" xfId="19896"/>
    <cellStyle name="Navadno 44 5 2 2 3" xfId="18120"/>
    <cellStyle name="Navadno 44 5 2 3" xfId="19089"/>
    <cellStyle name="Navadno 44 5 2 4" xfId="17455"/>
    <cellStyle name="Navadno 44 5 3" xfId="15226"/>
    <cellStyle name="Navadno 44 5 3 2" xfId="16180"/>
    <cellStyle name="Navadno 44 5 3 2 2" xfId="19897"/>
    <cellStyle name="Navadno 44 5 3 2 3" xfId="18121"/>
    <cellStyle name="Navadno 44 5 3 3" xfId="19090"/>
    <cellStyle name="Navadno 44 5 3 4" xfId="17719"/>
    <cellStyle name="Navadno 44 5 4" xfId="16178"/>
    <cellStyle name="Navadno 44 5 4 2" xfId="19898"/>
    <cellStyle name="Navadno 44 5 4 3" xfId="18119"/>
    <cellStyle name="Navadno 44 5 5" xfId="19088"/>
    <cellStyle name="Navadno 44 5 6" xfId="17103"/>
    <cellStyle name="Navadno 44 5 7" xfId="14344"/>
    <cellStyle name="Navadno 44 6" xfId="14786"/>
    <cellStyle name="Navadno 44 6 2" xfId="16181"/>
    <cellStyle name="Navadno 44 6 2 2" xfId="19899"/>
    <cellStyle name="Navadno 44 6 2 3" xfId="18122"/>
    <cellStyle name="Navadno 44 6 3" xfId="19091"/>
    <cellStyle name="Navadno 44 6 4" xfId="17279"/>
    <cellStyle name="Navadno 44 7" xfId="14450"/>
    <cellStyle name="Navadno 44 7 2" xfId="16182"/>
    <cellStyle name="Navadno 44 7 2 2" xfId="19900"/>
    <cellStyle name="Navadno 44 7 2 3" xfId="18123"/>
    <cellStyle name="Navadno 44 7 3" xfId="19092"/>
    <cellStyle name="Navadno 44 7 4" xfId="17191"/>
    <cellStyle name="Navadno 44 8" xfId="15050"/>
    <cellStyle name="Navadno 44 8 2" xfId="16183"/>
    <cellStyle name="Navadno 44 8 2 2" xfId="19901"/>
    <cellStyle name="Navadno 44 8 2 3" xfId="18124"/>
    <cellStyle name="Navadno 44 8 3" xfId="19093"/>
    <cellStyle name="Navadno 44 8 4" xfId="17543"/>
    <cellStyle name="Navadno 44 9" xfId="15953"/>
    <cellStyle name="Navadno 44 9 2" xfId="19902"/>
    <cellStyle name="Navadno 44 9 3" xfId="17895"/>
    <cellStyle name="Navadno 45" xfId="5595"/>
    <cellStyle name="Navadno 45 10" xfId="18852"/>
    <cellStyle name="Navadno 45 11" xfId="16911"/>
    <cellStyle name="Navadno 45 12" xfId="6683"/>
    <cellStyle name="Navadno 45 2" xfId="5638"/>
    <cellStyle name="Navadno 45 2 10" xfId="16933"/>
    <cellStyle name="Navadno 45 2 11" xfId="6705"/>
    <cellStyle name="Navadno 45 2 2" xfId="5727"/>
    <cellStyle name="Navadno 45 2 2 10" xfId="6749"/>
    <cellStyle name="Navadno 45 2 2 2" xfId="5815"/>
    <cellStyle name="Navadno 45 2 2 2 2" xfId="14865"/>
    <cellStyle name="Navadno 45 2 2 2 2 2" xfId="15545"/>
    <cellStyle name="Navadno 45 2 2 2 2 2 2" xfId="16185"/>
    <cellStyle name="Navadno 45 2 2 2 2 2 2 2" xfId="19903"/>
    <cellStyle name="Navadno 45 2 2 2 2 2 2 3" xfId="18126"/>
    <cellStyle name="Navadno 45 2 2 2 2 2 3" xfId="19095"/>
    <cellStyle name="Navadno 45 2 2 2 2 2 4" xfId="17798"/>
    <cellStyle name="Navadno 45 2 2 2 2 3" xfId="16184"/>
    <cellStyle name="Navadno 45 2 2 2 2 3 2" xfId="19904"/>
    <cellStyle name="Navadno 45 2 2 2 2 3 3" xfId="18125"/>
    <cellStyle name="Navadno 45 2 2 2 2 4" xfId="19094"/>
    <cellStyle name="Navadno 45 2 2 2 2 5" xfId="17358"/>
    <cellStyle name="Navadno 45 2 2 2 3" xfId="15129"/>
    <cellStyle name="Navadno 45 2 2 2 3 2" xfId="16186"/>
    <cellStyle name="Navadno 45 2 2 2 3 2 2" xfId="19905"/>
    <cellStyle name="Navadno 45 2 2 2 3 2 3" xfId="18127"/>
    <cellStyle name="Navadno 45 2 2 2 3 3" xfId="19096"/>
    <cellStyle name="Navadno 45 2 2 2 3 4" xfId="17622"/>
    <cellStyle name="Navadno 45 2 2 2 4" xfId="16032"/>
    <cellStyle name="Navadno 45 2 2 2 4 2" xfId="19906"/>
    <cellStyle name="Navadno 45 2 2 2 4 3" xfId="17974"/>
    <cellStyle name="Navadno 45 2 2 2 5" xfId="18943"/>
    <cellStyle name="Navadno 45 2 2 2 6" xfId="17002"/>
    <cellStyle name="Navadno 45 2 2 2 7" xfId="8540"/>
    <cellStyle name="Navadno 45 2 2 3" xfId="14402"/>
    <cellStyle name="Navadno 45 2 2 3 2" xfId="15016"/>
    <cellStyle name="Navadno 45 2 2 3 2 2" xfId="16188"/>
    <cellStyle name="Navadno 45 2 2 3 2 2 2" xfId="19907"/>
    <cellStyle name="Navadno 45 2 2 3 2 2 3" xfId="18129"/>
    <cellStyle name="Navadno 45 2 2 3 2 3" xfId="19098"/>
    <cellStyle name="Navadno 45 2 2 3 2 4" xfId="17509"/>
    <cellStyle name="Navadno 45 2 2 3 3" xfId="15280"/>
    <cellStyle name="Navadno 45 2 2 3 3 2" xfId="16189"/>
    <cellStyle name="Navadno 45 2 2 3 3 2 2" xfId="19908"/>
    <cellStyle name="Navadno 45 2 2 3 3 2 3" xfId="18130"/>
    <cellStyle name="Navadno 45 2 2 3 3 3" xfId="19099"/>
    <cellStyle name="Navadno 45 2 2 3 3 4" xfId="17773"/>
    <cellStyle name="Navadno 45 2 2 3 4" xfId="16187"/>
    <cellStyle name="Navadno 45 2 2 3 4 2" xfId="19909"/>
    <cellStyle name="Navadno 45 2 2 3 4 3" xfId="18128"/>
    <cellStyle name="Navadno 45 2 2 3 5" xfId="19097"/>
    <cellStyle name="Navadno 45 2 2 3 6" xfId="17157"/>
    <cellStyle name="Navadno 45 2 2 4" xfId="14840"/>
    <cellStyle name="Navadno 45 2 2 4 2" xfId="16190"/>
    <cellStyle name="Navadno 45 2 2 4 2 2" xfId="19910"/>
    <cellStyle name="Navadno 45 2 2 4 2 3" xfId="18131"/>
    <cellStyle name="Navadno 45 2 2 4 3" xfId="19100"/>
    <cellStyle name="Navadno 45 2 2 4 4" xfId="17333"/>
    <cellStyle name="Navadno 45 2 2 5" xfId="14504"/>
    <cellStyle name="Navadno 45 2 2 5 2" xfId="16191"/>
    <cellStyle name="Navadno 45 2 2 5 2 2" xfId="19911"/>
    <cellStyle name="Navadno 45 2 2 5 2 3" xfId="18132"/>
    <cellStyle name="Navadno 45 2 2 5 3" xfId="19101"/>
    <cellStyle name="Navadno 45 2 2 5 4" xfId="17245"/>
    <cellStyle name="Navadno 45 2 2 6" xfId="15104"/>
    <cellStyle name="Navadno 45 2 2 6 2" xfId="16192"/>
    <cellStyle name="Navadno 45 2 2 6 2 2" xfId="19912"/>
    <cellStyle name="Navadno 45 2 2 6 2 3" xfId="18133"/>
    <cellStyle name="Navadno 45 2 2 6 3" xfId="19102"/>
    <cellStyle name="Navadno 45 2 2 6 4" xfId="17597"/>
    <cellStyle name="Navadno 45 2 2 7" xfId="16007"/>
    <cellStyle name="Navadno 45 2 2 7 2" xfId="19913"/>
    <cellStyle name="Navadno 45 2 2 7 3" xfId="17949"/>
    <cellStyle name="Navadno 45 2 2 8" xfId="18918"/>
    <cellStyle name="Navadno 45 2 2 9" xfId="16977"/>
    <cellStyle name="Navadno 45 2 3" xfId="5683"/>
    <cellStyle name="Navadno 45 2 3 2" xfId="14864"/>
    <cellStyle name="Navadno 45 2 3 2 2" xfId="15544"/>
    <cellStyle name="Navadno 45 2 3 2 2 2" xfId="16194"/>
    <cellStyle name="Navadno 45 2 3 2 2 2 2" xfId="19914"/>
    <cellStyle name="Navadno 45 2 3 2 2 2 3" xfId="18135"/>
    <cellStyle name="Navadno 45 2 3 2 2 3" xfId="19104"/>
    <cellStyle name="Navadno 45 2 3 2 2 4" xfId="17797"/>
    <cellStyle name="Navadno 45 2 3 2 3" xfId="16193"/>
    <cellStyle name="Navadno 45 2 3 2 3 2" xfId="19915"/>
    <cellStyle name="Navadno 45 2 3 2 3 3" xfId="18134"/>
    <cellStyle name="Navadno 45 2 3 2 4" xfId="19103"/>
    <cellStyle name="Navadno 45 2 3 2 5" xfId="17357"/>
    <cellStyle name="Navadno 45 2 3 3" xfId="15128"/>
    <cellStyle name="Navadno 45 2 3 3 2" xfId="16195"/>
    <cellStyle name="Navadno 45 2 3 3 2 2" xfId="19916"/>
    <cellStyle name="Navadno 45 2 3 3 2 3" xfId="18136"/>
    <cellStyle name="Navadno 45 2 3 3 3" xfId="19105"/>
    <cellStyle name="Navadno 45 2 3 3 4" xfId="17621"/>
    <cellStyle name="Navadno 45 2 3 4" xfId="16031"/>
    <cellStyle name="Navadno 45 2 3 4 2" xfId="19917"/>
    <cellStyle name="Navadno 45 2 3 4 3" xfId="17973"/>
    <cellStyle name="Navadno 45 2 3 5" xfId="18942"/>
    <cellStyle name="Navadno 45 2 3 6" xfId="17001"/>
    <cellStyle name="Navadno 45 2 3 7" xfId="8539"/>
    <cellStyle name="Navadno 45 2 4" xfId="5771"/>
    <cellStyle name="Navadno 45 2 4 2" xfId="14972"/>
    <cellStyle name="Navadno 45 2 4 2 2" xfId="16197"/>
    <cellStyle name="Navadno 45 2 4 2 2 2" xfId="19918"/>
    <cellStyle name="Navadno 45 2 4 2 2 3" xfId="18138"/>
    <cellStyle name="Navadno 45 2 4 2 3" xfId="19107"/>
    <cellStyle name="Navadno 45 2 4 2 4" xfId="17465"/>
    <cellStyle name="Navadno 45 2 4 3" xfId="15236"/>
    <cellStyle name="Navadno 45 2 4 3 2" xfId="16198"/>
    <cellStyle name="Navadno 45 2 4 3 2 2" xfId="19919"/>
    <cellStyle name="Navadno 45 2 4 3 2 3" xfId="18139"/>
    <cellStyle name="Navadno 45 2 4 3 3" xfId="19108"/>
    <cellStyle name="Navadno 45 2 4 3 4" xfId="17729"/>
    <cellStyle name="Navadno 45 2 4 4" xfId="16196"/>
    <cellStyle name="Navadno 45 2 4 4 2" xfId="19920"/>
    <cellStyle name="Navadno 45 2 4 4 3" xfId="18137"/>
    <cellStyle name="Navadno 45 2 4 5" xfId="19106"/>
    <cellStyle name="Navadno 45 2 4 6" xfId="17113"/>
    <cellStyle name="Navadno 45 2 4 7" xfId="14358"/>
    <cellStyle name="Navadno 45 2 5" xfId="14796"/>
    <cellStyle name="Navadno 45 2 5 2" xfId="16199"/>
    <cellStyle name="Navadno 45 2 5 2 2" xfId="19921"/>
    <cellStyle name="Navadno 45 2 5 2 3" xfId="18140"/>
    <cellStyle name="Navadno 45 2 5 3" xfId="19109"/>
    <cellStyle name="Navadno 45 2 5 4" xfId="17289"/>
    <cellStyle name="Navadno 45 2 6" xfId="14460"/>
    <cellStyle name="Navadno 45 2 6 2" xfId="16200"/>
    <cellStyle name="Navadno 45 2 6 2 2" xfId="19922"/>
    <cellStyle name="Navadno 45 2 6 2 3" xfId="18141"/>
    <cellStyle name="Navadno 45 2 6 3" xfId="19110"/>
    <cellStyle name="Navadno 45 2 6 4" xfId="17201"/>
    <cellStyle name="Navadno 45 2 7" xfId="15060"/>
    <cellStyle name="Navadno 45 2 7 2" xfId="16201"/>
    <cellStyle name="Navadno 45 2 7 2 2" xfId="19923"/>
    <cellStyle name="Navadno 45 2 7 2 3" xfId="18142"/>
    <cellStyle name="Navadno 45 2 7 3" xfId="19111"/>
    <cellStyle name="Navadno 45 2 7 4" xfId="17553"/>
    <cellStyle name="Navadno 45 2 8" xfId="15963"/>
    <cellStyle name="Navadno 45 2 8 2" xfId="19924"/>
    <cellStyle name="Navadno 45 2 8 3" xfId="17905"/>
    <cellStyle name="Navadno 45 2 9" xfId="18874"/>
    <cellStyle name="Navadno 45 3" xfId="5705"/>
    <cellStyle name="Navadno 45 3 10" xfId="6727"/>
    <cellStyle name="Navadno 45 3 2" xfId="5793"/>
    <cellStyle name="Navadno 45 3 2 2" xfId="14866"/>
    <cellStyle name="Navadno 45 3 2 2 2" xfId="15546"/>
    <cellStyle name="Navadno 45 3 2 2 2 2" xfId="16203"/>
    <cellStyle name="Navadno 45 3 2 2 2 2 2" xfId="19925"/>
    <cellStyle name="Navadno 45 3 2 2 2 2 3" xfId="18144"/>
    <cellStyle name="Navadno 45 3 2 2 2 3" xfId="19113"/>
    <cellStyle name="Navadno 45 3 2 2 2 4" xfId="17799"/>
    <cellStyle name="Navadno 45 3 2 2 3" xfId="16202"/>
    <cellStyle name="Navadno 45 3 2 2 3 2" xfId="19926"/>
    <cellStyle name="Navadno 45 3 2 2 3 3" xfId="18143"/>
    <cellStyle name="Navadno 45 3 2 2 4" xfId="19112"/>
    <cellStyle name="Navadno 45 3 2 2 5" xfId="17359"/>
    <cellStyle name="Navadno 45 3 2 3" xfId="15130"/>
    <cellStyle name="Navadno 45 3 2 3 2" xfId="16204"/>
    <cellStyle name="Navadno 45 3 2 3 2 2" xfId="19927"/>
    <cellStyle name="Navadno 45 3 2 3 2 3" xfId="18145"/>
    <cellStyle name="Navadno 45 3 2 3 3" xfId="19114"/>
    <cellStyle name="Navadno 45 3 2 3 4" xfId="17623"/>
    <cellStyle name="Navadno 45 3 2 4" xfId="16033"/>
    <cellStyle name="Navadno 45 3 2 4 2" xfId="19928"/>
    <cellStyle name="Navadno 45 3 2 4 3" xfId="17975"/>
    <cellStyle name="Navadno 45 3 2 5" xfId="18944"/>
    <cellStyle name="Navadno 45 3 2 6" xfId="17003"/>
    <cellStyle name="Navadno 45 3 2 7" xfId="8541"/>
    <cellStyle name="Navadno 45 3 3" xfId="14380"/>
    <cellStyle name="Navadno 45 3 3 2" xfId="14994"/>
    <cellStyle name="Navadno 45 3 3 2 2" xfId="16206"/>
    <cellStyle name="Navadno 45 3 3 2 2 2" xfId="19929"/>
    <cellStyle name="Navadno 45 3 3 2 2 3" xfId="18147"/>
    <cellStyle name="Navadno 45 3 3 2 3" xfId="19116"/>
    <cellStyle name="Navadno 45 3 3 2 4" xfId="17487"/>
    <cellStyle name="Navadno 45 3 3 3" xfId="15258"/>
    <cellStyle name="Navadno 45 3 3 3 2" xfId="16207"/>
    <cellStyle name="Navadno 45 3 3 3 2 2" xfId="19930"/>
    <cellStyle name="Navadno 45 3 3 3 2 3" xfId="18148"/>
    <cellStyle name="Navadno 45 3 3 3 3" xfId="19117"/>
    <cellStyle name="Navadno 45 3 3 3 4" xfId="17751"/>
    <cellStyle name="Navadno 45 3 3 4" xfId="16205"/>
    <cellStyle name="Navadno 45 3 3 4 2" xfId="19931"/>
    <cellStyle name="Navadno 45 3 3 4 3" xfId="18146"/>
    <cellStyle name="Navadno 45 3 3 5" xfId="19115"/>
    <cellStyle name="Navadno 45 3 3 6" xfId="17135"/>
    <cellStyle name="Navadno 45 3 4" xfId="14818"/>
    <cellStyle name="Navadno 45 3 4 2" xfId="16208"/>
    <cellStyle name="Navadno 45 3 4 2 2" xfId="19932"/>
    <cellStyle name="Navadno 45 3 4 2 3" xfId="18149"/>
    <cellStyle name="Navadno 45 3 4 3" xfId="19118"/>
    <cellStyle name="Navadno 45 3 4 4" xfId="17311"/>
    <cellStyle name="Navadno 45 3 5" xfId="14482"/>
    <cellStyle name="Navadno 45 3 5 2" xfId="16209"/>
    <cellStyle name="Navadno 45 3 5 2 2" xfId="19933"/>
    <cellStyle name="Navadno 45 3 5 2 3" xfId="18150"/>
    <cellStyle name="Navadno 45 3 5 3" xfId="19119"/>
    <cellStyle name="Navadno 45 3 5 4" xfId="17223"/>
    <cellStyle name="Navadno 45 3 6" xfId="15082"/>
    <cellStyle name="Navadno 45 3 6 2" xfId="16210"/>
    <cellStyle name="Navadno 45 3 6 2 2" xfId="19934"/>
    <cellStyle name="Navadno 45 3 6 2 3" xfId="18151"/>
    <cellStyle name="Navadno 45 3 6 3" xfId="19120"/>
    <cellStyle name="Navadno 45 3 6 4" xfId="17575"/>
    <cellStyle name="Navadno 45 3 7" xfId="15985"/>
    <cellStyle name="Navadno 45 3 7 2" xfId="19935"/>
    <cellStyle name="Navadno 45 3 7 3" xfId="17927"/>
    <cellStyle name="Navadno 45 3 8" xfId="18896"/>
    <cellStyle name="Navadno 45 3 9" xfId="16955"/>
    <cellStyle name="Navadno 45 4" xfId="5661"/>
    <cellStyle name="Navadno 45 4 2" xfId="14863"/>
    <cellStyle name="Navadno 45 4 2 2" xfId="15543"/>
    <cellStyle name="Navadno 45 4 2 2 2" xfId="16212"/>
    <cellStyle name="Navadno 45 4 2 2 2 2" xfId="19936"/>
    <cellStyle name="Navadno 45 4 2 2 2 3" xfId="18153"/>
    <cellStyle name="Navadno 45 4 2 2 3" xfId="19122"/>
    <cellStyle name="Navadno 45 4 2 2 4" xfId="17796"/>
    <cellStyle name="Navadno 45 4 2 3" xfId="16211"/>
    <cellStyle name="Navadno 45 4 2 3 2" xfId="19937"/>
    <cellStyle name="Navadno 45 4 2 3 3" xfId="18152"/>
    <cellStyle name="Navadno 45 4 2 4" xfId="19121"/>
    <cellStyle name="Navadno 45 4 2 5" xfId="17356"/>
    <cellStyle name="Navadno 45 4 3" xfId="15127"/>
    <cellStyle name="Navadno 45 4 3 2" xfId="16213"/>
    <cellStyle name="Navadno 45 4 3 2 2" xfId="19938"/>
    <cellStyle name="Navadno 45 4 3 2 3" xfId="18154"/>
    <cellStyle name="Navadno 45 4 3 3" xfId="19123"/>
    <cellStyle name="Navadno 45 4 3 4" xfId="17620"/>
    <cellStyle name="Navadno 45 4 4" xfId="16030"/>
    <cellStyle name="Navadno 45 4 4 2" xfId="19939"/>
    <cellStyle name="Navadno 45 4 4 3" xfId="17972"/>
    <cellStyle name="Navadno 45 4 5" xfId="18941"/>
    <cellStyle name="Navadno 45 4 6" xfId="17000"/>
    <cellStyle name="Navadno 45 4 7" xfId="8538"/>
    <cellStyle name="Navadno 45 5" xfId="5749"/>
    <cellStyle name="Navadno 45 5 2" xfId="14950"/>
    <cellStyle name="Navadno 45 5 2 2" xfId="16215"/>
    <cellStyle name="Navadno 45 5 2 2 2" xfId="19940"/>
    <cellStyle name="Navadno 45 5 2 2 3" xfId="18156"/>
    <cellStyle name="Navadno 45 5 2 3" xfId="19125"/>
    <cellStyle name="Navadno 45 5 2 4" xfId="17443"/>
    <cellStyle name="Navadno 45 5 3" xfId="15214"/>
    <cellStyle name="Navadno 45 5 3 2" xfId="16216"/>
    <cellStyle name="Navadno 45 5 3 2 2" xfId="19941"/>
    <cellStyle name="Navadno 45 5 3 2 3" xfId="18157"/>
    <cellStyle name="Navadno 45 5 3 3" xfId="19126"/>
    <cellStyle name="Navadno 45 5 3 4" xfId="17707"/>
    <cellStyle name="Navadno 45 5 4" xfId="16214"/>
    <cellStyle name="Navadno 45 5 4 2" xfId="19942"/>
    <cellStyle name="Navadno 45 5 4 3" xfId="18155"/>
    <cellStyle name="Navadno 45 5 5" xfId="19124"/>
    <cellStyle name="Navadno 45 5 6" xfId="17091"/>
    <cellStyle name="Navadno 45 5 7" xfId="14332"/>
    <cellStyle name="Navadno 45 6" xfId="14774"/>
    <cellStyle name="Navadno 45 6 2" xfId="16217"/>
    <cellStyle name="Navadno 45 6 2 2" xfId="19943"/>
    <cellStyle name="Navadno 45 6 2 3" xfId="18158"/>
    <cellStyle name="Navadno 45 6 3" xfId="19127"/>
    <cellStyle name="Navadno 45 6 4" xfId="17267"/>
    <cellStyle name="Navadno 45 7" xfId="14438"/>
    <cellStyle name="Navadno 45 7 2" xfId="16218"/>
    <cellStyle name="Navadno 45 7 2 2" xfId="19944"/>
    <cellStyle name="Navadno 45 7 2 3" xfId="18159"/>
    <cellStyle name="Navadno 45 7 3" xfId="19128"/>
    <cellStyle name="Navadno 45 7 4" xfId="17179"/>
    <cellStyle name="Navadno 45 8" xfId="15038"/>
    <cellStyle name="Navadno 45 8 2" xfId="16219"/>
    <cellStyle name="Navadno 45 8 2 2" xfId="19945"/>
    <cellStyle name="Navadno 45 8 2 3" xfId="18160"/>
    <cellStyle name="Navadno 45 8 3" xfId="19129"/>
    <cellStyle name="Navadno 45 8 4" xfId="17531"/>
    <cellStyle name="Navadno 45 9" xfId="15941"/>
    <cellStyle name="Navadno 45 9 2" xfId="19946"/>
    <cellStyle name="Navadno 45 9 3" xfId="17883"/>
    <cellStyle name="Navadno 46" xfId="5603"/>
    <cellStyle name="Navadno 46 10" xfId="18859"/>
    <cellStyle name="Navadno 46 11" xfId="16918"/>
    <cellStyle name="Navadno 46 12" xfId="6690"/>
    <cellStyle name="Navadno 46 2" xfId="5645"/>
    <cellStyle name="Navadno 46 2 10" xfId="16940"/>
    <cellStyle name="Navadno 46 2 11" xfId="6712"/>
    <cellStyle name="Navadno 46 2 2" xfId="5734"/>
    <cellStyle name="Navadno 46 2 2 10" xfId="6756"/>
    <cellStyle name="Navadno 46 2 2 2" xfId="5822"/>
    <cellStyle name="Navadno 46 2 2 2 2" xfId="14869"/>
    <cellStyle name="Navadno 46 2 2 2 2 2" xfId="15549"/>
    <cellStyle name="Navadno 46 2 2 2 2 2 2" xfId="16221"/>
    <cellStyle name="Navadno 46 2 2 2 2 2 2 2" xfId="19947"/>
    <cellStyle name="Navadno 46 2 2 2 2 2 2 3" xfId="18162"/>
    <cellStyle name="Navadno 46 2 2 2 2 2 3" xfId="19131"/>
    <cellStyle name="Navadno 46 2 2 2 2 2 4" xfId="17802"/>
    <cellStyle name="Navadno 46 2 2 2 2 3" xfId="16220"/>
    <cellStyle name="Navadno 46 2 2 2 2 3 2" xfId="19948"/>
    <cellStyle name="Navadno 46 2 2 2 2 3 3" xfId="18161"/>
    <cellStyle name="Navadno 46 2 2 2 2 4" xfId="19130"/>
    <cellStyle name="Navadno 46 2 2 2 2 5" xfId="17362"/>
    <cellStyle name="Navadno 46 2 2 2 3" xfId="15133"/>
    <cellStyle name="Navadno 46 2 2 2 3 2" xfId="16222"/>
    <cellStyle name="Navadno 46 2 2 2 3 2 2" xfId="19949"/>
    <cellStyle name="Navadno 46 2 2 2 3 2 3" xfId="18163"/>
    <cellStyle name="Navadno 46 2 2 2 3 3" xfId="19132"/>
    <cellStyle name="Navadno 46 2 2 2 3 4" xfId="17626"/>
    <cellStyle name="Navadno 46 2 2 2 4" xfId="16036"/>
    <cellStyle name="Navadno 46 2 2 2 4 2" xfId="19950"/>
    <cellStyle name="Navadno 46 2 2 2 4 3" xfId="17978"/>
    <cellStyle name="Navadno 46 2 2 2 5" xfId="18947"/>
    <cellStyle name="Navadno 46 2 2 2 6" xfId="17006"/>
    <cellStyle name="Navadno 46 2 2 2 7" xfId="8544"/>
    <cellStyle name="Navadno 46 2 2 3" xfId="14409"/>
    <cellStyle name="Navadno 46 2 2 3 2" xfId="15023"/>
    <cellStyle name="Navadno 46 2 2 3 2 2" xfId="16224"/>
    <cellStyle name="Navadno 46 2 2 3 2 2 2" xfId="19951"/>
    <cellStyle name="Navadno 46 2 2 3 2 2 3" xfId="18165"/>
    <cellStyle name="Navadno 46 2 2 3 2 3" xfId="19134"/>
    <cellStyle name="Navadno 46 2 2 3 2 4" xfId="17516"/>
    <cellStyle name="Navadno 46 2 2 3 3" xfId="15287"/>
    <cellStyle name="Navadno 46 2 2 3 3 2" xfId="16225"/>
    <cellStyle name="Navadno 46 2 2 3 3 2 2" xfId="19952"/>
    <cellStyle name="Navadno 46 2 2 3 3 2 3" xfId="18166"/>
    <cellStyle name="Navadno 46 2 2 3 3 3" xfId="19135"/>
    <cellStyle name="Navadno 46 2 2 3 3 4" xfId="17780"/>
    <cellStyle name="Navadno 46 2 2 3 4" xfId="16223"/>
    <cellStyle name="Navadno 46 2 2 3 4 2" xfId="19953"/>
    <cellStyle name="Navadno 46 2 2 3 4 3" xfId="18164"/>
    <cellStyle name="Navadno 46 2 2 3 5" xfId="19133"/>
    <cellStyle name="Navadno 46 2 2 3 6" xfId="17164"/>
    <cellStyle name="Navadno 46 2 2 4" xfId="14847"/>
    <cellStyle name="Navadno 46 2 2 4 2" xfId="16226"/>
    <cellStyle name="Navadno 46 2 2 4 2 2" xfId="19954"/>
    <cellStyle name="Navadno 46 2 2 4 2 3" xfId="18167"/>
    <cellStyle name="Navadno 46 2 2 4 3" xfId="19136"/>
    <cellStyle name="Navadno 46 2 2 4 4" xfId="17340"/>
    <cellStyle name="Navadno 46 2 2 5" xfId="14511"/>
    <cellStyle name="Navadno 46 2 2 5 2" xfId="16227"/>
    <cellStyle name="Navadno 46 2 2 5 2 2" xfId="19955"/>
    <cellStyle name="Navadno 46 2 2 5 2 3" xfId="18168"/>
    <cellStyle name="Navadno 46 2 2 5 3" xfId="19137"/>
    <cellStyle name="Navadno 46 2 2 5 4" xfId="17252"/>
    <cellStyle name="Navadno 46 2 2 6" xfId="15111"/>
    <cellStyle name="Navadno 46 2 2 6 2" xfId="16228"/>
    <cellStyle name="Navadno 46 2 2 6 2 2" xfId="19956"/>
    <cellStyle name="Navadno 46 2 2 6 2 3" xfId="18169"/>
    <cellStyle name="Navadno 46 2 2 6 3" xfId="19138"/>
    <cellStyle name="Navadno 46 2 2 6 4" xfId="17604"/>
    <cellStyle name="Navadno 46 2 2 7" xfId="16014"/>
    <cellStyle name="Navadno 46 2 2 7 2" xfId="19957"/>
    <cellStyle name="Navadno 46 2 2 7 3" xfId="17956"/>
    <cellStyle name="Navadno 46 2 2 8" xfId="18925"/>
    <cellStyle name="Navadno 46 2 2 9" xfId="16984"/>
    <cellStyle name="Navadno 46 2 3" xfId="5690"/>
    <cellStyle name="Navadno 46 2 3 2" xfId="14868"/>
    <cellStyle name="Navadno 46 2 3 2 2" xfId="15548"/>
    <cellStyle name="Navadno 46 2 3 2 2 2" xfId="16230"/>
    <cellStyle name="Navadno 46 2 3 2 2 2 2" xfId="19958"/>
    <cellStyle name="Navadno 46 2 3 2 2 2 3" xfId="18171"/>
    <cellStyle name="Navadno 46 2 3 2 2 3" xfId="19140"/>
    <cellStyle name="Navadno 46 2 3 2 2 4" xfId="17801"/>
    <cellStyle name="Navadno 46 2 3 2 3" xfId="16229"/>
    <cellStyle name="Navadno 46 2 3 2 3 2" xfId="19959"/>
    <cellStyle name="Navadno 46 2 3 2 3 3" xfId="18170"/>
    <cellStyle name="Navadno 46 2 3 2 4" xfId="19139"/>
    <cellStyle name="Navadno 46 2 3 2 5" xfId="17361"/>
    <cellStyle name="Navadno 46 2 3 3" xfId="15132"/>
    <cellStyle name="Navadno 46 2 3 3 2" xfId="16231"/>
    <cellStyle name="Navadno 46 2 3 3 2 2" xfId="19960"/>
    <cellStyle name="Navadno 46 2 3 3 2 3" xfId="18172"/>
    <cellStyle name="Navadno 46 2 3 3 3" xfId="19141"/>
    <cellStyle name="Navadno 46 2 3 3 4" xfId="17625"/>
    <cellStyle name="Navadno 46 2 3 4" xfId="16035"/>
    <cellStyle name="Navadno 46 2 3 4 2" xfId="19961"/>
    <cellStyle name="Navadno 46 2 3 4 3" xfId="17977"/>
    <cellStyle name="Navadno 46 2 3 5" xfId="18946"/>
    <cellStyle name="Navadno 46 2 3 6" xfId="17005"/>
    <cellStyle name="Navadno 46 2 3 7" xfId="8543"/>
    <cellStyle name="Navadno 46 2 4" xfId="5778"/>
    <cellStyle name="Navadno 46 2 4 2" xfId="14979"/>
    <cellStyle name="Navadno 46 2 4 2 2" xfId="16233"/>
    <cellStyle name="Navadno 46 2 4 2 2 2" xfId="19962"/>
    <cellStyle name="Navadno 46 2 4 2 2 3" xfId="18174"/>
    <cellStyle name="Navadno 46 2 4 2 3" xfId="19143"/>
    <cellStyle name="Navadno 46 2 4 2 4" xfId="17472"/>
    <cellStyle name="Navadno 46 2 4 3" xfId="15243"/>
    <cellStyle name="Navadno 46 2 4 3 2" xfId="16234"/>
    <cellStyle name="Navadno 46 2 4 3 2 2" xfId="19963"/>
    <cellStyle name="Navadno 46 2 4 3 2 3" xfId="18175"/>
    <cellStyle name="Navadno 46 2 4 3 3" xfId="19144"/>
    <cellStyle name="Navadno 46 2 4 3 4" xfId="17736"/>
    <cellStyle name="Navadno 46 2 4 4" xfId="16232"/>
    <cellStyle name="Navadno 46 2 4 4 2" xfId="19964"/>
    <cellStyle name="Navadno 46 2 4 4 3" xfId="18173"/>
    <cellStyle name="Navadno 46 2 4 5" xfId="19142"/>
    <cellStyle name="Navadno 46 2 4 6" xfId="17120"/>
    <cellStyle name="Navadno 46 2 4 7" xfId="14365"/>
    <cellStyle name="Navadno 46 2 5" xfId="14803"/>
    <cellStyle name="Navadno 46 2 5 2" xfId="16235"/>
    <cellStyle name="Navadno 46 2 5 2 2" xfId="19965"/>
    <cellStyle name="Navadno 46 2 5 2 3" xfId="18176"/>
    <cellStyle name="Navadno 46 2 5 3" xfId="19145"/>
    <cellStyle name="Navadno 46 2 5 4" xfId="17296"/>
    <cellStyle name="Navadno 46 2 6" xfId="14467"/>
    <cellStyle name="Navadno 46 2 6 2" xfId="16236"/>
    <cellStyle name="Navadno 46 2 6 2 2" xfId="19966"/>
    <cellStyle name="Navadno 46 2 6 2 3" xfId="18177"/>
    <cellStyle name="Navadno 46 2 6 3" xfId="19146"/>
    <cellStyle name="Navadno 46 2 6 4" xfId="17208"/>
    <cellStyle name="Navadno 46 2 7" xfId="15067"/>
    <cellStyle name="Navadno 46 2 7 2" xfId="16237"/>
    <cellStyle name="Navadno 46 2 7 2 2" xfId="19967"/>
    <cellStyle name="Navadno 46 2 7 2 3" xfId="18178"/>
    <cellStyle name="Navadno 46 2 7 3" xfId="19147"/>
    <cellStyle name="Navadno 46 2 7 4" xfId="17560"/>
    <cellStyle name="Navadno 46 2 8" xfId="15970"/>
    <cellStyle name="Navadno 46 2 8 2" xfId="19968"/>
    <cellStyle name="Navadno 46 2 8 3" xfId="17912"/>
    <cellStyle name="Navadno 46 2 9" xfId="18881"/>
    <cellStyle name="Navadno 46 3" xfId="5712"/>
    <cellStyle name="Navadno 46 3 10" xfId="6734"/>
    <cellStyle name="Navadno 46 3 2" xfId="5800"/>
    <cellStyle name="Navadno 46 3 2 2" xfId="14870"/>
    <cellStyle name="Navadno 46 3 2 2 2" xfId="15550"/>
    <cellStyle name="Navadno 46 3 2 2 2 2" xfId="16239"/>
    <cellStyle name="Navadno 46 3 2 2 2 2 2" xfId="19969"/>
    <cellStyle name="Navadno 46 3 2 2 2 2 3" xfId="18180"/>
    <cellStyle name="Navadno 46 3 2 2 2 3" xfId="19149"/>
    <cellStyle name="Navadno 46 3 2 2 2 4" xfId="17803"/>
    <cellStyle name="Navadno 46 3 2 2 3" xfId="16238"/>
    <cellStyle name="Navadno 46 3 2 2 3 2" xfId="19970"/>
    <cellStyle name="Navadno 46 3 2 2 3 3" xfId="18179"/>
    <cellStyle name="Navadno 46 3 2 2 4" xfId="19148"/>
    <cellStyle name="Navadno 46 3 2 2 5" xfId="17363"/>
    <cellStyle name="Navadno 46 3 2 3" xfId="15134"/>
    <cellStyle name="Navadno 46 3 2 3 2" xfId="16240"/>
    <cellStyle name="Navadno 46 3 2 3 2 2" xfId="19971"/>
    <cellStyle name="Navadno 46 3 2 3 2 3" xfId="18181"/>
    <cellStyle name="Navadno 46 3 2 3 3" xfId="19150"/>
    <cellStyle name="Navadno 46 3 2 3 4" xfId="17627"/>
    <cellStyle name="Navadno 46 3 2 4" xfId="16037"/>
    <cellStyle name="Navadno 46 3 2 4 2" xfId="19972"/>
    <cellStyle name="Navadno 46 3 2 4 3" xfId="17979"/>
    <cellStyle name="Navadno 46 3 2 5" xfId="18948"/>
    <cellStyle name="Navadno 46 3 2 6" xfId="17007"/>
    <cellStyle name="Navadno 46 3 2 7" xfId="8545"/>
    <cellStyle name="Navadno 46 3 3" xfId="14387"/>
    <cellStyle name="Navadno 46 3 3 2" xfId="15001"/>
    <cellStyle name="Navadno 46 3 3 2 2" xfId="16242"/>
    <cellStyle name="Navadno 46 3 3 2 2 2" xfId="19973"/>
    <cellStyle name="Navadno 46 3 3 2 2 3" xfId="18183"/>
    <cellStyle name="Navadno 46 3 3 2 3" xfId="19152"/>
    <cellStyle name="Navadno 46 3 3 2 4" xfId="17494"/>
    <cellStyle name="Navadno 46 3 3 3" xfId="15265"/>
    <cellStyle name="Navadno 46 3 3 3 2" xfId="16243"/>
    <cellStyle name="Navadno 46 3 3 3 2 2" xfId="19974"/>
    <cellStyle name="Navadno 46 3 3 3 2 3" xfId="18184"/>
    <cellStyle name="Navadno 46 3 3 3 3" xfId="19153"/>
    <cellStyle name="Navadno 46 3 3 3 4" xfId="17758"/>
    <cellStyle name="Navadno 46 3 3 4" xfId="16241"/>
    <cellStyle name="Navadno 46 3 3 4 2" xfId="19975"/>
    <cellStyle name="Navadno 46 3 3 4 3" xfId="18182"/>
    <cellStyle name="Navadno 46 3 3 5" xfId="19151"/>
    <cellStyle name="Navadno 46 3 3 6" xfId="17142"/>
    <cellStyle name="Navadno 46 3 4" xfId="14825"/>
    <cellStyle name="Navadno 46 3 4 2" xfId="16244"/>
    <cellStyle name="Navadno 46 3 4 2 2" xfId="19976"/>
    <cellStyle name="Navadno 46 3 4 2 3" xfId="18185"/>
    <cellStyle name="Navadno 46 3 4 3" xfId="19154"/>
    <cellStyle name="Navadno 46 3 4 4" xfId="17318"/>
    <cellStyle name="Navadno 46 3 5" xfId="14489"/>
    <cellStyle name="Navadno 46 3 5 2" xfId="16245"/>
    <cellStyle name="Navadno 46 3 5 2 2" xfId="19977"/>
    <cellStyle name="Navadno 46 3 5 2 3" xfId="18186"/>
    <cellStyle name="Navadno 46 3 5 3" xfId="19155"/>
    <cellStyle name="Navadno 46 3 5 4" xfId="17230"/>
    <cellStyle name="Navadno 46 3 6" xfId="15089"/>
    <cellStyle name="Navadno 46 3 6 2" xfId="16246"/>
    <cellStyle name="Navadno 46 3 6 2 2" xfId="19978"/>
    <cellStyle name="Navadno 46 3 6 2 3" xfId="18187"/>
    <cellStyle name="Navadno 46 3 6 3" xfId="19156"/>
    <cellStyle name="Navadno 46 3 6 4" xfId="17582"/>
    <cellStyle name="Navadno 46 3 7" xfId="15992"/>
    <cellStyle name="Navadno 46 3 7 2" xfId="19979"/>
    <cellStyle name="Navadno 46 3 7 3" xfId="17934"/>
    <cellStyle name="Navadno 46 3 8" xfId="18903"/>
    <cellStyle name="Navadno 46 3 9" xfId="16962"/>
    <cellStyle name="Navadno 46 4" xfId="5668"/>
    <cellStyle name="Navadno 46 4 2" xfId="14867"/>
    <cellStyle name="Navadno 46 4 2 2" xfId="15547"/>
    <cellStyle name="Navadno 46 4 2 2 2" xfId="16248"/>
    <cellStyle name="Navadno 46 4 2 2 2 2" xfId="19980"/>
    <cellStyle name="Navadno 46 4 2 2 2 3" xfId="18189"/>
    <cellStyle name="Navadno 46 4 2 2 3" xfId="19158"/>
    <cellStyle name="Navadno 46 4 2 2 4" xfId="17800"/>
    <cellStyle name="Navadno 46 4 2 3" xfId="16247"/>
    <cellStyle name="Navadno 46 4 2 3 2" xfId="19981"/>
    <cellStyle name="Navadno 46 4 2 3 3" xfId="18188"/>
    <cellStyle name="Navadno 46 4 2 4" xfId="19157"/>
    <cellStyle name="Navadno 46 4 2 5" xfId="17360"/>
    <cellStyle name="Navadno 46 4 3" xfId="15131"/>
    <cellStyle name="Navadno 46 4 3 2" xfId="16249"/>
    <cellStyle name="Navadno 46 4 3 2 2" xfId="19982"/>
    <cellStyle name="Navadno 46 4 3 2 3" xfId="18190"/>
    <cellStyle name="Navadno 46 4 3 3" xfId="19159"/>
    <cellStyle name="Navadno 46 4 3 4" xfId="17624"/>
    <cellStyle name="Navadno 46 4 4" xfId="16034"/>
    <cellStyle name="Navadno 46 4 4 2" xfId="19983"/>
    <cellStyle name="Navadno 46 4 4 3" xfId="17976"/>
    <cellStyle name="Navadno 46 4 5" xfId="18945"/>
    <cellStyle name="Navadno 46 4 6" xfId="17004"/>
    <cellStyle name="Navadno 46 4 7" xfId="8542"/>
    <cellStyle name="Navadno 46 5" xfId="5756"/>
    <cellStyle name="Navadno 46 5 2" xfId="14957"/>
    <cellStyle name="Navadno 46 5 2 2" xfId="16251"/>
    <cellStyle name="Navadno 46 5 2 2 2" xfId="19984"/>
    <cellStyle name="Navadno 46 5 2 2 3" xfId="18192"/>
    <cellStyle name="Navadno 46 5 2 3" xfId="19161"/>
    <cellStyle name="Navadno 46 5 2 4" xfId="17450"/>
    <cellStyle name="Navadno 46 5 3" xfId="15221"/>
    <cellStyle name="Navadno 46 5 3 2" xfId="16252"/>
    <cellStyle name="Navadno 46 5 3 2 2" xfId="19985"/>
    <cellStyle name="Navadno 46 5 3 2 3" xfId="18193"/>
    <cellStyle name="Navadno 46 5 3 3" xfId="19162"/>
    <cellStyle name="Navadno 46 5 3 4" xfId="17714"/>
    <cellStyle name="Navadno 46 5 4" xfId="16250"/>
    <cellStyle name="Navadno 46 5 4 2" xfId="19986"/>
    <cellStyle name="Navadno 46 5 4 3" xfId="18191"/>
    <cellStyle name="Navadno 46 5 5" xfId="19160"/>
    <cellStyle name="Navadno 46 5 6" xfId="17098"/>
    <cellStyle name="Navadno 46 5 7" xfId="14339"/>
    <cellStyle name="Navadno 46 6" xfId="14781"/>
    <cellStyle name="Navadno 46 6 2" xfId="16253"/>
    <cellStyle name="Navadno 46 6 2 2" xfId="19987"/>
    <cellStyle name="Navadno 46 6 2 3" xfId="18194"/>
    <cellStyle name="Navadno 46 6 3" xfId="19163"/>
    <cellStyle name="Navadno 46 6 4" xfId="17274"/>
    <cellStyle name="Navadno 46 7" xfId="14445"/>
    <cellStyle name="Navadno 46 7 2" xfId="16254"/>
    <cellStyle name="Navadno 46 7 2 2" xfId="19988"/>
    <cellStyle name="Navadno 46 7 2 3" xfId="18195"/>
    <cellStyle name="Navadno 46 7 3" xfId="19164"/>
    <cellStyle name="Navadno 46 7 4" xfId="17186"/>
    <cellStyle name="Navadno 46 8" xfId="15045"/>
    <cellStyle name="Navadno 46 8 2" xfId="16255"/>
    <cellStyle name="Navadno 46 8 2 2" xfId="19989"/>
    <cellStyle name="Navadno 46 8 2 3" xfId="18196"/>
    <cellStyle name="Navadno 46 8 3" xfId="19165"/>
    <cellStyle name="Navadno 46 8 4" xfId="17538"/>
    <cellStyle name="Navadno 46 9" xfId="15948"/>
    <cellStyle name="Navadno 46 9 2" xfId="19990"/>
    <cellStyle name="Navadno 46 9 3" xfId="17890"/>
    <cellStyle name="Navadno 47" xfId="5592"/>
    <cellStyle name="Navadno 47 10" xfId="18849"/>
    <cellStyle name="Navadno 47 11" xfId="16908"/>
    <cellStyle name="Navadno 47 12" xfId="6680"/>
    <cellStyle name="Navadno 47 2" xfId="5635"/>
    <cellStyle name="Navadno 47 2 10" xfId="16930"/>
    <cellStyle name="Navadno 47 2 11" xfId="6702"/>
    <cellStyle name="Navadno 47 2 2" xfId="5724"/>
    <cellStyle name="Navadno 47 2 2 10" xfId="6746"/>
    <cellStyle name="Navadno 47 2 2 2" xfId="5812"/>
    <cellStyle name="Navadno 47 2 2 2 2" xfId="14873"/>
    <cellStyle name="Navadno 47 2 2 2 2 2" xfId="15553"/>
    <cellStyle name="Navadno 47 2 2 2 2 2 2" xfId="16257"/>
    <cellStyle name="Navadno 47 2 2 2 2 2 2 2" xfId="19991"/>
    <cellStyle name="Navadno 47 2 2 2 2 2 2 3" xfId="18198"/>
    <cellStyle name="Navadno 47 2 2 2 2 2 3" xfId="19167"/>
    <cellStyle name="Navadno 47 2 2 2 2 2 4" xfId="17806"/>
    <cellStyle name="Navadno 47 2 2 2 2 3" xfId="16256"/>
    <cellStyle name="Navadno 47 2 2 2 2 3 2" xfId="19992"/>
    <cellStyle name="Navadno 47 2 2 2 2 3 3" xfId="18197"/>
    <cellStyle name="Navadno 47 2 2 2 2 4" xfId="19166"/>
    <cellStyle name="Navadno 47 2 2 2 2 5" xfId="17366"/>
    <cellStyle name="Navadno 47 2 2 2 3" xfId="15137"/>
    <cellStyle name="Navadno 47 2 2 2 3 2" xfId="16258"/>
    <cellStyle name="Navadno 47 2 2 2 3 2 2" xfId="19993"/>
    <cellStyle name="Navadno 47 2 2 2 3 2 3" xfId="18199"/>
    <cellStyle name="Navadno 47 2 2 2 3 3" xfId="19168"/>
    <cellStyle name="Navadno 47 2 2 2 3 4" xfId="17630"/>
    <cellStyle name="Navadno 47 2 2 2 4" xfId="16040"/>
    <cellStyle name="Navadno 47 2 2 2 4 2" xfId="19994"/>
    <cellStyle name="Navadno 47 2 2 2 4 3" xfId="17982"/>
    <cellStyle name="Navadno 47 2 2 2 5" xfId="18951"/>
    <cellStyle name="Navadno 47 2 2 2 6" xfId="17010"/>
    <cellStyle name="Navadno 47 2 2 2 7" xfId="8548"/>
    <cellStyle name="Navadno 47 2 2 3" xfId="14399"/>
    <cellStyle name="Navadno 47 2 2 3 2" xfId="15013"/>
    <cellStyle name="Navadno 47 2 2 3 2 2" xfId="16260"/>
    <cellStyle name="Navadno 47 2 2 3 2 2 2" xfId="19995"/>
    <cellStyle name="Navadno 47 2 2 3 2 2 3" xfId="18201"/>
    <cellStyle name="Navadno 47 2 2 3 2 3" xfId="19170"/>
    <cellStyle name="Navadno 47 2 2 3 2 4" xfId="17506"/>
    <cellStyle name="Navadno 47 2 2 3 3" xfId="15277"/>
    <cellStyle name="Navadno 47 2 2 3 3 2" xfId="16261"/>
    <cellStyle name="Navadno 47 2 2 3 3 2 2" xfId="19996"/>
    <cellStyle name="Navadno 47 2 2 3 3 2 3" xfId="18202"/>
    <cellStyle name="Navadno 47 2 2 3 3 3" xfId="19171"/>
    <cellStyle name="Navadno 47 2 2 3 3 4" xfId="17770"/>
    <cellStyle name="Navadno 47 2 2 3 4" xfId="16259"/>
    <cellStyle name="Navadno 47 2 2 3 4 2" xfId="19997"/>
    <cellStyle name="Navadno 47 2 2 3 4 3" xfId="18200"/>
    <cellStyle name="Navadno 47 2 2 3 5" xfId="19169"/>
    <cellStyle name="Navadno 47 2 2 3 6" xfId="17154"/>
    <cellStyle name="Navadno 47 2 2 4" xfId="14837"/>
    <cellStyle name="Navadno 47 2 2 4 2" xfId="16262"/>
    <cellStyle name="Navadno 47 2 2 4 2 2" xfId="19998"/>
    <cellStyle name="Navadno 47 2 2 4 2 3" xfId="18203"/>
    <cellStyle name="Navadno 47 2 2 4 3" xfId="19172"/>
    <cellStyle name="Navadno 47 2 2 4 4" xfId="17330"/>
    <cellStyle name="Navadno 47 2 2 5" xfId="14501"/>
    <cellStyle name="Navadno 47 2 2 5 2" xfId="16263"/>
    <cellStyle name="Navadno 47 2 2 5 2 2" xfId="19999"/>
    <cellStyle name="Navadno 47 2 2 5 2 3" xfId="18204"/>
    <cellStyle name="Navadno 47 2 2 5 3" xfId="19173"/>
    <cellStyle name="Navadno 47 2 2 5 4" xfId="17242"/>
    <cellStyle name="Navadno 47 2 2 6" xfId="15101"/>
    <cellStyle name="Navadno 47 2 2 6 2" xfId="16264"/>
    <cellStyle name="Navadno 47 2 2 6 2 2" xfId="20000"/>
    <cellStyle name="Navadno 47 2 2 6 2 3" xfId="18205"/>
    <cellStyle name="Navadno 47 2 2 6 3" xfId="19174"/>
    <cellStyle name="Navadno 47 2 2 6 4" xfId="17594"/>
    <cellStyle name="Navadno 47 2 2 7" xfId="16004"/>
    <cellStyle name="Navadno 47 2 2 7 2" xfId="20001"/>
    <cellStyle name="Navadno 47 2 2 7 3" xfId="17946"/>
    <cellStyle name="Navadno 47 2 2 8" xfId="18915"/>
    <cellStyle name="Navadno 47 2 2 9" xfId="16974"/>
    <cellStyle name="Navadno 47 2 3" xfId="5680"/>
    <cellStyle name="Navadno 47 2 3 2" xfId="14872"/>
    <cellStyle name="Navadno 47 2 3 2 2" xfId="15552"/>
    <cellStyle name="Navadno 47 2 3 2 2 2" xfId="16266"/>
    <cellStyle name="Navadno 47 2 3 2 2 2 2" xfId="20002"/>
    <cellStyle name="Navadno 47 2 3 2 2 2 3" xfId="18207"/>
    <cellStyle name="Navadno 47 2 3 2 2 3" xfId="19176"/>
    <cellStyle name="Navadno 47 2 3 2 2 4" xfId="17805"/>
    <cellStyle name="Navadno 47 2 3 2 3" xfId="16265"/>
    <cellStyle name="Navadno 47 2 3 2 3 2" xfId="20003"/>
    <cellStyle name="Navadno 47 2 3 2 3 3" xfId="18206"/>
    <cellStyle name="Navadno 47 2 3 2 4" xfId="19175"/>
    <cellStyle name="Navadno 47 2 3 2 5" xfId="17365"/>
    <cellStyle name="Navadno 47 2 3 3" xfId="15136"/>
    <cellStyle name="Navadno 47 2 3 3 2" xfId="16267"/>
    <cellStyle name="Navadno 47 2 3 3 2 2" xfId="20004"/>
    <cellStyle name="Navadno 47 2 3 3 2 3" xfId="18208"/>
    <cellStyle name="Navadno 47 2 3 3 3" xfId="19177"/>
    <cellStyle name="Navadno 47 2 3 3 4" xfId="17629"/>
    <cellStyle name="Navadno 47 2 3 4" xfId="16039"/>
    <cellStyle name="Navadno 47 2 3 4 2" xfId="20005"/>
    <cellStyle name="Navadno 47 2 3 4 3" xfId="17981"/>
    <cellStyle name="Navadno 47 2 3 5" xfId="18950"/>
    <cellStyle name="Navadno 47 2 3 6" xfId="17009"/>
    <cellStyle name="Navadno 47 2 3 7" xfId="8547"/>
    <cellStyle name="Navadno 47 2 4" xfId="5768"/>
    <cellStyle name="Navadno 47 2 4 2" xfId="14969"/>
    <cellStyle name="Navadno 47 2 4 2 2" xfId="16269"/>
    <cellStyle name="Navadno 47 2 4 2 2 2" xfId="20006"/>
    <cellStyle name="Navadno 47 2 4 2 2 3" xfId="18210"/>
    <cellStyle name="Navadno 47 2 4 2 3" xfId="19179"/>
    <cellStyle name="Navadno 47 2 4 2 4" xfId="17462"/>
    <cellStyle name="Navadno 47 2 4 3" xfId="15233"/>
    <cellStyle name="Navadno 47 2 4 3 2" xfId="16270"/>
    <cellStyle name="Navadno 47 2 4 3 2 2" xfId="20007"/>
    <cellStyle name="Navadno 47 2 4 3 2 3" xfId="18211"/>
    <cellStyle name="Navadno 47 2 4 3 3" xfId="19180"/>
    <cellStyle name="Navadno 47 2 4 3 4" xfId="17726"/>
    <cellStyle name="Navadno 47 2 4 4" xfId="16268"/>
    <cellStyle name="Navadno 47 2 4 4 2" xfId="20008"/>
    <cellStyle name="Navadno 47 2 4 4 3" xfId="18209"/>
    <cellStyle name="Navadno 47 2 4 5" xfId="19178"/>
    <cellStyle name="Navadno 47 2 4 6" xfId="17110"/>
    <cellStyle name="Navadno 47 2 4 7" xfId="14355"/>
    <cellStyle name="Navadno 47 2 5" xfId="14793"/>
    <cellStyle name="Navadno 47 2 5 2" xfId="16271"/>
    <cellStyle name="Navadno 47 2 5 2 2" xfId="20009"/>
    <cellStyle name="Navadno 47 2 5 2 3" xfId="18212"/>
    <cellStyle name="Navadno 47 2 5 3" xfId="19181"/>
    <cellStyle name="Navadno 47 2 5 4" xfId="17286"/>
    <cellStyle name="Navadno 47 2 6" xfId="14457"/>
    <cellStyle name="Navadno 47 2 6 2" xfId="16272"/>
    <cellStyle name="Navadno 47 2 6 2 2" xfId="20010"/>
    <cellStyle name="Navadno 47 2 6 2 3" xfId="18213"/>
    <cellStyle name="Navadno 47 2 6 3" xfId="19182"/>
    <cellStyle name="Navadno 47 2 6 4" xfId="17198"/>
    <cellStyle name="Navadno 47 2 7" xfId="15057"/>
    <cellStyle name="Navadno 47 2 7 2" xfId="16273"/>
    <cellStyle name="Navadno 47 2 7 2 2" xfId="20011"/>
    <cellStyle name="Navadno 47 2 7 2 3" xfId="18214"/>
    <cellStyle name="Navadno 47 2 7 3" xfId="19183"/>
    <cellStyle name="Navadno 47 2 7 4" xfId="17550"/>
    <cellStyle name="Navadno 47 2 8" xfId="15960"/>
    <cellStyle name="Navadno 47 2 8 2" xfId="20012"/>
    <cellStyle name="Navadno 47 2 8 3" xfId="17902"/>
    <cellStyle name="Navadno 47 2 9" xfId="18871"/>
    <cellStyle name="Navadno 47 3" xfId="5702"/>
    <cellStyle name="Navadno 47 3 10" xfId="6724"/>
    <cellStyle name="Navadno 47 3 2" xfId="5790"/>
    <cellStyle name="Navadno 47 3 2 2" xfId="14874"/>
    <cellStyle name="Navadno 47 3 2 2 2" xfId="15554"/>
    <cellStyle name="Navadno 47 3 2 2 2 2" xfId="16275"/>
    <cellStyle name="Navadno 47 3 2 2 2 2 2" xfId="20013"/>
    <cellStyle name="Navadno 47 3 2 2 2 2 3" xfId="18216"/>
    <cellStyle name="Navadno 47 3 2 2 2 3" xfId="19185"/>
    <cellStyle name="Navadno 47 3 2 2 2 4" xfId="17807"/>
    <cellStyle name="Navadno 47 3 2 2 3" xfId="16274"/>
    <cellStyle name="Navadno 47 3 2 2 3 2" xfId="20014"/>
    <cellStyle name="Navadno 47 3 2 2 3 3" xfId="18215"/>
    <cellStyle name="Navadno 47 3 2 2 4" xfId="19184"/>
    <cellStyle name="Navadno 47 3 2 2 5" xfId="17367"/>
    <cellStyle name="Navadno 47 3 2 3" xfId="15138"/>
    <cellStyle name="Navadno 47 3 2 3 2" xfId="16276"/>
    <cellStyle name="Navadno 47 3 2 3 2 2" xfId="20015"/>
    <cellStyle name="Navadno 47 3 2 3 2 3" xfId="18217"/>
    <cellStyle name="Navadno 47 3 2 3 3" xfId="19186"/>
    <cellStyle name="Navadno 47 3 2 3 4" xfId="17631"/>
    <cellStyle name="Navadno 47 3 2 4" xfId="16041"/>
    <cellStyle name="Navadno 47 3 2 4 2" xfId="20016"/>
    <cellStyle name="Navadno 47 3 2 4 3" xfId="17983"/>
    <cellStyle name="Navadno 47 3 2 5" xfId="18952"/>
    <cellStyle name="Navadno 47 3 2 6" xfId="17011"/>
    <cellStyle name="Navadno 47 3 2 7" xfId="8549"/>
    <cellStyle name="Navadno 47 3 3" xfId="14377"/>
    <cellStyle name="Navadno 47 3 3 2" xfId="14991"/>
    <cellStyle name="Navadno 47 3 3 2 2" xfId="16278"/>
    <cellStyle name="Navadno 47 3 3 2 2 2" xfId="20017"/>
    <cellStyle name="Navadno 47 3 3 2 2 3" xfId="18219"/>
    <cellStyle name="Navadno 47 3 3 2 3" xfId="19188"/>
    <cellStyle name="Navadno 47 3 3 2 4" xfId="17484"/>
    <cellStyle name="Navadno 47 3 3 3" xfId="15255"/>
    <cellStyle name="Navadno 47 3 3 3 2" xfId="16279"/>
    <cellStyle name="Navadno 47 3 3 3 2 2" xfId="20018"/>
    <cellStyle name="Navadno 47 3 3 3 2 3" xfId="18220"/>
    <cellStyle name="Navadno 47 3 3 3 3" xfId="19189"/>
    <cellStyle name="Navadno 47 3 3 3 4" xfId="17748"/>
    <cellStyle name="Navadno 47 3 3 4" xfId="16277"/>
    <cellStyle name="Navadno 47 3 3 4 2" xfId="20019"/>
    <cellStyle name="Navadno 47 3 3 4 3" xfId="18218"/>
    <cellStyle name="Navadno 47 3 3 5" xfId="19187"/>
    <cellStyle name="Navadno 47 3 3 6" xfId="17132"/>
    <cellStyle name="Navadno 47 3 4" xfId="14815"/>
    <cellStyle name="Navadno 47 3 4 2" xfId="16280"/>
    <cellStyle name="Navadno 47 3 4 2 2" xfId="20020"/>
    <cellStyle name="Navadno 47 3 4 2 3" xfId="18221"/>
    <cellStyle name="Navadno 47 3 4 3" xfId="19190"/>
    <cellStyle name="Navadno 47 3 4 4" xfId="17308"/>
    <cellStyle name="Navadno 47 3 5" xfId="14479"/>
    <cellStyle name="Navadno 47 3 5 2" xfId="16281"/>
    <cellStyle name="Navadno 47 3 5 2 2" xfId="20021"/>
    <cellStyle name="Navadno 47 3 5 2 3" xfId="18222"/>
    <cellStyle name="Navadno 47 3 5 3" xfId="19191"/>
    <cellStyle name="Navadno 47 3 5 4" xfId="17220"/>
    <cellStyle name="Navadno 47 3 6" xfId="15079"/>
    <cellStyle name="Navadno 47 3 6 2" xfId="16282"/>
    <cellStyle name="Navadno 47 3 6 2 2" xfId="20022"/>
    <cellStyle name="Navadno 47 3 6 2 3" xfId="18223"/>
    <cellStyle name="Navadno 47 3 6 3" xfId="19192"/>
    <cellStyle name="Navadno 47 3 6 4" xfId="17572"/>
    <cellStyle name="Navadno 47 3 7" xfId="15982"/>
    <cellStyle name="Navadno 47 3 7 2" xfId="20023"/>
    <cellStyle name="Navadno 47 3 7 3" xfId="17924"/>
    <cellStyle name="Navadno 47 3 8" xfId="18893"/>
    <cellStyle name="Navadno 47 3 9" xfId="16952"/>
    <cellStyle name="Navadno 47 4" xfId="5658"/>
    <cellStyle name="Navadno 47 4 2" xfId="14871"/>
    <cellStyle name="Navadno 47 4 2 2" xfId="15551"/>
    <cellStyle name="Navadno 47 4 2 2 2" xfId="16284"/>
    <cellStyle name="Navadno 47 4 2 2 2 2" xfId="20024"/>
    <cellStyle name="Navadno 47 4 2 2 2 3" xfId="18225"/>
    <cellStyle name="Navadno 47 4 2 2 3" xfId="19194"/>
    <cellStyle name="Navadno 47 4 2 2 4" xfId="17804"/>
    <cellStyle name="Navadno 47 4 2 3" xfId="16283"/>
    <cellStyle name="Navadno 47 4 2 3 2" xfId="20025"/>
    <cellStyle name="Navadno 47 4 2 3 3" xfId="18224"/>
    <cellStyle name="Navadno 47 4 2 4" xfId="19193"/>
    <cellStyle name="Navadno 47 4 2 5" xfId="17364"/>
    <cellStyle name="Navadno 47 4 3" xfId="15135"/>
    <cellStyle name="Navadno 47 4 3 2" xfId="16285"/>
    <cellStyle name="Navadno 47 4 3 2 2" xfId="20026"/>
    <cellStyle name="Navadno 47 4 3 2 3" xfId="18226"/>
    <cellStyle name="Navadno 47 4 3 3" xfId="19195"/>
    <cellStyle name="Navadno 47 4 3 4" xfId="17628"/>
    <cellStyle name="Navadno 47 4 4" xfId="16038"/>
    <cellStyle name="Navadno 47 4 4 2" xfId="20027"/>
    <cellStyle name="Navadno 47 4 4 3" xfId="17980"/>
    <cellStyle name="Navadno 47 4 5" xfId="18949"/>
    <cellStyle name="Navadno 47 4 6" xfId="17008"/>
    <cellStyle name="Navadno 47 4 7" xfId="8546"/>
    <cellStyle name="Navadno 47 5" xfId="5746"/>
    <cellStyle name="Navadno 47 5 2" xfId="14947"/>
    <cellStyle name="Navadno 47 5 2 2" xfId="16287"/>
    <cellStyle name="Navadno 47 5 2 2 2" xfId="20028"/>
    <cellStyle name="Navadno 47 5 2 2 3" xfId="18228"/>
    <cellStyle name="Navadno 47 5 2 3" xfId="19197"/>
    <cellStyle name="Navadno 47 5 2 4" xfId="17440"/>
    <cellStyle name="Navadno 47 5 3" xfId="15211"/>
    <cellStyle name="Navadno 47 5 3 2" xfId="16288"/>
    <cellStyle name="Navadno 47 5 3 2 2" xfId="20029"/>
    <cellStyle name="Navadno 47 5 3 2 3" xfId="18229"/>
    <cellStyle name="Navadno 47 5 3 3" xfId="19198"/>
    <cellStyle name="Navadno 47 5 3 4" xfId="17704"/>
    <cellStyle name="Navadno 47 5 4" xfId="16286"/>
    <cellStyle name="Navadno 47 5 4 2" xfId="20030"/>
    <cellStyle name="Navadno 47 5 4 3" xfId="18227"/>
    <cellStyle name="Navadno 47 5 5" xfId="19196"/>
    <cellStyle name="Navadno 47 5 6" xfId="17088"/>
    <cellStyle name="Navadno 47 5 7" xfId="14329"/>
    <cellStyle name="Navadno 47 6" xfId="14771"/>
    <cellStyle name="Navadno 47 6 2" xfId="16289"/>
    <cellStyle name="Navadno 47 6 2 2" xfId="20031"/>
    <cellStyle name="Navadno 47 6 2 3" xfId="18230"/>
    <cellStyle name="Navadno 47 6 3" xfId="19199"/>
    <cellStyle name="Navadno 47 6 4" xfId="17264"/>
    <cellStyle name="Navadno 47 7" xfId="14435"/>
    <cellStyle name="Navadno 47 7 2" xfId="16290"/>
    <cellStyle name="Navadno 47 7 2 2" xfId="20032"/>
    <cellStyle name="Navadno 47 7 2 3" xfId="18231"/>
    <cellStyle name="Navadno 47 7 3" xfId="19200"/>
    <cellStyle name="Navadno 47 7 4" xfId="17176"/>
    <cellStyle name="Navadno 47 8" xfId="15035"/>
    <cellStyle name="Navadno 47 8 2" xfId="16291"/>
    <cellStyle name="Navadno 47 8 2 2" xfId="20033"/>
    <cellStyle name="Navadno 47 8 2 3" xfId="18232"/>
    <cellStyle name="Navadno 47 8 3" xfId="19201"/>
    <cellStyle name="Navadno 47 8 4" xfId="17528"/>
    <cellStyle name="Navadno 47 9" xfId="15938"/>
    <cellStyle name="Navadno 47 9 2" xfId="20034"/>
    <cellStyle name="Navadno 47 9 3" xfId="17880"/>
    <cellStyle name="Navadno 48" xfId="5610"/>
    <cellStyle name="Navadno 48 10" xfId="18865"/>
    <cellStyle name="Navadno 48 11" xfId="16924"/>
    <cellStyle name="Navadno 48 12" xfId="6696"/>
    <cellStyle name="Navadno 48 2" xfId="5651"/>
    <cellStyle name="Navadno 48 2 10" xfId="16946"/>
    <cellStyle name="Navadno 48 2 11" xfId="6718"/>
    <cellStyle name="Navadno 48 2 2" xfId="5740"/>
    <cellStyle name="Navadno 48 2 2 10" xfId="6762"/>
    <cellStyle name="Navadno 48 2 2 2" xfId="5828"/>
    <cellStyle name="Navadno 48 2 2 2 2" xfId="14877"/>
    <cellStyle name="Navadno 48 2 2 2 2 2" xfId="15557"/>
    <cellStyle name="Navadno 48 2 2 2 2 2 2" xfId="16293"/>
    <cellStyle name="Navadno 48 2 2 2 2 2 2 2" xfId="20035"/>
    <cellStyle name="Navadno 48 2 2 2 2 2 2 3" xfId="18234"/>
    <cellStyle name="Navadno 48 2 2 2 2 2 3" xfId="19203"/>
    <cellStyle name="Navadno 48 2 2 2 2 2 4" xfId="17810"/>
    <cellStyle name="Navadno 48 2 2 2 2 3" xfId="16292"/>
    <cellStyle name="Navadno 48 2 2 2 2 3 2" xfId="20036"/>
    <cellStyle name="Navadno 48 2 2 2 2 3 3" xfId="18233"/>
    <cellStyle name="Navadno 48 2 2 2 2 4" xfId="19202"/>
    <cellStyle name="Navadno 48 2 2 2 2 5" xfId="17370"/>
    <cellStyle name="Navadno 48 2 2 2 3" xfId="15141"/>
    <cellStyle name="Navadno 48 2 2 2 3 2" xfId="16294"/>
    <cellStyle name="Navadno 48 2 2 2 3 2 2" xfId="20037"/>
    <cellStyle name="Navadno 48 2 2 2 3 2 3" xfId="18235"/>
    <cellStyle name="Navadno 48 2 2 2 3 3" xfId="19204"/>
    <cellStyle name="Navadno 48 2 2 2 3 4" xfId="17634"/>
    <cellStyle name="Navadno 48 2 2 2 4" xfId="16044"/>
    <cellStyle name="Navadno 48 2 2 2 4 2" xfId="20038"/>
    <cellStyle name="Navadno 48 2 2 2 4 3" xfId="17986"/>
    <cellStyle name="Navadno 48 2 2 2 5" xfId="18955"/>
    <cellStyle name="Navadno 48 2 2 2 6" xfId="17014"/>
    <cellStyle name="Navadno 48 2 2 2 7" xfId="8552"/>
    <cellStyle name="Navadno 48 2 2 3" xfId="14415"/>
    <cellStyle name="Navadno 48 2 2 3 2" xfId="15029"/>
    <cellStyle name="Navadno 48 2 2 3 2 2" xfId="16296"/>
    <cellStyle name="Navadno 48 2 2 3 2 2 2" xfId="20039"/>
    <cellStyle name="Navadno 48 2 2 3 2 2 3" xfId="18237"/>
    <cellStyle name="Navadno 48 2 2 3 2 3" xfId="19206"/>
    <cellStyle name="Navadno 48 2 2 3 2 4" xfId="17522"/>
    <cellStyle name="Navadno 48 2 2 3 3" xfId="15293"/>
    <cellStyle name="Navadno 48 2 2 3 3 2" xfId="16297"/>
    <cellStyle name="Navadno 48 2 2 3 3 2 2" xfId="20040"/>
    <cellStyle name="Navadno 48 2 2 3 3 2 3" xfId="18238"/>
    <cellStyle name="Navadno 48 2 2 3 3 3" xfId="19207"/>
    <cellStyle name="Navadno 48 2 2 3 3 4" xfId="17786"/>
    <cellStyle name="Navadno 48 2 2 3 4" xfId="16295"/>
    <cellStyle name="Navadno 48 2 2 3 4 2" xfId="20041"/>
    <cellStyle name="Navadno 48 2 2 3 4 3" xfId="18236"/>
    <cellStyle name="Navadno 48 2 2 3 5" xfId="19205"/>
    <cellStyle name="Navadno 48 2 2 3 6" xfId="17170"/>
    <cellStyle name="Navadno 48 2 2 4" xfId="14853"/>
    <cellStyle name="Navadno 48 2 2 4 2" xfId="16298"/>
    <cellStyle name="Navadno 48 2 2 4 2 2" xfId="20042"/>
    <cellStyle name="Navadno 48 2 2 4 2 3" xfId="18239"/>
    <cellStyle name="Navadno 48 2 2 4 3" xfId="19208"/>
    <cellStyle name="Navadno 48 2 2 4 4" xfId="17346"/>
    <cellStyle name="Navadno 48 2 2 5" xfId="14517"/>
    <cellStyle name="Navadno 48 2 2 5 2" xfId="16299"/>
    <cellStyle name="Navadno 48 2 2 5 2 2" xfId="20043"/>
    <cellStyle name="Navadno 48 2 2 5 2 3" xfId="18240"/>
    <cellStyle name="Navadno 48 2 2 5 3" xfId="19209"/>
    <cellStyle name="Navadno 48 2 2 5 4" xfId="17258"/>
    <cellStyle name="Navadno 48 2 2 6" xfId="15117"/>
    <cellStyle name="Navadno 48 2 2 6 2" xfId="16300"/>
    <cellStyle name="Navadno 48 2 2 6 2 2" xfId="20044"/>
    <cellStyle name="Navadno 48 2 2 6 2 3" xfId="18241"/>
    <cellStyle name="Navadno 48 2 2 6 3" xfId="19210"/>
    <cellStyle name="Navadno 48 2 2 6 4" xfId="17610"/>
    <cellStyle name="Navadno 48 2 2 7" xfId="16020"/>
    <cellStyle name="Navadno 48 2 2 7 2" xfId="20045"/>
    <cellStyle name="Navadno 48 2 2 7 3" xfId="17962"/>
    <cellStyle name="Navadno 48 2 2 8" xfId="18931"/>
    <cellStyle name="Navadno 48 2 2 9" xfId="16990"/>
    <cellStyle name="Navadno 48 2 3" xfId="5696"/>
    <cellStyle name="Navadno 48 2 3 2" xfId="14876"/>
    <cellStyle name="Navadno 48 2 3 2 2" xfId="15556"/>
    <cellStyle name="Navadno 48 2 3 2 2 2" xfId="16302"/>
    <cellStyle name="Navadno 48 2 3 2 2 2 2" xfId="20046"/>
    <cellStyle name="Navadno 48 2 3 2 2 2 3" xfId="18243"/>
    <cellStyle name="Navadno 48 2 3 2 2 3" xfId="19212"/>
    <cellStyle name="Navadno 48 2 3 2 2 4" xfId="17809"/>
    <cellStyle name="Navadno 48 2 3 2 3" xfId="16301"/>
    <cellStyle name="Navadno 48 2 3 2 3 2" xfId="20047"/>
    <cellStyle name="Navadno 48 2 3 2 3 3" xfId="18242"/>
    <cellStyle name="Navadno 48 2 3 2 4" xfId="19211"/>
    <cellStyle name="Navadno 48 2 3 2 5" xfId="17369"/>
    <cellStyle name="Navadno 48 2 3 3" xfId="15140"/>
    <cellStyle name="Navadno 48 2 3 3 2" xfId="16303"/>
    <cellStyle name="Navadno 48 2 3 3 2 2" xfId="20048"/>
    <cellStyle name="Navadno 48 2 3 3 2 3" xfId="18244"/>
    <cellStyle name="Navadno 48 2 3 3 3" xfId="19213"/>
    <cellStyle name="Navadno 48 2 3 3 4" xfId="17633"/>
    <cellStyle name="Navadno 48 2 3 4" xfId="16043"/>
    <cellStyle name="Navadno 48 2 3 4 2" xfId="20049"/>
    <cellStyle name="Navadno 48 2 3 4 3" xfId="17985"/>
    <cellStyle name="Navadno 48 2 3 5" xfId="18954"/>
    <cellStyle name="Navadno 48 2 3 6" xfId="17013"/>
    <cellStyle name="Navadno 48 2 3 7" xfId="8551"/>
    <cellStyle name="Navadno 48 2 4" xfId="5784"/>
    <cellStyle name="Navadno 48 2 4 2" xfId="14985"/>
    <cellStyle name="Navadno 48 2 4 2 2" xfId="16305"/>
    <cellStyle name="Navadno 48 2 4 2 2 2" xfId="20050"/>
    <cellStyle name="Navadno 48 2 4 2 2 3" xfId="18246"/>
    <cellStyle name="Navadno 48 2 4 2 3" xfId="19215"/>
    <cellStyle name="Navadno 48 2 4 2 4" xfId="17478"/>
    <cellStyle name="Navadno 48 2 4 3" xfId="15249"/>
    <cellStyle name="Navadno 48 2 4 3 2" xfId="16306"/>
    <cellStyle name="Navadno 48 2 4 3 2 2" xfId="20051"/>
    <cellStyle name="Navadno 48 2 4 3 2 3" xfId="18247"/>
    <cellStyle name="Navadno 48 2 4 3 3" xfId="19216"/>
    <cellStyle name="Navadno 48 2 4 3 4" xfId="17742"/>
    <cellStyle name="Navadno 48 2 4 4" xfId="16304"/>
    <cellStyle name="Navadno 48 2 4 4 2" xfId="20052"/>
    <cellStyle name="Navadno 48 2 4 4 3" xfId="18245"/>
    <cellStyle name="Navadno 48 2 4 5" xfId="19214"/>
    <cellStyle name="Navadno 48 2 4 6" xfId="17126"/>
    <cellStyle name="Navadno 48 2 4 7" xfId="14371"/>
    <cellStyle name="Navadno 48 2 5" xfId="14809"/>
    <cellStyle name="Navadno 48 2 5 2" xfId="16307"/>
    <cellStyle name="Navadno 48 2 5 2 2" xfId="20053"/>
    <cellStyle name="Navadno 48 2 5 2 3" xfId="18248"/>
    <cellStyle name="Navadno 48 2 5 3" xfId="19217"/>
    <cellStyle name="Navadno 48 2 5 4" xfId="17302"/>
    <cellStyle name="Navadno 48 2 6" xfId="14473"/>
    <cellStyle name="Navadno 48 2 6 2" xfId="16308"/>
    <cellStyle name="Navadno 48 2 6 2 2" xfId="20054"/>
    <cellStyle name="Navadno 48 2 6 2 3" xfId="18249"/>
    <cellStyle name="Navadno 48 2 6 3" xfId="19218"/>
    <cellStyle name="Navadno 48 2 6 4" xfId="17214"/>
    <cellStyle name="Navadno 48 2 7" xfId="15073"/>
    <cellStyle name="Navadno 48 2 7 2" xfId="16309"/>
    <cellStyle name="Navadno 48 2 7 2 2" xfId="20055"/>
    <cellStyle name="Navadno 48 2 7 2 3" xfId="18250"/>
    <cellStyle name="Navadno 48 2 7 3" xfId="19219"/>
    <cellStyle name="Navadno 48 2 7 4" xfId="17566"/>
    <cellStyle name="Navadno 48 2 8" xfId="15976"/>
    <cellStyle name="Navadno 48 2 8 2" xfId="20056"/>
    <cellStyle name="Navadno 48 2 8 3" xfId="17918"/>
    <cellStyle name="Navadno 48 2 9" xfId="18887"/>
    <cellStyle name="Navadno 48 3" xfId="5718"/>
    <cellStyle name="Navadno 48 3 10" xfId="6740"/>
    <cellStyle name="Navadno 48 3 2" xfId="5806"/>
    <cellStyle name="Navadno 48 3 2 2" xfId="14878"/>
    <cellStyle name="Navadno 48 3 2 2 2" xfId="15558"/>
    <cellStyle name="Navadno 48 3 2 2 2 2" xfId="16311"/>
    <cellStyle name="Navadno 48 3 2 2 2 2 2" xfId="20057"/>
    <cellStyle name="Navadno 48 3 2 2 2 2 3" xfId="18252"/>
    <cellStyle name="Navadno 48 3 2 2 2 3" xfId="19221"/>
    <cellStyle name="Navadno 48 3 2 2 2 4" xfId="17811"/>
    <cellStyle name="Navadno 48 3 2 2 3" xfId="16310"/>
    <cellStyle name="Navadno 48 3 2 2 3 2" xfId="20058"/>
    <cellStyle name="Navadno 48 3 2 2 3 3" xfId="18251"/>
    <cellStyle name="Navadno 48 3 2 2 4" xfId="19220"/>
    <cellStyle name="Navadno 48 3 2 2 5" xfId="17371"/>
    <cellStyle name="Navadno 48 3 2 3" xfId="15142"/>
    <cellStyle name="Navadno 48 3 2 3 2" xfId="16312"/>
    <cellStyle name="Navadno 48 3 2 3 2 2" xfId="20059"/>
    <cellStyle name="Navadno 48 3 2 3 2 3" xfId="18253"/>
    <cellStyle name="Navadno 48 3 2 3 3" xfId="19222"/>
    <cellStyle name="Navadno 48 3 2 3 4" xfId="17635"/>
    <cellStyle name="Navadno 48 3 2 4" xfId="16045"/>
    <cellStyle name="Navadno 48 3 2 4 2" xfId="20060"/>
    <cellStyle name="Navadno 48 3 2 4 3" xfId="17987"/>
    <cellStyle name="Navadno 48 3 2 5" xfId="18956"/>
    <cellStyle name="Navadno 48 3 2 6" xfId="17015"/>
    <cellStyle name="Navadno 48 3 2 7" xfId="8553"/>
    <cellStyle name="Navadno 48 3 3" xfId="14393"/>
    <cellStyle name="Navadno 48 3 3 2" xfId="15007"/>
    <cellStyle name="Navadno 48 3 3 2 2" xfId="16314"/>
    <cellStyle name="Navadno 48 3 3 2 2 2" xfId="20061"/>
    <cellStyle name="Navadno 48 3 3 2 2 3" xfId="18255"/>
    <cellStyle name="Navadno 48 3 3 2 3" xfId="19224"/>
    <cellStyle name="Navadno 48 3 3 2 4" xfId="17500"/>
    <cellStyle name="Navadno 48 3 3 3" xfId="15271"/>
    <cellStyle name="Navadno 48 3 3 3 2" xfId="16315"/>
    <cellStyle name="Navadno 48 3 3 3 2 2" xfId="20062"/>
    <cellStyle name="Navadno 48 3 3 3 2 3" xfId="18256"/>
    <cellStyle name="Navadno 48 3 3 3 3" xfId="19225"/>
    <cellStyle name="Navadno 48 3 3 3 4" xfId="17764"/>
    <cellStyle name="Navadno 48 3 3 4" xfId="16313"/>
    <cellStyle name="Navadno 48 3 3 4 2" xfId="20063"/>
    <cellStyle name="Navadno 48 3 3 4 3" xfId="18254"/>
    <cellStyle name="Navadno 48 3 3 5" xfId="19223"/>
    <cellStyle name="Navadno 48 3 3 6" xfId="17148"/>
    <cellStyle name="Navadno 48 3 4" xfId="14831"/>
    <cellStyle name="Navadno 48 3 4 2" xfId="16316"/>
    <cellStyle name="Navadno 48 3 4 2 2" xfId="20064"/>
    <cellStyle name="Navadno 48 3 4 2 3" xfId="18257"/>
    <cellStyle name="Navadno 48 3 4 3" xfId="19226"/>
    <cellStyle name="Navadno 48 3 4 4" xfId="17324"/>
    <cellStyle name="Navadno 48 3 5" xfId="14495"/>
    <cellStyle name="Navadno 48 3 5 2" xfId="16317"/>
    <cellStyle name="Navadno 48 3 5 2 2" xfId="20065"/>
    <cellStyle name="Navadno 48 3 5 2 3" xfId="18258"/>
    <cellStyle name="Navadno 48 3 5 3" xfId="19227"/>
    <cellStyle name="Navadno 48 3 5 4" xfId="17236"/>
    <cellStyle name="Navadno 48 3 6" xfId="15095"/>
    <cellStyle name="Navadno 48 3 6 2" xfId="16318"/>
    <cellStyle name="Navadno 48 3 6 2 2" xfId="20066"/>
    <cellStyle name="Navadno 48 3 6 2 3" xfId="18259"/>
    <cellStyle name="Navadno 48 3 6 3" xfId="19228"/>
    <cellStyle name="Navadno 48 3 6 4" xfId="17588"/>
    <cellStyle name="Navadno 48 3 7" xfId="15998"/>
    <cellStyle name="Navadno 48 3 7 2" xfId="20067"/>
    <cellStyle name="Navadno 48 3 7 3" xfId="17940"/>
    <cellStyle name="Navadno 48 3 8" xfId="18909"/>
    <cellStyle name="Navadno 48 3 9" xfId="16968"/>
    <cellStyle name="Navadno 48 4" xfId="5674"/>
    <cellStyle name="Navadno 48 4 2" xfId="14875"/>
    <cellStyle name="Navadno 48 4 2 2" xfId="15555"/>
    <cellStyle name="Navadno 48 4 2 2 2" xfId="16320"/>
    <cellStyle name="Navadno 48 4 2 2 2 2" xfId="20068"/>
    <cellStyle name="Navadno 48 4 2 2 2 3" xfId="18261"/>
    <cellStyle name="Navadno 48 4 2 2 3" xfId="19230"/>
    <cellStyle name="Navadno 48 4 2 2 4" xfId="17808"/>
    <cellStyle name="Navadno 48 4 2 3" xfId="16319"/>
    <cellStyle name="Navadno 48 4 2 3 2" xfId="20069"/>
    <cellStyle name="Navadno 48 4 2 3 3" xfId="18260"/>
    <cellStyle name="Navadno 48 4 2 4" xfId="19229"/>
    <cellStyle name="Navadno 48 4 2 5" xfId="17368"/>
    <cellStyle name="Navadno 48 4 3" xfId="15139"/>
    <cellStyle name="Navadno 48 4 3 2" xfId="16321"/>
    <cellStyle name="Navadno 48 4 3 2 2" xfId="20070"/>
    <cellStyle name="Navadno 48 4 3 2 3" xfId="18262"/>
    <cellStyle name="Navadno 48 4 3 3" xfId="19231"/>
    <cellStyle name="Navadno 48 4 3 4" xfId="17632"/>
    <cellStyle name="Navadno 48 4 4" xfId="16042"/>
    <cellStyle name="Navadno 48 4 4 2" xfId="20071"/>
    <cellStyle name="Navadno 48 4 4 3" xfId="17984"/>
    <cellStyle name="Navadno 48 4 5" xfId="18953"/>
    <cellStyle name="Navadno 48 4 6" xfId="17012"/>
    <cellStyle name="Navadno 48 4 7" xfId="8550"/>
    <cellStyle name="Navadno 48 5" xfId="5762"/>
    <cellStyle name="Navadno 48 5 2" xfId="14963"/>
    <cellStyle name="Navadno 48 5 2 2" xfId="16323"/>
    <cellStyle name="Navadno 48 5 2 2 2" xfId="20072"/>
    <cellStyle name="Navadno 48 5 2 2 3" xfId="18264"/>
    <cellStyle name="Navadno 48 5 2 3" xfId="19233"/>
    <cellStyle name="Navadno 48 5 2 4" xfId="17456"/>
    <cellStyle name="Navadno 48 5 3" xfId="15227"/>
    <cellStyle name="Navadno 48 5 3 2" xfId="16324"/>
    <cellStyle name="Navadno 48 5 3 2 2" xfId="20073"/>
    <cellStyle name="Navadno 48 5 3 2 3" xfId="18265"/>
    <cellStyle name="Navadno 48 5 3 3" xfId="19234"/>
    <cellStyle name="Navadno 48 5 3 4" xfId="17720"/>
    <cellStyle name="Navadno 48 5 4" xfId="16322"/>
    <cellStyle name="Navadno 48 5 4 2" xfId="20074"/>
    <cellStyle name="Navadno 48 5 4 3" xfId="18263"/>
    <cellStyle name="Navadno 48 5 5" xfId="19232"/>
    <cellStyle name="Navadno 48 5 6" xfId="17104"/>
    <cellStyle name="Navadno 48 5 7" xfId="14345"/>
    <cellStyle name="Navadno 48 6" xfId="14787"/>
    <cellStyle name="Navadno 48 6 2" xfId="16325"/>
    <cellStyle name="Navadno 48 6 2 2" xfId="20075"/>
    <cellStyle name="Navadno 48 6 2 3" xfId="18266"/>
    <cellStyle name="Navadno 48 6 3" xfId="19235"/>
    <cellStyle name="Navadno 48 6 4" xfId="17280"/>
    <cellStyle name="Navadno 48 7" xfId="14451"/>
    <cellStyle name="Navadno 48 7 2" xfId="16326"/>
    <cellStyle name="Navadno 48 7 2 2" xfId="20076"/>
    <cellStyle name="Navadno 48 7 2 3" xfId="18267"/>
    <cellStyle name="Navadno 48 7 3" xfId="19236"/>
    <cellStyle name="Navadno 48 7 4" xfId="17192"/>
    <cellStyle name="Navadno 48 8" xfId="15051"/>
    <cellStyle name="Navadno 48 8 2" xfId="16327"/>
    <cellStyle name="Navadno 48 8 2 2" xfId="20077"/>
    <cellStyle name="Navadno 48 8 2 3" xfId="18268"/>
    <cellStyle name="Navadno 48 8 3" xfId="19237"/>
    <cellStyle name="Navadno 48 8 4" xfId="17544"/>
    <cellStyle name="Navadno 48 9" xfId="15954"/>
    <cellStyle name="Navadno 48 9 2" xfId="20078"/>
    <cellStyle name="Navadno 48 9 3" xfId="17896"/>
    <cellStyle name="Navadno 49" xfId="5594"/>
    <cellStyle name="Navadno 49 10" xfId="18851"/>
    <cellStyle name="Navadno 49 11" xfId="16910"/>
    <cellStyle name="Navadno 49 12" xfId="6682"/>
    <cellStyle name="Navadno 49 2" xfId="5637"/>
    <cellStyle name="Navadno 49 2 10" xfId="16932"/>
    <cellStyle name="Navadno 49 2 11" xfId="6704"/>
    <cellStyle name="Navadno 49 2 2" xfId="5726"/>
    <cellStyle name="Navadno 49 2 2 10" xfId="6748"/>
    <cellStyle name="Navadno 49 2 2 2" xfId="5814"/>
    <cellStyle name="Navadno 49 2 2 2 2" xfId="14881"/>
    <cellStyle name="Navadno 49 2 2 2 2 2" xfId="15561"/>
    <cellStyle name="Navadno 49 2 2 2 2 2 2" xfId="16329"/>
    <cellStyle name="Navadno 49 2 2 2 2 2 2 2" xfId="20079"/>
    <cellStyle name="Navadno 49 2 2 2 2 2 2 3" xfId="18270"/>
    <cellStyle name="Navadno 49 2 2 2 2 2 3" xfId="19239"/>
    <cellStyle name="Navadno 49 2 2 2 2 2 4" xfId="17814"/>
    <cellStyle name="Navadno 49 2 2 2 2 3" xfId="16328"/>
    <cellStyle name="Navadno 49 2 2 2 2 3 2" xfId="20080"/>
    <cellStyle name="Navadno 49 2 2 2 2 3 3" xfId="18269"/>
    <cellStyle name="Navadno 49 2 2 2 2 4" xfId="19238"/>
    <cellStyle name="Navadno 49 2 2 2 2 5" xfId="17374"/>
    <cellStyle name="Navadno 49 2 2 2 3" xfId="15145"/>
    <cellStyle name="Navadno 49 2 2 2 3 2" xfId="16330"/>
    <cellStyle name="Navadno 49 2 2 2 3 2 2" xfId="20081"/>
    <cellStyle name="Navadno 49 2 2 2 3 2 3" xfId="18271"/>
    <cellStyle name="Navadno 49 2 2 2 3 3" xfId="19240"/>
    <cellStyle name="Navadno 49 2 2 2 3 4" xfId="17638"/>
    <cellStyle name="Navadno 49 2 2 2 4" xfId="16048"/>
    <cellStyle name="Navadno 49 2 2 2 4 2" xfId="20082"/>
    <cellStyle name="Navadno 49 2 2 2 4 3" xfId="17990"/>
    <cellStyle name="Navadno 49 2 2 2 5" xfId="18959"/>
    <cellStyle name="Navadno 49 2 2 2 6" xfId="17018"/>
    <cellStyle name="Navadno 49 2 2 2 7" xfId="8556"/>
    <cellStyle name="Navadno 49 2 2 3" xfId="14401"/>
    <cellStyle name="Navadno 49 2 2 3 2" xfId="15015"/>
    <cellStyle name="Navadno 49 2 2 3 2 2" xfId="16332"/>
    <cellStyle name="Navadno 49 2 2 3 2 2 2" xfId="20083"/>
    <cellStyle name="Navadno 49 2 2 3 2 2 3" xfId="18273"/>
    <cellStyle name="Navadno 49 2 2 3 2 3" xfId="19242"/>
    <cellStyle name="Navadno 49 2 2 3 2 4" xfId="17508"/>
    <cellStyle name="Navadno 49 2 2 3 3" xfId="15279"/>
    <cellStyle name="Navadno 49 2 2 3 3 2" xfId="16333"/>
    <cellStyle name="Navadno 49 2 2 3 3 2 2" xfId="20084"/>
    <cellStyle name="Navadno 49 2 2 3 3 2 3" xfId="18274"/>
    <cellStyle name="Navadno 49 2 2 3 3 3" xfId="19243"/>
    <cellStyle name="Navadno 49 2 2 3 3 4" xfId="17772"/>
    <cellStyle name="Navadno 49 2 2 3 4" xfId="16331"/>
    <cellStyle name="Navadno 49 2 2 3 4 2" xfId="20085"/>
    <cellStyle name="Navadno 49 2 2 3 4 3" xfId="18272"/>
    <cellStyle name="Navadno 49 2 2 3 5" xfId="19241"/>
    <cellStyle name="Navadno 49 2 2 3 6" xfId="17156"/>
    <cellStyle name="Navadno 49 2 2 4" xfId="14839"/>
    <cellStyle name="Navadno 49 2 2 4 2" xfId="16334"/>
    <cellStyle name="Navadno 49 2 2 4 2 2" xfId="20086"/>
    <cellStyle name="Navadno 49 2 2 4 2 3" xfId="18275"/>
    <cellStyle name="Navadno 49 2 2 4 3" xfId="19244"/>
    <cellStyle name="Navadno 49 2 2 4 4" xfId="17332"/>
    <cellStyle name="Navadno 49 2 2 5" xfId="14503"/>
    <cellStyle name="Navadno 49 2 2 5 2" xfId="16335"/>
    <cellStyle name="Navadno 49 2 2 5 2 2" xfId="20087"/>
    <cellStyle name="Navadno 49 2 2 5 2 3" xfId="18276"/>
    <cellStyle name="Navadno 49 2 2 5 3" xfId="19245"/>
    <cellStyle name="Navadno 49 2 2 5 4" xfId="17244"/>
    <cellStyle name="Navadno 49 2 2 6" xfId="15103"/>
    <cellStyle name="Navadno 49 2 2 6 2" xfId="16336"/>
    <cellStyle name="Navadno 49 2 2 6 2 2" xfId="20088"/>
    <cellStyle name="Navadno 49 2 2 6 2 3" xfId="18277"/>
    <cellStyle name="Navadno 49 2 2 6 3" xfId="19246"/>
    <cellStyle name="Navadno 49 2 2 6 4" xfId="17596"/>
    <cellStyle name="Navadno 49 2 2 7" xfId="16006"/>
    <cellStyle name="Navadno 49 2 2 7 2" xfId="20089"/>
    <cellStyle name="Navadno 49 2 2 7 3" xfId="17948"/>
    <cellStyle name="Navadno 49 2 2 8" xfId="18917"/>
    <cellStyle name="Navadno 49 2 2 9" xfId="16976"/>
    <cellStyle name="Navadno 49 2 3" xfId="5682"/>
    <cellStyle name="Navadno 49 2 3 2" xfId="14880"/>
    <cellStyle name="Navadno 49 2 3 2 2" xfId="15560"/>
    <cellStyle name="Navadno 49 2 3 2 2 2" xfId="16338"/>
    <cellStyle name="Navadno 49 2 3 2 2 2 2" xfId="20090"/>
    <cellStyle name="Navadno 49 2 3 2 2 2 3" xfId="18279"/>
    <cellStyle name="Navadno 49 2 3 2 2 3" xfId="19248"/>
    <cellStyle name="Navadno 49 2 3 2 2 4" xfId="17813"/>
    <cellStyle name="Navadno 49 2 3 2 3" xfId="16337"/>
    <cellStyle name="Navadno 49 2 3 2 3 2" xfId="20091"/>
    <cellStyle name="Navadno 49 2 3 2 3 3" xfId="18278"/>
    <cellStyle name="Navadno 49 2 3 2 4" xfId="19247"/>
    <cellStyle name="Navadno 49 2 3 2 5" xfId="17373"/>
    <cellStyle name="Navadno 49 2 3 3" xfId="15144"/>
    <cellStyle name="Navadno 49 2 3 3 2" xfId="16339"/>
    <cellStyle name="Navadno 49 2 3 3 2 2" xfId="20092"/>
    <cellStyle name="Navadno 49 2 3 3 2 3" xfId="18280"/>
    <cellStyle name="Navadno 49 2 3 3 3" xfId="19249"/>
    <cellStyle name="Navadno 49 2 3 3 4" xfId="17637"/>
    <cellStyle name="Navadno 49 2 3 4" xfId="16047"/>
    <cellStyle name="Navadno 49 2 3 4 2" xfId="20093"/>
    <cellStyle name="Navadno 49 2 3 4 3" xfId="17989"/>
    <cellStyle name="Navadno 49 2 3 5" xfId="18958"/>
    <cellStyle name="Navadno 49 2 3 6" xfId="17017"/>
    <cellStyle name="Navadno 49 2 3 7" xfId="8555"/>
    <cellStyle name="Navadno 49 2 4" xfId="5770"/>
    <cellStyle name="Navadno 49 2 4 2" xfId="14971"/>
    <cellStyle name="Navadno 49 2 4 2 2" xfId="16341"/>
    <cellStyle name="Navadno 49 2 4 2 2 2" xfId="20094"/>
    <cellStyle name="Navadno 49 2 4 2 2 3" xfId="18282"/>
    <cellStyle name="Navadno 49 2 4 2 3" xfId="19251"/>
    <cellStyle name="Navadno 49 2 4 2 4" xfId="17464"/>
    <cellStyle name="Navadno 49 2 4 3" xfId="15235"/>
    <cellStyle name="Navadno 49 2 4 3 2" xfId="16342"/>
    <cellStyle name="Navadno 49 2 4 3 2 2" xfId="20095"/>
    <cellStyle name="Navadno 49 2 4 3 2 3" xfId="18283"/>
    <cellStyle name="Navadno 49 2 4 3 3" xfId="19252"/>
    <cellStyle name="Navadno 49 2 4 3 4" xfId="17728"/>
    <cellStyle name="Navadno 49 2 4 4" xfId="16340"/>
    <cellStyle name="Navadno 49 2 4 4 2" xfId="20096"/>
    <cellStyle name="Navadno 49 2 4 4 3" xfId="18281"/>
    <cellStyle name="Navadno 49 2 4 5" xfId="19250"/>
    <cellStyle name="Navadno 49 2 4 6" xfId="17112"/>
    <cellStyle name="Navadno 49 2 4 7" xfId="14357"/>
    <cellStyle name="Navadno 49 2 5" xfId="14795"/>
    <cellStyle name="Navadno 49 2 5 2" xfId="16343"/>
    <cellStyle name="Navadno 49 2 5 2 2" xfId="20097"/>
    <cellStyle name="Navadno 49 2 5 2 3" xfId="18284"/>
    <cellStyle name="Navadno 49 2 5 3" xfId="19253"/>
    <cellStyle name="Navadno 49 2 5 4" xfId="17288"/>
    <cellStyle name="Navadno 49 2 6" xfId="14459"/>
    <cellStyle name="Navadno 49 2 6 2" xfId="16344"/>
    <cellStyle name="Navadno 49 2 6 2 2" xfId="20098"/>
    <cellStyle name="Navadno 49 2 6 2 3" xfId="18285"/>
    <cellStyle name="Navadno 49 2 6 3" xfId="19254"/>
    <cellStyle name="Navadno 49 2 6 4" xfId="17200"/>
    <cellStyle name="Navadno 49 2 7" xfId="15059"/>
    <cellStyle name="Navadno 49 2 7 2" xfId="16345"/>
    <cellStyle name="Navadno 49 2 7 2 2" xfId="20099"/>
    <cellStyle name="Navadno 49 2 7 2 3" xfId="18286"/>
    <cellStyle name="Navadno 49 2 7 3" xfId="19255"/>
    <cellStyle name="Navadno 49 2 7 4" xfId="17552"/>
    <cellStyle name="Navadno 49 2 8" xfId="15962"/>
    <cellStyle name="Navadno 49 2 8 2" xfId="20100"/>
    <cellStyle name="Navadno 49 2 8 3" xfId="17904"/>
    <cellStyle name="Navadno 49 2 9" xfId="18873"/>
    <cellStyle name="Navadno 49 3" xfId="5704"/>
    <cellStyle name="Navadno 49 3 10" xfId="6726"/>
    <cellStyle name="Navadno 49 3 2" xfId="5792"/>
    <cellStyle name="Navadno 49 3 2 2" xfId="14882"/>
    <cellStyle name="Navadno 49 3 2 2 2" xfId="15562"/>
    <cellStyle name="Navadno 49 3 2 2 2 2" xfId="16347"/>
    <cellStyle name="Navadno 49 3 2 2 2 2 2" xfId="20101"/>
    <cellStyle name="Navadno 49 3 2 2 2 2 3" xfId="18288"/>
    <cellStyle name="Navadno 49 3 2 2 2 3" xfId="19257"/>
    <cellStyle name="Navadno 49 3 2 2 2 4" xfId="17815"/>
    <cellStyle name="Navadno 49 3 2 2 3" xfId="16346"/>
    <cellStyle name="Navadno 49 3 2 2 3 2" xfId="20102"/>
    <cellStyle name="Navadno 49 3 2 2 3 3" xfId="18287"/>
    <cellStyle name="Navadno 49 3 2 2 4" xfId="19256"/>
    <cellStyle name="Navadno 49 3 2 2 5" xfId="17375"/>
    <cellStyle name="Navadno 49 3 2 3" xfId="15146"/>
    <cellStyle name="Navadno 49 3 2 3 2" xfId="16348"/>
    <cellStyle name="Navadno 49 3 2 3 2 2" xfId="20103"/>
    <cellStyle name="Navadno 49 3 2 3 2 3" xfId="18289"/>
    <cellStyle name="Navadno 49 3 2 3 3" xfId="19258"/>
    <cellStyle name="Navadno 49 3 2 3 4" xfId="17639"/>
    <cellStyle name="Navadno 49 3 2 4" xfId="16049"/>
    <cellStyle name="Navadno 49 3 2 4 2" xfId="20104"/>
    <cellStyle name="Navadno 49 3 2 4 3" xfId="17991"/>
    <cellStyle name="Navadno 49 3 2 5" xfId="18960"/>
    <cellStyle name="Navadno 49 3 2 6" xfId="17019"/>
    <cellStyle name="Navadno 49 3 2 7" xfId="8557"/>
    <cellStyle name="Navadno 49 3 3" xfId="14379"/>
    <cellStyle name="Navadno 49 3 3 2" xfId="14993"/>
    <cellStyle name="Navadno 49 3 3 2 2" xfId="16350"/>
    <cellStyle name="Navadno 49 3 3 2 2 2" xfId="20105"/>
    <cellStyle name="Navadno 49 3 3 2 2 3" xfId="18291"/>
    <cellStyle name="Navadno 49 3 3 2 3" xfId="19260"/>
    <cellStyle name="Navadno 49 3 3 2 4" xfId="17486"/>
    <cellStyle name="Navadno 49 3 3 3" xfId="15257"/>
    <cellStyle name="Navadno 49 3 3 3 2" xfId="16351"/>
    <cellStyle name="Navadno 49 3 3 3 2 2" xfId="20106"/>
    <cellStyle name="Navadno 49 3 3 3 2 3" xfId="18292"/>
    <cellStyle name="Navadno 49 3 3 3 3" xfId="19261"/>
    <cellStyle name="Navadno 49 3 3 3 4" xfId="17750"/>
    <cellStyle name="Navadno 49 3 3 4" xfId="16349"/>
    <cellStyle name="Navadno 49 3 3 4 2" xfId="20107"/>
    <cellStyle name="Navadno 49 3 3 4 3" xfId="18290"/>
    <cellStyle name="Navadno 49 3 3 5" xfId="19259"/>
    <cellStyle name="Navadno 49 3 3 6" xfId="17134"/>
    <cellStyle name="Navadno 49 3 4" xfId="14817"/>
    <cellStyle name="Navadno 49 3 4 2" xfId="16352"/>
    <cellStyle name="Navadno 49 3 4 2 2" xfId="20108"/>
    <cellStyle name="Navadno 49 3 4 2 3" xfId="18293"/>
    <cellStyle name="Navadno 49 3 4 3" xfId="19262"/>
    <cellStyle name="Navadno 49 3 4 4" xfId="17310"/>
    <cellStyle name="Navadno 49 3 5" xfId="14481"/>
    <cellStyle name="Navadno 49 3 5 2" xfId="16353"/>
    <cellStyle name="Navadno 49 3 5 2 2" xfId="20109"/>
    <cellStyle name="Navadno 49 3 5 2 3" xfId="18294"/>
    <cellStyle name="Navadno 49 3 5 3" xfId="19263"/>
    <cellStyle name="Navadno 49 3 5 4" xfId="17222"/>
    <cellStyle name="Navadno 49 3 6" xfId="15081"/>
    <cellStyle name="Navadno 49 3 6 2" xfId="16354"/>
    <cellStyle name="Navadno 49 3 6 2 2" xfId="20110"/>
    <cellStyle name="Navadno 49 3 6 2 3" xfId="18295"/>
    <cellStyle name="Navadno 49 3 6 3" xfId="19264"/>
    <cellStyle name="Navadno 49 3 6 4" xfId="17574"/>
    <cellStyle name="Navadno 49 3 7" xfId="15984"/>
    <cellStyle name="Navadno 49 3 7 2" xfId="20111"/>
    <cellStyle name="Navadno 49 3 7 3" xfId="17926"/>
    <cellStyle name="Navadno 49 3 8" xfId="18895"/>
    <cellStyle name="Navadno 49 3 9" xfId="16954"/>
    <cellStyle name="Navadno 49 4" xfId="5660"/>
    <cellStyle name="Navadno 49 4 2" xfId="14879"/>
    <cellStyle name="Navadno 49 4 2 2" xfId="15559"/>
    <cellStyle name="Navadno 49 4 2 2 2" xfId="16356"/>
    <cellStyle name="Navadno 49 4 2 2 2 2" xfId="20112"/>
    <cellStyle name="Navadno 49 4 2 2 2 3" xfId="18297"/>
    <cellStyle name="Navadno 49 4 2 2 3" xfId="19266"/>
    <cellStyle name="Navadno 49 4 2 2 4" xfId="17812"/>
    <cellStyle name="Navadno 49 4 2 3" xfId="16355"/>
    <cellStyle name="Navadno 49 4 2 3 2" xfId="20113"/>
    <cellStyle name="Navadno 49 4 2 3 3" xfId="18296"/>
    <cellStyle name="Navadno 49 4 2 4" xfId="19265"/>
    <cellStyle name="Navadno 49 4 2 5" xfId="17372"/>
    <cellStyle name="Navadno 49 4 3" xfId="15143"/>
    <cellStyle name="Navadno 49 4 3 2" xfId="16357"/>
    <cellStyle name="Navadno 49 4 3 2 2" xfId="20114"/>
    <cellStyle name="Navadno 49 4 3 2 3" xfId="18298"/>
    <cellStyle name="Navadno 49 4 3 3" xfId="19267"/>
    <cellStyle name="Navadno 49 4 3 4" xfId="17636"/>
    <cellStyle name="Navadno 49 4 4" xfId="16046"/>
    <cellStyle name="Navadno 49 4 4 2" xfId="20115"/>
    <cellStyle name="Navadno 49 4 4 3" xfId="17988"/>
    <cellStyle name="Navadno 49 4 5" xfId="18957"/>
    <cellStyle name="Navadno 49 4 6" xfId="17016"/>
    <cellStyle name="Navadno 49 4 7" xfId="8554"/>
    <cellStyle name="Navadno 49 5" xfId="5748"/>
    <cellStyle name="Navadno 49 5 2" xfId="14949"/>
    <cellStyle name="Navadno 49 5 2 2" xfId="16359"/>
    <cellStyle name="Navadno 49 5 2 2 2" xfId="20116"/>
    <cellStyle name="Navadno 49 5 2 2 3" xfId="18300"/>
    <cellStyle name="Navadno 49 5 2 3" xfId="19269"/>
    <cellStyle name="Navadno 49 5 2 4" xfId="17442"/>
    <cellStyle name="Navadno 49 5 3" xfId="15213"/>
    <cellStyle name="Navadno 49 5 3 2" xfId="16360"/>
    <cellStyle name="Navadno 49 5 3 2 2" xfId="20117"/>
    <cellStyle name="Navadno 49 5 3 2 3" xfId="18301"/>
    <cellStyle name="Navadno 49 5 3 3" xfId="19270"/>
    <cellStyle name="Navadno 49 5 3 4" xfId="17706"/>
    <cellStyle name="Navadno 49 5 4" xfId="16358"/>
    <cellStyle name="Navadno 49 5 4 2" xfId="20118"/>
    <cellStyle name="Navadno 49 5 4 3" xfId="18299"/>
    <cellStyle name="Navadno 49 5 5" xfId="19268"/>
    <cellStyle name="Navadno 49 5 6" xfId="17090"/>
    <cellStyle name="Navadno 49 5 7" xfId="14331"/>
    <cellStyle name="Navadno 49 6" xfId="14773"/>
    <cellStyle name="Navadno 49 6 2" xfId="16361"/>
    <cellStyle name="Navadno 49 6 2 2" xfId="20119"/>
    <cellStyle name="Navadno 49 6 2 3" xfId="18302"/>
    <cellStyle name="Navadno 49 6 3" xfId="19271"/>
    <cellStyle name="Navadno 49 6 4" xfId="17266"/>
    <cellStyle name="Navadno 49 7" xfId="14437"/>
    <cellStyle name="Navadno 49 7 2" xfId="16362"/>
    <cellStyle name="Navadno 49 7 2 2" xfId="20120"/>
    <cellStyle name="Navadno 49 7 2 3" xfId="18303"/>
    <cellStyle name="Navadno 49 7 3" xfId="19272"/>
    <cellStyle name="Navadno 49 7 4" xfId="17178"/>
    <cellStyle name="Navadno 49 8" xfId="15037"/>
    <cellStyle name="Navadno 49 8 2" xfId="16363"/>
    <cellStyle name="Navadno 49 8 2 2" xfId="20121"/>
    <cellStyle name="Navadno 49 8 2 3" xfId="18304"/>
    <cellStyle name="Navadno 49 8 3" xfId="19273"/>
    <cellStyle name="Navadno 49 8 4" xfId="17530"/>
    <cellStyle name="Navadno 49 9" xfId="15940"/>
    <cellStyle name="Navadno 49 9 2" xfId="20122"/>
    <cellStyle name="Navadno 49 9 3" xfId="17882"/>
    <cellStyle name="Navadno 5" xfId="465"/>
    <cellStyle name="Navadno 5 2" xfId="466"/>
    <cellStyle name="Navadno 5 2 2" xfId="8205"/>
    <cellStyle name="Navadno 5 2 3" xfId="7426"/>
    <cellStyle name="Navadno 5 3" xfId="467"/>
    <cellStyle name="Navadno 5 3 2" xfId="468"/>
    <cellStyle name="Navadno 5 3 2 2" xfId="7984"/>
    <cellStyle name="Navadno 5 3 2 3" xfId="7424"/>
    <cellStyle name="Navadno 5 3 3" xfId="1485"/>
    <cellStyle name="Navadno 5 3 3 2" xfId="7098"/>
    <cellStyle name="Navadno 5 3 3 3" xfId="6822"/>
    <cellStyle name="Navadno 5 3 4" xfId="7982"/>
    <cellStyle name="Navadno 5 3 5" xfId="7097"/>
    <cellStyle name="Navadno 5 3 6" xfId="7425"/>
    <cellStyle name="Navadno 5 4" xfId="469"/>
    <cellStyle name="Navadno 5 4 2" xfId="1486"/>
    <cellStyle name="Navadno 5 4 2 2" xfId="6311"/>
    <cellStyle name="Navadno 5 4 2 3" xfId="6821"/>
    <cellStyle name="Navadno 5 4 3" xfId="1487"/>
    <cellStyle name="Navadno 5 4 3 2" xfId="3384"/>
    <cellStyle name="Navadno 5 4 3 3" xfId="3385"/>
    <cellStyle name="Navadno 5 4 3 4" xfId="8558"/>
    <cellStyle name="Navadno 5 4 4" xfId="7423"/>
    <cellStyle name="Navadno 5 5" xfId="1488"/>
    <cellStyle name="Navadno 5 5 2" xfId="6820"/>
    <cellStyle name="Navadno 5 5 3" xfId="8559"/>
    <cellStyle name="Navadno 5 6" xfId="5576"/>
    <cellStyle name="Navadno 5 6 2" xfId="6819"/>
    <cellStyle name="Navadno 5 6 3" xfId="8560"/>
    <cellStyle name="Navadno 5 7" xfId="5626"/>
    <cellStyle name="Navadno 5 8" xfId="6823"/>
    <cellStyle name="Navadno 50" xfId="5593"/>
    <cellStyle name="Navadno 50 10" xfId="18850"/>
    <cellStyle name="Navadno 50 11" xfId="16909"/>
    <cellStyle name="Navadno 50 12" xfId="6681"/>
    <cellStyle name="Navadno 50 2" xfId="5636"/>
    <cellStyle name="Navadno 50 2 10" xfId="16931"/>
    <cellStyle name="Navadno 50 2 11" xfId="6703"/>
    <cellStyle name="Navadno 50 2 2" xfId="5725"/>
    <cellStyle name="Navadno 50 2 2 10" xfId="6747"/>
    <cellStyle name="Navadno 50 2 2 2" xfId="5813"/>
    <cellStyle name="Navadno 50 2 2 2 2" xfId="14885"/>
    <cellStyle name="Navadno 50 2 2 2 2 2" xfId="15565"/>
    <cellStyle name="Navadno 50 2 2 2 2 2 2" xfId="16365"/>
    <cellStyle name="Navadno 50 2 2 2 2 2 2 2" xfId="20123"/>
    <cellStyle name="Navadno 50 2 2 2 2 2 2 3" xfId="18306"/>
    <cellStyle name="Navadno 50 2 2 2 2 2 3" xfId="19275"/>
    <cellStyle name="Navadno 50 2 2 2 2 2 4" xfId="17818"/>
    <cellStyle name="Navadno 50 2 2 2 2 3" xfId="16364"/>
    <cellStyle name="Navadno 50 2 2 2 2 3 2" xfId="20124"/>
    <cellStyle name="Navadno 50 2 2 2 2 3 3" xfId="18305"/>
    <cellStyle name="Navadno 50 2 2 2 2 4" xfId="19274"/>
    <cellStyle name="Navadno 50 2 2 2 2 5" xfId="17378"/>
    <cellStyle name="Navadno 50 2 2 2 3" xfId="15149"/>
    <cellStyle name="Navadno 50 2 2 2 3 2" xfId="16366"/>
    <cellStyle name="Navadno 50 2 2 2 3 2 2" xfId="20125"/>
    <cellStyle name="Navadno 50 2 2 2 3 2 3" xfId="18307"/>
    <cellStyle name="Navadno 50 2 2 2 3 3" xfId="19276"/>
    <cellStyle name="Navadno 50 2 2 2 3 4" xfId="17642"/>
    <cellStyle name="Navadno 50 2 2 2 4" xfId="16052"/>
    <cellStyle name="Navadno 50 2 2 2 4 2" xfId="20126"/>
    <cellStyle name="Navadno 50 2 2 2 4 3" xfId="17994"/>
    <cellStyle name="Navadno 50 2 2 2 5" xfId="18963"/>
    <cellStyle name="Navadno 50 2 2 2 6" xfId="17022"/>
    <cellStyle name="Navadno 50 2 2 2 7" xfId="8563"/>
    <cellStyle name="Navadno 50 2 2 3" xfId="14400"/>
    <cellStyle name="Navadno 50 2 2 3 2" xfId="15014"/>
    <cellStyle name="Navadno 50 2 2 3 2 2" xfId="16368"/>
    <cellStyle name="Navadno 50 2 2 3 2 2 2" xfId="20127"/>
    <cellStyle name="Navadno 50 2 2 3 2 2 3" xfId="18309"/>
    <cellStyle name="Navadno 50 2 2 3 2 3" xfId="19278"/>
    <cellStyle name="Navadno 50 2 2 3 2 4" xfId="17507"/>
    <cellStyle name="Navadno 50 2 2 3 3" xfId="15278"/>
    <cellStyle name="Navadno 50 2 2 3 3 2" xfId="16369"/>
    <cellStyle name="Navadno 50 2 2 3 3 2 2" xfId="20128"/>
    <cellStyle name="Navadno 50 2 2 3 3 2 3" xfId="18310"/>
    <cellStyle name="Navadno 50 2 2 3 3 3" xfId="19279"/>
    <cellStyle name="Navadno 50 2 2 3 3 4" xfId="17771"/>
    <cellStyle name="Navadno 50 2 2 3 4" xfId="16367"/>
    <cellStyle name="Navadno 50 2 2 3 4 2" xfId="20129"/>
    <cellStyle name="Navadno 50 2 2 3 4 3" xfId="18308"/>
    <cellStyle name="Navadno 50 2 2 3 5" xfId="19277"/>
    <cellStyle name="Navadno 50 2 2 3 6" xfId="17155"/>
    <cellStyle name="Navadno 50 2 2 4" xfId="14838"/>
    <cellStyle name="Navadno 50 2 2 4 2" xfId="16370"/>
    <cellStyle name="Navadno 50 2 2 4 2 2" xfId="20130"/>
    <cellStyle name="Navadno 50 2 2 4 2 3" xfId="18311"/>
    <cellStyle name="Navadno 50 2 2 4 3" xfId="19280"/>
    <cellStyle name="Navadno 50 2 2 4 4" xfId="17331"/>
    <cellStyle name="Navadno 50 2 2 5" xfId="14502"/>
    <cellStyle name="Navadno 50 2 2 5 2" xfId="16371"/>
    <cellStyle name="Navadno 50 2 2 5 2 2" xfId="20131"/>
    <cellStyle name="Navadno 50 2 2 5 2 3" xfId="18312"/>
    <cellStyle name="Navadno 50 2 2 5 3" xfId="19281"/>
    <cellStyle name="Navadno 50 2 2 5 4" xfId="17243"/>
    <cellStyle name="Navadno 50 2 2 6" xfId="15102"/>
    <cellStyle name="Navadno 50 2 2 6 2" xfId="16372"/>
    <cellStyle name="Navadno 50 2 2 6 2 2" xfId="20132"/>
    <cellStyle name="Navadno 50 2 2 6 2 3" xfId="18313"/>
    <cellStyle name="Navadno 50 2 2 6 3" xfId="19282"/>
    <cellStyle name="Navadno 50 2 2 6 4" xfId="17595"/>
    <cellStyle name="Navadno 50 2 2 7" xfId="16005"/>
    <cellStyle name="Navadno 50 2 2 7 2" xfId="20133"/>
    <cellStyle name="Navadno 50 2 2 7 3" xfId="17947"/>
    <cellStyle name="Navadno 50 2 2 8" xfId="18916"/>
    <cellStyle name="Navadno 50 2 2 9" xfId="16975"/>
    <cellStyle name="Navadno 50 2 3" xfId="5681"/>
    <cellStyle name="Navadno 50 2 3 2" xfId="14884"/>
    <cellStyle name="Navadno 50 2 3 2 2" xfId="15564"/>
    <cellStyle name="Navadno 50 2 3 2 2 2" xfId="16374"/>
    <cellStyle name="Navadno 50 2 3 2 2 2 2" xfId="20134"/>
    <cellStyle name="Navadno 50 2 3 2 2 2 3" xfId="18315"/>
    <cellStyle name="Navadno 50 2 3 2 2 3" xfId="19284"/>
    <cellStyle name="Navadno 50 2 3 2 2 4" xfId="17817"/>
    <cellStyle name="Navadno 50 2 3 2 3" xfId="16373"/>
    <cellStyle name="Navadno 50 2 3 2 3 2" xfId="20135"/>
    <cellStyle name="Navadno 50 2 3 2 3 3" xfId="18314"/>
    <cellStyle name="Navadno 50 2 3 2 4" xfId="19283"/>
    <cellStyle name="Navadno 50 2 3 2 5" xfId="17377"/>
    <cellStyle name="Navadno 50 2 3 3" xfId="15148"/>
    <cellStyle name="Navadno 50 2 3 3 2" xfId="16375"/>
    <cellStyle name="Navadno 50 2 3 3 2 2" xfId="20136"/>
    <cellStyle name="Navadno 50 2 3 3 2 3" xfId="18316"/>
    <cellStyle name="Navadno 50 2 3 3 3" xfId="19285"/>
    <cellStyle name="Navadno 50 2 3 3 4" xfId="17641"/>
    <cellStyle name="Navadno 50 2 3 4" xfId="16051"/>
    <cellStyle name="Navadno 50 2 3 4 2" xfId="20137"/>
    <cellStyle name="Navadno 50 2 3 4 3" xfId="17993"/>
    <cellStyle name="Navadno 50 2 3 5" xfId="18962"/>
    <cellStyle name="Navadno 50 2 3 6" xfId="17021"/>
    <cellStyle name="Navadno 50 2 3 7" xfId="8562"/>
    <cellStyle name="Navadno 50 2 4" xfId="5769"/>
    <cellStyle name="Navadno 50 2 4 2" xfId="14970"/>
    <cellStyle name="Navadno 50 2 4 2 2" xfId="16377"/>
    <cellStyle name="Navadno 50 2 4 2 2 2" xfId="20138"/>
    <cellStyle name="Navadno 50 2 4 2 2 3" xfId="18318"/>
    <cellStyle name="Navadno 50 2 4 2 3" xfId="19287"/>
    <cellStyle name="Navadno 50 2 4 2 4" xfId="17463"/>
    <cellStyle name="Navadno 50 2 4 3" xfId="15234"/>
    <cellStyle name="Navadno 50 2 4 3 2" xfId="16378"/>
    <cellStyle name="Navadno 50 2 4 3 2 2" xfId="20139"/>
    <cellStyle name="Navadno 50 2 4 3 2 3" xfId="18319"/>
    <cellStyle name="Navadno 50 2 4 3 3" xfId="19288"/>
    <cellStyle name="Navadno 50 2 4 3 4" xfId="17727"/>
    <cellStyle name="Navadno 50 2 4 4" xfId="16376"/>
    <cellStyle name="Navadno 50 2 4 4 2" xfId="20140"/>
    <cellStyle name="Navadno 50 2 4 4 3" xfId="18317"/>
    <cellStyle name="Navadno 50 2 4 5" xfId="19286"/>
    <cellStyle name="Navadno 50 2 4 6" xfId="17111"/>
    <cellStyle name="Navadno 50 2 4 7" xfId="14356"/>
    <cellStyle name="Navadno 50 2 5" xfId="14794"/>
    <cellStyle name="Navadno 50 2 5 2" xfId="16379"/>
    <cellStyle name="Navadno 50 2 5 2 2" xfId="20141"/>
    <cellStyle name="Navadno 50 2 5 2 3" xfId="18320"/>
    <cellStyle name="Navadno 50 2 5 3" xfId="19289"/>
    <cellStyle name="Navadno 50 2 5 4" xfId="17287"/>
    <cellStyle name="Navadno 50 2 6" xfId="14458"/>
    <cellStyle name="Navadno 50 2 6 2" xfId="16380"/>
    <cellStyle name="Navadno 50 2 6 2 2" xfId="20142"/>
    <cellStyle name="Navadno 50 2 6 2 3" xfId="18321"/>
    <cellStyle name="Navadno 50 2 6 3" xfId="19290"/>
    <cellStyle name="Navadno 50 2 6 4" xfId="17199"/>
    <cellStyle name="Navadno 50 2 7" xfId="15058"/>
    <cellStyle name="Navadno 50 2 7 2" xfId="16381"/>
    <cellStyle name="Navadno 50 2 7 2 2" xfId="20143"/>
    <cellStyle name="Navadno 50 2 7 2 3" xfId="18322"/>
    <cellStyle name="Navadno 50 2 7 3" xfId="19291"/>
    <cellStyle name="Navadno 50 2 7 4" xfId="17551"/>
    <cellStyle name="Navadno 50 2 8" xfId="15961"/>
    <cellStyle name="Navadno 50 2 8 2" xfId="20144"/>
    <cellStyle name="Navadno 50 2 8 3" xfId="17903"/>
    <cellStyle name="Navadno 50 2 9" xfId="18872"/>
    <cellStyle name="Navadno 50 3" xfId="5703"/>
    <cellStyle name="Navadno 50 3 10" xfId="6725"/>
    <cellStyle name="Navadno 50 3 2" xfId="5791"/>
    <cellStyle name="Navadno 50 3 2 2" xfId="14886"/>
    <cellStyle name="Navadno 50 3 2 2 2" xfId="15566"/>
    <cellStyle name="Navadno 50 3 2 2 2 2" xfId="16383"/>
    <cellStyle name="Navadno 50 3 2 2 2 2 2" xfId="20145"/>
    <cellStyle name="Navadno 50 3 2 2 2 2 3" xfId="18324"/>
    <cellStyle name="Navadno 50 3 2 2 2 3" xfId="19293"/>
    <cellStyle name="Navadno 50 3 2 2 2 4" xfId="17819"/>
    <cellStyle name="Navadno 50 3 2 2 3" xfId="16382"/>
    <cellStyle name="Navadno 50 3 2 2 3 2" xfId="20146"/>
    <cellStyle name="Navadno 50 3 2 2 3 3" xfId="18323"/>
    <cellStyle name="Navadno 50 3 2 2 4" xfId="19292"/>
    <cellStyle name="Navadno 50 3 2 2 5" xfId="17379"/>
    <cellStyle name="Navadno 50 3 2 3" xfId="15150"/>
    <cellStyle name="Navadno 50 3 2 3 2" xfId="16384"/>
    <cellStyle name="Navadno 50 3 2 3 2 2" xfId="20147"/>
    <cellStyle name="Navadno 50 3 2 3 2 3" xfId="18325"/>
    <cellStyle name="Navadno 50 3 2 3 3" xfId="19294"/>
    <cellStyle name="Navadno 50 3 2 3 4" xfId="17643"/>
    <cellStyle name="Navadno 50 3 2 4" xfId="16053"/>
    <cellStyle name="Navadno 50 3 2 4 2" xfId="20148"/>
    <cellStyle name="Navadno 50 3 2 4 3" xfId="17995"/>
    <cellStyle name="Navadno 50 3 2 5" xfId="18964"/>
    <cellStyle name="Navadno 50 3 2 6" xfId="17023"/>
    <cellStyle name="Navadno 50 3 2 7" xfId="8564"/>
    <cellStyle name="Navadno 50 3 3" xfId="14378"/>
    <cellStyle name="Navadno 50 3 3 2" xfId="14992"/>
    <cellStyle name="Navadno 50 3 3 2 2" xfId="16386"/>
    <cellStyle name="Navadno 50 3 3 2 2 2" xfId="20149"/>
    <cellStyle name="Navadno 50 3 3 2 2 3" xfId="18327"/>
    <cellStyle name="Navadno 50 3 3 2 3" xfId="19296"/>
    <cellStyle name="Navadno 50 3 3 2 4" xfId="17485"/>
    <cellStyle name="Navadno 50 3 3 3" xfId="15256"/>
    <cellStyle name="Navadno 50 3 3 3 2" xfId="16387"/>
    <cellStyle name="Navadno 50 3 3 3 2 2" xfId="20150"/>
    <cellStyle name="Navadno 50 3 3 3 2 3" xfId="18328"/>
    <cellStyle name="Navadno 50 3 3 3 3" xfId="19297"/>
    <cellStyle name="Navadno 50 3 3 3 4" xfId="17749"/>
    <cellStyle name="Navadno 50 3 3 4" xfId="16385"/>
    <cellStyle name="Navadno 50 3 3 4 2" xfId="20151"/>
    <cellStyle name="Navadno 50 3 3 4 3" xfId="18326"/>
    <cellStyle name="Navadno 50 3 3 5" xfId="19295"/>
    <cellStyle name="Navadno 50 3 3 6" xfId="17133"/>
    <cellStyle name="Navadno 50 3 4" xfId="14816"/>
    <cellStyle name="Navadno 50 3 4 2" xfId="16388"/>
    <cellStyle name="Navadno 50 3 4 2 2" xfId="20152"/>
    <cellStyle name="Navadno 50 3 4 2 3" xfId="18329"/>
    <cellStyle name="Navadno 50 3 4 3" xfId="19298"/>
    <cellStyle name="Navadno 50 3 4 4" xfId="17309"/>
    <cellStyle name="Navadno 50 3 5" xfId="14480"/>
    <cellStyle name="Navadno 50 3 5 2" xfId="16389"/>
    <cellStyle name="Navadno 50 3 5 2 2" xfId="20153"/>
    <cellStyle name="Navadno 50 3 5 2 3" xfId="18330"/>
    <cellStyle name="Navadno 50 3 5 3" xfId="19299"/>
    <cellStyle name="Navadno 50 3 5 4" xfId="17221"/>
    <cellStyle name="Navadno 50 3 6" xfId="15080"/>
    <cellStyle name="Navadno 50 3 6 2" xfId="16390"/>
    <cellStyle name="Navadno 50 3 6 2 2" xfId="20154"/>
    <cellStyle name="Navadno 50 3 6 2 3" xfId="18331"/>
    <cellStyle name="Navadno 50 3 6 3" xfId="19300"/>
    <cellStyle name="Navadno 50 3 6 4" xfId="17573"/>
    <cellStyle name="Navadno 50 3 7" xfId="15983"/>
    <cellStyle name="Navadno 50 3 7 2" xfId="20155"/>
    <cellStyle name="Navadno 50 3 7 3" xfId="17925"/>
    <cellStyle name="Navadno 50 3 8" xfId="18894"/>
    <cellStyle name="Navadno 50 3 9" xfId="16953"/>
    <cellStyle name="Navadno 50 4" xfId="5659"/>
    <cellStyle name="Navadno 50 4 2" xfId="14883"/>
    <cellStyle name="Navadno 50 4 2 2" xfId="15563"/>
    <cellStyle name="Navadno 50 4 2 2 2" xfId="16392"/>
    <cellStyle name="Navadno 50 4 2 2 2 2" xfId="20156"/>
    <cellStyle name="Navadno 50 4 2 2 2 3" xfId="18333"/>
    <cellStyle name="Navadno 50 4 2 2 3" xfId="19302"/>
    <cellStyle name="Navadno 50 4 2 2 4" xfId="17816"/>
    <cellStyle name="Navadno 50 4 2 3" xfId="16391"/>
    <cellStyle name="Navadno 50 4 2 3 2" xfId="20157"/>
    <cellStyle name="Navadno 50 4 2 3 3" xfId="18332"/>
    <cellStyle name="Navadno 50 4 2 4" xfId="19301"/>
    <cellStyle name="Navadno 50 4 2 5" xfId="17376"/>
    <cellStyle name="Navadno 50 4 3" xfId="15147"/>
    <cellStyle name="Navadno 50 4 3 2" xfId="16393"/>
    <cellStyle name="Navadno 50 4 3 2 2" xfId="20158"/>
    <cellStyle name="Navadno 50 4 3 2 3" xfId="18334"/>
    <cellStyle name="Navadno 50 4 3 3" xfId="19303"/>
    <cellStyle name="Navadno 50 4 3 4" xfId="17640"/>
    <cellStyle name="Navadno 50 4 4" xfId="16050"/>
    <cellStyle name="Navadno 50 4 4 2" xfId="20159"/>
    <cellStyle name="Navadno 50 4 4 3" xfId="17992"/>
    <cellStyle name="Navadno 50 4 5" xfId="18961"/>
    <cellStyle name="Navadno 50 4 6" xfId="17020"/>
    <cellStyle name="Navadno 50 4 7" xfId="8561"/>
    <cellStyle name="Navadno 50 5" xfId="5747"/>
    <cellStyle name="Navadno 50 5 2" xfId="14948"/>
    <cellStyle name="Navadno 50 5 2 2" xfId="16395"/>
    <cellStyle name="Navadno 50 5 2 2 2" xfId="20160"/>
    <cellStyle name="Navadno 50 5 2 2 3" xfId="18336"/>
    <cellStyle name="Navadno 50 5 2 3" xfId="19305"/>
    <cellStyle name="Navadno 50 5 2 4" xfId="17441"/>
    <cellStyle name="Navadno 50 5 3" xfId="15212"/>
    <cellStyle name="Navadno 50 5 3 2" xfId="16396"/>
    <cellStyle name="Navadno 50 5 3 2 2" xfId="20161"/>
    <cellStyle name="Navadno 50 5 3 2 3" xfId="18337"/>
    <cellStyle name="Navadno 50 5 3 3" xfId="19306"/>
    <cellStyle name="Navadno 50 5 3 4" xfId="17705"/>
    <cellStyle name="Navadno 50 5 4" xfId="16394"/>
    <cellStyle name="Navadno 50 5 4 2" xfId="20162"/>
    <cellStyle name="Navadno 50 5 4 3" xfId="18335"/>
    <cellStyle name="Navadno 50 5 5" xfId="19304"/>
    <cellStyle name="Navadno 50 5 6" xfId="17089"/>
    <cellStyle name="Navadno 50 5 7" xfId="14330"/>
    <cellStyle name="Navadno 50 6" xfId="14772"/>
    <cellStyle name="Navadno 50 6 2" xfId="16397"/>
    <cellStyle name="Navadno 50 6 2 2" xfId="20163"/>
    <cellStyle name="Navadno 50 6 2 3" xfId="18338"/>
    <cellStyle name="Navadno 50 6 3" xfId="19307"/>
    <cellStyle name="Navadno 50 6 4" xfId="17265"/>
    <cellStyle name="Navadno 50 7" xfId="14436"/>
    <cellStyle name="Navadno 50 7 2" xfId="16398"/>
    <cellStyle name="Navadno 50 7 2 2" xfId="20164"/>
    <cellStyle name="Navadno 50 7 2 3" xfId="18339"/>
    <cellStyle name="Navadno 50 7 3" xfId="19308"/>
    <cellStyle name="Navadno 50 7 4" xfId="17177"/>
    <cellStyle name="Navadno 50 8" xfId="15036"/>
    <cellStyle name="Navadno 50 8 2" xfId="16399"/>
    <cellStyle name="Navadno 50 8 2 2" xfId="20165"/>
    <cellStyle name="Navadno 50 8 2 3" xfId="18340"/>
    <cellStyle name="Navadno 50 8 3" xfId="19309"/>
    <cellStyle name="Navadno 50 8 4" xfId="17529"/>
    <cellStyle name="Navadno 50 9" xfId="15939"/>
    <cellStyle name="Navadno 50 9 2" xfId="20166"/>
    <cellStyle name="Navadno 50 9 3" xfId="17881"/>
    <cellStyle name="Navadno 51" xfId="5598"/>
    <cellStyle name="Navadno 51 10" xfId="18855"/>
    <cellStyle name="Navadno 51 11" xfId="16914"/>
    <cellStyle name="Navadno 51 12" xfId="6686"/>
    <cellStyle name="Navadno 51 2" xfId="5641"/>
    <cellStyle name="Navadno 51 2 10" xfId="16936"/>
    <cellStyle name="Navadno 51 2 11" xfId="6708"/>
    <cellStyle name="Navadno 51 2 2" xfId="5730"/>
    <cellStyle name="Navadno 51 2 2 10" xfId="6752"/>
    <cellStyle name="Navadno 51 2 2 2" xfId="5818"/>
    <cellStyle name="Navadno 51 2 2 2 2" xfId="14889"/>
    <cellStyle name="Navadno 51 2 2 2 2 2" xfId="15569"/>
    <cellStyle name="Navadno 51 2 2 2 2 2 2" xfId="16401"/>
    <cellStyle name="Navadno 51 2 2 2 2 2 2 2" xfId="20167"/>
    <cellStyle name="Navadno 51 2 2 2 2 2 2 3" xfId="18342"/>
    <cellStyle name="Navadno 51 2 2 2 2 2 3" xfId="19311"/>
    <cellStyle name="Navadno 51 2 2 2 2 2 4" xfId="17822"/>
    <cellStyle name="Navadno 51 2 2 2 2 3" xfId="16400"/>
    <cellStyle name="Navadno 51 2 2 2 2 3 2" xfId="20168"/>
    <cellStyle name="Navadno 51 2 2 2 2 3 3" xfId="18341"/>
    <cellStyle name="Navadno 51 2 2 2 2 4" xfId="19310"/>
    <cellStyle name="Navadno 51 2 2 2 2 5" xfId="17382"/>
    <cellStyle name="Navadno 51 2 2 2 3" xfId="15153"/>
    <cellStyle name="Navadno 51 2 2 2 3 2" xfId="16402"/>
    <cellStyle name="Navadno 51 2 2 2 3 2 2" xfId="20169"/>
    <cellStyle name="Navadno 51 2 2 2 3 2 3" xfId="18343"/>
    <cellStyle name="Navadno 51 2 2 2 3 3" xfId="19312"/>
    <cellStyle name="Navadno 51 2 2 2 3 4" xfId="17646"/>
    <cellStyle name="Navadno 51 2 2 2 4" xfId="16056"/>
    <cellStyle name="Navadno 51 2 2 2 4 2" xfId="20170"/>
    <cellStyle name="Navadno 51 2 2 2 4 3" xfId="17998"/>
    <cellStyle name="Navadno 51 2 2 2 5" xfId="18967"/>
    <cellStyle name="Navadno 51 2 2 2 6" xfId="17026"/>
    <cellStyle name="Navadno 51 2 2 2 7" xfId="8567"/>
    <cellStyle name="Navadno 51 2 2 3" xfId="14405"/>
    <cellStyle name="Navadno 51 2 2 3 2" xfId="15019"/>
    <cellStyle name="Navadno 51 2 2 3 2 2" xfId="16404"/>
    <cellStyle name="Navadno 51 2 2 3 2 2 2" xfId="20171"/>
    <cellStyle name="Navadno 51 2 2 3 2 2 3" xfId="18345"/>
    <cellStyle name="Navadno 51 2 2 3 2 3" xfId="19314"/>
    <cellStyle name="Navadno 51 2 2 3 2 4" xfId="17512"/>
    <cellStyle name="Navadno 51 2 2 3 3" xfId="15283"/>
    <cellStyle name="Navadno 51 2 2 3 3 2" xfId="16405"/>
    <cellStyle name="Navadno 51 2 2 3 3 2 2" xfId="20172"/>
    <cellStyle name="Navadno 51 2 2 3 3 2 3" xfId="18346"/>
    <cellStyle name="Navadno 51 2 2 3 3 3" xfId="19315"/>
    <cellStyle name="Navadno 51 2 2 3 3 4" xfId="17776"/>
    <cellStyle name="Navadno 51 2 2 3 4" xfId="16403"/>
    <cellStyle name="Navadno 51 2 2 3 4 2" xfId="20173"/>
    <cellStyle name="Navadno 51 2 2 3 4 3" xfId="18344"/>
    <cellStyle name="Navadno 51 2 2 3 5" xfId="19313"/>
    <cellStyle name="Navadno 51 2 2 3 6" xfId="17160"/>
    <cellStyle name="Navadno 51 2 2 4" xfId="14843"/>
    <cellStyle name="Navadno 51 2 2 4 2" xfId="16406"/>
    <cellStyle name="Navadno 51 2 2 4 2 2" xfId="20174"/>
    <cellStyle name="Navadno 51 2 2 4 2 3" xfId="18347"/>
    <cellStyle name="Navadno 51 2 2 4 3" xfId="19316"/>
    <cellStyle name="Navadno 51 2 2 4 4" xfId="17336"/>
    <cellStyle name="Navadno 51 2 2 5" xfId="14507"/>
    <cellStyle name="Navadno 51 2 2 5 2" xfId="16407"/>
    <cellStyle name="Navadno 51 2 2 5 2 2" xfId="20175"/>
    <cellStyle name="Navadno 51 2 2 5 2 3" xfId="18348"/>
    <cellStyle name="Navadno 51 2 2 5 3" xfId="19317"/>
    <cellStyle name="Navadno 51 2 2 5 4" xfId="17248"/>
    <cellStyle name="Navadno 51 2 2 6" xfId="15107"/>
    <cellStyle name="Navadno 51 2 2 6 2" xfId="16408"/>
    <cellStyle name="Navadno 51 2 2 6 2 2" xfId="20176"/>
    <cellStyle name="Navadno 51 2 2 6 2 3" xfId="18349"/>
    <cellStyle name="Navadno 51 2 2 6 3" xfId="19318"/>
    <cellStyle name="Navadno 51 2 2 6 4" xfId="17600"/>
    <cellStyle name="Navadno 51 2 2 7" xfId="16010"/>
    <cellStyle name="Navadno 51 2 2 7 2" xfId="20177"/>
    <cellStyle name="Navadno 51 2 2 7 3" xfId="17952"/>
    <cellStyle name="Navadno 51 2 2 8" xfId="18921"/>
    <cellStyle name="Navadno 51 2 2 9" xfId="16980"/>
    <cellStyle name="Navadno 51 2 3" xfId="5686"/>
    <cellStyle name="Navadno 51 2 3 2" xfId="14888"/>
    <cellStyle name="Navadno 51 2 3 2 2" xfId="15568"/>
    <cellStyle name="Navadno 51 2 3 2 2 2" xfId="16410"/>
    <cellStyle name="Navadno 51 2 3 2 2 2 2" xfId="20178"/>
    <cellStyle name="Navadno 51 2 3 2 2 2 3" xfId="18351"/>
    <cellStyle name="Navadno 51 2 3 2 2 3" xfId="19320"/>
    <cellStyle name="Navadno 51 2 3 2 2 4" xfId="17821"/>
    <cellStyle name="Navadno 51 2 3 2 3" xfId="16409"/>
    <cellStyle name="Navadno 51 2 3 2 3 2" xfId="20179"/>
    <cellStyle name="Navadno 51 2 3 2 3 3" xfId="18350"/>
    <cellStyle name="Navadno 51 2 3 2 4" xfId="19319"/>
    <cellStyle name="Navadno 51 2 3 2 5" xfId="17381"/>
    <cellStyle name="Navadno 51 2 3 3" xfId="15152"/>
    <cellStyle name="Navadno 51 2 3 3 2" xfId="16411"/>
    <cellStyle name="Navadno 51 2 3 3 2 2" xfId="20180"/>
    <cellStyle name="Navadno 51 2 3 3 2 3" xfId="18352"/>
    <cellStyle name="Navadno 51 2 3 3 3" xfId="19321"/>
    <cellStyle name="Navadno 51 2 3 3 4" xfId="17645"/>
    <cellStyle name="Navadno 51 2 3 4" xfId="16055"/>
    <cellStyle name="Navadno 51 2 3 4 2" xfId="20181"/>
    <cellStyle name="Navadno 51 2 3 4 3" xfId="17997"/>
    <cellStyle name="Navadno 51 2 3 5" xfId="18966"/>
    <cellStyle name="Navadno 51 2 3 6" xfId="17025"/>
    <cellStyle name="Navadno 51 2 3 7" xfId="8566"/>
    <cellStyle name="Navadno 51 2 4" xfId="5774"/>
    <cellStyle name="Navadno 51 2 4 2" xfId="14975"/>
    <cellStyle name="Navadno 51 2 4 2 2" xfId="16413"/>
    <cellStyle name="Navadno 51 2 4 2 2 2" xfId="20182"/>
    <cellStyle name="Navadno 51 2 4 2 2 3" xfId="18354"/>
    <cellStyle name="Navadno 51 2 4 2 3" xfId="19323"/>
    <cellStyle name="Navadno 51 2 4 2 4" xfId="17468"/>
    <cellStyle name="Navadno 51 2 4 3" xfId="15239"/>
    <cellStyle name="Navadno 51 2 4 3 2" xfId="16414"/>
    <cellStyle name="Navadno 51 2 4 3 2 2" xfId="20183"/>
    <cellStyle name="Navadno 51 2 4 3 2 3" xfId="18355"/>
    <cellStyle name="Navadno 51 2 4 3 3" xfId="19324"/>
    <cellStyle name="Navadno 51 2 4 3 4" xfId="17732"/>
    <cellStyle name="Navadno 51 2 4 4" xfId="16412"/>
    <cellStyle name="Navadno 51 2 4 4 2" xfId="20184"/>
    <cellStyle name="Navadno 51 2 4 4 3" xfId="18353"/>
    <cellStyle name="Navadno 51 2 4 5" xfId="19322"/>
    <cellStyle name="Navadno 51 2 4 6" xfId="17116"/>
    <cellStyle name="Navadno 51 2 4 7" xfId="14361"/>
    <cellStyle name="Navadno 51 2 5" xfId="14799"/>
    <cellStyle name="Navadno 51 2 5 2" xfId="16415"/>
    <cellStyle name="Navadno 51 2 5 2 2" xfId="20185"/>
    <cellStyle name="Navadno 51 2 5 2 3" xfId="18356"/>
    <cellStyle name="Navadno 51 2 5 3" xfId="19325"/>
    <cellStyle name="Navadno 51 2 5 4" xfId="17292"/>
    <cellStyle name="Navadno 51 2 6" xfId="14463"/>
    <cellStyle name="Navadno 51 2 6 2" xfId="16416"/>
    <cellStyle name="Navadno 51 2 6 2 2" xfId="20186"/>
    <cellStyle name="Navadno 51 2 6 2 3" xfId="18357"/>
    <cellStyle name="Navadno 51 2 6 3" xfId="19326"/>
    <cellStyle name="Navadno 51 2 6 4" xfId="17204"/>
    <cellStyle name="Navadno 51 2 7" xfId="15063"/>
    <cellStyle name="Navadno 51 2 7 2" xfId="16417"/>
    <cellStyle name="Navadno 51 2 7 2 2" xfId="20187"/>
    <cellStyle name="Navadno 51 2 7 2 3" xfId="18358"/>
    <cellStyle name="Navadno 51 2 7 3" xfId="19327"/>
    <cellStyle name="Navadno 51 2 7 4" xfId="17556"/>
    <cellStyle name="Navadno 51 2 8" xfId="15966"/>
    <cellStyle name="Navadno 51 2 8 2" xfId="20188"/>
    <cellStyle name="Navadno 51 2 8 3" xfId="17908"/>
    <cellStyle name="Navadno 51 2 9" xfId="18877"/>
    <cellStyle name="Navadno 51 3" xfId="5708"/>
    <cellStyle name="Navadno 51 3 10" xfId="6730"/>
    <cellStyle name="Navadno 51 3 2" xfId="5796"/>
    <cellStyle name="Navadno 51 3 2 2" xfId="14890"/>
    <cellStyle name="Navadno 51 3 2 2 2" xfId="15570"/>
    <cellStyle name="Navadno 51 3 2 2 2 2" xfId="16419"/>
    <cellStyle name="Navadno 51 3 2 2 2 2 2" xfId="20189"/>
    <cellStyle name="Navadno 51 3 2 2 2 2 3" xfId="18360"/>
    <cellStyle name="Navadno 51 3 2 2 2 3" xfId="19329"/>
    <cellStyle name="Navadno 51 3 2 2 2 4" xfId="17823"/>
    <cellStyle name="Navadno 51 3 2 2 3" xfId="16418"/>
    <cellStyle name="Navadno 51 3 2 2 3 2" xfId="20190"/>
    <cellStyle name="Navadno 51 3 2 2 3 3" xfId="18359"/>
    <cellStyle name="Navadno 51 3 2 2 4" xfId="19328"/>
    <cellStyle name="Navadno 51 3 2 2 5" xfId="17383"/>
    <cellStyle name="Navadno 51 3 2 3" xfId="15154"/>
    <cellStyle name="Navadno 51 3 2 3 2" xfId="16420"/>
    <cellStyle name="Navadno 51 3 2 3 2 2" xfId="20191"/>
    <cellStyle name="Navadno 51 3 2 3 2 3" xfId="18361"/>
    <cellStyle name="Navadno 51 3 2 3 3" xfId="19330"/>
    <cellStyle name="Navadno 51 3 2 3 4" xfId="17647"/>
    <cellStyle name="Navadno 51 3 2 4" xfId="16057"/>
    <cellStyle name="Navadno 51 3 2 4 2" xfId="20192"/>
    <cellStyle name="Navadno 51 3 2 4 3" xfId="17999"/>
    <cellStyle name="Navadno 51 3 2 5" xfId="18968"/>
    <cellStyle name="Navadno 51 3 2 6" xfId="17027"/>
    <cellStyle name="Navadno 51 3 2 7" xfId="8568"/>
    <cellStyle name="Navadno 51 3 3" xfId="14383"/>
    <cellStyle name="Navadno 51 3 3 2" xfId="14997"/>
    <cellStyle name="Navadno 51 3 3 2 2" xfId="16422"/>
    <cellStyle name="Navadno 51 3 3 2 2 2" xfId="20193"/>
    <cellStyle name="Navadno 51 3 3 2 2 3" xfId="18363"/>
    <cellStyle name="Navadno 51 3 3 2 3" xfId="19332"/>
    <cellStyle name="Navadno 51 3 3 2 4" xfId="17490"/>
    <cellStyle name="Navadno 51 3 3 3" xfId="15261"/>
    <cellStyle name="Navadno 51 3 3 3 2" xfId="16423"/>
    <cellStyle name="Navadno 51 3 3 3 2 2" xfId="20194"/>
    <cellStyle name="Navadno 51 3 3 3 2 3" xfId="18364"/>
    <cellStyle name="Navadno 51 3 3 3 3" xfId="19333"/>
    <cellStyle name="Navadno 51 3 3 3 4" xfId="17754"/>
    <cellStyle name="Navadno 51 3 3 4" xfId="16421"/>
    <cellStyle name="Navadno 51 3 3 4 2" xfId="20195"/>
    <cellStyle name="Navadno 51 3 3 4 3" xfId="18362"/>
    <cellStyle name="Navadno 51 3 3 5" xfId="19331"/>
    <cellStyle name="Navadno 51 3 3 6" xfId="17138"/>
    <cellStyle name="Navadno 51 3 4" xfId="14821"/>
    <cellStyle name="Navadno 51 3 4 2" xfId="16424"/>
    <cellStyle name="Navadno 51 3 4 2 2" xfId="20196"/>
    <cellStyle name="Navadno 51 3 4 2 3" xfId="18365"/>
    <cellStyle name="Navadno 51 3 4 3" xfId="19334"/>
    <cellStyle name="Navadno 51 3 4 4" xfId="17314"/>
    <cellStyle name="Navadno 51 3 5" xfId="14485"/>
    <cellStyle name="Navadno 51 3 5 2" xfId="16425"/>
    <cellStyle name="Navadno 51 3 5 2 2" xfId="20197"/>
    <cellStyle name="Navadno 51 3 5 2 3" xfId="18366"/>
    <cellStyle name="Navadno 51 3 5 3" xfId="19335"/>
    <cellStyle name="Navadno 51 3 5 4" xfId="17226"/>
    <cellStyle name="Navadno 51 3 6" xfId="15085"/>
    <cellStyle name="Navadno 51 3 6 2" xfId="16426"/>
    <cellStyle name="Navadno 51 3 6 2 2" xfId="20198"/>
    <cellStyle name="Navadno 51 3 6 2 3" xfId="18367"/>
    <cellStyle name="Navadno 51 3 6 3" xfId="19336"/>
    <cellStyle name="Navadno 51 3 6 4" xfId="17578"/>
    <cellStyle name="Navadno 51 3 7" xfId="15988"/>
    <cellStyle name="Navadno 51 3 7 2" xfId="20199"/>
    <cellStyle name="Navadno 51 3 7 3" xfId="17930"/>
    <cellStyle name="Navadno 51 3 8" xfId="18899"/>
    <cellStyle name="Navadno 51 3 9" xfId="16958"/>
    <cellStyle name="Navadno 51 4" xfId="5664"/>
    <cellStyle name="Navadno 51 4 2" xfId="14887"/>
    <cellStyle name="Navadno 51 4 2 2" xfId="15567"/>
    <cellStyle name="Navadno 51 4 2 2 2" xfId="16428"/>
    <cellStyle name="Navadno 51 4 2 2 2 2" xfId="20200"/>
    <cellStyle name="Navadno 51 4 2 2 2 3" xfId="18369"/>
    <cellStyle name="Navadno 51 4 2 2 3" xfId="19338"/>
    <cellStyle name="Navadno 51 4 2 2 4" xfId="17820"/>
    <cellStyle name="Navadno 51 4 2 3" xfId="16427"/>
    <cellStyle name="Navadno 51 4 2 3 2" xfId="20201"/>
    <cellStyle name="Navadno 51 4 2 3 3" xfId="18368"/>
    <cellStyle name="Navadno 51 4 2 4" xfId="19337"/>
    <cellStyle name="Navadno 51 4 2 5" xfId="17380"/>
    <cellStyle name="Navadno 51 4 3" xfId="15151"/>
    <cellStyle name="Navadno 51 4 3 2" xfId="16429"/>
    <cellStyle name="Navadno 51 4 3 2 2" xfId="20202"/>
    <cellStyle name="Navadno 51 4 3 2 3" xfId="18370"/>
    <cellStyle name="Navadno 51 4 3 3" xfId="19339"/>
    <cellStyle name="Navadno 51 4 3 4" xfId="17644"/>
    <cellStyle name="Navadno 51 4 4" xfId="16054"/>
    <cellStyle name="Navadno 51 4 4 2" xfId="20203"/>
    <cellStyle name="Navadno 51 4 4 3" xfId="17996"/>
    <cellStyle name="Navadno 51 4 5" xfId="18965"/>
    <cellStyle name="Navadno 51 4 6" xfId="17024"/>
    <cellStyle name="Navadno 51 4 7" xfId="8565"/>
    <cellStyle name="Navadno 51 5" xfId="5752"/>
    <cellStyle name="Navadno 51 5 2" xfId="14953"/>
    <cellStyle name="Navadno 51 5 2 2" xfId="16431"/>
    <cellStyle name="Navadno 51 5 2 2 2" xfId="20204"/>
    <cellStyle name="Navadno 51 5 2 2 3" xfId="18372"/>
    <cellStyle name="Navadno 51 5 2 3" xfId="19341"/>
    <cellStyle name="Navadno 51 5 2 4" xfId="17446"/>
    <cellStyle name="Navadno 51 5 3" xfId="15217"/>
    <cellStyle name="Navadno 51 5 3 2" xfId="16432"/>
    <cellStyle name="Navadno 51 5 3 2 2" xfId="20205"/>
    <cellStyle name="Navadno 51 5 3 2 3" xfId="18373"/>
    <cellStyle name="Navadno 51 5 3 3" xfId="19342"/>
    <cellStyle name="Navadno 51 5 3 4" xfId="17710"/>
    <cellStyle name="Navadno 51 5 4" xfId="16430"/>
    <cellStyle name="Navadno 51 5 4 2" xfId="20206"/>
    <cellStyle name="Navadno 51 5 4 3" xfId="18371"/>
    <cellStyle name="Navadno 51 5 5" xfId="19340"/>
    <cellStyle name="Navadno 51 5 6" xfId="17094"/>
    <cellStyle name="Navadno 51 5 7" xfId="14335"/>
    <cellStyle name="Navadno 51 6" xfId="14777"/>
    <cellStyle name="Navadno 51 6 2" xfId="16433"/>
    <cellStyle name="Navadno 51 6 2 2" xfId="20207"/>
    <cellStyle name="Navadno 51 6 2 3" xfId="18374"/>
    <cellStyle name="Navadno 51 6 3" xfId="19343"/>
    <cellStyle name="Navadno 51 6 4" xfId="17270"/>
    <cellStyle name="Navadno 51 7" xfId="14441"/>
    <cellStyle name="Navadno 51 7 2" xfId="16434"/>
    <cellStyle name="Navadno 51 7 2 2" xfId="20208"/>
    <cellStyle name="Navadno 51 7 2 3" xfId="18375"/>
    <cellStyle name="Navadno 51 7 3" xfId="19344"/>
    <cellStyle name="Navadno 51 7 4" xfId="17182"/>
    <cellStyle name="Navadno 51 8" xfId="15041"/>
    <cellStyle name="Navadno 51 8 2" xfId="16435"/>
    <cellStyle name="Navadno 51 8 2 2" xfId="20209"/>
    <cellStyle name="Navadno 51 8 2 3" xfId="18376"/>
    <cellStyle name="Navadno 51 8 3" xfId="19345"/>
    <cellStyle name="Navadno 51 8 4" xfId="17534"/>
    <cellStyle name="Navadno 51 9" xfId="15944"/>
    <cellStyle name="Navadno 51 9 2" xfId="20210"/>
    <cellStyle name="Navadno 51 9 3" xfId="17886"/>
    <cellStyle name="Navadno 52" xfId="5604"/>
    <cellStyle name="Navadno 52 10" xfId="18860"/>
    <cellStyle name="Navadno 52 11" xfId="16919"/>
    <cellStyle name="Navadno 52 12" xfId="6691"/>
    <cellStyle name="Navadno 52 2" xfId="5646"/>
    <cellStyle name="Navadno 52 2 10" xfId="16941"/>
    <cellStyle name="Navadno 52 2 11" xfId="6713"/>
    <cellStyle name="Navadno 52 2 2" xfId="5735"/>
    <cellStyle name="Navadno 52 2 2 10" xfId="6757"/>
    <cellStyle name="Navadno 52 2 2 2" xfId="5823"/>
    <cellStyle name="Navadno 52 2 2 2 2" xfId="14893"/>
    <cellStyle name="Navadno 52 2 2 2 2 2" xfId="15573"/>
    <cellStyle name="Navadno 52 2 2 2 2 2 2" xfId="16437"/>
    <cellStyle name="Navadno 52 2 2 2 2 2 2 2" xfId="20211"/>
    <cellStyle name="Navadno 52 2 2 2 2 2 2 3" xfId="18378"/>
    <cellStyle name="Navadno 52 2 2 2 2 2 3" xfId="19347"/>
    <cellStyle name="Navadno 52 2 2 2 2 2 4" xfId="17826"/>
    <cellStyle name="Navadno 52 2 2 2 2 3" xfId="16436"/>
    <cellStyle name="Navadno 52 2 2 2 2 3 2" xfId="20212"/>
    <cellStyle name="Navadno 52 2 2 2 2 3 3" xfId="18377"/>
    <cellStyle name="Navadno 52 2 2 2 2 4" xfId="19346"/>
    <cellStyle name="Navadno 52 2 2 2 2 5" xfId="17386"/>
    <cellStyle name="Navadno 52 2 2 2 3" xfId="15157"/>
    <cellStyle name="Navadno 52 2 2 2 3 2" xfId="16438"/>
    <cellStyle name="Navadno 52 2 2 2 3 2 2" xfId="20213"/>
    <cellStyle name="Navadno 52 2 2 2 3 2 3" xfId="18379"/>
    <cellStyle name="Navadno 52 2 2 2 3 3" xfId="19348"/>
    <cellStyle name="Navadno 52 2 2 2 3 4" xfId="17650"/>
    <cellStyle name="Navadno 52 2 2 2 4" xfId="16060"/>
    <cellStyle name="Navadno 52 2 2 2 4 2" xfId="20214"/>
    <cellStyle name="Navadno 52 2 2 2 4 3" xfId="18002"/>
    <cellStyle name="Navadno 52 2 2 2 5" xfId="18971"/>
    <cellStyle name="Navadno 52 2 2 2 6" xfId="17030"/>
    <cellStyle name="Navadno 52 2 2 2 7" xfId="8571"/>
    <cellStyle name="Navadno 52 2 2 3" xfId="14410"/>
    <cellStyle name="Navadno 52 2 2 3 2" xfId="15024"/>
    <cellStyle name="Navadno 52 2 2 3 2 2" xfId="16440"/>
    <cellStyle name="Navadno 52 2 2 3 2 2 2" xfId="20215"/>
    <cellStyle name="Navadno 52 2 2 3 2 2 3" xfId="18381"/>
    <cellStyle name="Navadno 52 2 2 3 2 3" xfId="19350"/>
    <cellStyle name="Navadno 52 2 2 3 2 4" xfId="17517"/>
    <cellStyle name="Navadno 52 2 2 3 3" xfId="15288"/>
    <cellStyle name="Navadno 52 2 2 3 3 2" xfId="16441"/>
    <cellStyle name="Navadno 52 2 2 3 3 2 2" xfId="20216"/>
    <cellStyle name="Navadno 52 2 2 3 3 2 3" xfId="18382"/>
    <cellStyle name="Navadno 52 2 2 3 3 3" xfId="19351"/>
    <cellStyle name="Navadno 52 2 2 3 3 4" xfId="17781"/>
    <cellStyle name="Navadno 52 2 2 3 4" xfId="16439"/>
    <cellStyle name="Navadno 52 2 2 3 4 2" xfId="20217"/>
    <cellStyle name="Navadno 52 2 2 3 4 3" xfId="18380"/>
    <cellStyle name="Navadno 52 2 2 3 5" xfId="19349"/>
    <cellStyle name="Navadno 52 2 2 3 6" xfId="17165"/>
    <cellStyle name="Navadno 52 2 2 4" xfId="14848"/>
    <cellStyle name="Navadno 52 2 2 4 2" xfId="16442"/>
    <cellStyle name="Navadno 52 2 2 4 2 2" xfId="20218"/>
    <cellStyle name="Navadno 52 2 2 4 2 3" xfId="18383"/>
    <cellStyle name="Navadno 52 2 2 4 3" xfId="19352"/>
    <cellStyle name="Navadno 52 2 2 4 4" xfId="17341"/>
    <cellStyle name="Navadno 52 2 2 5" xfId="14512"/>
    <cellStyle name="Navadno 52 2 2 5 2" xfId="16443"/>
    <cellStyle name="Navadno 52 2 2 5 2 2" xfId="20219"/>
    <cellStyle name="Navadno 52 2 2 5 2 3" xfId="18384"/>
    <cellStyle name="Navadno 52 2 2 5 3" xfId="19353"/>
    <cellStyle name="Navadno 52 2 2 5 4" xfId="17253"/>
    <cellStyle name="Navadno 52 2 2 6" xfId="15112"/>
    <cellStyle name="Navadno 52 2 2 6 2" xfId="16444"/>
    <cellStyle name="Navadno 52 2 2 6 2 2" xfId="20220"/>
    <cellStyle name="Navadno 52 2 2 6 2 3" xfId="18385"/>
    <cellStyle name="Navadno 52 2 2 6 3" xfId="19354"/>
    <cellStyle name="Navadno 52 2 2 6 4" xfId="17605"/>
    <cellStyle name="Navadno 52 2 2 7" xfId="16015"/>
    <cellStyle name="Navadno 52 2 2 7 2" xfId="20221"/>
    <cellStyle name="Navadno 52 2 2 7 3" xfId="17957"/>
    <cellStyle name="Navadno 52 2 2 8" xfId="18926"/>
    <cellStyle name="Navadno 52 2 2 9" xfId="16985"/>
    <cellStyle name="Navadno 52 2 3" xfId="5691"/>
    <cellStyle name="Navadno 52 2 3 2" xfId="14892"/>
    <cellStyle name="Navadno 52 2 3 2 2" xfId="15572"/>
    <cellStyle name="Navadno 52 2 3 2 2 2" xfId="16446"/>
    <cellStyle name="Navadno 52 2 3 2 2 2 2" xfId="20222"/>
    <cellStyle name="Navadno 52 2 3 2 2 2 3" xfId="18387"/>
    <cellStyle name="Navadno 52 2 3 2 2 3" xfId="19356"/>
    <cellStyle name="Navadno 52 2 3 2 2 4" xfId="17825"/>
    <cellStyle name="Navadno 52 2 3 2 3" xfId="16445"/>
    <cellStyle name="Navadno 52 2 3 2 3 2" xfId="20223"/>
    <cellStyle name="Navadno 52 2 3 2 3 3" xfId="18386"/>
    <cellStyle name="Navadno 52 2 3 2 4" xfId="19355"/>
    <cellStyle name="Navadno 52 2 3 2 5" xfId="17385"/>
    <cellStyle name="Navadno 52 2 3 3" xfId="15156"/>
    <cellStyle name="Navadno 52 2 3 3 2" xfId="16447"/>
    <cellStyle name="Navadno 52 2 3 3 2 2" xfId="20224"/>
    <cellStyle name="Navadno 52 2 3 3 2 3" xfId="18388"/>
    <cellStyle name="Navadno 52 2 3 3 3" xfId="19357"/>
    <cellStyle name="Navadno 52 2 3 3 4" xfId="17649"/>
    <cellStyle name="Navadno 52 2 3 4" xfId="16059"/>
    <cellStyle name="Navadno 52 2 3 4 2" xfId="20225"/>
    <cellStyle name="Navadno 52 2 3 4 3" xfId="18001"/>
    <cellStyle name="Navadno 52 2 3 5" xfId="18970"/>
    <cellStyle name="Navadno 52 2 3 6" xfId="17029"/>
    <cellStyle name="Navadno 52 2 3 7" xfId="8570"/>
    <cellStyle name="Navadno 52 2 4" xfId="5779"/>
    <cellStyle name="Navadno 52 2 4 2" xfId="14980"/>
    <cellStyle name="Navadno 52 2 4 2 2" xfId="16449"/>
    <cellStyle name="Navadno 52 2 4 2 2 2" xfId="20226"/>
    <cellStyle name="Navadno 52 2 4 2 2 3" xfId="18390"/>
    <cellStyle name="Navadno 52 2 4 2 3" xfId="19359"/>
    <cellStyle name="Navadno 52 2 4 2 4" xfId="17473"/>
    <cellStyle name="Navadno 52 2 4 3" xfId="15244"/>
    <cellStyle name="Navadno 52 2 4 3 2" xfId="16450"/>
    <cellStyle name="Navadno 52 2 4 3 2 2" xfId="20227"/>
    <cellStyle name="Navadno 52 2 4 3 2 3" xfId="18391"/>
    <cellStyle name="Navadno 52 2 4 3 3" xfId="19360"/>
    <cellStyle name="Navadno 52 2 4 3 4" xfId="17737"/>
    <cellStyle name="Navadno 52 2 4 4" xfId="16448"/>
    <cellStyle name="Navadno 52 2 4 4 2" xfId="20228"/>
    <cellStyle name="Navadno 52 2 4 4 3" xfId="18389"/>
    <cellStyle name="Navadno 52 2 4 5" xfId="19358"/>
    <cellStyle name="Navadno 52 2 4 6" xfId="17121"/>
    <cellStyle name="Navadno 52 2 4 7" xfId="14366"/>
    <cellStyle name="Navadno 52 2 5" xfId="14804"/>
    <cellStyle name="Navadno 52 2 5 2" xfId="16451"/>
    <cellStyle name="Navadno 52 2 5 2 2" xfId="20229"/>
    <cellStyle name="Navadno 52 2 5 2 3" xfId="18392"/>
    <cellStyle name="Navadno 52 2 5 3" xfId="19361"/>
    <cellStyle name="Navadno 52 2 5 4" xfId="17297"/>
    <cellStyle name="Navadno 52 2 6" xfId="14468"/>
    <cellStyle name="Navadno 52 2 6 2" xfId="16452"/>
    <cellStyle name="Navadno 52 2 6 2 2" xfId="20230"/>
    <cellStyle name="Navadno 52 2 6 2 3" xfId="18393"/>
    <cellStyle name="Navadno 52 2 6 3" xfId="19362"/>
    <cellStyle name="Navadno 52 2 6 4" xfId="17209"/>
    <cellStyle name="Navadno 52 2 7" xfId="15068"/>
    <cellStyle name="Navadno 52 2 7 2" xfId="16453"/>
    <cellStyle name="Navadno 52 2 7 2 2" xfId="20231"/>
    <cellStyle name="Navadno 52 2 7 2 3" xfId="18394"/>
    <cellStyle name="Navadno 52 2 7 3" xfId="19363"/>
    <cellStyle name="Navadno 52 2 7 4" xfId="17561"/>
    <cellStyle name="Navadno 52 2 8" xfId="15971"/>
    <cellStyle name="Navadno 52 2 8 2" xfId="20232"/>
    <cellStyle name="Navadno 52 2 8 3" xfId="17913"/>
    <cellStyle name="Navadno 52 2 9" xfId="18882"/>
    <cellStyle name="Navadno 52 3" xfId="5713"/>
    <cellStyle name="Navadno 52 3 10" xfId="6735"/>
    <cellStyle name="Navadno 52 3 2" xfId="5801"/>
    <cellStyle name="Navadno 52 3 2 2" xfId="14894"/>
    <cellStyle name="Navadno 52 3 2 2 2" xfId="15574"/>
    <cellStyle name="Navadno 52 3 2 2 2 2" xfId="16455"/>
    <cellStyle name="Navadno 52 3 2 2 2 2 2" xfId="20233"/>
    <cellStyle name="Navadno 52 3 2 2 2 2 3" xfId="18396"/>
    <cellStyle name="Navadno 52 3 2 2 2 3" xfId="19365"/>
    <cellStyle name="Navadno 52 3 2 2 2 4" xfId="17827"/>
    <cellStyle name="Navadno 52 3 2 2 3" xfId="16454"/>
    <cellStyle name="Navadno 52 3 2 2 3 2" xfId="20234"/>
    <cellStyle name="Navadno 52 3 2 2 3 3" xfId="18395"/>
    <cellStyle name="Navadno 52 3 2 2 4" xfId="19364"/>
    <cellStyle name="Navadno 52 3 2 2 5" xfId="17387"/>
    <cellStyle name="Navadno 52 3 2 3" xfId="15158"/>
    <cellStyle name="Navadno 52 3 2 3 2" xfId="16456"/>
    <cellStyle name="Navadno 52 3 2 3 2 2" xfId="20235"/>
    <cellStyle name="Navadno 52 3 2 3 2 3" xfId="18397"/>
    <cellStyle name="Navadno 52 3 2 3 3" xfId="19366"/>
    <cellStyle name="Navadno 52 3 2 3 4" xfId="17651"/>
    <cellStyle name="Navadno 52 3 2 4" xfId="16061"/>
    <cellStyle name="Navadno 52 3 2 4 2" xfId="20236"/>
    <cellStyle name="Navadno 52 3 2 4 3" xfId="18003"/>
    <cellStyle name="Navadno 52 3 2 5" xfId="18972"/>
    <cellStyle name="Navadno 52 3 2 6" xfId="17031"/>
    <cellStyle name="Navadno 52 3 2 7" xfId="8572"/>
    <cellStyle name="Navadno 52 3 3" xfId="14388"/>
    <cellStyle name="Navadno 52 3 3 2" xfId="15002"/>
    <cellStyle name="Navadno 52 3 3 2 2" xfId="16458"/>
    <cellStyle name="Navadno 52 3 3 2 2 2" xfId="20237"/>
    <cellStyle name="Navadno 52 3 3 2 2 3" xfId="18399"/>
    <cellStyle name="Navadno 52 3 3 2 3" xfId="19368"/>
    <cellStyle name="Navadno 52 3 3 2 4" xfId="17495"/>
    <cellStyle name="Navadno 52 3 3 3" xfId="15266"/>
    <cellStyle name="Navadno 52 3 3 3 2" xfId="16459"/>
    <cellStyle name="Navadno 52 3 3 3 2 2" xfId="20238"/>
    <cellStyle name="Navadno 52 3 3 3 2 3" xfId="18400"/>
    <cellStyle name="Navadno 52 3 3 3 3" xfId="19369"/>
    <cellStyle name="Navadno 52 3 3 3 4" xfId="17759"/>
    <cellStyle name="Navadno 52 3 3 4" xfId="16457"/>
    <cellStyle name="Navadno 52 3 3 4 2" xfId="20239"/>
    <cellStyle name="Navadno 52 3 3 4 3" xfId="18398"/>
    <cellStyle name="Navadno 52 3 3 5" xfId="19367"/>
    <cellStyle name="Navadno 52 3 3 6" xfId="17143"/>
    <cellStyle name="Navadno 52 3 4" xfId="14826"/>
    <cellStyle name="Navadno 52 3 4 2" xfId="16460"/>
    <cellStyle name="Navadno 52 3 4 2 2" xfId="20240"/>
    <cellStyle name="Navadno 52 3 4 2 3" xfId="18401"/>
    <cellStyle name="Navadno 52 3 4 3" xfId="19370"/>
    <cellStyle name="Navadno 52 3 4 4" xfId="17319"/>
    <cellStyle name="Navadno 52 3 5" xfId="14490"/>
    <cellStyle name="Navadno 52 3 5 2" xfId="16461"/>
    <cellStyle name="Navadno 52 3 5 2 2" xfId="20241"/>
    <cellStyle name="Navadno 52 3 5 2 3" xfId="18402"/>
    <cellStyle name="Navadno 52 3 5 3" xfId="19371"/>
    <cellStyle name="Navadno 52 3 5 4" xfId="17231"/>
    <cellStyle name="Navadno 52 3 6" xfId="15090"/>
    <cellStyle name="Navadno 52 3 6 2" xfId="16462"/>
    <cellStyle name="Navadno 52 3 6 2 2" xfId="20242"/>
    <cellStyle name="Navadno 52 3 6 2 3" xfId="18403"/>
    <cellStyle name="Navadno 52 3 6 3" xfId="19372"/>
    <cellStyle name="Navadno 52 3 6 4" xfId="17583"/>
    <cellStyle name="Navadno 52 3 7" xfId="15993"/>
    <cellStyle name="Navadno 52 3 7 2" xfId="20243"/>
    <cellStyle name="Navadno 52 3 7 3" xfId="17935"/>
    <cellStyle name="Navadno 52 3 8" xfId="18904"/>
    <cellStyle name="Navadno 52 3 9" xfId="16963"/>
    <cellStyle name="Navadno 52 4" xfId="5669"/>
    <cellStyle name="Navadno 52 4 2" xfId="14891"/>
    <cellStyle name="Navadno 52 4 2 2" xfId="15571"/>
    <cellStyle name="Navadno 52 4 2 2 2" xfId="16464"/>
    <cellStyle name="Navadno 52 4 2 2 2 2" xfId="20244"/>
    <cellStyle name="Navadno 52 4 2 2 2 3" xfId="18405"/>
    <cellStyle name="Navadno 52 4 2 2 3" xfId="19374"/>
    <cellStyle name="Navadno 52 4 2 2 4" xfId="17824"/>
    <cellStyle name="Navadno 52 4 2 3" xfId="16463"/>
    <cellStyle name="Navadno 52 4 2 3 2" xfId="20245"/>
    <cellStyle name="Navadno 52 4 2 3 3" xfId="18404"/>
    <cellStyle name="Navadno 52 4 2 4" xfId="19373"/>
    <cellStyle name="Navadno 52 4 2 5" xfId="17384"/>
    <cellStyle name="Navadno 52 4 3" xfId="15155"/>
    <cellStyle name="Navadno 52 4 3 2" xfId="16465"/>
    <cellStyle name="Navadno 52 4 3 2 2" xfId="20246"/>
    <cellStyle name="Navadno 52 4 3 2 3" xfId="18406"/>
    <cellStyle name="Navadno 52 4 3 3" xfId="19375"/>
    <cellStyle name="Navadno 52 4 3 4" xfId="17648"/>
    <cellStyle name="Navadno 52 4 4" xfId="16058"/>
    <cellStyle name="Navadno 52 4 4 2" xfId="20247"/>
    <cellStyle name="Navadno 52 4 4 3" xfId="18000"/>
    <cellStyle name="Navadno 52 4 5" xfId="18969"/>
    <cellStyle name="Navadno 52 4 6" xfId="17028"/>
    <cellStyle name="Navadno 52 4 7" xfId="8569"/>
    <cellStyle name="Navadno 52 5" xfId="5757"/>
    <cellStyle name="Navadno 52 5 2" xfId="14958"/>
    <cellStyle name="Navadno 52 5 2 2" xfId="16467"/>
    <cellStyle name="Navadno 52 5 2 2 2" xfId="20248"/>
    <cellStyle name="Navadno 52 5 2 2 3" xfId="18408"/>
    <cellStyle name="Navadno 52 5 2 3" xfId="19377"/>
    <cellStyle name="Navadno 52 5 2 4" xfId="17451"/>
    <cellStyle name="Navadno 52 5 3" xfId="15222"/>
    <cellStyle name="Navadno 52 5 3 2" xfId="16468"/>
    <cellStyle name="Navadno 52 5 3 2 2" xfId="20249"/>
    <cellStyle name="Navadno 52 5 3 2 3" xfId="18409"/>
    <cellStyle name="Navadno 52 5 3 3" xfId="19378"/>
    <cellStyle name="Navadno 52 5 3 4" xfId="17715"/>
    <cellStyle name="Navadno 52 5 4" xfId="16466"/>
    <cellStyle name="Navadno 52 5 4 2" xfId="20250"/>
    <cellStyle name="Navadno 52 5 4 3" xfId="18407"/>
    <cellStyle name="Navadno 52 5 5" xfId="19376"/>
    <cellStyle name="Navadno 52 5 6" xfId="17099"/>
    <cellStyle name="Navadno 52 5 7" xfId="14340"/>
    <cellStyle name="Navadno 52 6" xfId="14782"/>
    <cellStyle name="Navadno 52 6 2" xfId="16469"/>
    <cellStyle name="Navadno 52 6 2 2" xfId="20251"/>
    <cellStyle name="Navadno 52 6 2 3" xfId="18410"/>
    <cellStyle name="Navadno 52 6 3" xfId="19379"/>
    <cellStyle name="Navadno 52 6 4" xfId="17275"/>
    <cellStyle name="Navadno 52 7" xfId="14446"/>
    <cellStyle name="Navadno 52 7 2" xfId="16470"/>
    <cellStyle name="Navadno 52 7 2 2" xfId="20252"/>
    <cellStyle name="Navadno 52 7 2 3" xfId="18411"/>
    <cellStyle name="Navadno 52 7 3" xfId="19380"/>
    <cellStyle name="Navadno 52 7 4" xfId="17187"/>
    <cellStyle name="Navadno 52 8" xfId="15046"/>
    <cellStyle name="Navadno 52 8 2" xfId="16471"/>
    <cellStyle name="Navadno 52 8 2 2" xfId="20253"/>
    <cellStyle name="Navadno 52 8 2 3" xfId="18412"/>
    <cellStyle name="Navadno 52 8 3" xfId="19381"/>
    <cellStyle name="Navadno 52 8 4" xfId="17539"/>
    <cellStyle name="Navadno 52 9" xfId="15949"/>
    <cellStyle name="Navadno 52 9 2" xfId="20254"/>
    <cellStyle name="Navadno 52 9 3" xfId="17891"/>
    <cellStyle name="Navadno 53" xfId="5591"/>
    <cellStyle name="Navadno 53 10" xfId="18848"/>
    <cellStyle name="Navadno 53 11" xfId="16907"/>
    <cellStyle name="Navadno 53 12" xfId="6679"/>
    <cellStyle name="Navadno 53 2" xfId="5634"/>
    <cellStyle name="Navadno 53 2 10" xfId="16929"/>
    <cellStyle name="Navadno 53 2 11" xfId="6701"/>
    <cellStyle name="Navadno 53 2 2" xfId="5723"/>
    <cellStyle name="Navadno 53 2 2 10" xfId="6745"/>
    <cellStyle name="Navadno 53 2 2 2" xfId="5811"/>
    <cellStyle name="Navadno 53 2 2 2 2" xfId="14897"/>
    <cellStyle name="Navadno 53 2 2 2 2 2" xfId="15577"/>
    <cellStyle name="Navadno 53 2 2 2 2 2 2" xfId="16473"/>
    <cellStyle name="Navadno 53 2 2 2 2 2 2 2" xfId="20255"/>
    <cellStyle name="Navadno 53 2 2 2 2 2 2 3" xfId="18414"/>
    <cellStyle name="Navadno 53 2 2 2 2 2 3" xfId="19383"/>
    <cellStyle name="Navadno 53 2 2 2 2 2 4" xfId="17830"/>
    <cellStyle name="Navadno 53 2 2 2 2 3" xfId="16472"/>
    <cellStyle name="Navadno 53 2 2 2 2 3 2" xfId="20256"/>
    <cellStyle name="Navadno 53 2 2 2 2 3 3" xfId="18413"/>
    <cellStyle name="Navadno 53 2 2 2 2 4" xfId="19382"/>
    <cellStyle name="Navadno 53 2 2 2 2 5" xfId="17390"/>
    <cellStyle name="Navadno 53 2 2 2 3" xfId="15161"/>
    <cellStyle name="Navadno 53 2 2 2 3 2" xfId="16474"/>
    <cellStyle name="Navadno 53 2 2 2 3 2 2" xfId="20257"/>
    <cellStyle name="Navadno 53 2 2 2 3 2 3" xfId="18415"/>
    <cellStyle name="Navadno 53 2 2 2 3 3" xfId="19384"/>
    <cellStyle name="Navadno 53 2 2 2 3 4" xfId="17654"/>
    <cellStyle name="Navadno 53 2 2 2 4" xfId="16064"/>
    <cellStyle name="Navadno 53 2 2 2 4 2" xfId="20258"/>
    <cellStyle name="Navadno 53 2 2 2 4 3" xfId="18006"/>
    <cellStyle name="Navadno 53 2 2 2 5" xfId="18975"/>
    <cellStyle name="Navadno 53 2 2 2 6" xfId="17034"/>
    <cellStyle name="Navadno 53 2 2 2 7" xfId="8575"/>
    <cellStyle name="Navadno 53 2 2 3" xfId="14398"/>
    <cellStyle name="Navadno 53 2 2 3 2" xfId="15012"/>
    <cellStyle name="Navadno 53 2 2 3 2 2" xfId="16476"/>
    <cellStyle name="Navadno 53 2 2 3 2 2 2" xfId="20259"/>
    <cellStyle name="Navadno 53 2 2 3 2 2 3" xfId="18417"/>
    <cellStyle name="Navadno 53 2 2 3 2 3" xfId="19386"/>
    <cellStyle name="Navadno 53 2 2 3 2 4" xfId="17505"/>
    <cellStyle name="Navadno 53 2 2 3 3" xfId="15276"/>
    <cellStyle name="Navadno 53 2 2 3 3 2" xfId="16477"/>
    <cellStyle name="Navadno 53 2 2 3 3 2 2" xfId="20260"/>
    <cellStyle name="Navadno 53 2 2 3 3 2 3" xfId="18418"/>
    <cellStyle name="Navadno 53 2 2 3 3 3" xfId="19387"/>
    <cellStyle name="Navadno 53 2 2 3 3 4" xfId="17769"/>
    <cellStyle name="Navadno 53 2 2 3 4" xfId="16475"/>
    <cellStyle name="Navadno 53 2 2 3 4 2" xfId="20261"/>
    <cellStyle name="Navadno 53 2 2 3 4 3" xfId="18416"/>
    <cellStyle name="Navadno 53 2 2 3 5" xfId="19385"/>
    <cellStyle name="Navadno 53 2 2 3 6" xfId="17153"/>
    <cellStyle name="Navadno 53 2 2 4" xfId="14836"/>
    <cellStyle name="Navadno 53 2 2 4 2" xfId="16478"/>
    <cellStyle name="Navadno 53 2 2 4 2 2" xfId="20262"/>
    <cellStyle name="Navadno 53 2 2 4 2 3" xfId="18419"/>
    <cellStyle name="Navadno 53 2 2 4 3" xfId="19388"/>
    <cellStyle name="Navadno 53 2 2 4 4" xfId="17329"/>
    <cellStyle name="Navadno 53 2 2 5" xfId="14500"/>
    <cellStyle name="Navadno 53 2 2 5 2" xfId="16479"/>
    <cellStyle name="Navadno 53 2 2 5 2 2" xfId="20263"/>
    <cellStyle name="Navadno 53 2 2 5 2 3" xfId="18420"/>
    <cellStyle name="Navadno 53 2 2 5 3" xfId="19389"/>
    <cellStyle name="Navadno 53 2 2 5 4" xfId="17241"/>
    <cellStyle name="Navadno 53 2 2 6" xfId="15100"/>
    <cellStyle name="Navadno 53 2 2 6 2" xfId="16480"/>
    <cellStyle name="Navadno 53 2 2 6 2 2" xfId="20264"/>
    <cellStyle name="Navadno 53 2 2 6 2 3" xfId="18421"/>
    <cellStyle name="Navadno 53 2 2 6 3" xfId="19390"/>
    <cellStyle name="Navadno 53 2 2 6 4" xfId="17593"/>
    <cellStyle name="Navadno 53 2 2 7" xfId="16003"/>
    <cellStyle name="Navadno 53 2 2 7 2" xfId="20265"/>
    <cellStyle name="Navadno 53 2 2 7 3" xfId="17945"/>
    <cellStyle name="Navadno 53 2 2 8" xfId="18914"/>
    <cellStyle name="Navadno 53 2 2 9" xfId="16973"/>
    <cellStyle name="Navadno 53 2 3" xfId="5679"/>
    <cellStyle name="Navadno 53 2 3 2" xfId="14896"/>
    <cellStyle name="Navadno 53 2 3 2 2" xfId="15576"/>
    <cellStyle name="Navadno 53 2 3 2 2 2" xfId="16482"/>
    <cellStyle name="Navadno 53 2 3 2 2 2 2" xfId="20266"/>
    <cellStyle name="Navadno 53 2 3 2 2 2 3" xfId="18423"/>
    <cellStyle name="Navadno 53 2 3 2 2 3" xfId="19392"/>
    <cellStyle name="Navadno 53 2 3 2 2 4" xfId="17829"/>
    <cellStyle name="Navadno 53 2 3 2 3" xfId="16481"/>
    <cellStyle name="Navadno 53 2 3 2 3 2" xfId="20267"/>
    <cellStyle name="Navadno 53 2 3 2 3 3" xfId="18422"/>
    <cellStyle name="Navadno 53 2 3 2 4" xfId="19391"/>
    <cellStyle name="Navadno 53 2 3 2 5" xfId="17389"/>
    <cellStyle name="Navadno 53 2 3 3" xfId="15160"/>
    <cellStyle name="Navadno 53 2 3 3 2" xfId="16483"/>
    <cellStyle name="Navadno 53 2 3 3 2 2" xfId="20268"/>
    <cellStyle name="Navadno 53 2 3 3 2 3" xfId="18424"/>
    <cellStyle name="Navadno 53 2 3 3 3" xfId="19393"/>
    <cellStyle name="Navadno 53 2 3 3 4" xfId="17653"/>
    <cellStyle name="Navadno 53 2 3 4" xfId="16063"/>
    <cellStyle name="Navadno 53 2 3 4 2" xfId="20269"/>
    <cellStyle name="Navadno 53 2 3 4 3" xfId="18005"/>
    <cellStyle name="Navadno 53 2 3 5" xfId="18974"/>
    <cellStyle name="Navadno 53 2 3 6" xfId="17033"/>
    <cellStyle name="Navadno 53 2 3 7" xfId="8574"/>
    <cellStyle name="Navadno 53 2 4" xfId="5767"/>
    <cellStyle name="Navadno 53 2 4 2" xfId="14968"/>
    <cellStyle name="Navadno 53 2 4 2 2" xfId="16485"/>
    <cellStyle name="Navadno 53 2 4 2 2 2" xfId="20270"/>
    <cellStyle name="Navadno 53 2 4 2 2 3" xfId="18426"/>
    <cellStyle name="Navadno 53 2 4 2 3" xfId="19395"/>
    <cellStyle name="Navadno 53 2 4 2 4" xfId="17461"/>
    <cellStyle name="Navadno 53 2 4 3" xfId="15232"/>
    <cellStyle name="Navadno 53 2 4 3 2" xfId="16486"/>
    <cellStyle name="Navadno 53 2 4 3 2 2" xfId="20271"/>
    <cellStyle name="Navadno 53 2 4 3 2 3" xfId="18427"/>
    <cellStyle name="Navadno 53 2 4 3 3" xfId="19396"/>
    <cellStyle name="Navadno 53 2 4 3 4" xfId="17725"/>
    <cellStyle name="Navadno 53 2 4 4" xfId="16484"/>
    <cellStyle name="Navadno 53 2 4 4 2" xfId="20272"/>
    <cellStyle name="Navadno 53 2 4 4 3" xfId="18425"/>
    <cellStyle name="Navadno 53 2 4 5" xfId="19394"/>
    <cellStyle name="Navadno 53 2 4 6" xfId="17109"/>
    <cellStyle name="Navadno 53 2 4 7" xfId="14354"/>
    <cellStyle name="Navadno 53 2 5" xfId="14792"/>
    <cellStyle name="Navadno 53 2 5 2" xfId="16487"/>
    <cellStyle name="Navadno 53 2 5 2 2" xfId="20273"/>
    <cellStyle name="Navadno 53 2 5 2 3" xfId="18428"/>
    <cellStyle name="Navadno 53 2 5 3" xfId="19397"/>
    <cellStyle name="Navadno 53 2 5 4" xfId="17285"/>
    <cellStyle name="Navadno 53 2 6" xfId="14456"/>
    <cellStyle name="Navadno 53 2 6 2" xfId="16488"/>
    <cellStyle name="Navadno 53 2 6 2 2" xfId="20274"/>
    <cellStyle name="Navadno 53 2 6 2 3" xfId="18429"/>
    <cellStyle name="Navadno 53 2 6 3" xfId="19398"/>
    <cellStyle name="Navadno 53 2 6 4" xfId="17197"/>
    <cellStyle name="Navadno 53 2 7" xfId="15056"/>
    <cellStyle name="Navadno 53 2 7 2" xfId="16489"/>
    <cellStyle name="Navadno 53 2 7 2 2" xfId="20275"/>
    <cellStyle name="Navadno 53 2 7 2 3" xfId="18430"/>
    <cellStyle name="Navadno 53 2 7 3" xfId="19399"/>
    <cellStyle name="Navadno 53 2 7 4" xfId="17549"/>
    <cellStyle name="Navadno 53 2 8" xfId="15959"/>
    <cellStyle name="Navadno 53 2 8 2" xfId="20276"/>
    <cellStyle name="Navadno 53 2 8 3" xfId="17901"/>
    <cellStyle name="Navadno 53 2 9" xfId="18870"/>
    <cellStyle name="Navadno 53 3" xfId="5701"/>
    <cellStyle name="Navadno 53 3 10" xfId="6723"/>
    <cellStyle name="Navadno 53 3 2" xfId="5789"/>
    <cellStyle name="Navadno 53 3 2 2" xfId="14898"/>
    <cellStyle name="Navadno 53 3 2 2 2" xfId="15578"/>
    <cellStyle name="Navadno 53 3 2 2 2 2" xfId="16491"/>
    <cellStyle name="Navadno 53 3 2 2 2 2 2" xfId="20277"/>
    <cellStyle name="Navadno 53 3 2 2 2 2 3" xfId="18432"/>
    <cellStyle name="Navadno 53 3 2 2 2 3" xfId="19401"/>
    <cellStyle name="Navadno 53 3 2 2 2 4" xfId="17831"/>
    <cellStyle name="Navadno 53 3 2 2 3" xfId="16490"/>
    <cellStyle name="Navadno 53 3 2 2 3 2" xfId="20278"/>
    <cellStyle name="Navadno 53 3 2 2 3 3" xfId="18431"/>
    <cellStyle name="Navadno 53 3 2 2 4" xfId="19400"/>
    <cellStyle name="Navadno 53 3 2 2 5" xfId="17391"/>
    <cellStyle name="Navadno 53 3 2 3" xfId="15162"/>
    <cellStyle name="Navadno 53 3 2 3 2" xfId="16492"/>
    <cellStyle name="Navadno 53 3 2 3 2 2" xfId="20279"/>
    <cellStyle name="Navadno 53 3 2 3 2 3" xfId="18433"/>
    <cellStyle name="Navadno 53 3 2 3 3" xfId="19402"/>
    <cellStyle name="Navadno 53 3 2 3 4" xfId="17655"/>
    <cellStyle name="Navadno 53 3 2 4" xfId="16065"/>
    <cellStyle name="Navadno 53 3 2 4 2" xfId="20280"/>
    <cellStyle name="Navadno 53 3 2 4 3" xfId="18007"/>
    <cellStyle name="Navadno 53 3 2 5" xfId="18976"/>
    <cellStyle name="Navadno 53 3 2 6" xfId="17035"/>
    <cellStyle name="Navadno 53 3 2 7" xfId="8576"/>
    <cellStyle name="Navadno 53 3 3" xfId="14376"/>
    <cellStyle name="Navadno 53 3 3 2" xfId="14990"/>
    <cellStyle name="Navadno 53 3 3 2 2" xfId="16494"/>
    <cellStyle name="Navadno 53 3 3 2 2 2" xfId="20281"/>
    <cellStyle name="Navadno 53 3 3 2 2 3" xfId="18435"/>
    <cellStyle name="Navadno 53 3 3 2 3" xfId="19404"/>
    <cellStyle name="Navadno 53 3 3 2 4" xfId="17483"/>
    <cellStyle name="Navadno 53 3 3 3" xfId="15254"/>
    <cellStyle name="Navadno 53 3 3 3 2" xfId="16495"/>
    <cellStyle name="Navadno 53 3 3 3 2 2" xfId="20282"/>
    <cellStyle name="Navadno 53 3 3 3 2 3" xfId="18436"/>
    <cellStyle name="Navadno 53 3 3 3 3" xfId="19405"/>
    <cellStyle name="Navadno 53 3 3 3 4" xfId="17747"/>
    <cellStyle name="Navadno 53 3 3 4" xfId="16493"/>
    <cellStyle name="Navadno 53 3 3 4 2" xfId="20283"/>
    <cellStyle name="Navadno 53 3 3 4 3" xfId="18434"/>
    <cellStyle name="Navadno 53 3 3 5" xfId="19403"/>
    <cellStyle name="Navadno 53 3 3 6" xfId="17131"/>
    <cellStyle name="Navadno 53 3 4" xfId="14814"/>
    <cellStyle name="Navadno 53 3 4 2" xfId="16496"/>
    <cellStyle name="Navadno 53 3 4 2 2" xfId="20284"/>
    <cellStyle name="Navadno 53 3 4 2 3" xfId="18437"/>
    <cellStyle name="Navadno 53 3 4 3" xfId="19406"/>
    <cellStyle name="Navadno 53 3 4 4" xfId="17307"/>
    <cellStyle name="Navadno 53 3 5" xfId="14478"/>
    <cellStyle name="Navadno 53 3 5 2" xfId="16497"/>
    <cellStyle name="Navadno 53 3 5 2 2" xfId="20285"/>
    <cellStyle name="Navadno 53 3 5 2 3" xfId="18438"/>
    <cellStyle name="Navadno 53 3 5 3" xfId="19407"/>
    <cellStyle name="Navadno 53 3 5 4" xfId="17219"/>
    <cellStyle name="Navadno 53 3 6" xfId="15078"/>
    <cellStyle name="Navadno 53 3 6 2" xfId="16498"/>
    <cellStyle name="Navadno 53 3 6 2 2" xfId="20286"/>
    <cellStyle name="Navadno 53 3 6 2 3" xfId="18439"/>
    <cellStyle name="Navadno 53 3 6 3" xfId="19408"/>
    <cellStyle name="Navadno 53 3 6 4" xfId="17571"/>
    <cellStyle name="Navadno 53 3 7" xfId="15981"/>
    <cellStyle name="Navadno 53 3 7 2" xfId="20287"/>
    <cellStyle name="Navadno 53 3 7 3" xfId="17923"/>
    <cellStyle name="Navadno 53 3 8" xfId="18892"/>
    <cellStyle name="Navadno 53 3 9" xfId="16951"/>
    <cellStyle name="Navadno 53 4" xfId="5657"/>
    <cellStyle name="Navadno 53 4 2" xfId="14895"/>
    <cellStyle name="Navadno 53 4 2 2" xfId="15575"/>
    <cellStyle name="Navadno 53 4 2 2 2" xfId="16500"/>
    <cellStyle name="Navadno 53 4 2 2 2 2" xfId="20288"/>
    <cellStyle name="Navadno 53 4 2 2 2 3" xfId="18441"/>
    <cellStyle name="Navadno 53 4 2 2 3" xfId="19410"/>
    <cellStyle name="Navadno 53 4 2 2 4" xfId="17828"/>
    <cellStyle name="Navadno 53 4 2 3" xfId="16499"/>
    <cellStyle name="Navadno 53 4 2 3 2" xfId="20289"/>
    <cellStyle name="Navadno 53 4 2 3 3" xfId="18440"/>
    <cellStyle name="Navadno 53 4 2 4" xfId="19409"/>
    <cellStyle name="Navadno 53 4 2 5" xfId="17388"/>
    <cellStyle name="Navadno 53 4 3" xfId="15159"/>
    <cellStyle name="Navadno 53 4 3 2" xfId="16501"/>
    <cellStyle name="Navadno 53 4 3 2 2" xfId="20290"/>
    <cellStyle name="Navadno 53 4 3 2 3" xfId="18442"/>
    <cellStyle name="Navadno 53 4 3 3" xfId="19411"/>
    <cellStyle name="Navadno 53 4 3 4" xfId="17652"/>
    <cellStyle name="Navadno 53 4 4" xfId="16062"/>
    <cellStyle name="Navadno 53 4 4 2" xfId="20291"/>
    <cellStyle name="Navadno 53 4 4 3" xfId="18004"/>
    <cellStyle name="Navadno 53 4 5" xfId="18973"/>
    <cellStyle name="Navadno 53 4 6" xfId="17032"/>
    <cellStyle name="Navadno 53 4 7" xfId="8573"/>
    <cellStyle name="Navadno 53 5" xfId="5745"/>
    <cellStyle name="Navadno 53 5 2" xfId="14946"/>
    <cellStyle name="Navadno 53 5 2 2" xfId="16503"/>
    <cellStyle name="Navadno 53 5 2 2 2" xfId="20292"/>
    <cellStyle name="Navadno 53 5 2 2 3" xfId="18444"/>
    <cellStyle name="Navadno 53 5 2 3" xfId="19413"/>
    <cellStyle name="Navadno 53 5 2 4" xfId="17439"/>
    <cellStyle name="Navadno 53 5 3" xfId="15210"/>
    <cellStyle name="Navadno 53 5 3 2" xfId="16504"/>
    <cellStyle name="Navadno 53 5 3 2 2" xfId="20293"/>
    <cellStyle name="Navadno 53 5 3 2 3" xfId="18445"/>
    <cellStyle name="Navadno 53 5 3 3" xfId="19414"/>
    <cellStyle name="Navadno 53 5 3 4" xfId="17703"/>
    <cellStyle name="Navadno 53 5 4" xfId="16502"/>
    <cellStyle name="Navadno 53 5 4 2" xfId="20294"/>
    <cellStyle name="Navadno 53 5 4 3" xfId="18443"/>
    <cellStyle name="Navadno 53 5 5" xfId="19412"/>
    <cellStyle name="Navadno 53 5 6" xfId="17087"/>
    <cellStyle name="Navadno 53 5 7" xfId="14328"/>
    <cellStyle name="Navadno 53 6" xfId="14770"/>
    <cellStyle name="Navadno 53 6 2" xfId="16505"/>
    <cellStyle name="Navadno 53 6 2 2" xfId="20295"/>
    <cellStyle name="Navadno 53 6 2 3" xfId="18446"/>
    <cellStyle name="Navadno 53 6 3" xfId="19415"/>
    <cellStyle name="Navadno 53 6 4" xfId="17263"/>
    <cellStyle name="Navadno 53 7" xfId="14434"/>
    <cellStyle name="Navadno 53 7 2" xfId="16506"/>
    <cellStyle name="Navadno 53 7 2 2" xfId="20296"/>
    <cellStyle name="Navadno 53 7 2 3" xfId="18447"/>
    <cellStyle name="Navadno 53 7 3" xfId="19416"/>
    <cellStyle name="Navadno 53 7 4" xfId="17175"/>
    <cellStyle name="Navadno 53 8" xfId="15034"/>
    <cellStyle name="Navadno 53 8 2" xfId="16507"/>
    <cellStyle name="Navadno 53 8 2 2" xfId="20297"/>
    <cellStyle name="Navadno 53 8 2 3" xfId="18448"/>
    <cellStyle name="Navadno 53 8 3" xfId="19417"/>
    <cellStyle name="Navadno 53 8 4" xfId="17527"/>
    <cellStyle name="Navadno 53 9" xfId="15937"/>
    <cellStyle name="Navadno 53 9 2" xfId="20298"/>
    <cellStyle name="Navadno 53 9 3" xfId="17879"/>
    <cellStyle name="Navadno 54" xfId="5608"/>
    <cellStyle name="Navadno 54 10" xfId="18863"/>
    <cellStyle name="Navadno 54 11" xfId="16922"/>
    <cellStyle name="Navadno 54 12" xfId="6694"/>
    <cellStyle name="Navadno 54 2" xfId="5649"/>
    <cellStyle name="Navadno 54 2 10" xfId="16944"/>
    <cellStyle name="Navadno 54 2 11" xfId="6716"/>
    <cellStyle name="Navadno 54 2 2" xfId="5738"/>
    <cellStyle name="Navadno 54 2 2 10" xfId="6760"/>
    <cellStyle name="Navadno 54 2 2 2" xfId="5826"/>
    <cellStyle name="Navadno 54 2 2 2 2" xfId="14901"/>
    <cellStyle name="Navadno 54 2 2 2 2 2" xfId="15581"/>
    <cellStyle name="Navadno 54 2 2 2 2 2 2" xfId="16509"/>
    <cellStyle name="Navadno 54 2 2 2 2 2 2 2" xfId="20299"/>
    <cellStyle name="Navadno 54 2 2 2 2 2 2 3" xfId="18450"/>
    <cellStyle name="Navadno 54 2 2 2 2 2 3" xfId="19419"/>
    <cellStyle name="Navadno 54 2 2 2 2 2 4" xfId="17834"/>
    <cellStyle name="Navadno 54 2 2 2 2 3" xfId="16508"/>
    <cellStyle name="Navadno 54 2 2 2 2 3 2" xfId="20300"/>
    <cellStyle name="Navadno 54 2 2 2 2 3 3" xfId="18449"/>
    <cellStyle name="Navadno 54 2 2 2 2 4" xfId="19418"/>
    <cellStyle name="Navadno 54 2 2 2 2 5" xfId="17394"/>
    <cellStyle name="Navadno 54 2 2 2 3" xfId="15165"/>
    <cellStyle name="Navadno 54 2 2 2 3 2" xfId="16510"/>
    <cellStyle name="Navadno 54 2 2 2 3 2 2" xfId="20301"/>
    <cellStyle name="Navadno 54 2 2 2 3 2 3" xfId="18451"/>
    <cellStyle name="Navadno 54 2 2 2 3 3" xfId="19420"/>
    <cellStyle name="Navadno 54 2 2 2 3 4" xfId="17658"/>
    <cellStyle name="Navadno 54 2 2 2 4" xfId="16068"/>
    <cellStyle name="Navadno 54 2 2 2 4 2" xfId="20302"/>
    <cellStyle name="Navadno 54 2 2 2 4 3" xfId="18010"/>
    <cellStyle name="Navadno 54 2 2 2 5" xfId="18979"/>
    <cellStyle name="Navadno 54 2 2 2 6" xfId="17038"/>
    <cellStyle name="Navadno 54 2 2 2 7" xfId="8579"/>
    <cellStyle name="Navadno 54 2 2 3" xfId="14413"/>
    <cellStyle name="Navadno 54 2 2 3 2" xfId="15027"/>
    <cellStyle name="Navadno 54 2 2 3 2 2" xfId="16512"/>
    <cellStyle name="Navadno 54 2 2 3 2 2 2" xfId="20303"/>
    <cellStyle name="Navadno 54 2 2 3 2 2 3" xfId="18453"/>
    <cellStyle name="Navadno 54 2 2 3 2 3" xfId="19422"/>
    <cellStyle name="Navadno 54 2 2 3 2 4" xfId="17520"/>
    <cellStyle name="Navadno 54 2 2 3 3" xfId="15291"/>
    <cellStyle name="Navadno 54 2 2 3 3 2" xfId="16513"/>
    <cellStyle name="Navadno 54 2 2 3 3 2 2" xfId="20304"/>
    <cellStyle name="Navadno 54 2 2 3 3 2 3" xfId="18454"/>
    <cellStyle name="Navadno 54 2 2 3 3 3" xfId="19423"/>
    <cellStyle name="Navadno 54 2 2 3 3 4" xfId="17784"/>
    <cellStyle name="Navadno 54 2 2 3 4" xfId="16511"/>
    <cellStyle name="Navadno 54 2 2 3 4 2" xfId="20305"/>
    <cellStyle name="Navadno 54 2 2 3 4 3" xfId="18452"/>
    <cellStyle name="Navadno 54 2 2 3 5" xfId="19421"/>
    <cellStyle name="Navadno 54 2 2 3 6" xfId="17168"/>
    <cellStyle name="Navadno 54 2 2 4" xfId="14851"/>
    <cellStyle name="Navadno 54 2 2 4 2" xfId="16514"/>
    <cellStyle name="Navadno 54 2 2 4 2 2" xfId="20306"/>
    <cellStyle name="Navadno 54 2 2 4 2 3" xfId="18455"/>
    <cellStyle name="Navadno 54 2 2 4 3" xfId="19424"/>
    <cellStyle name="Navadno 54 2 2 4 4" xfId="17344"/>
    <cellStyle name="Navadno 54 2 2 5" xfId="14515"/>
    <cellStyle name="Navadno 54 2 2 5 2" xfId="16515"/>
    <cellStyle name="Navadno 54 2 2 5 2 2" xfId="20307"/>
    <cellStyle name="Navadno 54 2 2 5 2 3" xfId="18456"/>
    <cellStyle name="Navadno 54 2 2 5 3" xfId="19425"/>
    <cellStyle name="Navadno 54 2 2 5 4" xfId="17256"/>
    <cellStyle name="Navadno 54 2 2 6" xfId="15115"/>
    <cellStyle name="Navadno 54 2 2 6 2" xfId="16516"/>
    <cellStyle name="Navadno 54 2 2 6 2 2" xfId="20308"/>
    <cellStyle name="Navadno 54 2 2 6 2 3" xfId="18457"/>
    <cellStyle name="Navadno 54 2 2 6 3" xfId="19426"/>
    <cellStyle name="Navadno 54 2 2 6 4" xfId="17608"/>
    <cellStyle name="Navadno 54 2 2 7" xfId="16018"/>
    <cellStyle name="Navadno 54 2 2 7 2" xfId="20309"/>
    <cellStyle name="Navadno 54 2 2 7 3" xfId="17960"/>
    <cellStyle name="Navadno 54 2 2 8" xfId="18929"/>
    <cellStyle name="Navadno 54 2 2 9" xfId="16988"/>
    <cellStyle name="Navadno 54 2 3" xfId="5694"/>
    <cellStyle name="Navadno 54 2 3 2" xfId="14900"/>
    <cellStyle name="Navadno 54 2 3 2 2" xfId="15580"/>
    <cellStyle name="Navadno 54 2 3 2 2 2" xfId="16518"/>
    <cellStyle name="Navadno 54 2 3 2 2 2 2" xfId="20310"/>
    <cellStyle name="Navadno 54 2 3 2 2 2 3" xfId="18459"/>
    <cellStyle name="Navadno 54 2 3 2 2 3" xfId="19428"/>
    <cellStyle name="Navadno 54 2 3 2 2 4" xfId="17833"/>
    <cellStyle name="Navadno 54 2 3 2 3" xfId="16517"/>
    <cellStyle name="Navadno 54 2 3 2 3 2" xfId="20311"/>
    <cellStyle name="Navadno 54 2 3 2 3 3" xfId="18458"/>
    <cellStyle name="Navadno 54 2 3 2 4" xfId="19427"/>
    <cellStyle name="Navadno 54 2 3 2 5" xfId="17393"/>
    <cellStyle name="Navadno 54 2 3 3" xfId="15164"/>
    <cellStyle name="Navadno 54 2 3 3 2" xfId="16519"/>
    <cellStyle name="Navadno 54 2 3 3 2 2" xfId="20312"/>
    <cellStyle name="Navadno 54 2 3 3 2 3" xfId="18460"/>
    <cellStyle name="Navadno 54 2 3 3 3" xfId="19429"/>
    <cellStyle name="Navadno 54 2 3 3 4" xfId="17657"/>
    <cellStyle name="Navadno 54 2 3 4" xfId="16067"/>
    <cellStyle name="Navadno 54 2 3 4 2" xfId="20313"/>
    <cellStyle name="Navadno 54 2 3 4 3" xfId="18009"/>
    <cellStyle name="Navadno 54 2 3 5" xfId="18978"/>
    <cellStyle name="Navadno 54 2 3 6" xfId="17037"/>
    <cellStyle name="Navadno 54 2 3 7" xfId="8578"/>
    <cellStyle name="Navadno 54 2 4" xfId="5782"/>
    <cellStyle name="Navadno 54 2 4 2" xfId="14983"/>
    <cellStyle name="Navadno 54 2 4 2 2" xfId="16521"/>
    <cellStyle name="Navadno 54 2 4 2 2 2" xfId="20314"/>
    <cellStyle name="Navadno 54 2 4 2 2 3" xfId="18462"/>
    <cellStyle name="Navadno 54 2 4 2 3" xfId="19431"/>
    <cellStyle name="Navadno 54 2 4 2 4" xfId="17476"/>
    <cellStyle name="Navadno 54 2 4 3" xfId="15247"/>
    <cellStyle name="Navadno 54 2 4 3 2" xfId="16522"/>
    <cellStyle name="Navadno 54 2 4 3 2 2" xfId="20315"/>
    <cellStyle name="Navadno 54 2 4 3 2 3" xfId="18463"/>
    <cellStyle name="Navadno 54 2 4 3 3" xfId="19432"/>
    <cellStyle name="Navadno 54 2 4 3 4" xfId="17740"/>
    <cellStyle name="Navadno 54 2 4 4" xfId="16520"/>
    <cellStyle name="Navadno 54 2 4 4 2" xfId="20316"/>
    <cellStyle name="Navadno 54 2 4 4 3" xfId="18461"/>
    <cellStyle name="Navadno 54 2 4 5" xfId="19430"/>
    <cellStyle name="Navadno 54 2 4 6" xfId="17124"/>
    <cellStyle name="Navadno 54 2 4 7" xfId="14369"/>
    <cellStyle name="Navadno 54 2 5" xfId="14807"/>
    <cellStyle name="Navadno 54 2 5 2" xfId="16523"/>
    <cellStyle name="Navadno 54 2 5 2 2" xfId="20317"/>
    <cellStyle name="Navadno 54 2 5 2 3" xfId="18464"/>
    <cellStyle name="Navadno 54 2 5 3" xfId="19433"/>
    <cellStyle name="Navadno 54 2 5 4" xfId="17300"/>
    <cellStyle name="Navadno 54 2 6" xfId="14471"/>
    <cellStyle name="Navadno 54 2 6 2" xfId="16524"/>
    <cellStyle name="Navadno 54 2 6 2 2" xfId="20318"/>
    <cellStyle name="Navadno 54 2 6 2 3" xfId="18465"/>
    <cellStyle name="Navadno 54 2 6 3" xfId="19434"/>
    <cellStyle name="Navadno 54 2 6 4" xfId="17212"/>
    <cellStyle name="Navadno 54 2 7" xfId="15071"/>
    <cellStyle name="Navadno 54 2 7 2" xfId="16525"/>
    <cellStyle name="Navadno 54 2 7 2 2" xfId="20319"/>
    <cellStyle name="Navadno 54 2 7 2 3" xfId="18466"/>
    <cellStyle name="Navadno 54 2 7 3" xfId="19435"/>
    <cellStyle name="Navadno 54 2 7 4" xfId="17564"/>
    <cellStyle name="Navadno 54 2 8" xfId="15974"/>
    <cellStyle name="Navadno 54 2 8 2" xfId="20320"/>
    <cellStyle name="Navadno 54 2 8 3" xfId="17916"/>
    <cellStyle name="Navadno 54 2 9" xfId="18885"/>
    <cellStyle name="Navadno 54 3" xfId="5716"/>
    <cellStyle name="Navadno 54 3 10" xfId="6738"/>
    <cellStyle name="Navadno 54 3 2" xfId="5804"/>
    <cellStyle name="Navadno 54 3 2 2" xfId="14902"/>
    <cellStyle name="Navadno 54 3 2 2 2" xfId="15582"/>
    <cellStyle name="Navadno 54 3 2 2 2 2" xfId="16527"/>
    <cellStyle name="Navadno 54 3 2 2 2 2 2" xfId="20321"/>
    <cellStyle name="Navadno 54 3 2 2 2 2 3" xfId="18468"/>
    <cellStyle name="Navadno 54 3 2 2 2 3" xfId="19437"/>
    <cellStyle name="Navadno 54 3 2 2 2 4" xfId="17835"/>
    <cellStyle name="Navadno 54 3 2 2 3" xfId="16526"/>
    <cellStyle name="Navadno 54 3 2 2 3 2" xfId="20322"/>
    <cellStyle name="Navadno 54 3 2 2 3 3" xfId="18467"/>
    <cellStyle name="Navadno 54 3 2 2 4" xfId="19436"/>
    <cellStyle name="Navadno 54 3 2 2 5" xfId="17395"/>
    <cellStyle name="Navadno 54 3 2 3" xfId="15166"/>
    <cellStyle name="Navadno 54 3 2 3 2" xfId="16528"/>
    <cellStyle name="Navadno 54 3 2 3 2 2" xfId="20323"/>
    <cellStyle name="Navadno 54 3 2 3 2 3" xfId="18469"/>
    <cellStyle name="Navadno 54 3 2 3 3" xfId="19438"/>
    <cellStyle name="Navadno 54 3 2 3 4" xfId="17659"/>
    <cellStyle name="Navadno 54 3 2 4" xfId="16069"/>
    <cellStyle name="Navadno 54 3 2 4 2" xfId="20324"/>
    <cellStyle name="Navadno 54 3 2 4 3" xfId="18011"/>
    <cellStyle name="Navadno 54 3 2 5" xfId="18980"/>
    <cellStyle name="Navadno 54 3 2 6" xfId="17039"/>
    <cellStyle name="Navadno 54 3 2 7" xfId="8580"/>
    <cellStyle name="Navadno 54 3 3" xfId="14391"/>
    <cellStyle name="Navadno 54 3 3 2" xfId="15005"/>
    <cellStyle name="Navadno 54 3 3 2 2" xfId="16530"/>
    <cellStyle name="Navadno 54 3 3 2 2 2" xfId="20325"/>
    <cellStyle name="Navadno 54 3 3 2 2 3" xfId="18471"/>
    <cellStyle name="Navadno 54 3 3 2 3" xfId="19440"/>
    <cellStyle name="Navadno 54 3 3 2 4" xfId="17498"/>
    <cellStyle name="Navadno 54 3 3 3" xfId="15269"/>
    <cellStyle name="Navadno 54 3 3 3 2" xfId="16531"/>
    <cellStyle name="Navadno 54 3 3 3 2 2" xfId="20326"/>
    <cellStyle name="Navadno 54 3 3 3 2 3" xfId="18472"/>
    <cellStyle name="Navadno 54 3 3 3 3" xfId="19441"/>
    <cellStyle name="Navadno 54 3 3 3 4" xfId="17762"/>
    <cellStyle name="Navadno 54 3 3 4" xfId="16529"/>
    <cellStyle name="Navadno 54 3 3 4 2" xfId="20327"/>
    <cellStyle name="Navadno 54 3 3 4 3" xfId="18470"/>
    <cellStyle name="Navadno 54 3 3 5" xfId="19439"/>
    <cellStyle name="Navadno 54 3 3 6" xfId="17146"/>
    <cellStyle name="Navadno 54 3 4" xfId="14829"/>
    <cellStyle name="Navadno 54 3 4 2" xfId="16532"/>
    <cellStyle name="Navadno 54 3 4 2 2" xfId="20328"/>
    <cellStyle name="Navadno 54 3 4 2 3" xfId="18473"/>
    <cellStyle name="Navadno 54 3 4 3" xfId="19442"/>
    <cellStyle name="Navadno 54 3 4 4" xfId="17322"/>
    <cellStyle name="Navadno 54 3 5" xfId="14493"/>
    <cellStyle name="Navadno 54 3 5 2" xfId="16533"/>
    <cellStyle name="Navadno 54 3 5 2 2" xfId="20329"/>
    <cellStyle name="Navadno 54 3 5 2 3" xfId="18474"/>
    <cellStyle name="Navadno 54 3 5 3" xfId="19443"/>
    <cellStyle name="Navadno 54 3 5 4" xfId="17234"/>
    <cellStyle name="Navadno 54 3 6" xfId="15093"/>
    <cellStyle name="Navadno 54 3 6 2" xfId="16534"/>
    <cellStyle name="Navadno 54 3 6 2 2" xfId="20330"/>
    <cellStyle name="Navadno 54 3 6 2 3" xfId="18475"/>
    <cellStyle name="Navadno 54 3 6 3" xfId="19444"/>
    <cellStyle name="Navadno 54 3 6 4" xfId="17586"/>
    <cellStyle name="Navadno 54 3 7" xfId="15996"/>
    <cellStyle name="Navadno 54 3 7 2" xfId="20331"/>
    <cellStyle name="Navadno 54 3 7 3" xfId="17938"/>
    <cellStyle name="Navadno 54 3 8" xfId="18907"/>
    <cellStyle name="Navadno 54 3 9" xfId="16966"/>
    <cellStyle name="Navadno 54 4" xfId="5672"/>
    <cellStyle name="Navadno 54 4 2" xfId="14899"/>
    <cellStyle name="Navadno 54 4 2 2" xfId="15579"/>
    <cellStyle name="Navadno 54 4 2 2 2" xfId="16536"/>
    <cellStyle name="Navadno 54 4 2 2 2 2" xfId="20332"/>
    <cellStyle name="Navadno 54 4 2 2 2 3" xfId="18477"/>
    <cellStyle name="Navadno 54 4 2 2 3" xfId="19446"/>
    <cellStyle name="Navadno 54 4 2 2 4" xfId="17832"/>
    <cellStyle name="Navadno 54 4 2 3" xfId="16535"/>
    <cellStyle name="Navadno 54 4 2 3 2" xfId="20333"/>
    <cellStyle name="Navadno 54 4 2 3 3" xfId="18476"/>
    <cellStyle name="Navadno 54 4 2 4" xfId="19445"/>
    <cellStyle name="Navadno 54 4 2 5" xfId="17392"/>
    <cellStyle name="Navadno 54 4 3" xfId="15163"/>
    <cellStyle name="Navadno 54 4 3 2" xfId="16537"/>
    <cellStyle name="Navadno 54 4 3 2 2" xfId="20334"/>
    <cellStyle name="Navadno 54 4 3 2 3" xfId="18478"/>
    <cellStyle name="Navadno 54 4 3 3" xfId="19447"/>
    <cellStyle name="Navadno 54 4 3 4" xfId="17656"/>
    <cellStyle name="Navadno 54 4 4" xfId="16066"/>
    <cellStyle name="Navadno 54 4 4 2" xfId="20335"/>
    <cellStyle name="Navadno 54 4 4 3" xfId="18008"/>
    <cellStyle name="Navadno 54 4 5" xfId="18977"/>
    <cellStyle name="Navadno 54 4 6" xfId="17036"/>
    <cellStyle name="Navadno 54 4 7" xfId="8577"/>
    <cellStyle name="Navadno 54 5" xfId="5760"/>
    <cellStyle name="Navadno 54 5 2" xfId="14961"/>
    <cellStyle name="Navadno 54 5 2 2" xfId="16539"/>
    <cellStyle name="Navadno 54 5 2 2 2" xfId="20336"/>
    <cellStyle name="Navadno 54 5 2 2 3" xfId="18480"/>
    <cellStyle name="Navadno 54 5 2 3" xfId="19449"/>
    <cellStyle name="Navadno 54 5 2 4" xfId="17454"/>
    <cellStyle name="Navadno 54 5 3" xfId="15225"/>
    <cellStyle name="Navadno 54 5 3 2" xfId="16540"/>
    <cellStyle name="Navadno 54 5 3 2 2" xfId="20337"/>
    <cellStyle name="Navadno 54 5 3 2 3" xfId="18481"/>
    <cellStyle name="Navadno 54 5 3 3" xfId="19450"/>
    <cellStyle name="Navadno 54 5 3 4" xfId="17718"/>
    <cellStyle name="Navadno 54 5 4" xfId="16538"/>
    <cellStyle name="Navadno 54 5 4 2" xfId="20338"/>
    <cellStyle name="Navadno 54 5 4 3" xfId="18479"/>
    <cellStyle name="Navadno 54 5 5" xfId="19448"/>
    <cellStyle name="Navadno 54 5 6" xfId="17102"/>
    <cellStyle name="Navadno 54 5 7" xfId="14343"/>
    <cellStyle name="Navadno 54 6" xfId="14785"/>
    <cellStyle name="Navadno 54 6 2" xfId="16541"/>
    <cellStyle name="Navadno 54 6 2 2" xfId="20339"/>
    <cellStyle name="Navadno 54 6 2 3" xfId="18482"/>
    <cellStyle name="Navadno 54 6 3" xfId="19451"/>
    <cellStyle name="Navadno 54 6 4" xfId="17278"/>
    <cellStyle name="Navadno 54 7" xfId="14449"/>
    <cellStyle name="Navadno 54 7 2" xfId="16542"/>
    <cellStyle name="Navadno 54 7 2 2" xfId="20340"/>
    <cellStyle name="Navadno 54 7 2 3" xfId="18483"/>
    <cellStyle name="Navadno 54 7 3" xfId="19452"/>
    <cellStyle name="Navadno 54 7 4" xfId="17190"/>
    <cellStyle name="Navadno 54 8" xfId="15049"/>
    <cellStyle name="Navadno 54 8 2" xfId="16543"/>
    <cellStyle name="Navadno 54 8 2 2" xfId="20341"/>
    <cellStyle name="Navadno 54 8 2 3" xfId="18484"/>
    <cellStyle name="Navadno 54 8 3" xfId="19453"/>
    <cellStyle name="Navadno 54 8 4" xfId="17542"/>
    <cellStyle name="Navadno 54 9" xfId="15952"/>
    <cellStyle name="Navadno 54 9 2" xfId="20342"/>
    <cellStyle name="Navadno 54 9 3" xfId="17894"/>
    <cellStyle name="Navadno 55" xfId="5599"/>
    <cellStyle name="Navadno 55 10" xfId="18856"/>
    <cellStyle name="Navadno 55 11" xfId="16915"/>
    <cellStyle name="Navadno 55 12" xfId="6687"/>
    <cellStyle name="Navadno 55 2" xfId="5642"/>
    <cellStyle name="Navadno 55 2 10" xfId="16937"/>
    <cellStyle name="Navadno 55 2 11" xfId="6709"/>
    <cellStyle name="Navadno 55 2 2" xfId="5731"/>
    <cellStyle name="Navadno 55 2 2 10" xfId="6753"/>
    <cellStyle name="Navadno 55 2 2 2" xfId="5819"/>
    <cellStyle name="Navadno 55 2 2 2 2" xfId="14905"/>
    <cellStyle name="Navadno 55 2 2 2 2 2" xfId="15585"/>
    <cellStyle name="Navadno 55 2 2 2 2 2 2" xfId="16545"/>
    <cellStyle name="Navadno 55 2 2 2 2 2 2 2" xfId="20343"/>
    <cellStyle name="Navadno 55 2 2 2 2 2 2 3" xfId="18486"/>
    <cellStyle name="Navadno 55 2 2 2 2 2 3" xfId="19455"/>
    <cellStyle name="Navadno 55 2 2 2 2 2 4" xfId="17838"/>
    <cellStyle name="Navadno 55 2 2 2 2 3" xfId="16544"/>
    <cellStyle name="Navadno 55 2 2 2 2 3 2" xfId="20344"/>
    <cellStyle name="Navadno 55 2 2 2 2 3 3" xfId="18485"/>
    <cellStyle name="Navadno 55 2 2 2 2 4" xfId="19454"/>
    <cellStyle name="Navadno 55 2 2 2 2 5" xfId="17398"/>
    <cellStyle name="Navadno 55 2 2 2 3" xfId="15169"/>
    <cellStyle name="Navadno 55 2 2 2 3 2" xfId="16546"/>
    <cellStyle name="Navadno 55 2 2 2 3 2 2" xfId="20345"/>
    <cellStyle name="Navadno 55 2 2 2 3 2 3" xfId="18487"/>
    <cellStyle name="Navadno 55 2 2 2 3 3" xfId="19456"/>
    <cellStyle name="Navadno 55 2 2 2 3 4" xfId="17662"/>
    <cellStyle name="Navadno 55 2 2 2 4" xfId="16072"/>
    <cellStyle name="Navadno 55 2 2 2 4 2" xfId="20346"/>
    <cellStyle name="Navadno 55 2 2 2 4 3" xfId="18014"/>
    <cellStyle name="Navadno 55 2 2 2 5" xfId="18983"/>
    <cellStyle name="Navadno 55 2 2 2 6" xfId="17042"/>
    <cellStyle name="Navadno 55 2 2 2 7" xfId="8583"/>
    <cellStyle name="Navadno 55 2 2 3" xfId="14406"/>
    <cellStyle name="Navadno 55 2 2 3 2" xfId="15020"/>
    <cellStyle name="Navadno 55 2 2 3 2 2" xfId="16548"/>
    <cellStyle name="Navadno 55 2 2 3 2 2 2" xfId="20347"/>
    <cellStyle name="Navadno 55 2 2 3 2 2 3" xfId="18489"/>
    <cellStyle name="Navadno 55 2 2 3 2 3" xfId="19458"/>
    <cellStyle name="Navadno 55 2 2 3 2 4" xfId="17513"/>
    <cellStyle name="Navadno 55 2 2 3 3" xfId="15284"/>
    <cellStyle name="Navadno 55 2 2 3 3 2" xfId="16549"/>
    <cellStyle name="Navadno 55 2 2 3 3 2 2" xfId="20348"/>
    <cellStyle name="Navadno 55 2 2 3 3 2 3" xfId="18490"/>
    <cellStyle name="Navadno 55 2 2 3 3 3" xfId="19459"/>
    <cellStyle name="Navadno 55 2 2 3 3 4" xfId="17777"/>
    <cellStyle name="Navadno 55 2 2 3 4" xfId="16547"/>
    <cellStyle name="Navadno 55 2 2 3 4 2" xfId="20349"/>
    <cellStyle name="Navadno 55 2 2 3 4 3" xfId="18488"/>
    <cellStyle name="Navadno 55 2 2 3 5" xfId="19457"/>
    <cellStyle name="Navadno 55 2 2 3 6" xfId="17161"/>
    <cellStyle name="Navadno 55 2 2 4" xfId="14844"/>
    <cellStyle name="Navadno 55 2 2 4 2" xfId="16550"/>
    <cellStyle name="Navadno 55 2 2 4 2 2" xfId="20350"/>
    <cellStyle name="Navadno 55 2 2 4 2 3" xfId="18491"/>
    <cellStyle name="Navadno 55 2 2 4 3" xfId="19460"/>
    <cellStyle name="Navadno 55 2 2 4 4" xfId="17337"/>
    <cellStyle name="Navadno 55 2 2 5" xfId="14508"/>
    <cellStyle name="Navadno 55 2 2 5 2" xfId="16551"/>
    <cellStyle name="Navadno 55 2 2 5 2 2" xfId="20351"/>
    <cellStyle name="Navadno 55 2 2 5 2 3" xfId="18492"/>
    <cellStyle name="Navadno 55 2 2 5 3" xfId="19461"/>
    <cellStyle name="Navadno 55 2 2 5 4" xfId="17249"/>
    <cellStyle name="Navadno 55 2 2 6" xfId="15108"/>
    <cellStyle name="Navadno 55 2 2 6 2" xfId="16552"/>
    <cellStyle name="Navadno 55 2 2 6 2 2" xfId="20352"/>
    <cellStyle name="Navadno 55 2 2 6 2 3" xfId="18493"/>
    <cellStyle name="Navadno 55 2 2 6 3" xfId="19462"/>
    <cellStyle name="Navadno 55 2 2 6 4" xfId="17601"/>
    <cellStyle name="Navadno 55 2 2 7" xfId="16011"/>
    <cellStyle name="Navadno 55 2 2 7 2" xfId="20353"/>
    <cellStyle name="Navadno 55 2 2 7 3" xfId="17953"/>
    <cellStyle name="Navadno 55 2 2 8" xfId="18922"/>
    <cellStyle name="Navadno 55 2 2 9" xfId="16981"/>
    <cellStyle name="Navadno 55 2 3" xfId="5687"/>
    <cellStyle name="Navadno 55 2 3 2" xfId="14904"/>
    <cellStyle name="Navadno 55 2 3 2 2" xfId="15584"/>
    <cellStyle name="Navadno 55 2 3 2 2 2" xfId="16554"/>
    <cellStyle name="Navadno 55 2 3 2 2 2 2" xfId="20354"/>
    <cellStyle name="Navadno 55 2 3 2 2 2 3" xfId="18495"/>
    <cellStyle name="Navadno 55 2 3 2 2 3" xfId="19464"/>
    <cellStyle name="Navadno 55 2 3 2 2 4" xfId="17837"/>
    <cellStyle name="Navadno 55 2 3 2 3" xfId="16553"/>
    <cellStyle name="Navadno 55 2 3 2 3 2" xfId="20355"/>
    <cellStyle name="Navadno 55 2 3 2 3 3" xfId="18494"/>
    <cellStyle name="Navadno 55 2 3 2 4" xfId="19463"/>
    <cellStyle name="Navadno 55 2 3 2 5" xfId="17397"/>
    <cellStyle name="Navadno 55 2 3 3" xfId="15168"/>
    <cellStyle name="Navadno 55 2 3 3 2" xfId="16555"/>
    <cellStyle name="Navadno 55 2 3 3 2 2" xfId="20356"/>
    <cellStyle name="Navadno 55 2 3 3 2 3" xfId="18496"/>
    <cellStyle name="Navadno 55 2 3 3 3" xfId="19465"/>
    <cellStyle name="Navadno 55 2 3 3 4" xfId="17661"/>
    <cellStyle name="Navadno 55 2 3 4" xfId="16071"/>
    <cellStyle name="Navadno 55 2 3 4 2" xfId="20357"/>
    <cellStyle name="Navadno 55 2 3 4 3" xfId="18013"/>
    <cellStyle name="Navadno 55 2 3 5" xfId="18982"/>
    <cellStyle name="Navadno 55 2 3 6" xfId="17041"/>
    <cellStyle name="Navadno 55 2 3 7" xfId="8582"/>
    <cellStyle name="Navadno 55 2 4" xfId="5775"/>
    <cellStyle name="Navadno 55 2 4 2" xfId="14976"/>
    <cellStyle name="Navadno 55 2 4 2 2" xfId="16557"/>
    <cellStyle name="Navadno 55 2 4 2 2 2" xfId="20358"/>
    <cellStyle name="Navadno 55 2 4 2 2 3" xfId="18498"/>
    <cellStyle name="Navadno 55 2 4 2 3" xfId="19467"/>
    <cellStyle name="Navadno 55 2 4 2 4" xfId="17469"/>
    <cellStyle name="Navadno 55 2 4 3" xfId="15240"/>
    <cellStyle name="Navadno 55 2 4 3 2" xfId="16558"/>
    <cellStyle name="Navadno 55 2 4 3 2 2" xfId="20359"/>
    <cellStyle name="Navadno 55 2 4 3 2 3" xfId="18499"/>
    <cellStyle name="Navadno 55 2 4 3 3" xfId="19468"/>
    <cellStyle name="Navadno 55 2 4 3 4" xfId="17733"/>
    <cellStyle name="Navadno 55 2 4 4" xfId="16556"/>
    <cellStyle name="Navadno 55 2 4 4 2" xfId="20360"/>
    <cellStyle name="Navadno 55 2 4 4 3" xfId="18497"/>
    <cellStyle name="Navadno 55 2 4 5" xfId="19466"/>
    <cellStyle name="Navadno 55 2 4 6" xfId="17117"/>
    <cellStyle name="Navadno 55 2 4 7" xfId="14362"/>
    <cellStyle name="Navadno 55 2 5" xfId="14800"/>
    <cellStyle name="Navadno 55 2 5 2" xfId="16559"/>
    <cellStyle name="Navadno 55 2 5 2 2" xfId="20361"/>
    <cellStyle name="Navadno 55 2 5 2 3" xfId="18500"/>
    <cellStyle name="Navadno 55 2 5 3" xfId="19469"/>
    <cellStyle name="Navadno 55 2 5 4" xfId="17293"/>
    <cellStyle name="Navadno 55 2 6" xfId="14464"/>
    <cellStyle name="Navadno 55 2 6 2" xfId="16560"/>
    <cellStyle name="Navadno 55 2 6 2 2" xfId="20362"/>
    <cellStyle name="Navadno 55 2 6 2 3" xfId="18501"/>
    <cellStyle name="Navadno 55 2 6 3" xfId="19470"/>
    <cellStyle name="Navadno 55 2 6 4" xfId="17205"/>
    <cellStyle name="Navadno 55 2 7" xfId="15064"/>
    <cellStyle name="Navadno 55 2 7 2" xfId="16561"/>
    <cellStyle name="Navadno 55 2 7 2 2" xfId="20363"/>
    <cellStyle name="Navadno 55 2 7 2 3" xfId="18502"/>
    <cellStyle name="Navadno 55 2 7 3" xfId="19471"/>
    <cellStyle name="Navadno 55 2 7 4" xfId="17557"/>
    <cellStyle name="Navadno 55 2 8" xfId="15967"/>
    <cellStyle name="Navadno 55 2 8 2" xfId="20364"/>
    <cellStyle name="Navadno 55 2 8 3" xfId="17909"/>
    <cellStyle name="Navadno 55 2 9" xfId="18878"/>
    <cellStyle name="Navadno 55 3" xfId="5709"/>
    <cellStyle name="Navadno 55 3 10" xfId="6731"/>
    <cellStyle name="Navadno 55 3 2" xfId="5797"/>
    <cellStyle name="Navadno 55 3 2 2" xfId="14906"/>
    <cellStyle name="Navadno 55 3 2 2 2" xfId="15586"/>
    <cellStyle name="Navadno 55 3 2 2 2 2" xfId="16563"/>
    <cellStyle name="Navadno 55 3 2 2 2 2 2" xfId="20365"/>
    <cellStyle name="Navadno 55 3 2 2 2 2 3" xfId="18504"/>
    <cellStyle name="Navadno 55 3 2 2 2 3" xfId="19473"/>
    <cellStyle name="Navadno 55 3 2 2 2 4" xfId="17839"/>
    <cellStyle name="Navadno 55 3 2 2 3" xfId="16562"/>
    <cellStyle name="Navadno 55 3 2 2 3 2" xfId="20366"/>
    <cellStyle name="Navadno 55 3 2 2 3 3" xfId="18503"/>
    <cellStyle name="Navadno 55 3 2 2 4" xfId="19472"/>
    <cellStyle name="Navadno 55 3 2 2 5" xfId="17399"/>
    <cellStyle name="Navadno 55 3 2 3" xfId="15170"/>
    <cellStyle name="Navadno 55 3 2 3 2" xfId="16564"/>
    <cellStyle name="Navadno 55 3 2 3 2 2" xfId="20367"/>
    <cellStyle name="Navadno 55 3 2 3 2 3" xfId="18505"/>
    <cellStyle name="Navadno 55 3 2 3 3" xfId="19474"/>
    <cellStyle name="Navadno 55 3 2 3 4" xfId="17663"/>
    <cellStyle name="Navadno 55 3 2 4" xfId="16073"/>
    <cellStyle name="Navadno 55 3 2 4 2" xfId="20368"/>
    <cellStyle name="Navadno 55 3 2 4 3" xfId="18015"/>
    <cellStyle name="Navadno 55 3 2 5" xfId="18984"/>
    <cellStyle name="Navadno 55 3 2 6" xfId="17043"/>
    <cellStyle name="Navadno 55 3 2 7" xfId="8584"/>
    <cellStyle name="Navadno 55 3 3" xfId="14384"/>
    <cellStyle name="Navadno 55 3 3 2" xfId="14998"/>
    <cellStyle name="Navadno 55 3 3 2 2" xfId="16566"/>
    <cellStyle name="Navadno 55 3 3 2 2 2" xfId="20369"/>
    <cellStyle name="Navadno 55 3 3 2 2 3" xfId="18507"/>
    <cellStyle name="Navadno 55 3 3 2 3" xfId="19476"/>
    <cellStyle name="Navadno 55 3 3 2 4" xfId="17491"/>
    <cellStyle name="Navadno 55 3 3 3" xfId="15262"/>
    <cellStyle name="Navadno 55 3 3 3 2" xfId="16567"/>
    <cellStyle name="Navadno 55 3 3 3 2 2" xfId="20370"/>
    <cellStyle name="Navadno 55 3 3 3 2 3" xfId="18508"/>
    <cellStyle name="Navadno 55 3 3 3 3" xfId="19477"/>
    <cellStyle name="Navadno 55 3 3 3 4" xfId="17755"/>
    <cellStyle name="Navadno 55 3 3 4" xfId="16565"/>
    <cellStyle name="Navadno 55 3 3 4 2" xfId="20371"/>
    <cellStyle name="Navadno 55 3 3 4 3" xfId="18506"/>
    <cellStyle name="Navadno 55 3 3 5" xfId="19475"/>
    <cellStyle name="Navadno 55 3 3 6" xfId="17139"/>
    <cellStyle name="Navadno 55 3 4" xfId="14822"/>
    <cellStyle name="Navadno 55 3 4 2" xfId="16568"/>
    <cellStyle name="Navadno 55 3 4 2 2" xfId="20372"/>
    <cellStyle name="Navadno 55 3 4 2 3" xfId="18509"/>
    <cellStyle name="Navadno 55 3 4 3" xfId="19478"/>
    <cellStyle name="Navadno 55 3 4 4" xfId="17315"/>
    <cellStyle name="Navadno 55 3 5" xfId="14486"/>
    <cellStyle name="Navadno 55 3 5 2" xfId="16569"/>
    <cellStyle name="Navadno 55 3 5 2 2" xfId="20373"/>
    <cellStyle name="Navadno 55 3 5 2 3" xfId="18510"/>
    <cellStyle name="Navadno 55 3 5 3" xfId="19479"/>
    <cellStyle name="Navadno 55 3 5 4" xfId="17227"/>
    <cellStyle name="Navadno 55 3 6" xfId="15086"/>
    <cellStyle name="Navadno 55 3 6 2" xfId="16570"/>
    <cellStyle name="Navadno 55 3 6 2 2" xfId="20374"/>
    <cellStyle name="Navadno 55 3 6 2 3" xfId="18511"/>
    <cellStyle name="Navadno 55 3 6 3" xfId="19480"/>
    <cellStyle name="Navadno 55 3 6 4" xfId="17579"/>
    <cellStyle name="Navadno 55 3 7" xfId="15989"/>
    <cellStyle name="Navadno 55 3 7 2" xfId="20375"/>
    <cellStyle name="Navadno 55 3 7 3" xfId="17931"/>
    <cellStyle name="Navadno 55 3 8" xfId="18900"/>
    <cellStyle name="Navadno 55 3 9" xfId="16959"/>
    <cellStyle name="Navadno 55 4" xfId="5665"/>
    <cellStyle name="Navadno 55 4 2" xfId="14903"/>
    <cellStyle name="Navadno 55 4 2 2" xfId="15583"/>
    <cellStyle name="Navadno 55 4 2 2 2" xfId="16572"/>
    <cellStyle name="Navadno 55 4 2 2 2 2" xfId="20376"/>
    <cellStyle name="Navadno 55 4 2 2 2 3" xfId="18513"/>
    <cellStyle name="Navadno 55 4 2 2 3" xfId="19482"/>
    <cellStyle name="Navadno 55 4 2 2 4" xfId="17836"/>
    <cellStyle name="Navadno 55 4 2 3" xfId="16571"/>
    <cellStyle name="Navadno 55 4 2 3 2" xfId="20377"/>
    <cellStyle name="Navadno 55 4 2 3 3" xfId="18512"/>
    <cellStyle name="Navadno 55 4 2 4" xfId="19481"/>
    <cellStyle name="Navadno 55 4 2 5" xfId="17396"/>
    <cellStyle name="Navadno 55 4 3" xfId="15167"/>
    <cellStyle name="Navadno 55 4 3 2" xfId="16573"/>
    <cellStyle name="Navadno 55 4 3 2 2" xfId="20378"/>
    <cellStyle name="Navadno 55 4 3 2 3" xfId="18514"/>
    <cellStyle name="Navadno 55 4 3 3" xfId="19483"/>
    <cellStyle name="Navadno 55 4 3 4" xfId="17660"/>
    <cellStyle name="Navadno 55 4 4" xfId="16070"/>
    <cellStyle name="Navadno 55 4 4 2" xfId="20379"/>
    <cellStyle name="Navadno 55 4 4 3" xfId="18012"/>
    <cellStyle name="Navadno 55 4 5" xfId="18981"/>
    <cellStyle name="Navadno 55 4 6" xfId="17040"/>
    <cellStyle name="Navadno 55 4 7" xfId="8581"/>
    <cellStyle name="Navadno 55 5" xfId="5753"/>
    <cellStyle name="Navadno 55 5 2" xfId="14954"/>
    <cellStyle name="Navadno 55 5 2 2" xfId="16575"/>
    <cellStyle name="Navadno 55 5 2 2 2" xfId="20380"/>
    <cellStyle name="Navadno 55 5 2 2 3" xfId="18516"/>
    <cellStyle name="Navadno 55 5 2 3" xfId="19485"/>
    <cellStyle name="Navadno 55 5 2 4" xfId="17447"/>
    <cellStyle name="Navadno 55 5 3" xfId="15218"/>
    <cellStyle name="Navadno 55 5 3 2" xfId="16576"/>
    <cellStyle name="Navadno 55 5 3 2 2" xfId="20381"/>
    <cellStyle name="Navadno 55 5 3 2 3" xfId="18517"/>
    <cellStyle name="Navadno 55 5 3 3" xfId="19486"/>
    <cellStyle name="Navadno 55 5 3 4" xfId="17711"/>
    <cellStyle name="Navadno 55 5 4" xfId="16574"/>
    <cellStyle name="Navadno 55 5 4 2" xfId="20382"/>
    <cellStyle name="Navadno 55 5 4 3" xfId="18515"/>
    <cellStyle name="Navadno 55 5 5" xfId="19484"/>
    <cellStyle name="Navadno 55 5 6" xfId="17095"/>
    <cellStyle name="Navadno 55 5 7" xfId="14336"/>
    <cellStyle name="Navadno 55 6" xfId="14778"/>
    <cellStyle name="Navadno 55 6 2" xfId="16577"/>
    <cellStyle name="Navadno 55 6 2 2" xfId="20383"/>
    <cellStyle name="Navadno 55 6 2 3" xfId="18518"/>
    <cellStyle name="Navadno 55 6 3" xfId="19487"/>
    <cellStyle name="Navadno 55 6 4" xfId="17271"/>
    <cellStyle name="Navadno 55 7" xfId="14442"/>
    <cellStyle name="Navadno 55 7 2" xfId="16578"/>
    <cellStyle name="Navadno 55 7 2 2" xfId="20384"/>
    <cellStyle name="Navadno 55 7 2 3" xfId="18519"/>
    <cellStyle name="Navadno 55 7 3" xfId="19488"/>
    <cellStyle name="Navadno 55 7 4" xfId="17183"/>
    <cellStyle name="Navadno 55 8" xfId="15042"/>
    <cellStyle name="Navadno 55 8 2" xfId="16579"/>
    <cellStyle name="Navadno 55 8 2 2" xfId="20385"/>
    <cellStyle name="Navadno 55 8 2 3" xfId="18520"/>
    <cellStyle name="Navadno 55 8 3" xfId="19489"/>
    <cellStyle name="Navadno 55 8 4" xfId="17535"/>
    <cellStyle name="Navadno 55 9" xfId="15945"/>
    <cellStyle name="Navadno 55 9 2" xfId="20386"/>
    <cellStyle name="Navadno 55 9 3" xfId="17887"/>
    <cellStyle name="Navadno 56" xfId="5600"/>
    <cellStyle name="Navadno 56 10" xfId="18857"/>
    <cellStyle name="Navadno 56 11" xfId="16916"/>
    <cellStyle name="Navadno 56 12" xfId="6688"/>
    <cellStyle name="Navadno 56 2" xfId="5643"/>
    <cellStyle name="Navadno 56 2 10" xfId="16938"/>
    <cellStyle name="Navadno 56 2 11" xfId="6710"/>
    <cellStyle name="Navadno 56 2 2" xfId="5732"/>
    <cellStyle name="Navadno 56 2 2 10" xfId="6754"/>
    <cellStyle name="Navadno 56 2 2 2" xfId="5820"/>
    <cellStyle name="Navadno 56 2 2 2 2" xfId="14909"/>
    <cellStyle name="Navadno 56 2 2 2 2 2" xfId="15589"/>
    <cellStyle name="Navadno 56 2 2 2 2 2 2" xfId="16581"/>
    <cellStyle name="Navadno 56 2 2 2 2 2 2 2" xfId="20387"/>
    <cellStyle name="Navadno 56 2 2 2 2 2 2 3" xfId="18522"/>
    <cellStyle name="Navadno 56 2 2 2 2 2 3" xfId="19491"/>
    <cellStyle name="Navadno 56 2 2 2 2 2 4" xfId="17842"/>
    <cellStyle name="Navadno 56 2 2 2 2 3" xfId="16580"/>
    <cellStyle name="Navadno 56 2 2 2 2 3 2" xfId="20388"/>
    <cellStyle name="Navadno 56 2 2 2 2 3 3" xfId="18521"/>
    <cellStyle name="Navadno 56 2 2 2 2 4" xfId="19490"/>
    <cellStyle name="Navadno 56 2 2 2 2 5" xfId="17402"/>
    <cellStyle name="Navadno 56 2 2 2 3" xfId="15173"/>
    <cellStyle name="Navadno 56 2 2 2 3 2" xfId="16582"/>
    <cellStyle name="Navadno 56 2 2 2 3 2 2" xfId="20389"/>
    <cellStyle name="Navadno 56 2 2 2 3 2 3" xfId="18523"/>
    <cellStyle name="Navadno 56 2 2 2 3 3" xfId="19492"/>
    <cellStyle name="Navadno 56 2 2 2 3 4" xfId="17666"/>
    <cellStyle name="Navadno 56 2 2 2 4" xfId="16076"/>
    <cellStyle name="Navadno 56 2 2 2 4 2" xfId="20390"/>
    <cellStyle name="Navadno 56 2 2 2 4 3" xfId="18018"/>
    <cellStyle name="Navadno 56 2 2 2 5" xfId="18987"/>
    <cellStyle name="Navadno 56 2 2 2 6" xfId="17046"/>
    <cellStyle name="Navadno 56 2 2 2 7" xfId="8587"/>
    <cellStyle name="Navadno 56 2 2 3" xfId="14407"/>
    <cellStyle name="Navadno 56 2 2 3 2" xfId="15021"/>
    <cellStyle name="Navadno 56 2 2 3 2 2" xfId="16584"/>
    <cellStyle name="Navadno 56 2 2 3 2 2 2" xfId="20391"/>
    <cellStyle name="Navadno 56 2 2 3 2 2 3" xfId="18525"/>
    <cellStyle name="Navadno 56 2 2 3 2 3" xfId="19494"/>
    <cellStyle name="Navadno 56 2 2 3 2 4" xfId="17514"/>
    <cellStyle name="Navadno 56 2 2 3 3" xfId="15285"/>
    <cellStyle name="Navadno 56 2 2 3 3 2" xfId="16585"/>
    <cellStyle name="Navadno 56 2 2 3 3 2 2" xfId="20392"/>
    <cellStyle name="Navadno 56 2 2 3 3 2 3" xfId="18526"/>
    <cellStyle name="Navadno 56 2 2 3 3 3" xfId="19495"/>
    <cellStyle name="Navadno 56 2 2 3 3 4" xfId="17778"/>
    <cellStyle name="Navadno 56 2 2 3 4" xfId="16583"/>
    <cellStyle name="Navadno 56 2 2 3 4 2" xfId="20393"/>
    <cellStyle name="Navadno 56 2 2 3 4 3" xfId="18524"/>
    <cellStyle name="Navadno 56 2 2 3 5" xfId="19493"/>
    <cellStyle name="Navadno 56 2 2 3 6" xfId="17162"/>
    <cellStyle name="Navadno 56 2 2 4" xfId="14845"/>
    <cellStyle name="Navadno 56 2 2 4 2" xfId="16586"/>
    <cellStyle name="Navadno 56 2 2 4 2 2" xfId="20394"/>
    <cellStyle name="Navadno 56 2 2 4 2 3" xfId="18527"/>
    <cellStyle name="Navadno 56 2 2 4 3" xfId="19496"/>
    <cellStyle name="Navadno 56 2 2 4 4" xfId="17338"/>
    <cellStyle name="Navadno 56 2 2 5" xfId="14509"/>
    <cellStyle name="Navadno 56 2 2 5 2" xfId="16587"/>
    <cellStyle name="Navadno 56 2 2 5 2 2" xfId="20395"/>
    <cellStyle name="Navadno 56 2 2 5 2 3" xfId="18528"/>
    <cellStyle name="Navadno 56 2 2 5 3" xfId="19497"/>
    <cellStyle name="Navadno 56 2 2 5 4" xfId="17250"/>
    <cellStyle name="Navadno 56 2 2 6" xfId="15109"/>
    <cellStyle name="Navadno 56 2 2 6 2" xfId="16588"/>
    <cellStyle name="Navadno 56 2 2 6 2 2" xfId="20396"/>
    <cellStyle name="Navadno 56 2 2 6 2 3" xfId="18529"/>
    <cellStyle name="Navadno 56 2 2 6 3" xfId="19498"/>
    <cellStyle name="Navadno 56 2 2 6 4" xfId="17602"/>
    <cellStyle name="Navadno 56 2 2 7" xfId="16012"/>
    <cellStyle name="Navadno 56 2 2 7 2" xfId="20397"/>
    <cellStyle name="Navadno 56 2 2 7 3" xfId="17954"/>
    <cellStyle name="Navadno 56 2 2 8" xfId="18923"/>
    <cellStyle name="Navadno 56 2 2 9" xfId="16982"/>
    <cellStyle name="Navadno 56 2 3" xfId="5688"/>
    <cellStyle name="Navadno 56 2 3 2" xfId="14908"/>
    <cellStyle name="Navadno 56 2 3 2 2" xfId="15588"/>
    <cellStyle name="Navadno 56 2 3 2 2 2" xfId="16590"/>
    <cellStyle name="Navadno 56 2 3 2 2 2 2" xfId="20398"/>
    <cellStyle name="Navadno 56 2 3 2 2 2 3" xfId="18531"/>
    <cellStyle name="Navadno 56 2 3 2 2 3" xfId="19500"/>
    <cellStyle name="Navadno 56 2 3 2 2 4" xfId="17841"/>
    <cellStyle name="Navadno 56 2 3 2 3" xfId="16589"/>
    <cellStyle name="Navadno 56 2 3 2 3 2" xfId="20399"/>
    <cellStyle name="Navadno 56 2 3 2 3 3" xfId="18530"/>
    <cellStyle name="Navadno 56 2 3 2 4" xfId="19499"/>
    <cellStyle name="Navadno 56 2 3 2 5" xfId="17401"/>
    <cellStyle name="Navadno 56 2 3 3" xfId="15172"/>
    <cellStyle name="Navadno 56 2 3 3 2" xfId="16591"/>
    <cellStyle name="Navadno 56 2 3 3 2 2" xfId="20400"/>
    <cellStyle name="Navadno 56 2 3 3 2 3" xfId="18532"/>
    <cellStyle name="Navadno 56 2 3 3 3" xfId="19501"/>
    <cellStyle name="Navadno 56 2 3 3 4" xfId="17665"/>
    <cellStyle name="Navadno 56 2 3 4" xfId="16075"/>
    <cellStyle name="Navadno 56 2 3 4 2" xfId="20401"/>
    <cellStyle name="Navadno 56 2 3 4 3" xfId="18017"/>
    <cellStyle name="Navadno 56 2 3 5" xfId="18986"/>
    <cellStyle name="Navadno 56 2 3 6" xfId="17045"/>
    <cellStyle name="Navadno 56 2 3 7" xfId="8586"/>
    <cellStyle name="Navadno 56 2 4" xfId="5776"/>
    <cellStyle name="Navadno 56 2 4 2" xfId="14977"/>
    <cellStyle name="Navadno 56 2 4 2 2" xfId="16593"/>
    <cellStyle name="Navadno 56 2 4 2 2 2" xfId="20402"/>
    <cellStyle name="Navadno 56 2 4 2 2 3" xfId="18534"/>
    <cellStyle name="Navadno 56 2 4 2 3" xfId="19503"/>
    <cellStyle name="Navadno 56 2 4 2 4" xfId="17470"/>
    <cellStyle name="Navadno 56 2 4 3" xfId="15241"/>
    <cellStyle name="Navadno 56 2 4 3 2" xfId="16594"/>
    <cellStyle name="Navadno 56 2 4 3 2 2" xfId="20403"/>
    <cellStyle name="Navadno 56 2 4 3 2 3" xfId="18535"/>
    <cellStyle name="Navadno 56 2 4 3 3" xfId="19504"/>
    <cellStyle name="Navadno 56 2 4 3 4" xfId="17734"/>
    <cellStyle name="Navadno 56 2 4 4" xfId="16592"/>
    <cellStyle name="Navadno 56 2 4 4 2" xfId="20404"/>
    <cellStyle name="Navadno 56 2 4 4 3" xfId="18533"/>
    <cellStyle name="Navadno 56 2 4 5" xfId="19502"/>
    <cellStyle name="Navadno 56 2 4 6" xfId="17118"/>
    <cellStyle name="Navadno 56 2 4 7" xfId="14363"/>
    <cellStyle name="Navadno 56 2 5" xfId="14801"/>
    <cellStyle name="Navadno 56 2 5 2" xfId="16595"/>
    <cellStyle name="Navadno 56 2 5 2 2" xfId="20405"/>
    <cellStyle name="Navadno 56 2 5 2 3" xfId="18536"/>
    <cellStyle name="Navadno 56 2 5 3" xfId="19505"/>
    <cellStyle name="Navadno 56 2 5 4" xfId="17294"/>
    <cellStyle name="Navadno 56 2 6" xfId="14465"/>
    <cellStyle name="Navadno 56 2 6 2" xfId="16596"/>
    <cellStyle name="Navadno 56 2 6 2 2" xfId="20406"/>
    <cellStyle name="Navadno 56 2 6 2 3" xfId="18537"/>
    <cellStyle name="Navadno 56 2 6 3" xfId="19506"/>
    <cellStyle name="Navadno 56 2 6 4" xfId="17206"/>
    <cellStyle name="Navadno 56 2 7" xfId="15065"/>
    <cellStyle name="Navadno 56 2 7 2" xfId="16597"/>
    <cellStyle name="Navadno 56 2 7 2 2" xfId="20407"/>
    <cellStyle name="Navadno 56 2 7 2 3" xfId="18538"/>
    <cellStyle name="Navadno 56 2 7 3" xfId="19507"/>
    <cellStyle name="Navadno 56 2 7 4" xfId="17558"/>
    <cellStyle name="Navadno 56 2 8" xfId="15968"/>
    <cellStyle name="Navadno 56 2 8 2" xfId="20408"/>
    <cellStyle name="Navadno 56 2 8 3" xfId="17910"/>
    <cellStyle name="Navadno 56 2 9" xfId="18879"/>
    <cellStyle name="Navadno 56 3" xfId="5710"/>
    <cellStyle name="Navadno 56 3 10" xfId="6732"/>
    <cellStyle name="Navadno 56 3 2" xfId="5798"/>
    <cellStyle name="Navadno 56 3 2 2" xfId="14910"/>
    <cellStyle name="Navadno 56 3 2 2 2" xfId="15590"/>
    <cellStyle name="Navadno 56 3 2 2 2 2" xfId="16599"/>
    <cellStyle name="Navadno 56 3 2 2 2 2 2" xfId="20409"/>
    <cellStyle name="Navadno 56 3 2 2 2 2 3" xfId="18540"/>
    <cellStyle name="Navadno 56 3 2 2 2 3" xfId="19509"/>
    <cellStyle name="Navadno 56 3 2 2 2 4" xfId="17843"/>
    <cellStyle name="Navadno 56 3 2 2 3" xfId="16598"/>
    <cellStyle name="Navadno 56 3 2 2 3 2" xfId="20410"/>
    <cellStyle name="Navadno 56 3 2 2 3 3" xfId="18539"/>
    <cellStyle name="Navadno 56 3 2 2 4" xfId="19508"/>
    <cellStyle name="Navadno 56 3 2 2 5" xfId="17403"/>
    <cellStyle name="Navadno 56 3 2 3" xfId="15174"/>
    <cellStyle name="Navadno 56 3 2 3 2" xfId="16600"/>
    <cellStyle name="Navadno 56 3 2 3 2 2" xfId="20411"/>
    <cellStyle name="Navadno 56 3 2 3 2 3" xfId="18541"/>
    <cellStyle name="Navadno 56 3 2 3 3" xfId="19510"/>
    <cellStyle name="Navadno 56 3 2 3 4" xfId="17667"/>
    <cellStyle name="Navadno 56 3 2 4" xfId="16077"/>
    <cellStyle name="Navadno 56 3 2 4 2" xfId="20412"/>
    <cellStyle name="Navadno 56 3 2 4 3" xfId="18019"/>
    <cellStyle name="Navadno 56 3 2 5" xfId="18988"/>
    <cellStyle name="Navadno 56 3 2 6" xfId="17047"/>
    <cellStyle name="Navadno 56 3 2 7" xfId="8588"/>
    <cellStyle name="Navadno 56 3 3" xfId="14385"/>
    <cellStyle name="Navadno 56 3 3 2" xfId="14999"/>
    <cellStyle name="Navadno 56 3 3 2 2" xfId="16602"/>
    <cellStyle name="Navadno 56 3 3 2 2 2" xfId="20413"/>
    <cellStyle name="Navadno 56 3 3 2 2 3" xfId="18543"/>
    <cellStyle name="Navadno 56 3 3 2 3" xfId="19512"/>
    <cellStyle name="Navadno 56 3 3 2 4" xfId="17492"/>
    <cellStyle name="Navadno 56 3 3 3" xfId="15263"/>
    <cellStyle name="Navadno 56 3 3 3 2" xfId="16603"/>
    <cellStyle name="Navadno 56 3 3 3 2 2" xfId="20414"/>
    <cellStyle name="Navadno 56 3 3 3 2 3" xfId="18544"/>
    <cellStyle name="Navadno 56 3 3 3 3" xfId="19513"/>
    <cellStyle name="Navadno 56 3 3 3 4" xfId="17756"/>
    <cellStyle name="Navadno 56 3 3 4" xfId="16601"/>
    <cellStyle name="Navadno 56 3 3 4 2" xfId="20415"/>
    <cellStyle name="Navadno 56 3 3 4 3" xfId="18542"/>
    <cellStyle name="Navadno 56 3 3 5" xfId="19511"/>
    <cellStyle name="Navadno 56 3 3 6" xfId="17140"/>
    <cellStyle name="Navadno 56 3 4" xfId="14823"/>
    <cellStyle name="Navadno 56 3 4 2" xfId="16604"/>
    <cellStyle name="Navadno 56 3 4 2 2" xfId="20416"/>
    <cellStyle name="Navadno 56 3 4 2 3" xfId="18545"/>
    <cellStyle name="Navadno 56 3 4 3" xfId="19514"/>
    <cellStyle name="Navadno 56 3 4 4" xfId="17316"/>
    <cellStyle name="Navadno 56 3 5" xfId="14487"/>
    <cellStyle name="Navadno 56 3 5 2" xfId="16605"/>
    <cellStyle name="Navadno 56 3 5 2 2" xfId="20417"/>
    <cellStyle name="Navadno 56 3 5 2 3" xfId="18546"/>
    <cellStyle name="Navadno 56 3 5 3" xfId="19515"/>
    <cellStyle name="Navadno 56 3 5 4" xfId="17228"/>
    <cellStyle name="Navadno 56 3 6" xfId="15087"/>
    <cellStyle name="Navadno 56 3 6 2" xfId="16606"/>
    <cellStyle name="Navadno 56 3 6 2 2" xfId="20418"/>
    <cellStyle name="Navadno 56 3 6 2 3" xfId="18547"/>
    <cellStyle name="Navadno 56 3 6 3" xfId="19516"/>
    <cellStyle name="Navadno 56 3 6 4" xfId="17580"/>
    <cellStyle name="Navadno 56 3 7" xfId="15990"/>
    <cellStyle name="Navadno 56 3 7 2" xfId="20419"/>
    <cellStyle name="Navadno 56 3 7 3" xfId="17932"/>
    <cellStyle name="Navadno 56 3 8" xfId="18901"/>
    <cellStyle name="Navadno 56 3 9" xfId="16960"/>
    <cellStyle name="Navadno 56 4" xfId="5666"/>
    <cellStyle name="Navadno 56 4 2" xfId="14907"/>
    <cellStyle name="Navadno 56 4 2 2" xfId="15587"/>
    <cellStyle name="Navadno 56 4 2 2 2" xfId="16608"/>
    <cellStyle name="Navadno 56 4 2 2 2 2" xfId="20420"/>
    <cellStyle name="Navadno 56 4 2 2 2 3" xfId="18549"/>
    <cellStyle name="Navadno 56 4 2 2 3" xfId="19518"/>
    <cellStyle name="Navadno 56 4 2 2 4" xfId="17840"/>
    <cellStyle name="Navadno 56 4 2 3" xfId="16607"/>
    <cellStyle name="Navadno 56 4 2 3 2" xfId="20421"/>
    <cellStyle name="Navadno 56 4 2 3 3" xfId="18548"/>
    <cellStyle name="Navadno 56 4 2 4" xfId="19517"/>
    <cellStyle name="Navadno 56 4 2 5" xfId="17400"/>
    <cellStyle name="Navadno 56 4 3" xfId="15171"/>
    <cellStyle name="Navadno 56 4 3 2" xfId="16609"/>
    <cellStyle name="Navadno 56 4 3 2 2" xfId="20422"/>
    <cellStyle name="Navadno 56 4 3 2 3" xfId="18550"/>
    <cellStyle name="Navadno 56 4 3 3" xfId="19519"/>
    <cellStyle name="Navadno 56 4 3 4" xfId="17664"/>
    <cellStyle name="Navadno 56 4 4" xfId="16074"/>
    <cellStyle name="Navadno 56 4 4 2" xfId="20423"/>
    <cellStyle name="Navadno 56 4 4 3" xfId="18016"/>
    <cellStyle name="Navadno 56 4 5" xfId="18985"/>
    <cellStyle name="Navadno 56 4 6" xfId="17044"/>
    <cellStyle name="Navadno 56 4 7" xfId="8585"/>
    <cellStyle name="Navadno 56 5" xfId="5754"/>
    <cellStyle name="Navadno 56 5 2" xfId="14955"/>
    <cellStyle name="Navadno 56 5 2 2" xfId="16611"/>
    <cellStyle name="Navadno 56 5 2 2 2" xfId="20424"/>
    <cellStyle name="Navadno 56 5 2 2 3" xfId="18552"/>
    <cellStyle name="Navadno 56 5 2 3" xfId="19521"/>
    <cellStyle name="Navadno 56 5 2 4" xfId="17448"/>
    <cellStyle name="Navadno 56 5 3" xfId="15219"/>
    <cellStyle name="Navadno 56 5 3 2" xfId="16612"/>
    <cellStyle name="Navadno 56 5 3 2 2" xfId="20425"/>
    <cellStyle name="Navadno 56 5 3 2 3" xfId="18553"/>
    <cellStyle name="Navadno 56 5 3 3" xfId="19522"/>
    <cellStyle name="Navadno 56 5 3 4" xfId="17712"/>
    <cellStyle name="Navadno 56 5 4" xfId="16610"/>
    <cellStyle name="Navadno 56 5 4 2" xfId="20426"/>
    <cellStyle name="Navadno 56 5 4 3" xfId="18551"/>
    <cellStyle name="Navadno 56 5 5" xfId="19520"/>
    <cellStyle name="Navadno 56 5 6" xfId="17096"/>
    <cellStyle name="Navadno 56 5 7" xfId="14337"/>
    <cellStyle name="Navadno 56 6" xfId="14779"/>
    <cellStyle name="Navadno 56 6 2" xfId="16613"/>
    <cellStyle name="Navadno 56 6 2 2" xfId="20427"/>
    <cellStyle name="Navadno 56 6 2 3" xfId="18554"/>
    <cellStyle name="Navadno 56 6 3" xfId="19523"/>
    <cellStyle name="Navadno 56 6 4" xfId="17272"/>
    <cellStyle name="Navadno 56 7" xfId="14443"/>
    <cellStyle name="Navadno 56 7 2" xfId="16614"/>
    <cellStyle name="Navadno 56 7 2 2" xfId="20428"/>
    <cellStyle name="Navadno 56 7 2 3" xfId="18555"/>
    <cellStyle name="Navadno 56 7 3" xfId="19524"/>
    <cellStyle name="Navadno 56 7 4" xfId="17184"/>
    <cellStyle name="Navadno 56 8" xfId="15043"/>
    <cellStyle name="Navadno 56 8 2" xfId="16615"/>
    <cellStyle name="Navadno 56 8 2 2" xfId="20429"/>
    <cellStyle name="Navadno 56 8 2 3" xfId="18556"/>
    <cellStyle name="Navadno 56 8 3" xfId="19525"/>
    <cellStyle name="Navadno 56 8 4" xfId="17536"/>
    <cellStyle name="Navadno 56 9" xfId="15946"/>
    <cellStyle name="Navadno 56 9 2" xfId="20430"/>
    <cellStyle name="Navadno 56 9 3" xfId="17888"/>
    <cellStyle name="Navadno 57" xfId="5596"/>
    <cellStyle name="Navadno 57 10" xfId="18853"/>
    <cellStyle name="Navadno 57 11" xfId="16912"/>
    <cellStyle name="Navadno 57 12" xfId="6684"/>
    <cellStyle name="Navadno 57 2" xfId="5639"/>
    <cellStyle name="Navadno 57 2 10" xfId="16934"/>
    <cellStyle name="Navadno 57 2 11" xfId="6706"/>
    <cellStyle name="Navadno 57 2 2" xfId="5728"/>
    <cellStyle name="Navadno 57 2 2 10" xfId="6750"/>
    <cellStyle name="Navadno 57 2 2 2" xfId="5816"/>
    <cellStyle name="Navadno 57 2 2 2 2" xfId="14913"/>
    <cellStyle name="Navadno 57 2 2 2 2 2" xfId="15593"/>
    <cellStyle name="Navadno 57 2 2 2 2 2 2" xfId="16617"/>
    <cellStyle name="Navadno 57 2 2 2 2 2 2 2" xfId="20431"/>
    <cellStyle name="Navadno 57 2 2 2 2 2 2 3" xfId="18558"/>
    <cellStyle name="Navadno 57 2 2 2 2 2 3" xfId="19527"/>
    <cellStyle name="Navadno 57 2 2 2 2 2 4" xfId="17846"/>
    <cellStyle name="Navadno 57 2 2 2 2 3" xfId="16616"/>
    <cellStyle name="Navadno 57 2 2 2 2 3 2" xfId="20432"/>
    <cellStyle name="Navadno 57 2 2 2 2 3 3" xfId="18557"/>
    <cellStyle name="Navadno 57 2 2 2 2 4" xfId="19526"/>
    <cellStyle name="Navadno 57 2 2 2 2 5" xfId="17406"/>
    <cellStyle name="Navadno 57 2 2 2 3" xfId="15177"/>
    <cellStyle name="Navadno 57 2 2 2 3 2" xfId="16618"/>
    <cellStyle name="Navadno 57 2 2 2 3 2 2" xfId="20433"/>
    <cellStyle name="Navadno 57 2 2 2 3 2 3" xfId="18559"/>
    <cellStyle name="Navadno 57 2 2 2 3 3" xfId="19528"/>
    <cellStyle name="Navadno 57 2 2 2 3 4" xfId="17670"/>
    <cellStyle name="Navadno 57 2 2 2 4" xfId="16080"/>
    <cellStyle name="Navadno 57 2 2 2 4 2" xfId="20434"/>
    <cellStyle name="Navadno 57 2 2 2 4 3" xfId="18022"/>
    <cellStyle name="Navadno 57 2 2 2 5" xfId="18991"/>
    <cellStyle name="Navadno 57 2 2 2 6" xfId="17050"/>
    <cellStyle name="Navadno 57 2 2 2 7" xfId="8591"/>
    <cellStyle name="Navadno 57 2 2 3" xfId="14403"/>
    <cellStyle name="Navadno 57 2 2 3 2" xfId="15017"/>
    <cellStyle name="Navadno 57 2 2 3 2 2" xfId="16620"/>
    <cellStyle name="Navadno 57 2 2 3 2 2 2" xfId="20435"/>
    <cellStyle name="Navadno 57 2 2 3 2 2 3" xfId="18561"/>
    <cellStyle name="Navadno 57 2 2 3 2 3" xfId="19530"/>
    <cellStyle name="Navadno 57 2 2 3 2 4" xfId="17510"/>
    <cellStyle name="Navadno 57 2 2 3 3" xfId="15281"/>
    <cellStyle name="Navadno 57 2 2 3 3 2" xfId="16621"/>
    <cellStyle name="Navadno 57 2 2 3 3 2 2" xfId="20436"/>
    <cellStyle name="Navadno 57 2 2 3 3 2 3" xfId="18562"/>
    <cellStyle name="Navadno 57 2 2 3 3 3" xfId="19531"/>
    <cellStyle name="Navadno 57 2 2 3 3 4" xfId="17774"/>
    <cellStyle name="Navadno 57 2 2 3 4" xfId="16619"/>
    <cellStyle name="Navadno 57 2 2 3 4 2" xfId="20437"/>
    <cellStyle name="Navadno 57 2 2 3 4 3" xfId="18560"/>
    <cellStyle name="Navadno 57 2 2 3 5" xfId="19529"/>
    <cellStyle name="Navadno 57 2 2 3 6" xfId="17158"/>
    <cellStyle name="Navadno 57 2 2 4" xfId="14841"/>
    <cellStyle name="Navadno 57 2 2 4 2" xfId="16622"/>
    <cellStyle name="Navadno 57 2 2 4 2 2" xfId="20438"/>
    <cellStyle name="Navadno 57 2 2 4 2 3" xfId="18563"/>
    <cellStyle name="Navadno 57 2 2 4 3" xfId="19532"/>
    <cellStyle name="Navadno 57 2 2 4 4" xfId="17334"/>
    <cellStyle name="Navadno 57 2 2 5" xfId="14505"/>
    <cellStyle name="Navadno 57 2 2 5 2" xfId="16623"/>
    <cellStyle name="Navadno 57 2 2 5 2 2" xfId="20439"/>
    <cellStyle name="Navadno 57 2 2 5 2 3" xfId="18564"/>
    <cellStyle name="Navadno 57 2 2 5 3" xfId="19533"/>
    <cellStyle name="Navadno 57 2 2 5 4" xfId="17246"/>
    <cellStyle name="Navadno 57 2 2 6" xfId="15105"/>
    <cellStyle name="Navadno 57 2 2 6 2" xfId="16624"/>
    <cellStyle name="Navadno 57 2 2 6 2 2" xfId="20440"/>
    <cellStyle name="Navadno 57 2 2 6 2 3" xfId="18565"/>
    <cellStyle name="Navadno 57 2 2 6 3" xfId="19534"/>
    <cellStyle name="Navadno 57 2 2 6 4" xfId="17598"/>
    <cellStyle name="Navadno 57 2 2 7" xfId="16008"/>
    <cellStyle name="Navadno 57 2 2 7 2" xfId="20441"/>
    <cellStyle name="Navadno 57 2 2 7 3" xfId="17950"/>
    <cellStyle name="Navadno 57 2 2 8" xfId="18919"/>
    <cellStyle name="Navadno 57 2 2 9" xfId="16978"/>
    <cellStyle name="Navadno 57 2 3" xfId="5684"/>
    <cellStyle name="Navadno 57 2 3 2" xfId="14912"/>
    <cellStyle name="Navadno 57 2 3 2 2" xfId="15592"/>
    <cellStyle name="Navadno 57 2 3 2 2 2" xfId="16626"/>
    <cellStyle name="Navadno 57 2 3 2 2 2 2" xfId="20442"/>
    <cellStyle name="Navadno 57 2 3 2 2 2 3" xfId="18567"/>
    <cellStyle name="Navadno 57 2 3 2 2 3" xfId="19536"/>
    <cellStyle name="Navadno 57 2 3 2 2 4" xfId="17845"/>
    <cellStyle name="Navadno 57 2 3 2 3" xfId="16625"/>
    <cellStyle name="Navadno 57 2 3 2 3 2" xfId="20443"/>
    <cellStyle name="Navadno 57 2 3 2 3 3" xfId="18566"/>
    <cellStyle name="Navadno 57 2 3 2 4" xfId="19535"/>
    <cellStyle name="Navadno 57 2 3 2 5" xfId="17405"/>
    <cellStyle name="Navadno 57 2 3 3" xfId="15176"/>
    <cellStyle name="Navadno 57 2 3 3 2" xfId="16627"/>
    <cellStyle name="Navadno 57 2 3 3 2 2" xfId="20444"/>
    <cellStyle name="Navadno 57 2 3 3 2 3" xfId="18568"/>
    <cellStyle name="Navadno 57 2 3 3 3" xfId="19537"/>
    <cellStyle name="Navadno 57 2 3 3 4" xfId="17669"/>
    <cellStyle name="Navadno 57 2 3 4" xfId="16079"/>
    <cellStyle name="Navadno 57 2 3 4 2" xfId="20445"/>
    <cellStyle name="Navadno 57 2 3 4 3" xfId="18021"/>
    <cellStyle name="Navadno 57 2 3 5" xfId="18990"/>
    <cellStyle name="Navadno 57 2 3 6" xfId="17049"/>
    <cellStyle name="Navadno 57 2 3 7" xfId="8590"/>
    <cellStyle name="Navadno 57 2 4" xfId="5772"/>
    <cellStyle name="Navadno 57 2 4 2" xfId="14973"/>
    <cellStyle name="Navadno 57 2 4 2 2" xfId="16629"/>
    <cellStyle name="Navadno 57 2 4 2 2 2" xfId="20446"/>
    <cellStyle name="Navadno 57 2 4 2 2 3" xfId="18570"/>
    <cellStyle name="Navadno 57 2 4 2 3" xfId="19539"/>
    <cellStyle name="Navadno 57 2 4 2 4" xfId="17466"/>
    <cellStyle name="Navadno 57 2 4 3" xfId="15237"/>
    <cellStyle name="Navadno 57 2 4 3 2" xfId="16630"/>
    <cellStyle name="Navadno 57 2 4 3 2 2" xfId="20447"/>
    <cellStyle name="Navadno 57 2 4 3 2 3" xfId="18571"/>
    <cellStyle name="Navadno 57 2 4 3 3" xfId="19540"/>
    <cellStyle name="Navadno 57 2 4 3 4" xfId="17730"/>
    <cellStyle name="Navadno 57 2 4 4" xfId="16628"/>
    <cellStyle name="Navadno 57 2 4 4 2" xfId="20448"/>
    <cellStyle name="Navadno 57 2 4 4 3" xfId="18569"/>
    <cellStyle name="Navadno 57 2 4 5" xfId="19538"/>
    <cellStyle name="Navadno 57 2 4 6" xfId="17114"/>
    <cellStyle name="Navadno 57 2 4 7" xfId="14359"/>
    <cellStyle name="Navadno 57 2 5" xfId="14797"/>
    <cellStyle name="Navadno 57 2 5 2" xfId="16631"/>
    <cellStyle name="Navadno 57 2 5 2 2" xfId="20449"/>
    <cellStyle name="Navadno 57 2 5 2 3" xfId="18572"/>
    <cellStyle name="Navadno 57 2 5 3" xfId="19541"/>
    <cellStyle name="Navadno 57 2 5 4" xfId="17290"/>
    <cellStyle name="Navadno 57 2 6" xfId="14461"/>
    <cellStyle name="Navadno 57 2 6 2" xfId="16632"/>
    <cellStyle name="Navadno 57 2 6 2 2" xfId="20450"/>
    <cellStyle name="Navadno 57 2 6 2 3" xfId="18573"/>
    <cellStyle name="Navadno 57 2 6 3" xfId="19542"/>
    <cellStyle name="Navadno 57 2 6 4" xfId="17202"/>
    <cellStyle name="Navadno 57 2 7" xfId="15061"/>
    <cellStyle name="Navadno 57 2 7 2" xfId="16633"/>
    <cellStyle name="Navadno 57 2 7 2 2" xfId="20451"/>
    <cellStyle name="Navadno 57 2 7 2 3" xfId="18574"/>
    <cellStyle name="Navadno 57 2 7 3" xfId="19543"/>
    <cellStyle name="Navadno 57 2 7 4" xfId="17554"/>
    <cellStyle name="Navadno 57 2 8" xfId="15964"/>
    <cellStyle name="Navadno 57 2 8 2" xfId="20452"/>
    <cellStyle name="Navadno 57 2 8 3" xfId="17906"/>
    <cellStyle name="Navadno 57 2 9" xfId="18875"/>
    <cellStyle name="Navadno 57 3" xfId="5706"/>
    <cellStyle name="Navadno 57 3 10" xfId="6728"/>
    <cellStyle name="Navadno 57 3 2" xfId="5794"/>
    <cellStyle name="Navadno 57 3 2 2" xfId="14914"/>
    <cellStyle name="Navadno 57 3 2 2 2" xfId="15594"/>
    <cellStyle name="Navadno 57 3 2 2 2 2" xfId="16635"/>
    <cellStyle name="Navadno 57 3 2 2 2 2 2" xfId="20453"/>
    <cellStyle name="Navadno 57 3 2 2 2 2 3" xfId="18576"/>
    <cellStyle name="Navadno 57 3 2 2 2 3" xfId="19545"/>
    <cellStyle name="Navadno 57 3 2 2 2 4" xfId="17847"/>
    <cellStyle name="Navadno 57 3 2 2 3" xfId="16634"/>
    <cellStyle name="Navadno 57 3 2 2 3 2" xfId="20454"/>
    <cellStyle name="Navadno 57 3 2 2 3 3" xfId="18575"/>
    <cellStyle name="Navadno 57 3 2 2 4" xfId="19544"/>
    <cellStyle name="Navadno 57 3 2 2 5" xfId="17407"/>
    <cellStyle name="Navadno 57 3 2 3" xfId="15178"/>
    <cellStyle name="Navadno 57 3 2 3 2" xfId="16636"/>
    <cellStyle name="Navadno 57 3 2 3 2 2" xfId="20455"/>
    <cellStyle name="Navadno 57 3 2 3 2 3" xfId="18577"/>
    <cellStyle name="Navadno 57 3 2 3 3" xfId="19546"/>
    <cellStyle name="Navadno 57 3 2 3 4" xfId="17671"/>
    <cellStyle name="Navadno 57 3 2 4" xfId="16081"/>
    <cellStyle name="Navadno 57 3 2 4 2" xfId="20456"/>
    <cellStyle name="Navadno 57 3 2 4 3" xfId="18023"/>
    <cellStyle name="Navadno 57 3 2 5" xfId="18992"/>
    <cellStyle name="Navadno 57 3 2 6" xfId="17051"/>
    <cellStyle name="Navadno 57 3 2 7" xfId="8592"/>
    <cellStyle name="Navadno 57 3 3" xfId="14381"/>
    <cellStyle name="Navadno 57 3 3 2" xfId="14995"/>
    <cellStyle name="Navadno 57 3 3 2 2" xfId="16638"/>
    <cellStyle name="Navadno 57 3 3 2 2 2" xfId="20457"/>
    <cellStyle name="Navadno 57 3 3 2 2 3" xfId="18579"/>
    <cellStyle name="Navadno 57 3 3 2 3" xfId="19548"/>
    <cellStyle name="Navadno 57 3 3 2 4" xfId="17488"/>
    <cellStyle name="Navadno 57 3 3 3" xfId="15259"/>
    <cellStyle name="Navadno 57 3 3 3 2" xfId="16639"/>
    <cellStyle name="Navadno 57 3 3 3 2 2" xfId="20458"/>
    <cellStyle name="Navadno 57 3 3 3 2 3" xfId="18580"/>
    <cellStyle name="Navadno 57 3 3 3 3" xfId="19549"/>
    <cellStyle name="Navadno 57 3 3 3 4" xfId="17752"/>
    <cellStyle name="Navadno 57 3 3 4" xfId="16637"/>
    <cellStyle name="Navadno 57 3 3 4 2" xfId="20459"/>
    <cellStyle name="Navadno 57 3 3 4 3" xfId="18578"/>
    <cellStyle name="Navadno 57 3 3 5" xfId="19547"/>
    <cellStyle name="Navadno 57 3 3 6" xfId="17136"/>
    <cellStyle name="Navadno 57 3 4" xfId="14819"/>
    <cellStyle name="Navadno 57 3 4 2" xfId="16640"/>
    <cellStyle name="Navadno 57 3 4 2 2" xfId="20460"/>
    <cellStyle name="Navadno 57 3 4 2 3" xfId="18581"/>
    <cellStyle name="Navadno 57 3 4 3" xfId="19550"/>
    <cellStyle name="Navadno 57 3 4 4" xfId="17312"/>
    <cellStyle name="Navadno 57 3 5" xfId="14483"/>
    <cellStyle name="Navadno 57 3 5 2" xfId="16641"/>
    <cellStyle name="Navadno 57 3 5 2 2" xfId="20461"/>
    <cellStyle name="Navadno 57 3 5 2 3" xfId="18582"/>
    <cellStyle name="Navadno 57 3 5 3" xfId="19551"/>
    <cellStyle name="Navadno 57 3 5 4" xfId="17224"/>
    <cellStyle name="Navadno 57 3 6" xfId="15083"/>
    <cellStyle name="Navadno 57 3 6 2" xfId="16642"/>
    <cellStyle name="Navadno 57 3 6 2 2" xfId="20462"/>
    <cellStyle name="Navadno 57 3 6 2 3" xfId="18583"/>
    <cellStyle name="Navadno 57 3 6 3" xfId="19552"/>
    <cellStyle name="Navadno 57 3 6 4" xfId="17576"/>
    <cellStyle name="Navadno 57 3 7" xfId="15986"/>
    <cellStyle name="Navadno 57 3 7 2" xfId="20463"/>
    <cellStyle name="Navadno 57 3 7 3" xfId="17928"/>
    <cellStyle name="Navadno 57 3 8" xfId="18897"/>
    <cellStyle name="Navadno 57 3 9" xfId="16956"/>
    <cellStyle name="Navadno 57 4" xfId="5662"/>
    <cellStyle name="Navadno 57 4 2" xfId="14911"/>
    <cellStyle name="Navadno 57 4 2 2" xfId="15591"/>
    <cellStyle name="Navadno 57 4 2 2 2" xfId="16644"/>
    <cellStyle name="Navadno 57 4 2 2 2 2" xfId="20464"/>
    <cellStyle name="Navadno 57 4 2 2 2 3" xfId="18585"/>
    <cellStyle name="Navadno 57 4 2 2 3" xfId="19554"/>
    <cellStyle name="Navadno 57 4 2 2 4" xfId="17844"/>
    <cellStyle name="Navadno 57 4 2 3" xfId="16643"/>
    <cellStyle name="Navadno 57 4 2 3 2" xfId="20465"/>
    <cellStyle name="Navadno 57 4 2 3 3" xfId="18584"/>
    <cellStyle name="Navadno 57 4 2 4" xfId="19553"/>
    <cellStyle name="Navadno 57 4 2 5" xfId="17404"/>
    <cellStyle name="Navadno 57 4 3" xfId="15175"/>
    <cellStyle name="Navadno 57 4 3 2" xfId="16645"/>
    <cellStyle name="Navadno 57 4 3 2 2" xfId="20466"/>
    <cellStyle name="Navadno 57 4 3 2 3" xfId="18586"/>
    <cellStyle name="Navadno 57 4 3 3" xfId="19555"/>
    <cellStyle name="Navadno 57 4 3 4" xfId="17668"/>
    <cellStyle name="Navadno 57 4 4" xfId="16078"/>
    <cellStyle name="Navadno 57 4 4 2" xfId="20467"/>
    <cellStyle name="Navadno 57 4 4 3" xfId="18020"/>
    <cellStyle name="Navadno 57 4 5" xfId="18989"/>
    <cellStyle name="Navadno 57 4 6" xfId="17048"/>
    <cellStyle name="Navadno 57 4 7" xfId="8589"/>
    <cellStyle name="Navadno 57 5" xfId="5750"/>
    <cellStyle name="Navadno 57 5 2" xfId="14951"/>
    <cellStyle name="Navadno 57 5 2 2" xfId="16647"/>
    <cellStyle name="Navadno 57 5 2 2 2" xfId="20468"/>
    <cellStyle name="Navadno 57 5 2 2 3" xfId="18588"/>
    <cellStyle name="Navadno 57 5 2 3" xfId="19557"/>
    <cellStyle name="Navadno 57 5 2 4" xfId="17444"/>
    <cellStyle name="Navadno 57 5 3" xfId="15215"/>
    <cellStyle name="Navadno 57 5 3 2" xfId="16648"/>
    <cellStyle name="Navadno 57 5 3 2 2" xfId="20469"/>
    <cellStyle name="Navadno 57 5 3 2 3" xfId="18589"/>
    <cellStyle name="Navadno 57 5 3 3" xfId="19558"/>
    <cellStyle name="Navadno 57 5 3 4" xfId="17708"/>
    <cellStyle name="Navadno 57 5 4" xfId="16646"/>
    <cellStyle name="Navadno 57 5 4 2" xfId="20470"/>
    <cellStyle name="Navadno 57 5 4 3" xfId="18587"/>
    <cellStyle name="Navadno 57 5 5" xfId="19556"/>
    <cellStyle name="Navadno 57 5 6" xfId="17092"/>
    <cellStyle name="Navadno 57 5 7" xfId="14333"/>
    <cellStyle name="Navadno 57 6" xfId="14775"/>
    <cellStyle name="Navadno 57 6 2" xfId="16649"/>
    <cellStyle name="Navadno 57 6 2 2" xfId="20471"/>
    <cellStyle name="Navadno 57 6 2 3" xfId="18590"/>
    <cellStyle name="Navadno 57 6 3" xfId="19559"/>
    <cellStyle name="Navadno 57 6 4" xfId="17268"/>
    <cellStyle name="Navadno 57 7" xfId="14439"/>
    <cellStyle name="Navadno 57 7 2" xfId="16650"/>
    <cellStyle name="Navadno 57 7 2 2" xfId="20472"/>
    <cellStyle name="Navadno 57 7 2 3" xfId="18591"/>
    <cellStyle name="Navadno 57 7 3" xfId="19560"/>
    <cellStyle name="Navadno 57 7 4" xfId="17180"/>
    <cellStyle name="Navadno 57 8" xfId="15039"/>
    <cellStyle name="Navadno 57 8 2" xfId="16651"/>
    <cellStyle name="Navadno 57 8 2 2" xfId="20473"/>
    <cellStyle name="Navadno 57 8 2 3" xfId="18592"/>
    <cellStyle name="Navadno 57 8 3" xfId="19561"/>
    <cellStyle name="Navadno 57 8 4" xfId="17532"/>
    <cellStyle name="Navadno 57 9" xfId="15942"/>
    <cellStyle name="Navadno 57 9 2" xfId="20474"/>
    <cellStyle name="Navadno 57 9 3" xfId="17884"/>
    <cellStyle name="Navadno 58" xfId="5607"/>
    <cellStyle name="Navadno 58 10" xfId="18862"/>
    <cellStyle name="Navadno 58 11" xfId="16921"/>
    <cellStyle name="Navadno 58 12" xfId="6693"/>
    <cellStyle name="Navadno 58 2" xfId="5648"/>
    <cellStyle name="Navadno 58 2 10" xfId="16943"/>
    <cellStyle name="Navadno 58 2 11" xfId="6715"/>
    <cellStyle name="Navadno 58 2 2" xfId="5737"/>
    <cellStyle name="Navadno 58 2 2 10" xfId="6759"/>
    <cellStyle name="Navadno 58 2 2 2" xfId="5825"/>
    <cellStyle name="Navadno 58 2 2 2 2" xfId="14917"/>
    <cellStyle name="Navadno 58 2 2 2 2 2" xfId="15597"/>
    <cellStyle name="Navadno 58 2 2 2 2 2 2" xfId="16653"/>
    <cellStyle name="Navadno 58 2 2 2 2 2 2 2" xfId="20475"/>
    <cellStyle name="Navadno 58 2 2 2 2 2 2 3" xfId="18594"/>
    <cellStyle name="Navadno 58 2 2 2 2 2 3" xfId="19563"/>
    <cellStyle name="Navadno 58 2 2 2 2 2 4" xfId="17850"/>
    <cellStyle name="Navadno 58 2 2 2 2 3" xfId="16652"/>
    <cellStyle name="Navadno 58 2 2 2 2 3 2" xfId="20476"/>
    <cellStyle name="Navadno 58 2 2 2 2 3 3" xfId="18593"/>
    <cellStyle name="Navadno 58 2 2 2 2 4" xfId="19562"/>
    <cellStyle name="Navadno 58 2 2 2 2 5" xfId="17410"/>
    <cellStyle name="Navadno 58 2 2 2 3" xfId="15181"/>
    <cellStyle name="Navadno 58 2 2 2 3 2" xfId="16654"/>
    <cellStyle name="Navadno 58 2 2 2 3 2 2" xfId="20477"/>
    <cellStyle name="Navadno 58 2 2 2 3 2 3" xfId="18595"/>
    <cellStyle name="Navadno 58 2 2 2 3 3" xfId="19564"/>
    <cellStyle name="Navadno 58 2 2 2 3 4" xfId="17674"/>
    <cellStyle name="Navadno 58 2 2 2 4" xfId="16084"/>
    <cellStyle name="Navadno 58 2 2 2 4 2" xfId="20478"/>
    <cellStyle name="Navadno 58 2 2 2 4 3" xfId="18026"/>
    <cellStyle name="Navadno 58 2 2 2 5" xfId="18995"/>
    <cellStyle name="Navadno 58 2 2 2 6" xfId="17054"/>
    <cellStyle name="Navadno 58 2 2 2 7" xfId="8595"/>
    <cellStyle name="Navadno 58 2 2 3" xfId="14412"/>
    <cellStyle name="Navadno 58 2 2 3 2" xfId="15026"/>
    <cellStyle name="Navadno 58 2 2 3 2 2" xfId="16656"/>
    <cellStyle name="Navadno 58 2 2 3 2 2 2" xfId="20479"/>
    <cellStyle name="Navadno 58 2 2 3 2 2 3" xfId="18597"/>
    <cellStyle name="Navadno 58 2 2 3 2 3" xfId="19566"/>
    <cellStyle name="Navadno 58 2 2 3 2 4" xfId="17519"/>
    <cellStyle name="Navadno 58 2 2 3 3" xfId="15290"/>
    <cellStyle name="Navadno 58 2 2 3 3 2" xfId="16657"/>
    <cellStyle name="Navadno 58 2 2 3 3 2 2" xfId="20480"/>
    <cellStyle name="Navadno 58 2 2 3 3 2 3" xfId="18598"/>
    <cellStyle name="Navadno 58 2 2 3 3 3" xfId="19567"/>
    <cellStyle name="Navadno 58 2 2 3 3 4" xfId="17783"/>
    <cellStyle name="Navadno 58 2 2 3 4" xfId="16655"/>
    <cellStyle name="Navadno 58 2 2 3 4 2" xfId="20481"/>
    <cellStyle name="Navadno 58 2 2 3 4 3" xfId="18596"/>
    <cellStyle name="Navadno 58 2 2 3 5" xfId="19565"/>
    <cellStyle name="Navadno 58 2 2 3 6" xfId="17167"/>
    <cellStyle name="Navadno 58 2 2 4" xfId="14850"/>
    <cellStyle name="Navadno 58 2 2 4 2" xfId="16658"/>
    <cellStyle name="Navadno 58 2 2 4 2 2" xfId="20482"/>
    <cellStyle name="Navadno 58 2 2 4 2 3" xfId="18599"/>
    <cellStyle name="Navadno 58 2 2 4 3" xfId="19568"/>
    <cellStyle name="Navadno 58 2 2 4 4" xfId="17343"/>
    <cellStyle name="Navadno 58 2 2 5" xfId="14514"/>
    <cellStyle name="Navadno 58 2 2 5 2" xfId="16659"/>
    <cellStyle name="Navadno 58 2 2 5 2 2" xfId="20483"/>
    <cellStyle name="Navadno 58 2 2 5 2 3" xfId="18600"/>
    <cellStyle name="Navadno 58 2 2 5 3" xfId="19569"/>
    <cellStyle name="Navadno 58 2 2 5 4" xfId="17255"/>
    <cellStyle name="Navadno 58 2 2 6" xfId="15114"/>
    <cellStyle name="Navadno 58 2 2 6 2" xfId="16660"/>
    <cellStyle name="Navadno 58 2 2 6 2 2" xfId="20484"/>
    <cellStyle name="Navadno 58 2 2 6 2 3" xfId="18601"/>
    <cellStyle name="Navadno 58 2 2 6 3" xfId="19570"/>
    <cellStyle name="Navadno 58 2 2 6 4" xfId="17607"/>
    <cellStyle name="Navadno 58 2 2 7" xfId="16017"/>
    <cellStyle name="Navadno 58 2 2 7 2" xfId="20485"/>
    <cellStyle name="Navadno 58 2 2 7 3" xfId="17959"/>
    <cellStyle name="Navadno 58 2 2 8" xfId="18928"/>
    <cellStyle name="Navadno 58 2 2 9" xfId="16987"/>
    <cellStyle name="Navadno 58 2 3" xfId="5693"/>
    <cellStyle name="Navadno 58 2 3 2" xfId="14916"/>
    <cellStyle name="Navadno 58 2 3 2 2" xfId="15596"/>
    <cellStyle name="Navadno 58 2 3 2 2 2" xfId="16662"/>
    <cellStyle name="Navadno 58 2 3 2 2 2 2" xfId="20486"/>
    <cellStyle name="Navadno 58 2 3 2 2 2 3" xfId="18603"/>
    <cellStyle name="Navadno 58 2 3 2 2 3" xfId="19572"/>
    <cellStyle name="Navadno 58 2 3 2 2 4" xfId="17849"/>
    <cellStyle name="Navadno 58 2 3 2 3" xfId="16661"/>
    <cellStyle name="Navadno 58 2 3 2 3 2" xfId="20487"/>
    <cellStyle name="Navadno 58 2 3 2 3 3" xfId="18602"/>
    <cellStyle name="Navadno 58 2 3 2 4" xfId="19571"/>
    <cellStyle name="Navadno 58 2 3 2 5" xfId="17409"/>
    <cellStyle name="Navadno 58 2 3 3" xfId="15180"/>
    <cellStyle name="Navadno 58 2 3 3 2" xfId="16663"/>
    <cellStyle name="Navadno 58 2 3 3 2 2" xfId="20488"/>
    <cellStyle name="Navadno 58 2 3 3 2 3" xfId="18604"/>
    <cellStyle name="Navadno 58 2 3 3 3" xfId="19573"/>
    <cellStyle name="Navadno 58 2 3 3 4" xfId="17673"/>
    <cellStyle name="Navadno 58 2 3 4" xfId="16083"/>
    <cellStyle name="Navadno 58 2 3 4 2" xfId="20489"/>
    <cellStyle name="Navadno 58 2 3 4 3" xfId="18025"/>
    <cellStyle name="Navadno 58 2 3 5" xfId="18994"/>
    <cellStyle name="Navadno 58 2 3 6" xfId="17053"/>
    <cellStyle name="Navadno 58 2 3 7" xfId="8594"/>
    <cellStyle name="Navadno 58 2 4" xfId="5781"/>
    <cellStyle name="Navadno 58 2 4 2" xfId="14982"/>
    <cellStyle name="Navadno 58 2 4 2 2" xfId="16665"/>
    <cellStyle name="Navadno 58 2 4 2 2 2" xfId="20490"/>
    <cellStyle name="Navadno 58 2 4 2 2 3" xfId="18606"/>
    <cellStyle name="Navadno 58 2 4 2 3" xfId="19575"/>
    <cellStyle name="Navadno 58 2 4 2 4" xfId="17475"/>
    <cellStyle name="Navadno 58 2 4 3" xfId="15246"/>
    <cellStyle name="Navadno 58 2 4 3 2" xfId="16666"/>
    <cellStyle name="Navadno 58 2 4 3 2 2" xfId="20491"/>
    <cellStyle name="Navadno 58 2 4 3 2 3" xfId="18607"/>
    <cellStyle name="Navadno 58 2 4 3 3" xfId="19576"/>
    <cellStyle name="Navadno 58 2 4 3 4" xfId="17739"/>
    <cellStyle name="Navadno 58 2 4 4" xfId="16664"/>
    <cellStyle name="Navadno 58 2 4 4 2" xfId="20492"/>
    <cellStyle name="Navadno 58 2 4 4 3" xfId="18605"/>
    <cellStyle name="Navadno 58 2 4 5" xfId="19574"/>
    <cellStyle name="Navadno 58 2 4 6" xfId="17123"/>
    <cellStyle name="Navadno 58 2 4 7" xfId="14368"/>
    <cellStyle name="Navadno 58 2 5" xfId="14806"/>
    <cellStyle name="Navadno 58 2 5 2" xfId="16667"/>
    <cellStyle name="Navadno 58 2 5 2 2" xfId="20493"/>
    <cellStyle name="Navadno 58 2 5 2 3" xfId="18608"/>
    <cellStyle name="Navadno 58 2 5 3" xfId="19577"/>
    <cellStyle name="Navadno 58 2 5 4" xfId="17299"/>
    <cellStyle name="Navadno 58 2 6" xfId="14470"/>
    <cellStyle name="Navadno 58 2 6 2" xfId="16668"/>
    <cellStyle name="Navadno 58 2 6 2 2" xfId="20494"/>
    <cellStyle name="Navadno 58 2 6 2 3" xfId="18609"/>
    <cellStyle name="Navadno 58 2 6 3" xfId="19578"/>
    <cellStyle name="Navadno 58 2 6 4" xfId="17211"/>
    <cellStyle name="Navadno 58 2 7" xfId="15070"/>
    <cellStyle name="Navadno 58 2 7 2" xfId="16669"/>
    <cellStyle name="Navadno 58 2 7 2 2" xfId="20495"/>
    <cellStyle name="Navadno 58 2 7 2 3" xfId="18610"/>
    <cellStyle name="Navadno 58 2 7 3" xfId="19579"/>
    <cellStyle name="Navadno 58 2 7 4" xfId="17563"/>
    <cellStyle name="Navadno 58 2 8" xfId="15973"/>
    <cellStyle name="Navadno 58 2 8 2" xfId="20496"/>
    <cellStyle name="Navadno 58 2 8 3" xfId="17915"/>
    <cellStyle name="Navadno 58 2 9" xfId="18884"/>
    <cellStyle name="Navadno 58 3" xfId="5715"/>
    <cellStyle name="Navadno 58 3 10" xfId="6737"/>
    <cellStyle name="Navadno 58 3 2" xfId="5803"/>
    <cellStyle name="Navadno 58 3 2 2" xfId="14918"/>
    <cellStyle name="Navadno 58 3 2 2 2" xfId="15598"/>
    <cellStyle name="Navadno 58 3 2 2 2 2" xfId="16671"/>
    <cellStyle name="Navadno 58 3 2 2 2 2 2" xfId="20497"/>
    <cellStyle name="Navadno 58 3 2 2 2 2 3" xfId="18612"/>
    <cellStyle name="Navadno 58 3 2 2 2 3" xfId="19581"/>
    <cellStyle name="Navadno 58 3 2 2 2 4" xfId="17851"/>
    <cellStyle name="Navadno 58 3 2 2 3" xfId="16670"/>
    <cellStyle name="Navadno 58 3 2 2 3 2" xfId="20498"/>
    <cellStyle name="Navadno 58 3 2 2 3 3" xfId="18611"/>
    <cellStyle name="Navadno 58 3 2 2 4" xfId="19580"/>
    <cellStyle name="Navadno 58 3 2 2 5" xfId="17411"/>
    <cellStyle name="Navadno 58 3 2 3" xfId="15182"/>
    <cellStyle name="Navadno 58 3 2 3 2" xfId="16672"/>
    <cellStyle name="Navadno 58 3 2 3 2 2" xfId="20499"/>
    <cellStyle name="Navadno 58 3 2 3 2 3" xfId="18613"/>
    <cellStyle name="Navadno 58 3 2 3 3" xfId="19582"/>
    <cellStyle name="Navadno 58 3 2 3 4" xfId="17675"/>
    <cellStyle name="Navadno 58 3 2 4" xfId="16085"/>
    <cellStyle name="Navadno 58 3 2 4 2" xfId="20500"/>
    <cellStyle name="Navadno 58 3 2 4 3" xfId="18027"/>
    <cellStyle name="Navadno 58 3 2 5" xfId="18996"/>
    <cellStyle name="Navadno 58 3 2 6" xfId="17055"/>
    <cellStyle name="Navadno 58 3 2 7" xfId="8596"/>
    <cellStyle name="Navadno 58 3 3" xfId="14390"/>
    <cellStyle name="Navadno 58 3 3 2" xfId="15004"/>
    <cellStyle name="Navadno 58 3 3 2 2" xfId="16674"/>
    <cellStyle name="Navadno 58 3 3 2 2 2" xfId="20501"/>
    <cellStyle name="Navadno 58 3 3 2 2 3" xfId="18615"/>
    <cellStyle name="Navadno 58 3 3 2 3" xfId="19584"/>
    <cellStyle name="Navadno 58 3 3 2 4" xfId="17497"/>
    <cellStyle name="Navadno 58 3 3 3" xfId="15268"/>
    <cellStyle name="Navadno 58 3 3 3 2" xfId="16675"/>
    <cellStyle name="Navadno 58 3 3 3 2 2" xfId="20502"/>
    <cellStyle name="Navadno 58 3 3 3 2 3" xfId="18616"/>
    <cellStyle name="Navadno 58 3 3 3 3" xfId="19585"/>
    <cellStyle name="Navadno 58 3 3 3 4" xfId="17761"/>
    <cellStyle name="Navadno 58 3 3 4" xfId="16673"/>
    <cellStyle name="Navadno 58 3 3 4 2" xfId="20503"/>
    <cellStyle name="Navadno 58 3 3 4 3" xfId="18614"/>
    <cellStyle name="Navadno 58 3 3 5" xfId="19583"/>
    <cellStyle name="Navadno 58 3 3 6" xfId="17145"/>
    <cellStyle name="Navadno 58 3 4" xfId="14828"/>
    <cellStyle name="Navadno 58 3 4 2" xfId="16676"/>
    <cellStyle name="Navadno 58 3 4 2 2" xfId="20504"/>
    <cellStyle name="Navadno 58 3 4 2 3" xfId="18617"/>
    <cellStyle name="Navadno 58 3 4 3" xfId="19586"/>
    <cellStyle name="Navadno 58 3 4 4" xfId="17321"/>
    <cellStyle name="Navadno 58 3 5" xfId="14492"/>
    <cellStyle name="Navadno 58 3 5 2" xfId="16677"/>
    <cellStyle name="Navadno 58 3 5 2 2" xfId="20505"/>
    <cellStyle name="Navadno 58 3 5 2 3" xfId="18618"/>
    <cellStyle name="Navadno 58 3 5 3" xfId="19587"/>
    <cellStyle name="Navadno 58 3 5 4" xfId="17233"/>
    <cellStyle name="Navadno 58 3 6" xfId="15092"/>
    <cellStyle name="Navadno 58 3 6 2" xfId="16678"/>
    <cellStyle name="Navadno 58 3 6 2 2" xfId="20506"/>
    <cellStyle name="Navadno 58 3 6 2 3" xfId="18619"/>
    <cellStyle name="Navadno 58 3 6 3" xfId="19588"/>
    <cellStyle name="Navadno 58 3 6 4" xfId="17585"/>
    <cellStyle name="Navadno 58 3 7" xfId="15995"/>
    <cellStyle name="Navadno 58 3 7 2" xfId="20507"/>
    <cellStyle name="Navadno 58 3 7 3" xfId="17937"/>
    <cellStyle name="Navadno 58 3 8" xfId="18906"/>
    <cellStyle name="Navadno 58 3 9" xfId="16965"/>
    <cellStyle name="Navadno 58 4" xfId="5671"/>
    <cellStyle name="Navadno 58 4 2" xfId="14915"/>
    <cellStyle name="Navadno 58 4 2 2" xfId="15595"/>
    <cellStyle name="Navadno 58 4 2 2 2" xfId="16680"/>
    <cellStyle name="Navadno 58 4 2 2 2 2" xfId="20508"/>
    <cellStyle name="Navadno 58 4 2 2 2 3" xfId="18621"/>
    <cellStyle name="Navadno 58 4 2 2 3" xfId="19590"/>
    <cellStyle name="Navadno 58 4 2 2 4" xfId="17848"/>
    <cellStyle name="Navadno 58 4 2 3" xfId="16679"/>
    <cellStyle name="Navadno 58 4 2 3 2" xfId="20509"/>
    <cellStyle name="Navadno 58 4 2 3 3" xfId="18620"/>
    <cellStyle name="Navadno 58 4 2 4" xfId="19589"/>
    <cellStyle name="Navadno 58 4 2 5" xfId="17408"/>
    <cellStyle name="Navadno 58 4 3" xfId="15179"/>
    <cellStyle name="Navadno 58 4 3 2" xfId="16681"/>
    <cellStyle name="Navadno 58 4 3 2 2" xfId="20510"/>
    <cellStyle name="Navadno 58 4 3 2 3" xfId="18622"/>
    <cellStyle name="Navadno 58 4 3 3" xfId="19591"/>
    <cellStyle name="Navadno 58 4 3 4" xfId="17672"/>
    <cellStyle name="Navadno 58 4 4" xfId="16082"/>
    <cellStyle name="Navadno 58 4 4 2" xfId="20511"/>
    <cellStyle name="Navadno 58 4 4 3" xfId="18024"/>
    <cellStyle name="Navadno 58 4 5" xfId="18993"/>
    <cellStyle name="Navadno 58 4 6" xfId="17052"/>
    <cellStyle name="Navadno 58 4 7" xfId="8593"/>
    <cellStyle name="Navadno 58 5" xfId="5759"/>
    <cellStyle name="Navadno 58 5 2" xfId="14960"/>
    <cellStyle name="Navadno 58 5 2 2" xfId="16683"/>
    <cellStyle name="Navadno 58 5 2 2 2" xfId="20512"/>
    <cellStyle name="Navadno 58 5 2 2 3" xfId="18624"/>
    <cellStyle name="Navadno 58 5 2 3" xfId="19593"/>
    <cellStyle name="Navadno 58 5 2 4" xfId="17453"/>
    <cellStyle name="Navadno 58 5 3" xfId="15224"/>
    <cellStyle name="Navadno 58 5 3 2" xfId="16684"/>
    <cellStyle name="Navadno 58 5 3 2 2" xfId="20513"/>
    <cellStyle name="Navadno 58 5 3 2 3" xfId="18625"/>
    <cellStyle name="Navadno 58 5 3 3" xfId="19594"/>
    <cellStyle name="Navadno 58 5 3 4" xfId="17717"/>
    <cellStyle name="Navadno 58 5 4" xfId="16682"/>
    <cellStyle name="Navadno 58 5 4 2" xfId="20514"/>
    <cellStyle name="Navadno 58 5 4 3" xfId="18623"/>
    <cellStyle name="Navadno 58 5 5" xfId="19592"/>
    <cellStyle name="Navadno 58 5 6" xfId="17101"/>
    <cellStyle name="Navadno 58 5 7" xfId="14342"/>
    <cellStyle name="Navadno 58 6" xfId="14784"/>
    <cellStyle name="Navadno 58 6 2" xfId="16685"/>
    <cellStyle name="Navadno 58 6 2 2" xfId="20515"/>
    <cellStyle name="Navadno 58 6 2 3" xfId="18626"/>
    <cellStyle name="Navadno 58 6 3" xfId="19595"/>
    <cellStyle name="Navadno 58 6 4" xfId="17277"/>
    <cellStyle name="Navadno 58 7" xfId="14448"/>
    <cellStyle name="Navadno 58 7 2" xfId="16686"/>
    <cellStyle name="Navadno 58 7 2 2" xfId="20516"/>
    <cellStyle name="Navadno 58 7 2 3" xfId="18627"/>
    <cellStyle name="Navadno 58 7 3" xfId="19596"/>
    <cellStyle name="Navadno 58 7 4" xfId="17189"/>
    <cellStyle name="Navadno 58 8" xfId="15048"/>
    <cellStyle name="Navadno 58 8 2" xfId="16687"/>
    <cellStyle name="Navadno 58 8 2 2" xfId="20517"/>
    <cellStyle name="Navadno 58 8 2 3" xfId="18628"/>
    <cellStyle name="Navadno 58 8 3" xfId="19597"/>
    <cellStyle name="Navadno 58 8 4" xfId="17541"/>
    <cellStyle name="Navadno 58 9" xfId="15951"/>
    <cellStyle name="Navadno 58 9 2" xfId="20518"/>
    <cellStyle name="Navadno 58 9 3" xfId="17893"/>
    <cellStyle name="Navadno 59" xfId="5601"/>
    <cellStyle name="Navadno 59 10" xfId="18858"/>
    <cellStyle name="Navadno 59 11" xfId="16917"/>
    <cellStyle name="Navadno 59 12" xfId="6689"/>
    <cellStyle name="Navadno 59 2" xfId="5644"/>
    <cellStyle name="Navadno 59 2 10" xfId="16939"/>
    <cellStyle name="Navadno 59 2 11" xfId="6711"/>
    <cellStyle name="Navadno 59 2 2" xfId="5733"/>
    <cellStyle name="Navadno 59 2 2 10" xfId="6755"/>
    <cellStyle name="Navadno 59 2 2 2" xfId="5821"/>
    <cellStyle name="Navadno 59 2 2 2 2" xfId="14921"/>
    <cellStyle name="Navadno 59 2 2 2 2 2" xfId="15601"/>
    <cellStyle name="Navadno 59 2 2 2 2 2 2" xfId="16689"/>
    <cellStyle name="Navadno 59 2 2 2 2 2 2 2" xfId="20519"/>
    <cellStyle name="Navadno 59 2 2 2 2 2 2 3" xfId="18630"/>
    <cellStyle name="Navadno 59 2 2 2 2 2 3" xfId="19599"/>
    <cellStyle name="Navadno 59 2 2 2 2 2 4" xfId="17854"/>
    <cellStyle name="Navadno 59 2 2 2 2 3" xfId="16688"/>
    <cellStyle name="Navadno 59 2 2 2 2 3 2" xfId="20520"/>
    <cellStyle name="Navadno 59 2 2 2 2 3 3" xfId="18629"/>
    <cellStyle name="Navadno 59 2 2 2 2 4" xfId="19598"/>
    <cellStyle name="Navadno 59 2 2 2 2 5" xfId="17414"/>
    <cellStyle name="Navadno 59 2 2 2 3" xfId="15185"/>
    <cellStyle name="Navadno 59 2 2 2 3 2" xfId="16690"/>
    <cellStyle name="Navadno 59 2 2 2 3 2 2" xfId="20521"/>
    <cellStyle name="Navadno 59 2 2 2 3 2 3" xfId="18631"/>
    <cellStyle name="Navadno 59 2 2 2 3 3" xfId="19600"/>
    <cellStyle name="Navadno 59 2 2 2 3 4" xfId="17678"/>
    <cellStyle name="Navadno 59 2 2 2 4" xfId="16088"/>
    <cellStyle name="Navadno 59 2 2 2 4 2" xfId="20522"/>
    <cellStyle name="Navadno 59 2 2 2 4 3" xfId="18030"/>
    <cellStyle name="Navadno 59 2 2 2 5" xfId="18999"/>
    <cellStyle name="Navadno 59 2 2 2 6" xfId="17058"/>
    <cellStyle name="Navadno 59 2 2 2 7" xfId="8599"/>
    <cellStyle name="Navadno 59 2 2 3" xfId="14408"/>
    <cellStyle name="Navadno 59 2 2 3 2" xfId="15022"/>
    <cellStyle name="Navadno 59 2 2 3 2 2" xfId="16692"/>
    <cellStyle name="Navadno 59 2 2 3 2 2 2" xfId="20523"/>
    <cellStyle name="Navadno 59 2 2 3 2 2 3" xfId="18633"/>
    <cellStyle name="Navadno 59 2 2 3 2 3" xfId="19602"/>
    <cellStyle name="Navadno 59 2 2 3 2 4" xfId="17515"/>
    <cellStyle name="Navadno 59 2 2 3 3" xfId="15286"/>
    <cellStyle name="Navadno 59 2 2 3 3 2" xfId="16693"/>
    <cellStyle name="Navadno 59 2 2 3 3 2 2" xfId="20524"/>
    <cellStyle name="Navadno 59 2 2 3 3 2 3" xfId="18634"/>
    <cellStyle name="Navadno 59 2 2 3 3 3" xfId="19603"/>
    <cellStyle name="Navadno 59 2 2 3 3 4" xfId="17779"/>
    <cellStyle name="Navadno 59 2 2 3 4" xfId="16691"/>
    <cellStyle name="Navadno 59 2 2 3 4 2" xfId="20525"/>
    <cellStyle name="Navadno 59 2 2 3 4 3" xfId="18632"/>
    <cellStyle name="Navadno 59 2 2 3 5" xfId="19601"/>
    <cellStyle name="Navadno 59 2 2 3 6" xfId="17163"/>
    <cellStyle name="Navadno 59 2 2 4" xfId="14846"/>
    <cellStyle name="Navadno 59 2 2 4 2" xfId="16694"/>
    <cellStyle name="Navadno 59 2 2 4 2 2" xfId="20526"/>
    <cellStyle name="Navadno 59 2 2 4 2 3" xfId="18635"/>
    <cellStyle name="Navadno 59 2 2 4 3" xfId="19604"/>
    <cellStyle name="Navadno 59 2 2 4 4" xfId="17339"/>
    <cellStyle name="Navadno 59 2 2 5" xfId="14510"/>
    <cellStyle name="Navadno 59 2 2 5 2" xfId="16695"/>
    <cellStyle name="Navadno 59 2 2 5 2 2" xfId="20527"/>
    <cellStyle name="Navadno 59 2 2 5 2 3" xfId="18636"/>
    <cellStyle name="Navadno 59 2 2 5 3" xfId="19605"/>
    <cellStyle name="Navadno 59 2 2 5 4" xfId="17251"/>
    <cellStyle name="Navadno 59 2 2 6" xfId="15110"/>
    <cellStyle name="Navadno 59 2 2 6 2" xfId="16696"/>
    <cellStyle name="Navadno 59 2 2 6 2 2" xfId="20528"/>
    <cellStyle name="Navadno 59 2 2 6 2 3" xfId="18637"/>
    <cellStyle name="Navadno 59 2 2 6 3" xfId="19606"/>
    <cellStyle name="Navadno 59 2 2 6 4" xfId="17603"/>
    <cellStyle name="Navadno 59 2 2 7" xfId="16013"/>
    <cellStyle name="Navadno 59 2 2 7 2" xfId="20529"/>
    <cellStyle name="Navadno 59 2 2 7 3" xfId="17955"/>
    <cellStyle name="Navadno 59 2 2 8" xfId="18924"/>
    <cellStyle name="Navadno 59 2 2 9" xfId="16983"/>
    <cellStyle name="Navadno 59 2 3" xfId="5689"/>
    <cellStyle name="Navadno 59 2 3 2" xfId="14920"/>
    <cellStyle name="Navadno 59 2 3 2 2" xfId="15600"/>
    <cellStyle name="Navadno 59 2 3 2 2 2" xfId="16698"/>
    <cellStyle name="Navadno 59 2 3 2 2 2 2" xfId="20530"/>
    <cellStyle name="Navadno 59 2 3 2 2 2 3" xfId="18639"/>
    <cellStyle name="Navadno 59 2 3 2 2 3" xfId="19608"/>
    <cellStyle name="Navadno 59 2 3 2 2 4" xfId="17853"/>
    <cellStyle name="Navadno 59 2 3 2 3" xfId="16697"/>
    <cellStyle name="Navadno 59 2 3 2 3 2" xfId="20531"/>
    <cellStyle name="Navadno 59 2 3 2 3 3" xfId="18638"/>
    <cellStyle name="Navadno 59 2 3 2 4" xfId="19607"/>
    <cellStyle name="Navadno 59 2 3 2 5" xfId="17413"/>
    <cellStyle name="Navadno 59 2 3 3" xfId="15184"/>
    <cellStyle name="Navadno 59 2 3 3 2" xfId="16699"/>
    <cellStyle name="Navadno 59 2 3 3 2 2" xfId="20532"/>
    <cellStyle name="Navadno 59 2 3 3 2 3" xfId="18640"/>
    <cellStyle name="Navadno 59 2 3 3 3" xfId="19609"/>
    <cellStyle name="Navadno 59 2 3 3 4" xfId="17677"/>
    <cellStyle name="Navadno 59 2 3 4" xfId="16087"/>
    <cellStyle name="Navadno 59 2 3 4 2" xfId="20533"/>
    <cellStyle name="Navadno 59 2 3 4 3" xfId="18029"/>
    <cellStyle name="Navadno 59 2 3 5" xfId="18998"/>
    <cellStyle name="Navadno 59 2 3 6" xfId="17057"/>
    <cellStyle name="Navadno 59 2 3 7" xfId="8598"/>
    <cellStyle name="Navadno 59 2 4" xfId="5777"/>
    <cellStyle name="Navadno 59 2 4 2" xfId="14978"/>
    <cellStyle name="Navadno 59 2 4 2 2" xfId="16701"/>
    <cellStyle name="Navadno 59 2 4 2 2 2" xfId="20534"/>
    <cellStyle name="Navadno 59 2 4 2 2 3" xfId="18642"/>
    <cellStyle name="Navadno 59 2 4 2 3" xfId="19611"/>
    <cellStyle name="Navadno 59 2 4 2 4" xfId="17471"/>
    <cellStyle name="Navadno 59 2 4 3" xfId="15242"/>
    <cellStyle name="Navadno 59 2 4 3 2" xfId="16702"/>
    <cellStyle name="Navadno 59 2 4 3 2 2" xfId="20535"/>
    <cellStyle name="Navadno 59 2 4 3 2 3" xfId="18643"/>
    <cellStyle name="Navadno 59 2 4 3 3" xfId="19612"/>
    <cellStyle name="Navadno 59 2 4 3 4" xfId="17735"/>
    <cellStyle name="Navadno 59 2 4 4" xfId="16700"/>
    <cellStyle name="Navadno 59 2 4 4 2" xfId="20536"/>
    <cellStyle name="Navadno 59 2 4 4 3" xfId="18641"/>
    <cellStyle name="Navadno 59 2 4 5" xfId="19610"/>
    <cellStyle name="Navadno 59 2 4 6" xfId="17119"/>
    <cellStyle name="Navadno 59 2 4 7" xfId="14364"/>
    <cellStyle name="Navadno 59 2 5" xfId="14802"/>
    <cellStyle name="Navadno 59 2 5 2" xfId="16703"/>
    <cellStyle name="Navadno 59 2 5 2 2" xfId="20537"/>
    <cellStyle name="Navadno 59 2 5 2 3" xfId="18644"/>
    <cellStyle name="Navadno 59 2 5 3" xfId="19613"/>
    <cellStyle name="Navadno 59 2 5 4" xfId="17295"/>
    <cellStyle name="Navadno 59 2 6" xfId="14466"/>
    <cellStyle name="Navadno 59 2 6 2" xfId="16704"/>
    <cellStyle name="Navadno 59 2 6 2 2" xfId="20538"/>
    <cellStyle name="Navadno 59 2 6 2 3" xfId="18645"/>
    <cellStyle name="Navadno 59 2 6 3" xfId="19614"/>
    <cellStyle name="Navadno 59 2 6 4" xfId="17207"/>
    <cellStyle name="Navadno 59 2 7" xfId="15066"/>
    <cellStyle name="Navadno 59 2 7 2" xfId="16705"/>
    <cellStyle name="Navadno 59 2 7 2 2" xfId="20539"/>
    <cellStyle name="Navadno 59 2 7 2 3" xfId="18646"/>
    <cellStyle name="Navadno 59 2 7 3" xfId="19615"/>
    <cellStyle name="Navadno 59 2 7 4" xfId="17559"/>
    <cellStyle name="Navadno 59 2 8" xfId="15969"/>
    <cellStyle name="Navadno 59 2 8 2" xfId="20540"/>
    <cellStyle name="Navadno 59 2 8 3" xfId="17911"/>
    <cellStyle name="Navadno 59 2 9" xfId="18880"/>
    <cellStyle name="Navadno 59 3" xfId="5711"/>
    <cellStyle name="Navadno 59 3 10" xfId="6733"/>
    <cellStyle name="Navadno 59 3 2" xfId="5799"/>
    <cellStyle name="Navadno 59 3 2 2" xfId="14922"/>
    <cellStyle name="Navadno 59 3 2 2 2" xfId="15602"/>
    <cellStyle name="Navadno 59 3 2 2 2 2" xfId="16707"/>
    <cellStyle name="Navadno 59 3 2 2 2 2 2" xfId="20541"/>
    <cellStyle name="Navadno 59 3 2 2 2 2 3" xfId="18648"/>
    <cellStyle name="Navadno 59 3 2 2 2 3" xfId="19617"/>
    <cellStyle name="Navadno 59 3 2 2 2 4" xfId="17855"/>
    <cellStyle name="Navadno 59 3 2 2 3" xfId="16706"/>
    <cellStyle name="Navadno 59 3 2 2 3 2" xfId="20542"/>
    <cellStyle name="Navadno 59 3 2 2 3 3" xfId="18647"/>
    <cellStyle name="Navadno 59 3 2 2 4" xfId="19616"/>
    <cellStyle name="Navadno 59 3 2 2 5" xfId="17415"/>
    <cellStyle name="Navadno 59 3 2 3" xfId="15186"/>
    <cellStyle name="Navadno 59 3 2 3 2" xfId="16708"/>
    <cellStyle name="Navadno 59 3 2 3 2 2" xfId="20543"/>
    <cellStyle name="Navadno 59 3 2 3 2 3" xfId="18649"/>
    <cellStyle name="Navadno 59 3 2 3 3" xfId="19618"/>
    <cellStyle name="Navadno 59 3 2 3 4" xfId="17679"/>
    <cellStyle name="Navadno 59 3 2 4" xfId="16089"/>
    <cellStyle name="Navadno 59 3 2 4 2" xfId="20544"/>
    <cellStyle name="Navadno 59 3 2 4 3" xfId="18031"/>
    <cellStyle name="Navadno 59 3 2 5" xfId="19000"/>
    <cellStyle name="Navadno 59 3 2 6" xfId="17059"/>
    <cellStyle name="Navadno 59 3 2 7" xfId="8600"/>
    <cellStyle name="Navadno 59 3 3" xfId="14386"/>
    <cellStyle name="Navadno 59 3 3 2" xfId="15000"/>
    <cellStyle name="Navadno 59 3 3 2 2" xfId="16710"/>
    <cellStyle name="Navadno 59 3 3 2 2 2" xfId="20545"/>
    <cellStyle name="Navadno 59 3 3 2 2 3" xfId="18651"/>
    <cellStyle name="Navadno 59 3 3 2 3" xfId="19620"/>
    <cellStyle name="Navadno 59 3 3 2 4" xfId="17493"/>
    <cellStyle name="Navadno 59 3 3 3" xfId="15264"/>
    <cellStyle name="Navadno 59 3 3 3 2" xfId="16711"/>
    <cellStyle name="Navadno 59 3 3 3 2 2" xfId="20546"/>
    <cellStyle name="Navadno 59 3 3 3 2 3" xfId="18652"/>
    <cellStyle name="Navadno 59 3 3 3 3" xfId="19621"/>
    <cellStyle name="Navadno 59 3 3 3 4" xfId="17757"/>
    <cellStyle name="Navadno 59 3 3 4" xfId="16709"/>
    <cellStyle name="Navadno 59 3 3 4 2" xfId="20547"/>
    <cellStyle name="Navadno 59 3 3 4 3" xfId="18650"/>
    <cellStyle name="Navadno 59 3 3 5" xfId="19619"/>
    <cellStyle name="Navadno 59 3 3 6" xfId="17141"/>
    <cellStyle name="Navadno 59 3 4" xfId="14824"/>
    <cellStyle name="Navadno 59 3 4 2" xfId="16712"/>
    <cellStyle name="Navadno 59 3 4 2 2" xfId="20548"/>
    <cellStyle name="Navadno 59 3 4 2 3" xfId="18653"/>
    <cellStyle name="Navadno 59 3 4 3" xfId="19622"/>
    <cellStyle name="Navadno 59 3 4 4" xfId="17317"/>
    <cellStyle name="Navadno 59 3 5" xfId="14488"/>
    <cellStyle name="Navadno 59 3 5 2" xfId="16713"/>
    <cellStyle name="Navadno 59 3 5 2 2" xfId="20549"/>
    <cellStyle name="Navadno 59 3 5 2 3" xfId="18654"/>
    <cellStyle name="Navadno 59 3 5 3" xfId="19623"/>
    <cellStyle name="Navadno 59 3 5 4" xfId="17229"/>
    <cellStyle name="Navadno 59 3 6" xfId="15088"/>
    <cellStyle name="Navadno 59 3 6 2" xfId="16714"/>
    <cellStyle name="Navadno 59 3 6 2 2" xfId="20550"/>
    <cellStyle name="Navadno 59 3 6 2 3" xfId="18655"/>
    <cellStyle name="Navadno 59 3 6 3" xfId="19624"/>
    <cellStyle name="Navadno 59 3 6 4" xfId="17581"/>
    <cellStyle name="Navadno 59 3 7" xfId="15991"/>
    <cellStyle name="Navadno 59 3 7 2" xfId="20551"/>
    <cellStyle name="Navadno 59 3 7 3" xfId="17933"/>
    <cellStyle name="Navadno 59 3 8" xfId="18902"/>
    <cellStyle name="Navadno 59 3 9" xfId="16961"/>
    <cellStyle name="Navadno 59 4" xfId="5667"/>
    <cellStyle name="Navadno 59 4 2" xfId="14919"/>
    <cellStyle name="Navadno 59 4 2 2" xfId="15599"/>
    <cellStyle name="Navadno 59 4 2 2 2" xfId="16716"/>
    <cellStyle name="Navadno 59 4 2 2 2 2" xfId="20552"/>
    <cellStyle name="Navadno 59 4 2 2 2 3" xfId="18657"/>
    <cellStyle name="Navadno 59 4 2 2 3" xfId="19626"/>
    <cellStyle name="Navadno 59 4 2 2 4" xfId="17852"/>
    <cellStyle name="Navadno 59 4 2 3" xfId="16715"/>
    <cellStyle name="Navadno 59 4 2 3 2" xfId="20553"/>
    <cellStyle name="Navadno 59 4 2 3 3" xfId="18656"/>
    <cellStyle name="Navadno 59 4 2 4" xfId="19625"/>
    <cellStyle name="Navadno 59 4 2 5" xfId="17412"/>
    <cellStyle name="Navadno 59 4 3" xfId="15183"/>
    <cellStyle name="Navadno 59 4 3 2" xfId="16717"/>
    <cellStyle name="Navadno 59 4 3 2 2" xfId="20554"/>
    <cellStyle name="Navadno 59 4 3 2 3" xfId="18658"/>
    <cellStyle name="Navadno 59 4 3 3" xfId="19627"/>
    <cellStyle name="Navadno 59 4 3 4" xfId="17676"/>
    <cellStyle name="Navadno 59 4 4" xfId="16086"/>
    <cellStyle name="Navadno 59 4 4 2" xfId="20555"/>
    <cellStyle name="Navadno 59 4 4 3" xfId="18028"/>
    <cellStyle name="Navadno 59 4 5" xfId="18997"/>
    <cellStyle name="Navadno 59 4 6" xfId="17056"/>
    <cellStyle name="Navadno 59 4 7" xfId="8597"/>
    <cellStyle name="Navadno 59 5" xfId="5755"/>
    <cellStyle name="Navadno 59 5 2" xfId="14956"/>
    <cellStyle name="Navadno 59 5 2 2" xfId="16719"/>
    <cellStyle name="Navadno 59 5 2 2 2" xfId="20556"/>
    <cellStyle name="Navadno 59 5 2 2 3" xfId="18660"/>
    <cellStyle name="Navadno 59 5 2 3" xfId="19629"/>
    <cellStyle name="Navadno 59 5 2 4" xfId="17449"/>
    <cellStyle name="Navadno 59 5 3" xfId="15220"/>
    <cellStyle name="Navadno 59 5 3 2" xfId="16720"/>
    <cellStyle name="Navadno 59 5 3 2 2" xfId="20557"/>
    <cellStyle name="Navadno 59 5 3 2 3" xfId="18661"/>
    <cellStyle name="Navadno 59 5 3 3" xfId="19630"/>
    <cellStyle name="Navadno 59 5 3 4" xfId="17713"/>
    <cellStyle name="Navadno 59 5 4" xfId="16718"/>
    <cellStyle name="Navadno 59 5 4 2" xfId="20558"/>
    <cellStyle name="Navadno 59 5 4 3" xfId="18659"/>
    <cellStyle name="Navadno 59 5 5" xfId="19628"/>
    <cellStyle name="Navadno 59 5 6" xfId="17097"/>
    <cellStyle name="Navadno 59 5 7" xfId="14338"/>
    <cellStyle name="Navadno 59 6" xfId="14780"/>
    <cellStyle name="Navadno 59 6 2" xfId="16721"/>
    <cellStyle name="Navadno 59 6 2 2" xfId="20559"/>
    <cellStyle name="Navadno 59 6 2 3" xfId="18662"/>
    <cellStyle name="Navadno 59 6 3" xfId="19631"/>
    <cellStyle name="Navadno 59 6 4" xfId="17273"/>
    <cellStyle name="Navadno 59 7" xfId="14444"/>
    <cellStyle name="Navadno 59 7 2" xfId="16722"/>
    <cellStyle name="Navadno 59 7 2 2" xfId="20560"/>
    <cellStyle name="Navadno 59 7 2 3" xfId="18663"/>
    <cellStyle name="Navadno 59 7 3" xfId="19632"/>
    <cellStyle name="Navadno 59 7 4" xfId="17185"/>
    <cellStyle name="Navadno 59 8" xfId="15044"/>
    <cellStyle name="Navadno 59 8 2" xfId="16723"/>
    <cellStyle name="Navadno 59 8 2 2" xfId="20561"/>
    <cellStyle name="Navadno 59 8 2 3" xfId="18664"/>
    <cellStyle name="Navadno 59 8 3" xfId="19633"/>
    <cellStyle name="Navadno 59 8 4" xfId="17537"/>
    <cellStyle name="Navadno 59 9" xfId="15947"/>
    <cellStyle name="Navadno 59 9 2" xfId="20562"/>
    <cellStyle name="Navadno 59 9 3" xfId="17889"/>
    <cellStyle name="Navadno 6" xfId="470"/>
    <cellStyle name="Navadno 6 10" xfId="5627"/>
    <cellStyle name="Navadno 6 10 2" xfId="15529"/>
    <cellStyle name="Navadno 6 2" xfId="1489"/>
    <cellStyle name="Navadno 6 2 2" xfId="6312"/>
    <cellStyle name="Navadno 6 2 3" xfId="7422"/>
    <cellStyle name="Navadno 6 3" xfId="1490"/>
    <cellStyle name="Navadno 6 3 2" xfId="8124"/>
    <cellStyle name="Navadno 6 3 3" xfId="6818"/>
    <cellStyle name="Navadno 6 4" xfId="1491"/>
    <cellStyle name="Navadno 6 4 2" xfId="5852"/>
    <cellStyle name="Navadno 6 4 3" xfId="7414"/>
    <cellStyle name="Navadno 6 5" xfId="1492"/>
    <cellStyle name="Navadno 6 5 2" xfId="3387"/>
    <cellStyle name="Navadno 6 6" xfId="1493"/>
    <cellStyle name="Navadno 6 6 2" xfId="3388"/>
    <cellStyle name="Navadno 6 6 2 2" xfId="15418"/>
    <cellStyle name="Navadno 6 6 3" xfId="3389"/>
    <cellStyle name="Navadno 6 6 3 2" xfId="3390"/>
    <cellStyle name="Navadno 6 6 4" xfId="15296"/>
    <cellStyle name="Navadno 6 7" xfId="1494"/>
    <cellStyle name="Navadno 6 8" xfId="3391"/>
    <cellStyle name="Navadno 6 9" xfId="3386"/>
    <cellStyle name="Navadno 60" xfId="5589"/>
    <cellStyle name="Navadno 60 10" xfId="18846"/>
    <cellStyle name="Navadno 60 11" xfId="16905"/>
    <cellStyle name="Navadno 60 12" xfId="6677"/>
    <cellStyle name="Navadno 60 2" xfId="5632"/>
    <cellStyle name="Navadno 60 2 10" xfId="16927"/>
    <cellStyle name="Navadno 60 2 11" xfId="6699"/>
    <cellStyle name="Navadno 60 2 2" xfId="5721"/>
    <cellStyle name="Navadno 60 2 2 10" xfId="6743"/>
    <cellStyle name="Navadno 60 2 2 2" xfId="5809"/>
    <cellStyle name="Navadno 60 2 2 2 2" xfId="14925"/>
    <cellStyle name="Navadno 60 2 2 2 2 2" xfId="15605"/>
    <cellStyle name="Navadno 60 2 2 2 2 2 2" xfId="16725"/>
    <cellStyle name="Navadno 60 2 2 2 2 2 2 2" xfId="20563"/>
    <cellStyle name="Navadno 60 2 2 2 2 2 2 3" xfId="18666"/>
    <cellStyle name="Navadno 60 2 2 2 2 2 3" xfId="19635"/>
    <cellStyle name="Navadno 60 2 2 2 2 2 4" xfId="17858"/>
    <cellStyle name="Navadno 60 2 2 2 2 3" xfId="16724"/>
    <cellStyle name="Navadno 60 2 2 2 2 3 2" xfId="20564"/>
    <cellStyle name="Navadno 60 2 2 2 2 3 3" xfId="18665"/>
    <cellStyle name="Navadno 60 2 2 2 2 4" xfId="19634"/>
    <cellStyle name="Navadno 60 2 2 2 2 5" xfId="17418"/>
    <cellStyle name="Navadno 60 2 2 2 3" xfId="15189"/>
    <cellStyle name="Navadno 60 2 2 2 3 2" xfId="16726"/>
    <cellStyle name="Navadno 60 2 2 2 3 2 2" xfId="20565"/>
    <cellStyle name="Navadno 60 2 2 2 3 2 3" xfId="18667"/>
    <cellStyle name="Navadno 60 2 2 2 3 3" xfId="19636"/>
    <cellStyle name="Navadno 60 2 2 2 3 4" xfId="17682"/>
    <cellStyle name="Navadno 60 2 2 2 4" xfId="16092"/>
    <cellStyle name="Navadno 60 2 2 2 4 2" xfId="20566"/>
    <cellStyle name="Navadno 60 2 2 2 4 3" xfId="18034"/>
    <cellStyle name="Navadno 60 2 2 2 5" xfId="19003"/>
    <cellStyle name="Navadno 60 2 2 2 6" xfId="17062"/>
    <cellStyle name="Navadno 60 2 2 2 7" xfId="8605"/>
    <cellStyle name="Navadno 60 2 2 3" xfId="14396"/>
    <cellStyle name="Navadno 60 2 2 3 2" xfId="15010"/>
    <cellStyle name="Navadno 60 2 2 3 2 2" xfId="16728"/>
    <cellStyle name="Navadno 60 2 2 3 2 2 2" xfId="20567"/>
    <cellStyle name="Navadno 60 2 2 3 2 2 3" xfId="18669"/>
    <cellStyle name="Navadno 60 2 2 3 2 3" xfId="19638"/>
    <cellStyle name="Navadno 60 2 2 3 2 4" xfId="17503"/>
    <cellStyle name="Navadno 60 2 2 3 3" xfId="15274"/>
    <cellStyle name="Navadno 60 2 2 3 3 2" xfId="16729"/>
    <cellStyle name="Navadno 60 2 2 3 3 2 2" xfId="20568"/>
    <cellStyle name="Navadno 60 2 2 3 3 2 3" xfId="18670"/>
    <cellStyle name="Navadno 60 2 2 3 3 3" xfId="19639"/>
    <cellStyle name="Navadno 60 2 2 3 3 4" xfId="17767"/>
    <cellStyle name="Navadno 60 2 2 3 4" xfId="16727"/>
    <cellStyle name="Navadno 60 2 2 3 4 2" xfId="20569"/>
    <cellStyle name="Navadno 60 2 2 3 4 3" xfId="18668"/>
    <cellStyle name="Navadno 60 2 2 3 5" xfId="19637"/>
    <cellStyle name="Navadno 60 2 2 3 6" xfId="17151"/>
    <cellStyle name="Navadno 60 2 2 4" xfId="14834"/>
    <cellStyle name="Navadno 60 2 2 4 2" xfId="16730"/>
    <cellStyle name="Navadno 60 2 2 4 2 2" xfId="20570"/>
    <cellStyle name="Navadno 60 2 2 4 2 3" xfId="18671"/>
    <cellStyle name="Navadno 60 2 2 4 3" xfId="19640"/>
    <cellStyle name="Navadno 60 2 2 4 4" xfId="17327"/>
    <cellStyle name="Navadno 60 2 2 5" xfId="14498"/>
    <cellStyle name="Navadno 60 2 2 5 2" xfId="16731"/>
    <cellStyle name="Navadno 60 2 2 5 2 2" xfId="20571"/>
    <cellStyle name="Navadno 60 2 2 5 2 3" xfId="18672"/>
    <cellStyle name="Navadno 60 2 2 5 3" xfId="19641"/>
    <cellStyle name="Navadno 60 2 2 5 4" xfId="17239"/>
    <cellStyle name="Navadno 60 2 2 6" xfId="15098"/>
    <cellStyle name="Navadno 60 2 2 6 2" xfId="16732"/>
    <cellStyle name="Navadno 60 2 2 6 2 2" xfId="20572"/>
    <cellStyle name="Navadno 60 2 2 6 2 3" xfId="18673"/>
    <cellStyle name="Navadno 60 2 2 6 3" xfId="19642"/>
    <cellStyle name="Navadno 60 2 2 6 4" xfId="17591"/>
    <cellStyle name="Navadno 60 2 2 7" xfId="16001"/>
    <cellStyle name="Navadno 60 2 2 7 2" xfId="20573"/>
    <cellStyle name="Navadno 60 2 2 7 3" xfId="17943"/>
    <cellStyle name="Navadno 60 2 2 8" xfId="18912"/>
    <cellStyle name="Navadno 60 2 2 9" xfId="16971"/>
    <cellStyle name="Navadno 60 2 3" xfId="5677"/>
    <cellStyle name="Navadno 60 2 3 2" xfId="14924"/>
    <cellStyle name="Navadno 60 2 3 2 2" xfId="15604"/>
    <cellStyle name="Navadno 60 2 3 2 2 2" xfId="16734"/>
    <cellStyle name="Navadno 60 2 3 2 2 2 2" xfId="20574"/>
    <cellStyle name="Navadno 60 2 3 2 2 2 3" xfId="18675"/>
    <cellStyle name="Navadno 60 2 3 2 2 3" xfId="19644"/>
    <cellStyle name="Navadno 60 2 3 2 2 4" xfId="17857"/>
    <cellStyle name="Navadno 60 2 3 2 3" xfId="16733"/>
    <cellStyle name="Navadno 60 2 3 2 3 2" xfId="20575"/>
    <cellStyle name="Navadno 60 2 3 2 3 3" xfId="18674"/>
    <cellStyle name="Navadno 60 2 3 2 4" xfId="19643"/>
    <cellStyle name="Navadno 60 2 3 2 5" xfId="17417"/>
    <cellStyle name="Navadno 60 2 3 3" xfId="15188"/>
    <cellStyle name="Navadno 60 2 3 3 2" xfId="16735"/>
    <cellStyle name="Navadno 60 2 3 3 2 2" xfId="20576"/>
    <cellStyle name="Navadno 60 2 3 3 2 3" xfId="18676"/>
    <cellStyle name="Navadno 60 2 3 3 3" xfId="19645"/>
    <cellStyle name="Navadno 60 2 3 3 4" xfId="17681"/>
    <cellStyle name="Navadno 60 2 3 4" xfId="16091"/>
    <cellStyle name="Navadno 60 2 3 4 2" xfId="20577"/>
    <cellStyle name="Navadno 60 2 3 4 3" xfId="18033"/>
    <cellStyle name="Navadno 60 2 3 5" xfId="19002"/>
    <cellStyle name="Navadno 60 2 3 6" xfId="17061"/>
    <cellStyle name="Navadno 60 2 3 7" xfId="8604"/>
    <cellStyle name="Navadno 60 2 4" xfId="5765"/>
    <cellStyle name="Navadno 60 2 4 2" xfId="14966"/>
    <cellStyle name="Navadno 60 2 4 2 2" xfId="16737"/>
    <cellStyle name="Navadno 60 2 4 2 2 2" xfId="20578"/>
    <cellStyle name="Navadno 60 2 4 2 2 3" xfId="18678"/>
    <cellStyle name="Navadno 60 2 4 2 3" xfId="19647"/>
    <cellStyle name="Navadno 60 2 4 2 4" xfId="17459"/>
    <cellStyle name="Navadno 60 2 4 3" xfId="15230"/>
    <cellStyle name="Navadno 60 2 4 3 2" xfId="16738"/>
    <cellStyle name="Navadno 60 2 4 3 2 2" xfId="20579"/>
    <cellStyle name="Navadno 60 2 4 3 2 3" xfId="18679"/>
    <cellStyle name="Navadno 60 2 4 3 3" xfId="19648"/>
    <cellStyle name="Navadno 60 2 4 3 4" xfId="17723"/>
    <cellStyle name="Navadno 60 2 4 4" xfId="16736"/>
    <cellStyle name="Navadno 60 2 4 4 2" xfId="20580"/>
    <cellStyle name="Navadno 60 2 4 4 3" xfId="18677"/>
    <cellStyle name="Navadno 60 2 4 5" xfId="19646"/>
    <cellStyle name="Navadno 60 2 4 6" xfId="17107"/>
    <cellStyle name="Navadno 60 2 4 7" xfId="14352"/>
    <cellStyle name="Navadno 60 2 5" xfId="14790"/>
    <cellStyle name="Navadno 60 2 5 2" xfId="16739"/>
    <cellStyle name="Navadno 60 2 5 2 2" xfId="20581"/>
    <cellStyle name="Navadno 60 2 5 2 3" xfId="18680"/>
    <cellStyle name="Navadno 60 2 5 3" xfId="19649"/>
    <cellStyle name="Navadno 60 2 5 4" xfId="17283"/>
    <cellStyle name="Navadno 60 2 6" xfId="14454"/>
    <cellStyle name="Navadno 60 2 6 2" xfId="16740"/>
    <cellStyle name="Navadno 60 2 6 2 2" xfId="20582"/>
    <cellStyle name="Navadno 60 2 6 2 3" xfId="18681"/>
    <cellStyle name="Navadno 60 2 6 3" xfId="19650"/>
    <cellStyle name="Navadno 60 2 6 4" xfId="17195"/>
    <cellStyle name="Navadno 60 2 7" xfId="15054"/>
    <cellStyle name="Navadno 60 2 7 2" xfId="16741"/>
    <cellStyle name="Navadno 60 2 7 2 2" xfId="20583"/>
    <cellStyle name="Navadno 60 2 7 2 3" xfId="18682"/>
    <cellStyle name="Navadno 60 2 7 3" xfId="19651"/>
    <cellStyle name="Navadno 60 2 7 4" xfId="17547"/>
    <cellStyle name="Navadno 60 2 8" xfId="15957"/>
    <cellStyle name="Navadno 60 2 8 2" xfId="20584"/>
    <cellStyle name="Navadno 60 2 8 3" xfId="17899"/>
    <cellStyle name="Navadno 60 2 9" xfId="18868"/>
    <cellStyle name="Navadno 60 3" xfId="5699"/>
    <cellStyle name="Navadno 60 3 10" xfId="6721"/>
    <cellStyle name="Navadno 60 3 2" xfId="5787"/>
    <cellStyle name="Navadno 60 3 2 2" xfId="14926"/>
    <cellStyle name="Navadno 60 3 2 2 2" xfId="15606"/>
    <cellStyle name="Navadno 60 3 2 2 2 2" xfId="16743"/>
    <cellStyle name="Navadno 60 3 2 2 2 2 2" xfId="20585"/>
    <cellStyle name="Navadno 60 3 2 2 2 2 3" xfId="18684"/>
    <cellStyle name="Navadno 60 3 2 2 2 3" xfId="19653"/>
    <cellStyle name="Navadno 60 3 2 2 2 4" xfId="17859"/>
    <cellStyle name="Navadno 60 3 2 2 3" xfId="16742"/>
    <cellStyle name="Navadno 60 3 2 2 3 2" xfId="20586"/>
    <cellStyle name="Navadno 60 3 2 2 3 3" xfId="18683"/>
    <cellStyle name="Navadno 60 3 2 2 4" xfId="19652"/>
    <cellStyle name="Navadno 60 3 2 2 5" xfId="17419"/>
    <cellStyle name="Navadno 60 3 2 3" xfId="15190"/>
    <cellStyle name="Navadno 60 3 2 3 2" xfId="16744"/>
    <cellStyle name="Navadno 60 3 2 3 2 2" xfId="20587"/>
    <cellStyle name="Navadno 60 3 2 3 2 3" xfId="18685"/>
    <cellStyle name="Navadno 60 3 2 3 3" xfId="19654"/>
    <cellStyle name="Navadno 60 3 2 3 4" xfId="17683"/>
    <cellStyle name="Navadno 60 3 2 4" xfId="16093"/>
    <cellStyle name="Navadno 60 3 2 4 2" xfId="20588"/>
    <cellStyle name="Navadno 60 3 2 4 3" xfId="18035"/>
    <cellStyle name="Navadno 60 3 2 5" xfId="19004"/>
    <cellStyle name="Navadno 60 3 2 6" xfId="17063"/>
    <cellStyle name="Navadno 60 3 2 7" xfId="8606"/>
    <cellStyle name="Navadno 60 3 3" xfId="14374"/>
    <cellStyle name="Navadno 60 3 3 2" xfId="14988"/>
    <cellStyle name="Navadno 60 3 3 2 2" xfId="16746"/>
    <cellStyle name="Navadno 60 3 3 2 2 2" xfId="20589"/>
    <cellStyle name="Navadno 60 3 3 2 2 3" xfId="18687"/>
    <cellStyle name="Navadno 60 3 3 2 3" xfId="19656"/>
    <cellStyle name="Navadno 60 3 3 2 4" xfId="17481"/>
    <cellStyle name="Navadno 60 3 3 3" xfId="15252"/>
    <cellStyle name="Navadno 60 3 3 3 2" xfId="16747"/>
    <cellStyle name="Navadno 60 3 3 3 2 2" xfId="20590"/>
    <cellStyle name="Navadno 60 3 3 3 2 3" xfId="18688"/>
    <cellStyle name="Navadno 60 3 3 3 3" xfId="19657"/>
    <cellStyle name="Navadno 60 3 3 3 4" xfId="17745"/>
    <cellStyle name="Navadno 60 3 3 4" xfId="16745"/>
    <cellStyle name="Navadno 60 3 3 4 2" xfId="20591"/>
    <cellStyle name="Navadno 60 3 3 4 3" xfId="18686"/>
    <cellStyle name="Navadno 60 3 3 5" xfId="19655"/>
    <cellStyle name="Navadno 60 3 3 6" xfId="17129"/>
    <cellStyle name="Navadno 60 3 4" xfId="14812"/>
    <cellStyle name="Navadno 60 3 4 2" xfId="16748"/>
    <cellStyle name="Navadno 60 3 4 2 2" xfId="20592"/>
    <cellStyle name="Navadno 60 3 4 2 3" xfId="18689"/>
    <cellStyle name="Navadno 60 3 4 3" xfId="19658"/>
    <cellStyle name="Navadno 60 3 4 4" xfId="17305"/>
    <cellStyle name="Navadno 60 3 5" xfId="14476"/>
    <cellStyle name="Navadno 60 3 5 2" xfId="16749"/>
    <cellStyle name="Navadno 60 3 5 2 2" xfId="20593"/>
    <cellStyle name="Navadno 60 3 5 2 3" xfId="18690"/>
    <cellStyle name="Navadno 60 3 5 3" xfId="19659"/>
    <cellStyle name="Navadno 60 3 5 4" xfId="17217"/>
    <cellStyle name="Navadno 60 3 6" xfId="15076"/>
    <cellStyle name="Navadno 60 3 6 2" xfId="16750"/>
    <cellStyle name="Navadno 60 3 6 2 2" xfId="20594"/>
    <cellStyle name="Navadno 60 3 6 2 3" xfId="18691"/>
    <cellStyle name="Navadno 60 3 6 3" xfId="19660"/>
    <cellStyle name="Navadno 60 3 6 4" xfId="17569"/>
    <cellStyle name="Navadno 60 3 7" xfId="15979"/>
    <cellStyle name="Navadno 60 3 7 2" xfId="20595"/>
    <cellStyle name="Navadno 60 3 7 3" xfId="17921"/>
    <cellStyle name="Navadno 60 3 8" xfId="18890"/>
    <cellStyle name="Navadno 60 3 9" xfId="16949"/>
    <cellStyle name="Navadno 60 4" xfId="5655"/>
    <cellStyle name="Navadno 60 4 2" xfId="14923"/>
    <cellStyle name="Navadno 60 4 2 2" xfId="15603"/>
    <cellStyle name="Navadno 60 4 2 2 2" xfId="16752"/>
    <cellStyle name="Navadno 60 4 2 2 2 2" xfId="20596"/>
    <cellStyle name="Navadno 60 4 2 2 2 3" xfId="18693"/>
    <cellStyle name="Navadno 60 4 2 2 3" xfId="19662"/>
    <cellStyle name="Navadno 60 4 2 2 4" xfId="17856"/>
    <cellStyle name="Navadno 60 4 2 3" xfId="16751"/>
    <cellStyle name="Navadno 60 4 2 3 2" xfId="20597"/>
    <cellStyle name="Navadno 60 4 2 3 3" xfId="18692"/>
    <cellStyle name="Navadno 60 4 2 4" xfId="19661"/>
    <cellStyle name="Navadno 60 4 2 5" xfId="17416"/>
    <cellStyle name="Navadno 60 4 3" xfId="15187"/>
    <cellStyle name="Navadno 60 4 3 2" xfId="16753"/>
    <cellStyle name="Navadno 60 4 3 2 2" xfId="20598"/>
    <cellStyle name="Navadno 60 4 3 2 3" xfId="18694"/>
    <cellStyle name="Navadno 60 4 3 3" xfId="19663"/>
    <cellStyle name="Navadno 60 4 3 4" xfId="17680"/>
    <cellStyle name="Navadno 60 4 4" xfId="16090"/>
    <cellStyle name="Navadno 60 4 4 2" xfId="20599"/>
    <cellStyle name="Navadno 60 4 4 3" xfId="18032"/>
    <cellStyle name="Navadno 60 4 5" xfId="19001"/>
    <cellStyle name="Navadno 60 4 6" xfId="17060"/>
    <cellStyle name="Navadno 60 4 7" xfId="8603"/>
    <cellStyle name="Navadno 60 5" xfId="5743"/>
    <cellStyle name="Navadno 60 5 2" xfId="14944"/>
    <cellStyle name="Navadno 60 5 2 2" xfId="16755"/>
    <cellStyle name="Navadno 60 5 2 2 2" xfId="20600"/>
    <cellStyle name="Navadno 60 5 2 2 3" xfId="18696"/>
    <cellStyle name="Navadno 60 5 2 3" xfId="19665"/>
    <cellStyle name="Navadno 60 5 2 4" xfId="17437"/>
    <cellStyle name="Navadno 60 5 3" xfId="15208"/>
    <cellStyle name="Navadno 60 5 3 2" xfId="16756"/>
    <cellStyle name="Navadno 60 5 3 2 2" xfId="20601"/>
    <cellStyle name="Navadno 60 5 3 2 3" xfId="18697"/>
    <cellStyle name="Navadno 60 5 3 3" xfId="19666"/>
    <cellStyle name="Navadno 60 5 3 4" xfId="17701"/>
    <cellStyle name="Navadno 60 5 4" xfId="16754"/>
    <cellStyle name="Navadno 60 5 4 2" xfId="20602"/>
    <cellStyle name="Navadno 60 5 4 3" xfId="18695"/>
    <cellStyle name="Navadno 60 5 5" xfId="19664"/>
    <cellStyle name="Navadno 60 5 6" xfId="17085"/>
    <cellStyle name="Navadno 60 5 7" xfId="14326"/>
    <cellStyle name="Navadno 60 6" xfId="14768"/>
    <cellStyle name="Navadno 60 6 2" xfId="16757"/>
    <cellStyle name="Navadno 60 6 2 2" xfId="20603"/>
    <cellStyle name="Navadno 60 6 2 3" xfId="18698"/>
    <cellStyle name="Navadno 60 6 3" xfId="19667"/>
    <cellStyle name="Navadno 60 6 4" xfId="17261"/>
    <cellStyle name="Navadno 60 7" xfId="14432"/>
    <cellStyle name="Navadno 60 7 2" xfId="16758"/>
    <cellStyle name="Navadno 60 7 2 2" xfId="20604"/>
    <cellStyle name="Navadno 60 7 2 3" xfId="18699"/>
    <cellStyle name="Navadno 60 7 3" xfId="19668"/>
    <cellStyle name="Navadno 60 7 4" xfId="17173"/>
    <cellStyle name="Navadno 60 8" xfId="15032"/>
    <cellStyle name="Navadno 60 8 2" xfId="16759"/>
    <cellStyle name="Navadno 60 8 2 2" xfId="20605"/>
    <cellStyle name="Navadno 60 8 2 3" xfId="18700"/>
    <cellStyle name="Navadno 60 8 3" xfId="19669"/>
    <cellStyle name="Navadno 60 8 4" xfId="17525"/>
    <cellStyle name="Navadno 60 9" xfId="15935"/>
    <cellStyle name="Navadno 60 9 2" xfId="20606"/>
    <cellStyle name="Navadno 60 9 3" xfId="17877"/>
    <cellStyle name="Navadno 61" xfId="5606"/>
    <cellStyle name="Navadno 61 10" xfId="18861"/>
    <cellStyle name="Navadno 61 11" xfId="16920"/>
    <cellStyle name="Navadno 61 12" xfId="6692"/>
    <cellStyle name="Navadno 61 2" xfId="5647"/>
    <cellStyle name="Navadno 61 2 10" xfId="16942"/>
    <cellStyle name="Navadno 61 2 11" xfId="6714"/>
    <cellStyle name="Navadno 61 2 2" xfId="5736"/>
    <cellStyle name="Navadno 61 2 2 10" xfId="6758"/>
    <cellStyle name="Navadno 61 2 2 2" xfId="5824"/>
    <cellStyle name="Navadno 61 2 2 2 2" xfId="14929"/>
    <cellStyle name="Navadno 61 2 2 2 2 2" xfId="15609"/>
    <cellStyle name="Navadno 61 2 2 2 2 2 2" xfId="16761"/>
    <cellStyle name="Navadno 61 2 2 2 2 2 2 2" xfId="20607"/>
    <cellStyle name="Navadno 61 2 2 2 2 2 2 3" xfId="18702"/>
    <cellStyle name="Navadno 61 2 2 2 2 2 3" xfId="19671"/>
    <cellStyle name="Navadno 61 2 2 2 2 2 4" xfId="17862"/>
    <cellStyle name="Navadno 61 2 2 2 2 3" xfId="16760"/>
    <cellStyle name="Navadno 61 2 2 2 2 3 2" xfId="20608"/>
    <cellStyle name="Navadno 61 2 2 2 2 3 3" xfId="18701"/>
    <cellStyle name="Navadno 61 2 2 2 2 4" xfId="19670"/>
    <cellStyle name="Navadno 61 2 2 2 2 5" xfId="17422"/>
    <cellStyle name="Navadno 61 2 2 2 3" xfId="15193"/>
    <cellStyle name="Navadno 61 2 2 2 3 2" xfId="16762"/>
    <cellStyle name="Navadno 61 2 2 2 3 2 2" xfId="20609"/>
    <cellStyle name="Navadno 61 2 2 2 3 2 3" xfId="18703"/>
    <cellStyle name="Navadno 61 2 2 2 3 3" xfId="19672"/>
    <cellStyle name="Navadno 61 2 2 2 3 4" xfId="17686"/>
    <cellStyle name="Navadno 61 2 2 2 4" xfId="16096"/>
    <cellStyle name="Navadno 61 2 2 2 4 2" xfId="20610"/>
    <cellStyle name="Navadno 61 2 2 2 4 3" xfId="18038"/>
    <cellStyle name="Navadno 61 2 2 2 5" xfId="19007"/>
    <cellStyle name="Navadno 61 2 2 2 6" xfId="17066"/>
    <cellStyle name="Navadno 61 2 2 2 7" xfId="8609"/>
    <cellStyle name="Navadno 61 2 2 3" xfId="14411"/>
    <cellStyle name="Navadno 61 2 2 3 2" xfId="15025"/>
    <cellStyle name="Navadno 61 2 2 3 2 2" xfId="16764"/>
    <cellStyle name="Navadno 61 2 2 3 2 2 2" xfId="20611"/>
    <cellStyle name="Navadno 61 2 2 3 2 2 3" xfId="18705"/>
    <cellStyle name="Navadno 61 2 2 3 2 3" xfId="19674"/>
    <cellStyle name="Navadno 61 2 2 3 2 4" xfId="17518"/>
    <cellStyle name="Navadno 61 2 2 3 3" xfId="15289"/>
    <cellStyle name="Navadno 61 2 2 3 3 2" xfId="16765"/>
    <cellStyle name="Navadno 61 2 2 3 3 2 2" xfId="20612"/>
    <cellStyle name="Navadno 61 2 2 3 3 2 3" xfId="18706"/>
    <cellStyle name="Navadno 61 2 2 3 3 3" xfId="19675"/>
    <cellStyle name="Navadno 61 2 2 3 3 4" xfId="17782"/>
    <cellStyle name="Navadno 61 2 2 3 4" xfId="16763"/>
    <cellStyle name="Navadno 61 2 2 3 4 2" xfId="20613"/>
    <cellStyle name="Navadno 61 2 2 3 4 3" xfId="18704"/>
    <cellStyle name="Navadno 61 2 2 3 5" xfId="19673"/>
    <cellStyle name="Navadno 61 2 2 3 6" xfId="17166"/>
    <cellStyle name="Navadno 61 2 2 4" xfId="14849"/>
    <cellStyle name="Navadno 61 2 2 4 2" xfId="16766"/>
    <cellStyle name="Navadno 61 2 2 4 2 2" xfId="20614"/>
    <cellStyle name="Navadno 61 2 2 4 2 3" xfId="18707"/>
    <cellStyle name="Navadno 61 2 2 4 3" xfId="19676"/>
    <cellStyle name="Navadno 61 2 2 4 4" xfId="17342"/>
    <cellStyle name="Navadno 61 2 2 5" xfId="14513"/>
    <cellStyle name="Navadno 61 2 2 5 2" xfId="16767"/>
    <cellStyle name="Navadno 61 2 2 5 2 2" xfId="20615"/>
    <cellStyle name="Navadno 61 2 2 5 2 3" xfId="18708"/>
    <cellStyle name="Navadno 61 2 2 5 3" xfId="19677"/>
    <cellStyle name="Navadno 61 2 2 5 4" xfId="17254"/>
    <cellStyle name="Navadno 61 2 2 6" xfId="15113"/>
    <cellStyle name="Navadno 61 2 2 6 2" xfId="16768"/>
    <cellStyle name="Navadno 61 2 2 6 2 2" xfId="20616"/>
    <cellStyle name="Navadno 61 2 2 6 2 3" xfId="18709"/>
    <cellStyle name="Navadno 61 2 2 6 3" xfId="19678"/>
    <cellStyle name="Navadno 61 2 2 6 4" xfId="17606"/>
    <cellStyle name="Navadno 61 2 2 7" xfId="16016"/>
    <cellStyle name="Navadno 61 2 2 7 2" xfId="20617"/>
    <cellStyle name="Navadno 61 2 2 7 3" xfId="17958"/>
    <cellStyle name="Navadno 61 2 2 8" xfId="18927"/>
    <cellStyle name="Navadno 61 2 2 9" xfId="16986"/>
    <cellStyle name="Navadno 61 2 3" xfId="5692"/>
    <cellStyle name="Navadno 61 2 3 2" xfId="14928"/>
    <cellStyle name="Navadno 61 2 3 2 2" xfId="15608"/>
    <cellStyle name="Navadno 61 2 3 2 2 2" xfId="16770"/>
    <cellStyle name="Navadno 61 2 3 2 2 2 2" xfId="20618"/>
    <cellStyle name="Navadno 61 2 3 2 2 2 3" xfId="18711"/>
    <cellStyle name="Navadno 61 2 3 2 2 3" xfId="19680"/>
    <cellStyle name="Navadno 61 2 3 2 2 4" xfId="17861"/>
    <cellStyle name="Navadno 61 2 3 2 3" xfId="16769"/>
    <cellStyle name="Navadno 61 2 3 2 3 2" xfId="20619"/>
    <cellStyle name="Navadno 61 2 3 2 3 3" xfId="18710"/>
    <cellStyle name="Navadno 61 2 3 2 4" xfId="19679"/>
    <cellStyle name="Navadno 61 2 3 2 5" xfId="17421"/>
    <cellStyle name="Navadno 61 2 3 3" xfId="15192"/>
    <cellStyle name="Navadno 61 2 3 3 2" xfId="16771"/>
    <cellStyle name="Navadno 61 2 3 3 2 2" xfId="20620"/>
    <cellStyle name="Navadno 61 2 3 3 2 3" xfId="18712"/>
    <cellStyle name="Navadno 61 2 3 3 3" xfId="19681"/>
    <cellStyle name="Navadno 61 2 3 3 4" xfId="17685"/>
    <cellStyle name="Navadno 61 2 3 4" xfId="16095"/>
    <cellStyle name="Navadno 61 2 3 4 2" xfId="20621"/>
    <cellStyle name="Navadno 61 2 3 4 3" xfId="18037"/>
    <cellStyle name="Navadno 61 2 3 5" xfId="19006"/>
    <cellStyle name="Navadno 61 2 3 6" xfId="17065"/>
    <cellStyle name="Navadno 61 2 3 7" xfId="8608"/>
    <cellStyle name="Navadno 61 2 4" xfId="5780"/>
    <cellStyle name="Navadno 61 2 4 2" xfId="14981"/>
    <cellStyle name="Navadno 61 2 4 2 2" xfId="16773"/>
    <cellStyle name="Navadno 61 2 4 2 2 2" xfId="20622"/>
    <cellStyle name="Navadno 61 2 4 2 2 3" xfId="18714"/>
    <cellStyle name="Navadno 61 2 4 2 3" xfId="19683"/>
    <cellStyle name="Navadno 61 2 4 2 4" xfId="17474"/>
    <cellStyle name="Navadno 61 2 4 3" xfId="15245"/>
    <cellStyle name="Navadno 61 2 4 3 2" xfId="16774"/>
    <cellStyle name="Navadno 61 2 4 3 2 2" xfId="20623"/>
    <cellStyle name="Navadno 61 2 4 3 2 3" xfId="18715"/>
    <cellStyle name="Navadno 61 2 4 3 3" xfId="19684"/>
    <cellStyle name="Navadno 61 2 4 3 4" xfId="17738"/>
    <cellStyle name="Navadno 61 2 4 4" xfId="16772"/>
    <cellStyle name="Navadno 61 2 4 4 2" xfId="20624"/>
    <cellStyle name="Navadno 61 2 4 4 3" xfId="18713"/>
    <cellStyle name="Navadno 61 2 4 5" xfId="19682"/>
    <cellStyle name="Navadno 61 2 4 6" xfId="17122"/>
    <cellStyle name="Navadno 61 2 4 7" xfId="14367"/>
    <cellStyle name="Navadno 61 2 5" xfId="14805"/>
    <cellStyle name="Navadno 61 2 5 2" xfId="16775"/>
    <cellStyle name="Navadno 61 2 5 2 2" xfId="20625"/>
    <cellStyle name="Navadno 61 2 5 2 3" xfId="18716"/>
    <cellStyle name="Navadno 61 2 5 3" xfId="19685"/>
    <cellStyle name="Navadno 61 2 5 4" xfId="17298"/>
    <cellStyle name="Navadno 61 2 6" xfId="14469"/>
    <cellStyle name="Navadno 61 2 6 2" xfId="16776"/>
    <cellStyle name="Navadno 61 2 6 2 2" xfId="20626"/>
    <cellStyle name="Navadno 61 2 6 2 3" xfId="18717"/>
    <cellStyle name="Navadno 61 2 6 3" xfId="19686"/>
    <cellStyle name="Navadno 61 2 6 4" xfId="17210"/>
    <cellStyle name="Navadno 61 2 7" xfId="15069"/>
    <cellStyle name="Navadno 61 2 7 2" xfId="16777"/>
    <cellStyle name="Navadno 61 2 7 2 2" xfId="20627"/>
    <cellStyle name="Navadno 61 2 7 2 3" xfId="18718"/>
    <cellStyle name="Navadno 61 2 7 3" xfId="19687"/>
    <cellStyle name="Navadno 61 2 7 4" xfId="17562"/>
    <cellStyle name="Navadno 61 2 8" xfId="15972"/>
    <cellStyle name="Navadno 61 2 8 2" xfId="20628"/>
    <cellStyle name="Navadno 61 2 8 3" xfId="17914"/>
    <cellStyle name="Navadno 61 2 9" xfId="18883"/>
    <cellStyle name="Navadno 61 3" xfId="5714"/>
    <cellStyle name="Navadno 61 3 10" xfId="6736"/>
    <cellStyle name="Navadno 61 3 2" xfId="5802"/>
    <cellStyle name="Navadno 61 3 2 2" xfId="14930"/>
    <cellStyle name="Navadno 61 3 2 2 2" xfId="15610"/>
    <cellStyle name="Navadno 61 3 2 2 2 2" xfId="16779"/>
    <cellStyle name="Navadno 61 3 2 2 2 2 2" xfId="20629"/>
    <cellStyle name="Navadno 61 3 2 2 2 2 3" xfId="18720"/>
    <cellStyle name="Navadno 61 3 2 2 2 3" xfId="19689"/>
    <cellStyle name="Navadno 61 3 2 2 2 4" xfId="17863"/>
    <cellStyle name="Navadno 61 3 2 2 3" xfId="16778"/>
    <cellStyle name="Navadno 61 3 2 2 3 2" xfId="20630"/>
    <cellStyle name="Navadno 61 3 2 2 3 3" xfId="18719"/>
    <cellStyle name="Navadno 61 3 2 2 4" xfId="19688"/>
    <cellStyle name="Navadno 61 3 2 2 5" xfId="17423"/>
    <cellStyle name="Navadno 61 3 2 3" xfId="15194"/>
    <cellStyle name="Navadno 61 3 2 3 2" xfId="16780"/>
    <cellStyle name="Navadno 61 3 2 3 2 2" xfId="20631"/>
    <cellStyle name="Navadno 61 3 2 3 2 3" xfId="18721"/>
    <cellStyle name="Navadno 61 3 2 3 3" xfId="19690"/>
    <cellStyle name="Navadno 61 3 2 3 4" xfId="17687"/>
    <cellStyle name="Navadno 61 3 2 4" xfId="16097"/>
    <cellStyle name="Navadno 61 3 2 4 2" xfId="20632"/>
    <cellStyle name="Navadno 61 3 2 4 3" xfId="18039"/>
    <cellStyle name="Navadno 61 3 2 5" xfId="19008"/>
    <cellStyle name="Navadno 61 3 2 6" xfId="17067"/>
    <cellStyle name="Navadno 61 3 2 7" xfId="8610"/>
    <cellStyle name="Navadno 61 3 3" xfId="14389"/>
    <cellStyle name="Navadno 61 3 3 2" xfId="15003"/>
    <cellStyle name="Navadno 61 3 3 2 2" xfId="16782"/>
    <cellStyle name="Navadno 61 3 3 2 2 2" xfId="20633"/>
    <cellStyle name="Navadno 61 3 3 2 2 3" xfId="18723"/>
    <cellStyle name="Navadno 61 3 3 2 3" xfId="19692"/>
    <cellStyle name="Navadno 61 3 3 2 4" xfId="17496"/>
    <cellStyle name="Navadno 61 3 3 3" xfId="15267"/>
    <cellStyle name="Navadno 61 3 3 3 2" xfId="16783"/>
    <cellStyle name="Navadno 61 3 3 3 2 2" xfId="20634"/>
    <cellStyle name="Navadno 61 3 3 3 2 3" xfId="18724"/>
    <cellStyle name="Navadno 61 3 3 3 3" xfId="19693"/>
    <cellStyle name="Navadno 61 3 3 3 4" xfId="17760"/>
    <cellStyle name="Navadno 61 3 3 4" xfId="16781"/>
    <cellStyle name="Navadno 61 3 3 4 2" xfId="20635"/>
    <cellStyle name="Navadno 61 3 3 4 3" xfId="18722"/>
    <cellStyle name="Navadno 61 3 3 5" xfId="19691"/>
    <cellStyle name="Navadno 61 3 3 6" xfId="17144"/>
    <cellStyle name="Navadno 61 3 4" xfId="14827"/>
    <cellStyle name="Navadno 61 3 4 2" xfId="16784"/>
    <cellStyle name="Navadno 61 3 4 2 2" xfId="20636"/>
    <cellStyle name="Navadno 61 3 4 2 3" xfId="18725"/>
    <cellStyle name="Navadno 61 3 4 3" xfId="19694"/>
    <cellStyle name="Navadno 61 3 4 4" xfId="17320"/>
    <cellStyle name="Navadno 61 3 5" xfId="14491"/>
    <cellStyle name="Navadno 61 3 5 2" xfId="16785"/>
    <cellStyle name="Navadno 61 3 5 2 2" xfId="20637"/>
    <cellStyle name="Navadno 61 3 5 2 3" xfId="18726"/>
    <cellStyle name="Navadno 61 3 5 3" xfId="19695"/>
    <cellStyle name="Navadno 61 3 5 4" xfId="17232"/>
    <cellStyle name="Navadno 61 3 6" xfId="15091"/>
    <cellStyle name="Navadno 61 3 6 2" xfId="16786"/>
    <cellStyle name="Navadno 61 3 6 2 2" xfId="20638"/>
    <cellStyle name="Navadno 61 3 6 2 3" xfId="18727"/>
    <cellStyle name="Navadno 61 3 6 3" xfId="19696"/>
    <cellStyle name="Navadno 61 3 6 4" xfId="17584"/>
    <cellStyle name="Navadno 61 3 7" xfId="15994"/>
    <cellStyle name="Navadno 61 3 7 2" xfId="20639"/>
    <cellStyle name="Navadno 61 3 7 3" xfId="17936"/>
    <cellStyle name="Navadno 61 3 8" xfId="18905"/>
    <cellStyle name="Navadno 61 3 9" xfId="16964"/>
    <cellStyle name="Navadno 61 4" xfId="5670"/>
    <cellStyle name="Navadno 61 4 2" xfId="14927"/>
    <cellStyle name="Navadno 61 4 2 2" xfId="15607"/>
    <cellStyle name="Navadno 61 4 2 2 2" xfId="16788"/>
    <cellStyle name="Navadno 61 4 2 2 2 2" xfId="20640"/>
    <cellStyle name="Navadno 61 4 2 2 2 3" xfId="18729"/>
    <cellStyle name="Navadno 61 4 2 2 3" xfId="19698"/>
    <cellStyle name="Navadno 61 4 2 2 4" xfId="17860"/>
    <cellStyle name="Navadno 61 4 2 3" xfId="16787"/>
    <cellStyle name="Navadno 61 4 2 3 2" xfId="20641"/>
    <cellStyle name="Navadno 61 4 2 3 3" xfId="18728"/>
    <cellStyle name="Navadno 61 4 2 4" xfId="19697"/>
    <cellStyle name="Navadno 61 4 2 5" xfId="17420"/>
    <cellStyle name="Navadno 61 4 3" xfId="15191"/>
    <cellStyle name="Navadno 61 4 3 2" xfId="16789"/>
    <cellStyle name="Navadno 61 4 3 2 2" xfId="20642"/>
    <cellStyle name="Navadno 61 4 3 2 3" xfId="18730"/>
    <cellStyle name="Navadno 61 4 3 3" xfId="19699"/>
    <cellStyle name="Navadno 61 4 3 4" xfId="17684"/>
    <cellStyle name="Navadno 61 4 4" xfId="16094"/>
    <cellStyle name="Navadno 61 4 4 2" xfId="20643"/>
    <cellStyle name="Navadno 61 4 4 3" xfId="18036"/>
    <cellStyle name="Navadno 61 4 5" xfId="19005"/>
    <cellStyle name="Navadno 61 4 6" xfId="17064"/>
    <cellStyle name="Navadno 61 4 7" xfId="8607"/>
    <cellStyle name="Navadno 61 5" xfId="5758"/>
    <cellStyle name="Navadno 61 5 2" xfId="14959"/>
    <cellStyle name="Navadno 61 5 2 2" xfId="16791"/>
    <cellStyle name="Navadno 61 5 2 2 2" xfId="20644"/>
    <cellStyle name="Navadno 61 5 2 2 3" xfId="18732"/>
    <cellStyle name="Navadno 61 5 2 3" xfId="19701"/>
    <cellStyle name="Navadno 61 5 2 4" xfId="17452"/>
    <cellStyle name="Navadno 61 5 3" xfId="15223"/>
    <cellStyle name="Navadno 61 5 3 2" xfId="16792"/>
    <cellStyle name="Navadno 61 5 3 2 2" xfId="20645"/>
    <cellStyle name="Navadno 61 5 3 2 3" xfId="18733"/>
    <cellStyle name="Navadno 61 5 3 3" xfId="19702"/>
    <cellStyle name="Navadno 61 5 3 4" xfId="17716"/>
    <cellStyle name="Navadno 61 5 4" xfId="16790"/>
    <cellStyle name="Navadno 61 5 4 2" xfId="20646"/>
    <cellStyle name="Navadno 61 5 4 3" xfId="18731"/>
    <cellStyle name="Navadno 61 5 5" xfId="19700"/>
    <cellStyle name="Navadno 61 5 6" xfId="17100"/>
    <cellStyle name="Navadno 61 5 7" xfId="14341"/>
    <cellStyle name="Navadno 61 6" xfId="14783"/>
    <cellStyle name="Navadno 61 6 2" xfId="16793"/>
    <cellStyle name="Navadno 61 6 2 2" xfId="20647"/>
    <cellStyle name="Navadno 61 6 2 3" xfId="18734"/>
    <cellStyle name="Navadno 61 6 3" xfId="19703"/>
    <cellStyle name="Navadno 61 6 4" xfId="17276"/>
    <cellStyle name="Navadno 61 7" xfId="14447"/>
    <cellStyle name="Navadno 61 7 2" xfId="16794"/>
    <cellStyle name="Navadno 61 7 2 2" xfId="20648"/>
    <cellStyle name="Navadno 61 7 2 3" xfId="18735"/>
    <cellStyle name="Navadno 61 7 3" xfId="19704"/>
    <cellStyle name="Navadno 61 7 4" xfId="17188"/>
    <cellStyle name="Navadno 61 8" xfId="15047"/>
    <cellStyle name="Navadno 61 8 2" xfId="16795"/>
    <cellStyle name="Navadno 61 8 2 2" xfId="20649"/>
    <cellStyle name="Navadno 61 8 2 3" xfId="18736"/>
    <cellStyle name="Navadno 61 8 3" xfId="19705"/>
    <cellStyle name="Navadno 61 8 4" xfId="17540"/>
    <cellStyle name="Navadno 61 9" xfId="15950"/>
    <cellStyle name="Navadno 61 9 2" xfId="20650"/>
    <cellStyle name="Navadno 61 9 3" xfId="17892"/>
    <cellStyle name="Navadno 62" xfId="5590"/>
    <cellStyle name="Navadno 62 10" xfId="18847"/>
    <cellStyle name="Navadno 62 11" xfId="16906"/>
    <cellStyle name="Navadno 62 12" xfId="6678"/>
    <cellStyle name="Navadno 62 2" xfId="5633"/>
    <cellStyle name="Navadno 62 2 10" xfId="16928"/>
    <cellStyle name="Navadno 62 2 11" xfId="6700"/>
    <cellStyle name="Navadno 62 2 2" xfId="5722"/>
    <cellStyle name="Navadno 62 2 2 10" xfId="6744"/>
    <cellStyle name="Navadno 62 2 2 2" xfId="5810"/>
    <cellStyle name="Navadno 62 2 2 2 2" xfId="14933"/>
    <cellStyle name="Navadno 62 2 2 2 2 2" xfId="15613"/>
    <cellStyle name="Navadno 62 2 2 2 2 2 2" xfId="16797"/>
    <cellStyle name="Navadno 62 2 2 2 2 2 2 2" xfId="20651"/>
    <cellStyle name="Navadno 62 2 2 2 2 2 2 3" xfId="18738"/>
    <cellStyle name="Navadno 62 2 2 2 2 2 3" xfId="19707"/>
    <cellStyle name="Navadno 62 2 2 2 2 2 4" xfId="17866"/>
    <cellStyle name="Navadno 62 2 2 2 2 3" xfId="16796"/>
    <cellStyle name="Navadno 62 2 2 2 2 3 2" xfId="20652"/>
    <cellStyle name="Navadno 62 2 2 2 2 3 3" xfId="18737"/>
    <cellStyle name="Navadno 62 2 2 2 2 4" xfId="19706"/>
    <cellStyle name="Navadno 62 2 2 2 2 5" xfId="17426"/>
    <cellStyle name="Navadno 62 2 2 2 3" xfId="15197"/>
    <cellStyle name="Navadno 62 2 2 2 3 2" xfId="16798"/>
    <cellStyle name="Navadno 62 2 2 2 3 2 2" xfId="20653"/>
    <cellStyle name="Navadno 62 2 2 2 3 2 3" xfId="18739"/>
    <cellStyle name="Navadno 62 2 2 2 3 3" xfId="19708"/>
    <cellStyle name="Navadno 62 2 2 2 3 4" xfId="17690"/>
    <cellStyle name="Navadno 62 2 2 2 4" xfId="16100"/>
    <cellStyle name="Navadno 62 2 2 2 4 2" xfId="20654"/>
    <cellStyle name="Navadno 62 2 2 2 4 3" xfId="18042"/>
    <cellStyle name="Navadno 62 2 2 2 5" xfId="19011"/>
    <cellStyle name="Navadno 62 2 2 2 6" xfId="17070"/>
    <cellStyle name="Navadno 62 2 2 2 7" xfId="8613"/>
    <cellStyle name="Navadno 62 2 2 3" xfId="14397"/>
    <cellStyle name="Navadno 62 2 2 3 2" xfId="15011"/>
    <cellStyle name="Navadno 62 2 2 3 2 2" xfId="16800"/>
    <cellStyle name="Navadno 62 2 2 3 2 2 2" xfId="20655"/>
    <cellStyle name="Navadno 62 2 2 3 2 2 3" xfId="18741"/>
    <cellStyle name="Navadno 62 2 2 3 2 3" xfId="19710"/>
    <cellStyle name="Navadno 62 2 2 3 2 4" xfId="17504"/>
    <cellStyle name="Navadno 62 2 2 3 3" xfId="15275"/>
    <cellStyle name="Navadno 62 2 2 3 3 2" xfId="16801"/>
    <cellStyle name="Navadno 62 2 2 3 3 2 2" xfId="20656"/>
    <cellStyle name="Navadno 62 2 2 3 3 2 3" xfId="18742"/>
    <cellStyle name="Navadno 62 2 2 3 3 3" xfId="19711"/>
    <cellStyle name="Navadno 62 2 2 3 3 4" xfId="17768"/>
    <cellStyle name="Navadno 62 2 2 3 4" xfId="16799"/>
    <cellStyle name="Navadno 62 2 2 3 4 2" xfId="20657"/>
    <cellStyle name="Navadno 62 2 2 3 4 3" xfId="18740"/>
    <cellStyle name="Navadno 62 2 2 3 5" xfId="19709"/>
    <cellStyle name="Navadno 62 2 2 3 6" xfId="17152"/>
    <cellStyle name="Navadno 62 2 2 4" xfId="14835"/>
    <cellStyle name="Navadno 62 2 2 4 2" xfId="16802"/>
    <cellStyle name="Navadno 62 2 2 4 2 2" xfId="20658"/>
    <cellStyle name="Navadno 62 2 2 4 2 3" xfId="18743"/>
    <cellStyle name="Navadno 62 2 2 4 3" xfId="19712"/>
    <cellStyle name="Navadno 62 2 2 4 4" xfId="17328"/>
    <cellStyle name="Navadno 62 2 2 5" xfId="14499"/>
    <cellStyle name="Navadno 62 2 2 5 2" xfId="16803"/>
    <cellStyle name="Navadno 62 2 2 5 2 2" xfId="20659"/>
    <cellStyle name="Navadno 62 2 2 5 2 3" xfId="18744"/>
    <cellStyle name="Navadno 62 2 2 5 3" xfId="19713"/>
    <cellStyle name="Navadno 62 2 2 5 4" xfId="17240"/>
    <cellStyle name="Navadno 62 2 2 6" xfId="15099"/>
    <cellStyle name="Navadno 62 2 2 6 2" xfId="16804"/>
    <cellStyle name="Navadno 62 2 2 6 2 2" xfId="20660"/>
    <cellStyle name="Navadno 62 2 2 6 2 3" xfId="18745"/>
    <cellStyle name="Navadno 62 2 2 6 3" xfId="19714"/>
    <cellStyle name="Navadno 62 2 2 6 4" xfId="17592"/>
    <cellStyle name="Navadno 62 2 2 7" xfId="16002"/>
    <cellStyle name="Navadno 62 2 2 7 2" xfId="20661"/>
    <cellStyle name="Navadno 62 2 2 7 3" xfId="17944"/>
    <cellStyle name="Navadno 62 2 2 8" xfId="18913"/>
    <cellStyle name="Navadno 62 2 2 9" xfId="16972"/>
    <cellStyle name="Navadno 62 2 3" xfId="5678"/>
    <cellStyle name="Navadno 62 2 3 2" xfId="14932"/>
    <cellStyle name="Navadno 62 2 3 2 2" xfId="15612"/>
    <cellStyle name="Navadno 62 2 3 2 2 2" xfId="16806"/>
    <cellStyle name="Navadno 62 2 3 2 2 2 2" xfId="20662"/>
    <cellStyle name="Navadno 62 2 3 2 2 2 3" xfId="18747"/>
    <cellStyle name="Navadno 62 2 3 2 2 3" xfId="19716"/>
    <cellStyle name="Navadno 62 2 3 2 2 4" xfId="17865"/>
    <cellStyle name="Navadno 62 2 3 2 3" xfId="16805"/>
    <cellStyle name="Navadno 62 2 3 2 3 2" xfId="20663"/>
    <cellStyle name="Navadno 62 2 3 2 3 3" xfId="18746"/>
    <cellStyle name="Navadno 62 2 3 2 4" xfId="19715"/>
    <cellStyle name="Navadno 62 2 3 2 5" xfId="17425"/>
    <cellStyle name="Navadno 62 2 3 3" xfId="15196"/>
    <cellStyle name="Navadno 62 2 3 3 2" xfId="16807"/>
    <cellStyle name="Navadno 62 2 3 3 2 2" xfId="20664"/>
    <cellStyle name="Navadno 62 2 3 3 2 3" xfId="18748"/>
    <cellStyle name="Navadno 62 2 3 3 3" xfId="19717"/>
    <cellStyle name="Navadno 62 2 3 3 4" xfId="17689"/>
    <cellStyle name="Navadno 62 2 3 4" xfId="16099"/>
    <cellStyle name="Navadno 62 2 3 4 2" xfId="20665"/>
    <cellStyle name="Navadno 62 2 3 4 3" xfId="18041"/>
    <cellStyle name="Navadno 62 2 3 5" xfId="19010"/>
    <cellStyle name="Navadno 62 2 3 6" xfId="17069"/>
    <cellStyle name="Navadno 62 2 3 7" xfId="8612"/>
    <cellStyle name="Navadno 62 2 4" xfId="5766"/>
    <cellStyle name="Navadno 62 2 4 2" xfId="14967"/>
    <cellStyle name="Navadno 62 2 4 2 2" xfId="16809"/>
    <cellStyle name="Navadno 62 2 4 2 2 2" xfId="20666"/>
    <cellStyle name="Navadno 62 2 4 2 2 3" xfId="18750"/>
    <cellStyle name="Navadno 62 2 4 2 3" xfId="19719"/>
    <cellStyle name="Navadno 62 2 4 2 4" xfId="17460"/>
    <cellStyle name="Navadno 62 2 4 3" xfId="15231"/>
    <cellStyle name="Navadno 62 2 4 3 2" xfId="16810"/>
    <cellStyle name="Navadno 62 2 4 3 2 2" xfId="20667"/>
    <cellStyle name="Navadno 62 2 4 3 2 3" xfId="18751"/>
    <cellStyle name="Navadno 62 2 4 3 3" xfId="19720"/>
    <cellStyle name="Navadno 62 2 4 3 4" xfId="17724"/>
    <cellStyle name="Navadno 62 2 4 4" xfId="16808"/>
    <cellStyle name="Navadno 62 2 4 4 2" xfId="20668"/>
    <cellStyle name="Navadno 62 2 4 4 3" xfId="18749"/>
    <cellStyle name="Navadno 62 2 4 5" xfId="19718"/>
    <cellStyle name="Navadno 62 2 4 6" xfId="17108"/>
    <cellStyle name="Navadno 62 2 4 7" xfId="14353"/>
    <cellStyle name="Navadno 62 2 5" xfId="14791"/>
    <cellStyle name="Navadno 62 2 5 2" xfId="16811"/>
    <cellStyle name="Navadno 62 2 5 2 2" xfId="20669"/>
    <cellStyle name="Navadno 62 2 5 2 3" xfId="18752"/>
    <cellStyle name="Navadno 62 2 5 3" xfId="19721"/>
    <cellStyle name="Navadno 62 2 5 4" xfId="17284"/>
    <cellStyle name="Navadno 62 2 6" xfId="14455"/>
    <cellStyle name="Navadno 62 2 6 2" xfId="16812"/>
    <cellStyle name="Navadno 62 2 6 2 2" xfId="20670"/>
    <cellStyle name="Navadno 62 2 6 2 3" xfId="18753"/>
    <cellStyle name="Navadno 62 2 6 3" xfId="19722"/>
    <cellStyle name="Navadno 62 2 6 4" xfId="17196"/>
    <cellStyle name="Navadno 62 2 7" xfId="15055"/>
    <cellStyle name="Navadno 62 2 7 2" xfId="16813"/>
    <cellStyle name="Navadno 62 2 7 2 2" xfId="20671"/>
    <cellStyle name="Navadno 62 2 7 2 3" xfId="18754"/>
    <cellStyle name="Navadno 62 2 7 3" xfId="19723"/>
    <cellStyle name="Navadno 62 2 7 4" xfId="17548"/>
    <cellStyle name="Navadno 62 2 8" xfId="15958"/>
    <cellStyle name="Navadno 62 2 8 2" xfId="20672"/>
    <cellStyle name="Navadno 62 2 8 3" xfId="17900"/>
    <cellStyle name="Navadno 62 2 9" xfId="18869"/>
    <cellStyle name="Navadno 62 3" xfId="5700"/>
    <cellStyle name="Navadno 62 3 10" xfId="6722"/>
    <cellStyle name="Navadno 62 3 2" xfId="5788"/>
    <cellStyle name="Navadno 62 3 2 2" xfId="14934"/>
    <cellStyle name="Navadno 62 3 2 2 2" xfId="15614"/>
    <cellStyle name="Navadno 62 3 2 2 2 2" xfId="16815"/>
    <cellStyle name="Navadno 62 3 2 2 2 2 2" xfId="20673"/>
    <cellStyle name="Navadno 62 3 2 2 2 2 3" xfId="18756"/>
    <cellStyle name="Navadno 62 3 2 2 2 3" xfId="19725"/>
    <cellStyle name="Navadno 62 3 2 2 2 4" xfId="17867"/>
    <cellStyle name="Navadno 62 3 2 2 3" xfId="16814"/>
    <cellStyle name="Navadno 62 3 2 2 3 2" xfId="20674"/>
    <cellStyle name="Navadno 62 3 2 2 3 3" xfId="18755"/>
    <cellStyle name="Navadno 62 3 2 2 4" xfId="19724"/>
    <cellStyle name="Navadno 62 3 2 2 5" xfId="17427"/>
    <cellStyle name="Navadno 62 3 2 3" xfId="15198"/>
    <cellStyle name="Navadno 62 3 2 3 2" xfId="16816"/>
    <cellStyle name="Navadno 62 3 2 3 2 2" xfId="20675"/>
    <cellStyle name="Navadno 62 3 2 3 2 3" xfId="18757"/>
    <cellStyle name="Navadno 62 3 2 3 3" xfId="19726"/>
    <cellStyle name="Navadno 62 3 2 3 4" xfId="17691"/>
    <cellStyle name="Navadno 62 3 2 4" xfId="16101"/>
    <cellStyle name="Navadno 62 3 2 4 2" xfId="20676"/>
    <cellStyle name="Navadno 62 3 2 4 3" xfId="18043"/>
    <cellStyle name="Navadno 62 3 2 5" xfId="19012"/>
    <cellStyle name="Navadno 62 3 2 6" xfId="17071"/>
    <cellStyle name="Navadno 62 3 2 7" xfId="8614"/>
    <cellStyle name="Navadno 62 3 3" xfId="14375"/>
    <cellStyle name="Navadno 62 3 3 2" xfId="14989"/>
    <cellStyle name="Navadno 62 3 3 2 2" xfId="16818"/>
    <cellStyle name="Navadno 62 3 3 2 2 2" xfId="20677"/>
    <cellStyle name="Navadno 62 3 3 2 2 3" xfId="18759"/>
    <cellStyle name="Navadno 62 3 3 2 3" xfId="19728"/>
    <cellStyle name="Navadno 62 3 3 2 4" xfId="17482"/>
    <cellStyle name="Navadno 62 3 3 3" xfId="15253"/>
    <cellStyle name="Navadno 62 3 3 3 2" xfId="16819"/>
    <cellStyle name="Navadno 62 3 3 3 2 2" xfId="20678"/>
    <cellStyle name="Navadno 62 3 3 3 2 3" xfId="18760"/>
    <cellStyle name="Navadno 62 3 3 3 3" xfId="19729"/>
    <cellStyle name="Navadno 62 3 3 3 4" xfId="17746"/>
    <cellStyle name="Navadno 62 3 3 4" xfId="16817"/>
    <cellStyle name="Navadno 62 3 3 4 2" xfId="20679"/>
    <cellStyle name="Navadno 62 3 3 4 3" xfId="18758"/>
    <cellStyle name="Navadno 62 3 3 5" xfId="19727"/>
    <cellStyle name="Navadno 62 3 3 6" xfId="17130"/>
    <cellStyle name="Navadno 62 3 4" xfId="14813"/>
    <cellStyle name="Navadno 62 3 4 2" xfId="16820"/>
    <cellStyle name="Navadno 62 3 4 2 2" xfId="20680"/>
    <cellStyle name="Navadno 62 3 4 2 3" xfId="18761"/>
    <cellStyle name="Navadno 62 3 4 3" xfId="19730"/>
    <cellStyle name="Navadno 62 3 4 4" xfId="17306"/>
    <cellStyle name="Navadno 62 3 5" xfId="14477"/>
    <cellStyle name="Navadno 62 3 5 2" xfId="16821"/>
    <cellStyle name="Navadno 62 3 5 2 2" xfId="20681"/>
    <cellStyle name="Navadno 62 3 5 2 3" xfId="18762"/>
    <cellStyle name="Navadno 62 3 5 3" xfId="19731"/>
    <cellStyle name="Navadno 62 3 5 4" xfId="17218"/>
    <cellStyle name="Navadno 62 3 6" xfId="15077"/>
    <cellStyle name="Navadno 62 3 6 2" xfId="16822"/>
    <cellStyle name="Navadno 62 3 6 2 2" xfId="20682"/>
    <cellStyle name="Navadno 62 3 6 2 3" xfId="18763"/>
    <cellStyle name="Navadno 62 3 6 3" xfId="19732"/>
    <cellStyle name="Navadno 62 3 6 4" xfId="17570"/>
    <cellStyle name="Navadno 62 3 7" xfId="15980"/>
    <cellStyle name="Navadno 62 3 7 2" xfId="20683"/>
    <cellStyle name="Navadno 62 3 7 3" xfId="17922"/>
    <cellStyle name="Navadno 62 3 8" xfId="18891"/>
    <cellStyle name="Navadno 62 3 9" xfId="16950"/>
    <cellStyle name="Navadno 62 4" xfId="5656"/>
    <cellStyle name="Navadno 62 4 2" xfId="14931"/>
    <cellStyle name="Navadno 62 4 2 2" xfId="15611"/>
    <cellStyle name="Navadno 62 4 2 2 2" xfId="16824"/>
    <cellStyle name="Navadno 62 4 2 2 2 2" xfId="20684"/>
    <cellStyle name="Navadno 62 4 2 2 2 3" xfId="18765"/>
    <cellStyle name="Navadno 62 4 2 2 3" xfId="19734"/>
    <cellStyle name="Navadno 62 4 2 2 4" xfId="17864"/>
    <cellStyle name="Navadno 62 4 2 3" xfId="16823"/>
    <cellStyle name="Navadno 62 4 2 3 2" xfId="20685"/>
    <cellStyle name="Navadno 62 4 2 3 3" xfId="18764"/>
    <cellStyle name="Navadno 62 4 2 4" xfId="19733"/>
    <cellStyle name="Navadno 62 4 2 5" xfId="17424"/>
    <cellStyle name="Navadno 62 4 3" xfId="15195"/>
    <cellStyle name="Navadno 62 4 3 2" xfId="16825"/>
    <cellStyle name="Navadno 62 4 3 2 2" xfId="20686"/>
    <cellStyle name="Navadno 62 4 3 2 3" xfId="18766"/>
    <cellStyle name="Navadno 62 4 3 3" xfId="19735"/>
    <cellStyle name="Navadno 62 4 3 4" xfId="17688"/>
    <cellStyle name="Navadno 62 4 4" xfId="16098"/>
    <cellStyle name="Navadno 62 4 4 2" xfId="20687"/>
    <cellStyle name="Navadno 62 4 4 3" xfId="18040"/>
    <cellStyle name="Navadno 62 4 5" xfId="19009"/>
    <cellStyle name="Navadno 62 4 6" xfId="17068"/>
    <cellStyle name="Navadno 62 4 7" xfId="8611"/>
    <cellStyle name="Navadno 62 5" xfId="5744"/>
    <cellStyle name="Navadno 62 5 2" xfId="14945"/>
    <cellStyle name="Navadno 62 5 2 2" xfId="16827"/>
    <cellStyle name="Navadno 62 5 2 2 2" xfId="20688"/>
    <cellStyle name="Navadno 62 5 2 2 3" xfId="18768"/>
    <cellStyle name="Navadno 62 5 2 3" xfId="19737"/>
    <cellStyle name="Navadno 62 5 2 4" xfId="17438"/>
    <cellStyle name="Navadno 62 5 3" xfId="15209"/>
    <cellStyle name="Navadno 62 5 3 2" xfId="16828"/>
    <cellStyle name="Navadno 62 5 3 2 2" xfId="20689"/>
    <cellStyle name="Navadno 62 5 3 2 3" xfId="18769"/>
    <cellStyle name="Navadno 62 5 3 3" xfId="19738"/>
    <cellStyle name="Navadno 62 5 3 4" xfId="17702"/>
    <cellStyle name="Navadno 62 5 4" xfId="16826"/>
    <cellStyle name="Navadno 62 5 4 2" xfId="20690"/>
    <cellStyle name="Navadno 62 5 4 3" xfId="18767"/>
    <cellStyle name="Navadno 62 5 5" xfId="19736"/>
    <cellStyle name="Navadno 62 5 6" xfId="17086"/>
    <cellStyle name="Navadno 62 5 7" xfId="14327"/>
    <cellStyle name="Navadno 62 6" xfId="14769"/>
    <cellStyle name="Navadno 62 6 2" xfId="16829"/>
    <cellStyle name="Navadno 62 6 2 2" xfId="20691"/>
    <cellStyle name="Navadno 62 6 2 3" xfId="18770"/>
    <cellStyle name="Navadno 62 6 3" xfId="19739"/>
    <cellStyle name="Navadno 62 6 4" xfId="17262"/>
    <cellStyle name="Navadno 62 7" xfId="14433"/>
    <cellStyle name="Navadno 62 7 2" xfId="16830"/>
    <cellStyle name="Navadno 62 7 2 2" xfId="20692"/>
    <cellStyle name="Navadno 62 7 2 3" xfId="18771"/>
    <cellStyle name="Navadno 62 7 3" xfId="19740"/>
    <cellStyle name="Navadno 62 7 4" xfId="17174"/>
    <cellStyle name="Navadno 62 8" xfId="15033"/>
    <cellStyle name="Navadno 62 8 2" xfId="16831"/>
    <cellStyle name="Navadno 62 8 2 2" xfId="20693"/>
    <cellStyle name="Navadno 62 8 2 3" xfId="18772"/>
    <cellStyle name="Navadno 62 8 3" xfId="19741"/>
    <cellStyle name="Navadno 62 8 4" xfId="17526"/>
    <cellStyle name="Navadno 62 9" xfId="15936"/>
    <cellStyle name="Navadno 62 9 2" xfId="20694"/>
    <cellStyle name="Navadno 62 9 3" xfId="17878"/>
    <cellStyle name="Navadno 63" xfId="5611"/>
    <cellStyle name="Navadno 63 10" xfId="18866"/>
    <cellStyle name="Navadno 63 11" xfId="16925"/>
    <cellStyle name="Navadno 63 12" xfId="6697"/>
    <cellStyle name="Navadno 63 2" xfId="5652"/>
    <cellStyle name="Navadno 63 2 10" xfId="16947"/>
    <cellStyle name="Navadno 63 2 11" xfId="6719"/>
    <cellStyle name="Navadno 63 2 2" xfId="5741"/>
    <cellStyle name="Navadno 63 2 2 10" xfId="6763"/>
    <cellStyle name="Navadno 63 2 2 2" xfId="5829"/>
    <cellStyle name="Navadno 63 2 2 2 2" xfId="14937"/>
    <cellStyle name="Navadno 63 2 2 2 2 2" xfId="15617"/>
    <cellStyle name="Navadno 63 2 2 2 2 2 2" xfId="16833"/>
    <cellStyle name="Navadno 63 2 2 2 2 2 2 2" xfId="20695"/>
    <cellStyle name="Navadno 63 2 2 2 2 2 2 3" xfId="18774"/>
    <cellStyle name="Navadno 63 2 2 2 2 2 3" xfId="19743"/>
    <cellStyle name="Navadno 63 2 2 2 2 2 4" xfId="17870"/>
    <cellStyle name="Navadno 63 2 2 2 2 3" xfId="16832"/>
    <cellStyle name="Navadno 63 2 2 2 2 3 2" xfId="20696"/>
    <cellStyle name="Navadno 63 2 2 2 2 3 3" xfId="18773"/>
    <cellStyle name="Navadno 63 2 2 2 2 4" xfId="19742"/>
    <cellStyle name="Navadno 63 2 2 2 2 5" xfId="17430"/>
    <cellStyle name="Navadno 63 2 2 2 3" xfId="15201"/>
    <cellStyle name="Navadno 63 2 2 2 3 2" xfId="16834"/>
    <cellStyle name="Navadno 63 2 2 2 3 2 2" xfId="20697"/>
    <cellStyle name="Navadno 63 2 2 2 3 2 3" xfId="18775"/>
    <cellStyle name="Navadno 63 2 2 2 3 3" xfId="19744"/>
    <cellStyle name="Navadno 63 2 2 2 3 4" xfId="17694"/>
    <cellStyle name="Navadno 63 2 2 2 4" xfId="16104"/>
    <cellStyle name="Navadno 63 2 2 2 4 2" xfId="20698"/>
    <cellStyle name="Navadno 63 2 2 2 4 3" xfId="18046"/>
    <cellStyle name="Navadno 63 2 2 2 5" xfId="19015"/>
    <cellStyle name="Navadno 63 2 2 2 6" xfId="17074"/>
    <cellStyle name="Navadno 63 2 2 2 7" xfId="8617"/>
    <cellStyle name="Navadno 63 2 2 3" xfId="14416"/>
    <cellStyle name="Navadno 63 2 2 3 2" xfId="15030"/>
    <cellStyle name="Navadno 63 2 2 3 2 2" xfId="16836"/>
    <cellStyle name="Navadno 63 2 2 3 2 2 2" xfId="20699"/>
    <cellStyle name="Navadno 63 2 2 3 2 2 3" xfId="18777"/>
    <cellStyle name="Navadno 63 2 2 3 2 3" xfId="19746"/>
    <cellStyle name="Navadno 63 2 2 3 2 4" xfId="17523"/>
    <cellStyle name="Navadno 63 2 2 3 3" xfId="15294"/>
    <cellStyle name="Navadno 63 2 2 3 3 2" xfId="16837"/>
    <cellStyle name="Navadno 63 2 2 3 3 2 2" xfId="20700"/>
    <cellStyle name="Navadno 63 2 2 3 3 2 3" xfId="18778"/>
    <cellStyle name="Navadno 63 2 2 3 3 3" xfId="19747"/>
    <cellStyle name="Navadno 63 2 2 3 3 4" xfId="17787"/>
    <cellStyle name="Navadno 63 2 2 3 4" xfId="16835"/>
    <cellStyle name="Navadno 63 2 2 3 4 2" xfId="20701"/>
    <cellStyle name="Navadno 63 2 2 3 4 3" xfId="18776"/>
    <cellStyle name="Navadno 63 2 2 3 5" xfId="19745"/>
    <cellStyle name="Navadno 63 2 2 3 6" xfId="17171"/>
    <cellStyle name="Navadno 63 2 2 4" xfId="14854"/>
    <cellStyle name="Navadno 63 2 2 4 2" xfId="16838"/>
    <cellStyle name="Navadno 63 2 2 4 2 2" xfId="20702"/>
    <cellStyle name="Navadno 63 2 2 4 2 3" xfId="18779"/>
    <cellStyle name="Navadno 63 2 2 4 3" xfId="19748"/>
    <cellStyle name="Navadno 63 2 2 4 4" xfId="17347"/>
    <cellStyle name="Navadno 63 2 2 5" xfId="14518"/>
    <cellStyle name="Navadno 63 2 2 5 2" xfId="16839"/>
    <cellStyle name="Navadno 63 2 2 5 2 2" xfId="20703"/>
    <cellStyle name="Navadno 63 2 2 5 2 3" xfId="18780"/>
    <cellStyle name="Navadno 63 2 2 5 3" xfId="19749"/>
    <cellStyle name="Navadno 63 2 2 5 4" xfId="17259"/>
    <cellStyle name="Navadno 63 2 2 6" xfId="15118"/>
    <cellStyle name="Navadno 63 2 2 6 2" xfId="16840"/>
    <cellStyle name="Navadno 63 2 2 6 2 2" xfId="20704"/>
    <cellStyle name="Navadno 63 2 2 6 2 3" xfId="18781"/>
    <cellStyle name="Navadno 63 2 2 6 3" xfId="19750"/>
    <cellStyle name="Navadno 63 2 2 6 4" xfId="17611"/>
    <cellStyle name="Navadno 63 2 2 7" xfId="16021"/>
    <cellStyle name="Navadno 63 2 2 7 2" xfId="20705"/>
    <cellStyle name="Navadno 63 2 2 7 3" xfId="17963"/>
    <cellStyle name="Navadno 63 2 2 8" xfId="18932"/>
    <cellStyle name="Navadno 63 2 2 9" xfId="16991"/>
    <cellStyle name="Navadno 63 2 3" xfId="5697"/>
    <cellStyle name="Navadno 63 2 3 2" xfId="14936"/>
    <cellStyle name="Navadno 63 2 3 2 2" xfId="15616"/>
    <cellStyle name="Navadno 63 2 3 2 2 2" xfId="16842"/>
    <cellStyle name="Navadno 63 2 3 2 2 2 2" xfId="20706"/>
    <cellStyle name="Navadno 63 2 3 2 2 2 3" xfId="18783"/>
    <cellStyle name="Navadno 63 2 3 2 2 3" xfId="19752"/>
    <cellStyle name="Navadno 63 2 3 2 2 4" xfId="17869"/>
    <cellStyle name="Navadno 63 2 3 2 3" xfId="16841"/>
    <cellStyle name="Navadno 63 2 3 2 3 2" xfId="20707"/>
    <cellStyle name="Navadno 63 2 3 2 3 3" xfId="18782"/>
    <cellStyle name="Navadno 63 2 3 2 4" xfId="19751"/>
    <cellStyle name="Navadno 63 2 3 2 5" xfId="17429"/>
    <cellStyle name="Navadno 63 2 3 3" xfId="15200"/>
    <cellStyle name="Navadno 63 2 3 3 2" xfId="16843"/>
    <cellStyle name="Navadno 63 2 3 3 2 2" xfId="20708"/>
    <cellStyle name="Navadno 63 2 3 3 2 3" xfId="18784"/>
    <cellStyle name="Navadno 63 2 3 3 3" xfId="19753"/>
    <cellStyle name="Navadno 63 2 3 3 4" xfId="17693"/>
    <cellStyle name="Navadno 63 2 3 4" xfId="16103"/>
    <cellStyle name="Navadno 63 2 3 4 2" xfId="20709"/>
    <cellStyle name="Navadno 63 2 3 4 3" xfId="18045"/>
    <cellStyle name="Navadno 63 2 3 5" xfId="19014"/>
    <cellStyle name="Navadno 63 2 3 6" xfId="17073"/>
    <cellStyle name="Navadno 63 2 3 7" xfId="8616"/>
    <cellStyle name="Navadno 63 2 4" xfId="5785"/>
    <cellStyle name="Navadno 63 2 4 2" xfId="14986"/>
    <cellStyle name="Navadno 63 2 4 2 2" xfId="16845"/>
    <cellStyle name="Navadno 63 2 4 2 2 2" xfId="20710"/>
    <cellStyle name="Navadno 63 2 4 2 2 3" xfId="18786"/>
    <cellStyle name="Navadno 63 2 4 2 3" xfId="19755"/>
    <cellStyle name="Navadno 63 2 4 2 4" xfId="17479"/>
    <cellStyle name="Navadno 63 2 4 3" xfId="15250"/>
    <cellStyle name="Navadno 63 2 4 3 2" xfId="16846"/>
    <cellStyle name="Navadno 63 2 4 3 2 2" xfId="20711"/>
    <cellStyle name="Navadno 63 2 4 3 2 3" xfId="18787"/>
    <cellStyle name="Navadno 63 2 4 3 3" xfId="19756"/>
    <cellStyle name="Navadno 63 2 4 3 4" xfId="17743"/>
    <cellStyle name="Navadno 63 2 4 4" xfId="16844"/>
    <cellStyle name="Navadno 63 2 4 4 2" xfId="20712"/>
    <cellStyle name="Navadno 63 2 4 4 3" xfId="18785"/>
    <cellStyle name="Navadno 63 2 4 5" xfId="19754"/>
    <cellStyle name="Navadno 63 2 4 6" xfId="17127"/>
    <cellStyle name="Navadno 63 2 4 7" xfId="14372"/>
    <cellStyle name="Navadno 63 2 5" xfId="14810"/>
    <cellStyle name="Navadno 63 2 5 2" xfId="16847"/>
    <cellStyle name="Navadno 63 2 5 2 2" xfId="20713"/>
    <cellStyle name="Navadno 63 2 5 2 3" xfId="18788"/>
    <cellStyle name="Navadno 63 2 5 3" xfId="19757"/>
    <cellStyle name="Navadno 63 2 5 4" xfId="17303"/>
    <cellStyle name="Navadno 63 2 6" xfId="14474"/>
    <cellStyle name="Navadno 63 2 6 2" xfId="16848"/>
    <cellStyle name="Navadno 63 2 6 2 2" xfId="20714"/>
    <cellStyle name="Navadno 63 2 6 2 3" xfId="18789"/>
    <cellStyle name="Navadno 63 2 6 3" xfId="19758"/>
    <cellStyle name="Navadno 63 2 6 4" xfId="17215"/>
    <cellStyle name="Navadno 63 2 7" xfId="15074"/>
    <cellStyle name="Navadno 63 2 7 2" xfId="16849"/>
    <cellStyle name="Navadno 63 2 7 2 2" xfId="20715"/>
    <cellStyle name="Navadno 63 2 7 2 3" xfId="18790"/>
    <cellStyle name="Navadno 63 2 7 3" xfId="19759"/>
    <cellStyle name="Navadno 63 2 7 4" xfId="17567"/>
    <cellStyle name="Navadno 63 2 8" xfId="15977"/>
    <cellStyle name="Navadno 63 2 8 2" xfId="20716"/>
    <cellStyle name="Navadno 63 2 8 3" xfId="17919"/>
    <cellStyle name="Navadno 63 2 9" xfId="18888"/>
    <cellStyle name="Navadno 63 3" xfId="5719"/>
    <cellStyle name="Navadno 63 3 10" xfId="6741"/>
    <cellStyle name="Navadno 63 3 2" xfId="5807"/>
    <cellStyle name="Navadno 63 3 2 2" xfId="14938"/>
    <cellStyle name="Navadno 63 3 2 2 2" xfId="15618"/>
    <cellStyle name="Navadno 63 3 2 2 2 2" xfId="16851"/>
    <cellStyle name="Navadno 63 3 2 2 2 2 2" xfId="20717"/>
    <cellStyle name="Navadno 63 3 2 2 2 2 3" xfId="18792"/>
    <cellStyle name="Navadno 63 3 2 2 2 3" xfId="19761"/>
    <cellStyle name="Navadno 63 3 2 2 2 4" xfId="17871"/>
    <cellStyle name="Navadno 63 3 2 2 3" xfId="16850"/>
    <cellStyle name="Navadno 63 3 2 2 3 2" xfId="20718"/>
    <cellStyle name="Navadno 63 3 2 2 3 3" xfId="18791"/>
    <cellStyle name="Navadno 63 3 2 2 4" xfId="19760"/>
    <cellStyle name="Navadno 63 3 2 2 5" xfId="17431"/>
    <cellStyle name="Navadno 63 3 2 3" xfId="15202"/>
    <cellStyle name="Navadno 63 3 2 3 2" xfId="16852"/>
    <cellStyle name="Navadno 63 3 2 3 2 2" xfId="20719"/>
    <cellStyle name="Navadno 63 3 2 3 2 3" xfId="18793"/>
    <cellStyle name="Navadno 63 3 2 3 3" xfId="19762"/>
    <cellStyle name="Navadno 63 3 2 3 4" xfId="17695"/>
    <cellStyle name="Navadno 63 3 2 4" xfId="16105"/>
    <cellStyle name="Navadno 63 3 2 4 2" xfId="20720"/>
    <cellStyle name="Navadno 63 3 2 4 3" xfId="18047"/>
    <cellStyle name="Navadno 63 3 2 5" xfId="19016"/>
    <cellStyle name="Navadno 63 3 2 6" xfId="17075"/>
    <cellStyle name="Navadno 63 3 2 7" xfId="8618"/>
    <cellStyle name="Navadno 63 3 3" xfId="14394"/>
    <cellStyle name="Navadno 63 3 3 2" xfId="15008"/>
    <cellStyle name="Navadno 63 3 3 2 2" xfId="16854"/>
    <cellStyle name="Navadno 63 3 3 2 2 2" xfId="20721"/>
    <cellStyle name="Navadno 63 3 3 2 2 3" xfId="18795"/>
    <cellStyle name="Navadno 63 3 3 2 3" xfId="19764"/>
    <cellStyle name="Navadno 63 3 3 2 4" xfId="17501"/>
    <cellStyle name="Navadno 63 3 3 3" xfId="15272"/>
    <cellStyle name="Navadno 63 3 3 3 2" xfId="16855"/>
    <cellStyle name="Navadno 63 3 3 3 2 2" xfId="20722"/>
    <cellStyle name="Navadno 63 3 3 3 2 3" xfId="18796"/>
    <cellStyle name="Navadno 63 3 3 3 3" xfId="19765"/>
    <cellStyle name="Navadno 63 3 3 3 4" xfId="17765"/>
    <cellStyle name="Navadno 63 3 3 4" xfId="16853"/>
    <cellStyle name="Navadno 63 3 3 4 2" xfId="20723"/>
    <cellStyle name="Navadno 63 3 3 4 3" xfId="18794"/>
    <cellStyle name="Navadno 63 3 3 5" xfId="19763"/>
    <cellStyle name="Navadno 63 3 3 6" xfId="17149"/>
    <cellStyle name="Navadno 63 3 4" xfId="14832"/>
    <cellStyle name="Navadno 63 3 4 2" xfId="16856"/>
    <cellStyle name="Navadno 63 3 4 2 2" xfId="20724"/>
    <cellStyle name="Navadno 63 3 4 2 3" xfId="18797"/>
    <cellStyle name="Navadno 63 3 4 3" xfId="19766"/>
    <cellStyle name="Navadno 63 3 4 4" xfId="17325"/>
    <cellStyle name="Navadno 63 3 5" xfId="14496"/>
    <cellStyle name="Navadno 63 3 5 2" xfId="16857"/>
    <cellStyle name="Navadno 63 3 5 2 2" xfId="20725"/>
    <cellStyle name="Navadno 63 3 5 2 3" xfId="18798"/>
    <cellStyle name="Navadno 63 3 5 3" xfId="19767"/>
    <cellStyle name="Navadno 63 3 5 4" xfId="17237"/>
    <cellStyle name="Navadno 63 3 6" xfId="15096"/>
    <cellStyle name="Navadno 63 3 6 2" xfId="16858"/>
    <cellStyle name="Navadno 63 3 6 2 2" xfId="20726"/>
    <cellStyle name="Navadno 63 3 6 2 3" xfId="18799"/>
    <cellStyle name="Navadno 63 3 6 3" xfId="19768"/>
    <cellStyle name="Navadno 63 3 6 4" xfId="17589"/>
    <cellStyle name="Navadno 63 3 7" xfId="15999"/>
    <cellStyle name="Navadno 63 3 7 2" xfId="20727"/>
    <cellStyle name="Navadno 63 3 7 3" xfId="17941"/>
    <cellStyle name="Navadno 63 3 8" xfId="18910"/>
    <cellStyle name="Navadno 63 3 9" xfId="16969"/>
    <cellStyle name="Navadno 63 4" xfId="5675"/>
    <cellStyle name="Navadno 63 4 2" xfId="14935"/>
    <cellStyle name="Navadno 63 4 2 2" xfId="15615"/>
    <cellStyle name="Navadno 63 4 2 2 2" xfId="16860"/>
    <cellStyle name="Navadno 63 4 2 2 2 2" xfId="20728"/>
    <cellStyle name="Navadno 63 4 2 2 2 3" xfId="18801"/>
    <cellStyle name="Navadno 63 4 2 2 3" xfId="19770"/>
    <cellStyle name="Navadno 63 4 2 2 4" xfId="17868"/>
    <cellStyle name="Navadno 63 4 2 3" xfId="16859"/>
    <cellStyle name="Navadno 63 4 2 3 2" xfId="20729"/>
    <cellStyle name="Navadno 63 4 2 3 3" xfId="18800"/>
    <cellStyle name="Navadno 63 4 2 4" xfId="19769"/>
    <cellStyle name="Navadno 63 4 2 5" xfId="17428"/>
    <cellStyle name="Navadno 63 4 3" xfId="15199"/>
    <cellStyle name="Navadno 63 4 3 2" xfId="16861"/>
    <cellStyle name="Navadno 63 4 3 2 2" xfId="20730"/>
    <cellStyle name="Navadno 63 4 3 2 3" xfId="18802"/>
    <cellStyle name="Navadno 63 4 3 3" xfId="19771"/>
    <cellStyle name="Navadno 63 4 3 4" xfId="17692"/>
    <cellStyle name="Navadno 63 4 4" xfId="16102"/>
    <cellStyle name="Navadno 63 4 4 2" xfId="20731"/>
    <cellStyle name="Navadno 63 4 4 3" xfId="18044"/>
    <cellStyle name="Navadno 63 4 5" xfId="19013"/>
    <cellStyle name="Navadno 63 4 6" xfId="17072"/>
    <cellStyle name="Navadno 63 4 7" xfId="8615"/>
    <cellStyle name="Navadno 63 5" xfId="5763"/>
    <cellStyle name="Navadno 63 5 2" xfId="14964"/>
    <cellStyle name="Navadno 63 5 2 2" xfId="16863"/>
    <cellStyle name="Navadno 63 5 2 2 2" xfId="20732"/>
    <cellStyle name="Navadno 63 5 2 2 3" xfId="18804"/>
    <cellStyle name="Navadno 63 5 2 3" xfId="19773"/>
    <cellStyle name="Navadno 63 5 2 4" xfId="17457"/>
    <cellStyle name="Navadno 63 5 3" xfId="15228"/>
    <cellStyle name="Navadno 63 5 3 2" xfId="16864"/>
    <cellStyle name="Navadno 63 5 3 2 2" xfId="20733"/>
    <cellStyle name="Navadno 63 5 3 2 3" xfId="18805"/>
    <cellStyle name="Navadno 63 5 3 3" xfId="19774"/>
    <cellStyle name="Navadno 63 5 3 4" xfId="17721"/>
    <cellStyle name="Navadno 63 5 4" xfId="16862"/>
    <cellStyle name="Navadno 63 5 4 2" xfId="20734"/>
    <cellStyle name="Navadno 63 5 4 3" xfId="18803"/>
    <cellStyle name="Navadno 63 5 5" xfId="19772"/>
    <cellStyle name="Navadno 63 5 6" xfId="17105"/>
    <cellStyle name="Navadno 63 5 7" xfId="14346"/>
    <cellStyle name="Navadno 63 6" xfId="14788"/>
    <cellStyle name="Navadno 63 6 2" xfId="16865"/>
    <cellStyle name="Navadno 63 6 2 2" xfId="20735"/>
    <cellStyle name="Navadno 63 6 2 3" xfId="18806"/>
    <cellStyle name="Navadno 63 6 3" xfId="19775"/>
    <cellStyle name="Navadno 63 6 4" xfId="17281"/>
    <cellStyle name="Navadno 63 7" xfId="14452"/>
    <cellStyle name="Navadno 63 7 2" xfId="16866"/>
    <cellStyle name="Navadno 63 7 2 2" xfId="20736"/>
    <cellStyle name="Navadno 63 7 2 3" xfId="18807"/>
    <cellStyle name="Navadno 63 7 3" xfId="19776"/>
    <cellStyle name="Navadno 63 7 4" xfId="17193"/>
    <cellStyle name="Navadno 63 8" xfId="15052"/>
    <cellStyle name="Navadno 63 8 2" xfId="16867"/>
    <cellStyle name="Navadno 63 8 2 2" xfId="20737"/>
    <cellStyle name="Navadno 63 8 2 3" xfId="18808"/>
    <cellStyle name="Navadno 63 8 3" xfId="19777"/>
    <cellStyle name="Navadno 63 8 4" xfId="17545"/>
    <cellStyle name="Navadno 63 9" xfId="15955"/>
    <cellStyle name="Navadno 63 9 2" xfId="20738"/>
    <cellStyle name="Navadno 63 9 3" xfId="17897"/>
    <cellStyle name="Navadno 64" xfId="5597"/>
    <cellStyle name="Navadno 64 10" xfId="18854"/>
    <cellStyle name="Navadno 64 11" xfId="16913"/>
    <cellStyle name="Navadno 64 12" xfId="6685"/>
    <cellStyle name="Navadno 64 2" xfId="5640"/>
    <cellStyle name="Navadno 64 2 10" xfId="16935"/>
    <cellStyle name="Navadno 64 2 11" xfId="6707"/>
    <cellStyle name="Navadno 64 2 2" xfId="5729"/>
    <cellStyle name="Navadno 64 2 2 10" xfId="6751"/>
    <cellStyle name="Navadno 64 2 2 2" xfId="5817"/>
    <cellStyle name="Navadno 64 2 2 2 2" xfId="14941"/>
    <cellStyle name="Navadno 64 2 2 2 2 2" xfId="15621"/>
    <cellStyle name="Navadno 64 2 2 2 2 2 2" xfId="16869"/>
    <cellStyle name="Navadno 64 2 2 2 2 2 2 2" xfId="20739"/>
    <cellStyle name="Navadno 64 2 2 2 2 2 2 3" xfId="18810"/>
    <cellStyle name="Navadno 64 2 2 2 2 2 3" xfId="19779"/>
    <cellStyle name="Navadno 64 2 2 2 2 2 4" xfId="17874"/>
    <cellStyle name="Navadno 64 2 2 2 2 3" xfId="16868"/>
    <cellStyle name="Navadno 64 2 2 2 2 3 2" xfId="20740"/>
    <cellStyle name="Navadno 64 2 2 2 2 3 3" xfId="18809"/>
    <cellStyle name="Navadno 64 2 2 2 2 4" xfId="19778"/>
    <cellStyle name="Navadno 64 2 2 2 2 5" xfId="17434"/>
    <cellStyle name="Navadno 64 2 2 2 3" xfId="15205"/>
    <cellStyle name="Navadno 64 2 2 2 3 2" xfId="16870"/>
    <cellStyle name="Navadno 64 2 2 2 3 2 2" xfId="20741"/>
    <cellStyle name="Navadno 64 2 2 2 3 2 3" xfId="18811"/>
    <cellStyle name="Navadno 64 2 2 2 3 3" xfId="19780"/>
    <cellStyle name="Navadno 64 2 2 2 3 4" xfId="17698"/>
    <cellStyle name="Navadno 64 2 2 2 4" xfId="16108"/>
    <cellStyle name="Navadno 64 2 2 2 4 2" xfId="20742"/>
    <cellStyle name="Navadno 64 2 2 2 4 3" xfId="18050"/>
    <cellStyle name="Navadno 64 2 2 2 5" xfId="19019"/>
    <cellStyle name="Navadno 64 2 2 2 6" xfId="17078"/>
    <cellStyle name="Navadno 64 2 2 2 7" xfId="8621"/>
    <cellStyle name="Navadno 64 2 2 3" xfId="14404"/>
    <cellStyle name="Navadno 64 2 2 3 2" xfId="15018"/>
    <cellStyle name="Navadno 64 2 2 3 2 2" xfId="16872"/>
    <cellStyle name="Navadno 64 2 2 3 2 2 2" xfId="20743"/>
    <cellStyle name="Navadno 64 2 2 3 2 2 3" xfId="18813"/>
    <cellStyle name="Navadno 64 2 2 3 2 3" xfId="19782"/>
    <cellStyle name="Navadno 64 2 2 3 2 4" xfId="17511"/>
    <cellStyle name="Navadno 64 2 2 3 3" xfId="15282"/>
    <cellStyle name="Navadno 64 2 2 3 3 2" xfId="16873"/>
    <cellStyle name="Navadno 64 2 2 3 3 2 2" xfId="20744"/>
    <cellStyle name="Navadno 64 2 2 3 3 2 3" xfId="18814"/>
    <cellStyle name="Navadno 64 2 2 3 3 3" xfId="19783"/>
    <cellStyle name="Navadno 64 2 2 3 3 4" xfId="17775"/>
    <cellStyle name="Navadno 64 2 2 3 4" xfId="16871"/>
    <cellStyle name="Navadno 64 2 2 3 4 2" xfId="20745"/>
    <cellStyle name="Navadno 64 2 2 3 4 3" xfId="18812"/>
    <cellStyle name="Navadno 64 2 2 3 5" xfId="19781"/>
    <cellStyle name="Navadno 64 2 2 3 6" xfId="17159"/>
    <cellStyle name="Navadno 64 2 2 4" xfId="14842"/>
    <cellStyle name="Navadno 64 2 2 4 2" xfId="16874"/>
    <cellStyle name="Navadno 64 2 2 4 2 2" xfId="20746"/>
    <cellStyle name="Navadno 64 2 2 4 2 3" xfId="18815"/>
    <cellStyle name="Navadno 64 2 2 4 3" xfId="19784"/>
    <cellStyle name="Navadno 64 2 2 4 4" xfId="17335"/>
    <cellStyle name="Navadno 64 2 2 5" xfId="14506"/>
    <cellStyle name="Navadno 64 2 2 5 2" xfId="16875"/>
    <cellStyle name="Navadno 64 2 2 5 2 2" xfId="20747"/>
    <cellStyle name="Navadno 64 2 2 5 2 3" xfId="18816"/>
    <cellStyle name="Navadno 64 2 2 5 3" xfId="19785"/>
    <cellStyle name="Navadno 64 2 2 5 4" xfId="17247"/>
    <cellStyle name="Navadno 64 2 2 6" xfId="15106"/>
    <cellStyle name="Navadno 64 2 2 6 2" xfId="16876"/>
    <cellStyle name="Navadno 64 2 2 6 2 2" xfId="20748"/>
    <cellStyle name="Navadno 64 2 2 6 2 3" xfId="18817"/>
    <cellStyle name="Navadno 64 2 2 6 3" xfId="19786"/>
    <cellStyle name="Navadno 64 2 2 6 4" xfId="17599"/>
    <cellStyle name="Navadno 64 2 2 7" xfId="16009"/>
    <cellStyle name="Navadno 64 2 2 7 2" xfId="20749"/>
    <cellStyle name="Navadno 64 2 2 7 3" xfId="17951"/>
    <cellStyle name="Navadno 64 2 2 8" xfId="18920"/>
    <cellStyle name="Navadno 64 2 2 9" xfId="16979"/>
    <cellStyle name="Navadno 64 2 3" xfId="5685"/>
    <cellStyle name="Navadno 64 2 3 2" xfId="14940"/>
    <cellStyle name="Navadno 64 2 3 2 2" xfId="15620"/>
    <cellStyle name="Navadno 64 2 3 2 2 2" xfId="16878"/>
    <cellStyle name="Navadno 64 2 3 2 2 2 2" xfId="20750"/>
    <cellStyle name="Navadno 64 2 3 2 2 2 3" xfId="18819"/>
    <cellStyle name="Navadno 64 2 3 2 2 3" xfId="19788"/>
    <cellStyle name="Navadno 64 2 3 2 2 4" xfId="17873"/>
    <cellStyle name="Navadno 64 2 3 2 3" xfId="16877"/>
    <cellStyle name="Navadno 64 2 3 2 3 2" xfId="20751"/>
    <cellStyle name="Navadno 64 2 3 2 3 3" xfId="18818"/>
    <cellStyle name="Navadno 64 2 3 2 4" xfId="19787"/>
    <cellStyle name="Navadno 64 2 3 2 5" xfId="17433"/>
    <cellStyle name="Navadno 64 2 3 3" xfId="15204"/>
    <cellStyle name="Navadno 64 2 3 3 2" xfId="16879"/>
    <cellStyle name="Navadno 64 2 3 3 2 2" xfId="20752"/>
    <cellStyle name="Navadno 64 2 3 3 2 3" xfId="18820"/>
    <cellStyle name="Navadno 64 2 3 3 3" xfId="19789"/>
    <cellStyle name="Navadno 64 2 3 3 4" xfId="17697"/>
    <cellStyle name="Navadno 64 2 3 4" xfId="16107"/>
    <cellStyle name="Navadno 64 2 3 4 2" xfId="20753"/>
    <cellStyle name="Navadno 64 2 3 4 3" xfId="18049"/>
    <cellStyle name="Navadno 64 2 3 5" xfId="19018"/>
    <cellStyle name="Navadno 64 2 3 6" xfId="17077"/>
    <cellStyle name="Navadno 64 2 3 7" xfId="8620"/>
    <cellStyle name="Navadno 64 2 4" xfId="5773"/>
    <cellStyle name="Navadno 64 2 4 2" xfId="14974"/>
    <cellStyle name="Navadno 64 2 4 2 2" xfId="16881"/>
    <cellStyle name="Navadno 64 2 4 2 2 2" xfId="20754"/>
    <cellStyle name="Navadno 64 2 4 2 2 3" xfId="18822"/>
    <cellStyle name="Navadno 64 2 4 2 3" xfId="19791"/>
    <cellStyle name="Navadno 64 2 4 2 4" xfId="17467"/>
    <cellStyle name="Navadno 64 2 4 3" xfId="15238"/>
    <cellStyle name="Navadno 64 2 4 3 2" xfId="16882"/>
    <cellStyle name="Navadno 64 2 4 3 2 2" xfId="20755"/>
    <cellStyle name="Navadno 64 2 4 3 2 3" xfId="18823"/>
    <cellStyle name="Navadno 64 2 4 3 3" xfId="19792"/>
    <cellStyle name="Navadno 64 2 4 3 4" xfId="17731"/>
    <cellStyle name="Navadno 64 2 4 4" xfId="16880"/>
    <cellStyle name="Navadno 64 2 4 4 2" xfId="20756"/>
    <cellStyle name="Navadno 64 2 4 4 3" xfId="18821"/>
    <cellStyle name="Navadno 64 2 4 5" xfId="19790"/>
    <cellStyle name="Navadno 64 2 4 6" xfId="17115"/>
    <cellStyle name="Navadno 64 2 4 7" xfId="14360"/>
    <cellStyle name="Navadno 64 2 5" xfId="14798"/>
    <cellStyle name="Navadno 64 2 5 2" xfId="16883"/>
    <cellStyle name="Navadno 64 2 5 2 2" xfId="20757"/>
    <cellStyle name="Navadno 64 2 5 2 3" xfId="18824"/>
    <cellStyle name="Navadno 64 2 5 3" xfId="19793"/>
    <cellStyle name="Navadno 64 2 5 4" xfId="17291"/>
    <cellStyle name="Navadno 64 2 6" xfId="14462"/>
    <cellStyle name="Navadno 64 2 6 2" xfId="16884"/>
    <cellStyle name="Navadno 64 2 6 2 2" xfId="20758"/>
    <cellStyle name="Navadno 64 2 6 2 3" xfId="18825"/>
    <cellStyle name="Navadno 64 2 6 3" xfId="19794"/>
    <cellStyle name="Navadno 64 2 6 4" xfId="17203"/>
    <cellStyle name="Navadno 64 2 7" xfId="15062"/>
    <cellStyle name="Navadno 64 2 7 2" xfId="16885"/>
    <cellStyle name="Navadno 64 2 7 2 2" xfId="20759"/>
    <cellStyle name="Navadno 64 2 7 2 3" xfId="18826"/>
    <cellStyle name="Navadno 64 2 7 3" xfId="19795"/>
    <cellStyle name="Navadno 64 2 7 4" xfId="17555"/>
    <cellStyle name="Navadno 64 2 8" xfId="15965"/>
    <cellStyle name="Navadno 64 2 8 2" xfId="20760"/>
    <cellStyle name="Navadno 64 2 8 3" xfId="17907"/>
    <cellStyle name="Navadno 64 2 9" xfId="18876"/>
    <cellStyle name="Navadno 64 3" xfId="5707"/>
    <cellStyle name="Navadno 64 3 10" xfId="6729"/>
    <cellStyle name="Navadno 64 3 2" xfId="5795"/>
    <cellStyle name="Navadno 64 3 2 2" xfId="14942"/>
    <cellStyle name="Navadno 64 3 2 2 2" xfId="15622"/>
    <cellStyle name="Navadno 64 3 2 2 2 2" xfId="16887"/>
    <cellStyle name="Navadno 64 3 2 2 2 2 2" xfId="20761"/>
    <cellStyle name="Navadno 64 3 2 2 2 2 3" xfId="18828"/>
    <cellStyle name="Navadno 64 3 2 2 2 3" xfId="19797"/>
    <cellStyle name="Navadno 64 3 2 2 2 4" xfId="17875"/>
    <cellStyle name="Navadno 64 3 2 2 3" xfId="16886"/>
    <cellStyle name="Navadno 64 3 2 2 3 2" xfId="20762"/>
    <cellStyle name="Navadno 64 3 2 2 3 3" xfId="18827"/>
    <cellStyle name="Navadno 64 3 2 2 4" xfId="19796"/>
    <cellStyle name="Navadno 64 3 2 2 5" xfId="17435"/>
    <cellStyle name="Navadno 64 3 2 3" xfId="15206"/>
    <cellStyle name="Navadno 64 3 2 3 2" xfId="16888"/>
    <cellStyle name="Navadno 64 3 2 3 2 2" xfId="20763"/>
    <cellStyle name="Navadno 64 3 2 3 2 3" xfId="18829"/>
    <cellStyle name="Navadno 64 3 2 3 3" xfId="19798"/>
    <cellStyle name="Navadno 64 3 2 3 4" xfId="17699"/>
    <cellStyle name="Navadno 64 3 2 4" xfId="16109"/>
    <cellStyle name="Navadno 64 3 2 4 2" xfId="20764"/>
    <cellStyle name="Navadno 64 3 2 4 3" xfId="18051"/>
    <cellStyle name="Navadno 64 3 2 5" xfId="19020"/>
    <cellStyle name="Navadno 64 3 2 6" xfId="17079"/>
    <cellStyle name="Navadno 64 3 2 7" xfId="8622"/>
    <cellStyle name="Navadno 64 3 3" xfId="14382"/>
    <cellStyle name="Navadno 64 3 3 2" xfId="14996"/>
    <cellStyle name="Navadno 64 3 3 2 2" xfId="16890"/>
    <cellStyle name="Navadno 64 3 3 2 2 2" xfId="20765"/>
    <cellStyle name="Navadno 64 3 3 2 2 3" xfId="18831"/>
    <cellStyle name="Navadno 64 3 3 2 3" xfId="19800"/>
    <cellStyle name="Navadno 64 3 3 2 4" xfId="17489"/>
    <cellStyle name="Navadno 64 3 3 3" xfId="15260"/>
    <cellStyle name="Navadno 64 3 3 3 2" xfId="16891"/>
    <cellStyle name="Navadno 64 3 3 3 2 2" xfId="20766"/>
    <cellStyle name="Navadno 64 3 3 3 2 3" xfId="18832"/>
    <cellStyle name="Navadno 64 3 3 3 3" xfId="19801"/>
    <cellStyle name="Navadno 64 3 3 3 4" xfId="17753"/>
    <cellStyle name="Navadno 64 3 3 4" xfId="16889"/>
    <cellStyle name="Navadno 64 3 3 4 2" xfId="20767"/>
    <cellStyle name="Navadno 64 3 3 4 3" xfId="18830"/>
    <cellStyle name="Navadno 64 3 3 5" xfId="19799"/>
    <cellStyle name="Navadno 64 3 3 6" xfId="17137"/>
    <cellStyle name="Navadno 64 3 4" xfId="14820"/>
    <cellStyle name="Navadno 64 3 4 2" xfId="16892"/>
    <cellStyle name="Navadno 64 3 4 2 2" xfId="20768"/>
    <cellStyle name="Navadno 64 3 4 2 3" xfId="18833"/>
    <cellStyle name="Navadno 64 3 4 3" xfId="19802"/>
    <cellStyle name="Navadno 64 3 4 4" xfId="17313"/>
    <cellStyle name="Navadno 64 3 5" xfId="14484"/>
    <cellStyle name="Navadno 64 3 5 2" xfId="16893"/>
    <cellStyle name="Navadno 64 3 5 2 2" xfId="20769"/>
    <cellStyle name="Navadno 64 3 5 2 3" xfId="18834"/>
    <cellStyle name="Navadno 64 3 5 3" xfId="19803"/>
    <cellStyle name="Navadno 64 3 5 4" xfId="17225"/>
    <cellStyle name="Navadno 64 3 6" xfId="15084"/>
    <cellStyle name="Navadno 64 3 6 2" xfId="16894"/>
    <cellStyle name="Navadno 64 3 6 2 2" xfId="20770"/>
    <cellStyle name="Navadno 64 3 6 2 3" xfId="18835"/>
    <cellStyle name="Navadno 64 3 6 3" xfId="19804"/>
    <cellStyle name="Navadno 64 3 6 4" xfId="17577"/>
    <cellStyle name="Navadno 64 3 7" xfId="15987"/>
    <cellStyle name="Navadno 64 3 7 2" xfId="20771"/>
    <cellStyle name="Navadno 64 3 7 3" xfId="17929"/>
    <cellStyle name="Navadno 64 3 8" xfId="18898"/>
    <cellStyle name="Navadno 64 3 9" xfId="16957"/>
    <cellStyle name="Navadno 64 4" xfId="5663"/>
    <cellStyle name="Navadno 64 4 2" xfId="14939"/>
    <cellStyle name="Navadno 64 4 2 2" xfId="15619"/>
    <cellStyle name="Navadno 64 4 2 2 2" xfId="16896"/>
    <cellStyle name="Navadno 64 4 2 2 2 2" xfId="20772"/>
    <cellStyle name="Navadno 64 4 2 2 2 3" xfId="18837"/>
    <cellStyle name="Navadno 64 4 2 2 3" xfId="19806"/>
    <cellStyle name="Navadno 64 4 2 2 4" xfId="17872"/>
    <cellStyle name="Navadno 64 4 2 3" xfId="16895"/>
    <cellStyle name="Navadno 64 4 2 3 2" xfId="20773"/>
    <cellStyle name="Navadno 64 4 2 3 3" xfId="18836"/>
    <cellStyle name="Navadno 64 4 2 4" xfId="19805"/>
    <cellStyle name="Navadno 64 4 2 5" xfId="17432"/>
    <cellStyle name="Navadno 64 4 3" xfId="15203"/>
    <cellStyle name="Navadno 64 4 3 2" xfId="16897"/>
    <cellStyle name="Navadno 64 4 3 2 2" xfId="20774"/>
    <cellStyle name="Navadno 64 4 3 2 3" xfId="18838"/>
    <cellStyle name="Navadno 64 4 3 3" xfId="19807"/>
    <cellStyle name="Navadno 64 4 3 4" xfId="17696"/>
    <cellStyle name="Navadno 64 4 4" xfId="16106"/>
    <cellStyle name="Navadno 64 4 4 2" xfId="20775"/>
    <cellStyle name="Navadno 64 4 4 3" xfId="18048"/>
    <cellStyle name="Navadno 64 4 5" xfId="19017"/>
    <cellStyle name="Navadno 64 4 6" xfId="17076"/>
    <cellStyle name="Navadno 64 4 7" xfId="8619"/>
    <cellStyle name="Navadno 64 5" xfId="5751"/>
    <cellStyle name="Navadno 64 5 2" xfId="14952"/>
    <cellStyle name="Navadno 64 5 2 2" xfId="16899"/>
    <cellStyle name="Navadno 64 5 2 2 2" xfId="20776"/>
    <cellStyle name="Navadno 64 5 2 2 3" xfId="18840"/>
    <cellStyle name="Navadno 64 5 2 3" xfId="19809"/>
    <cellStyle name="Navadno 64 5 2 4" xfId="17445"/>
    <cellStyle name="Navadno 64 5 3" xfId="15216"/>
    <cellStyle name="Navadno 64 5 3 2" xfId="16900"/>
    <cellStyle name="Navadno 64 5 3 2 2" xfId="20777"/>
    <cellStyle name="Navadno 64 5 3 2 3" xfId="18841"/>
    <cellStyle name="Navadno 64 5 3 3" xfId="19810"/>
    <cellStyle name="Navadno 64 5 3 4" xfId="17709"/>
    <cellStyle name="Navadno 64 5 4" xfId="16898"/>
    <cellStyle name="Navadno 64 5 4 2" xfId="20778"/>
    <cellStyle name="Navadno 64 5 4 3" xfId="18839"/>
    <cellStyle name="Navadno 64 5 5" xfId="19808"/>
    <cellStyle name="Navadno 64 5 6" xfId="17093"/>
    <cellStyle name="Navadno 64 5 7" xfId="14334"/>
    <cellStyle name="Navadno 64 6" xfId="14776"/>
    <cellStyle name="Navadno 64 6 2" xfId="16901"/>
    <cellStyle name="Navadno 64 6 2 2" xfId="20779"/>
    <cellStyle name="Navadno 64 6 2 3" xfId="18842"/>
    <cellStyle name="Navadno 64 6 3" xfId="19811"/>
    <cellStyle name="Navadno 64 6 4" xfId="17269"/>
    <cellStyle name="Navadno 64 7" xfId="14440"/>
    <cellStyle name="Navadno 64 7 2" xfId="16902"/>
    <cellStyle name="Navadno 64 7 2 2" xfId="20780"/>
    <cellStyle name="Navadno 64 7 2 3" xfId="18843"/>
    <cellStyle name="Navadno 64 7 3" xfId="19812"/>
    <cellStyle name="Navadno 64 7 4" xfId="17181"/>
    <cellStyle name="Navadno 64 8" xfId="15040"/>
    <cellStyle name="Navadno 64 8 2" xfId="16903"/>
    <cellStyle name="Navadno 64 8 2 2" xfId="20781"/>
    <cellStyle name="Navadno 64 8 2 3" xfId="18844"/>
    <cellStyle name="Navadno 64 8 3" xfId="19813"/>
    <cellStyle name="Navadno 64 8 4" xfId="17533"/>
    <cellStyle name="Navadno 64 9" xfId="15943"/>
    <cellStyle name="Navadno 64 9 2" xfId="20782"/>
    <cellStyle name="Navadno 64 9 3" xfId="17885"/>
    <cellStyle name="Navadno 65" xfId="5619"/>
    <cellStyle name="Navadno 65 2" xfId="15527"/>
    <cellStyle name="Navadno 66" xfId="5630"/>
    <cellStyle name="Navadno 66 2" xfId="15530"/>
    <cellStyle name="Navadno 67" xfId="5831"/>
    <cellStyle name="Navadno 67 2" xfId="8106"/>
    <cellStyle name="Navadno 68" xfId="8292"/>
    <cellStyle name="Navadno 69" xfId="7210"/>
    <cellStyle name="Navadno 7" xfId="471"/>
    <cellStyle name="Navadno 7 2" xfId="472"/>
    <cellStyle name="Navadno 7 2 2" xfId="8113"/>
    <cellStyle name="Navadno 7 2 3" xfId="7420"/>
    <cellStyle name="Navadno 7 3" xfId="473"/>
    <cellStyle name="Navadno 7 3 2" xfId="474"/>
    <cellStyle name="Navadno 7 3 2 2" xfId="7971"/>
    <cellStyle name="Navadno 7 3 2 3" xfId="7419"/>
    <cellStyle name="Navadno 7 3 3" xfId="8200"/>
    <cellStyle name="Navadno 7 3 4" xfId="6817"/>
    <cellStyle name="Navadno 7 4" xfId="1495"/>
    <cellStyle name="Navadno 7 4 2" xfId="1496"/>
    <cellStyle name="Navadno 7 4 2 2" xfId="7978"/>
    <cellStyle name="Navadno 7 4 2 3" xfId="7418"/>
    <cellStyle name="Navadno 7 4 3" xfId="1497"/>
    <cellStyle name="Navadno 7 4 3 2" xfId="7417"/>
    <cellStyle name="Navadno 7 4 3 3" xfId="8625"/>
    <cellStyle name="Navadno 7 4 4" xfId="7415"/>
    <cellStyle name="Navadno 7 5" xfId="3393"/>
    <cellStyle name="Navadno 7 5 2" xfId="7416"/>
    <cellStyle name="Navadno 7 5 3" xfId="8626"/>
    <cellStyle name="Navadno 7 6" xfId="3392"/>
    <cellStyle name="Navadno 7 6 2" xfId="6816"/>
    <cellStyle name="Navadno 7 6 3" xfId="8627"/>
    <cellStyle name="Navadno 7 7" xfId="7421"/>
    <cellStyle name="Navadno 70" xfId="5923"/>
    <cellStyle name="Navadno 71" xfId="5906"/>
    <cellStyle name="Navadno 72" xfId="6272"/>
    <cellStyle name="Navadno 73" xfId="5902"/>
    <cellStyle name="Navadno 74" xfId="7273"/>
    <cellStyle name="Navadno 75" xfId="8294"/>
    <cellStyle name="Navadno 76" xfId="8662"/>
    <cellStyle name="Navadno 77" xfId="8651"/>
    <cellStyle name="Navadno 78" xfId="8645"/>
    <cellStyle name="Navadno 79" xfId="8632"/>
    <cellStyle name="Navadno 8" xfId="475"/>
    <cellStyle name="Navadno 8 2" xfId="1498"/>
    <cellStyle name="Navadno 8 2 2" xfId="1499"/>
    <cellStyle name="Navadno 8 2 2 2" xfId="3394"/>
    <cellStyle name="Navadno 8 2 3" xfId="1500"/>
    <cellStyle name="Navadno 8 2 3 2" xfId="15300"/>
    <cellStyle name="Navadno 8 2 4" xfId="3395"/>
    <cellStyle name="Navadno 8 2 5" xfId="8456"/>
    <cellStyle name="Navadno 8 3" xfId="1501"/>
    <cellStyle name="Navadno 8 3 2" xfId="5884"/>
    <cellStyle name="Navadno 8 3 3" xfId="8628"/>
    <cellStyle name="Navadno 8 4" xfId="8103"/>
    <cellStyle name="Navadno 8 5" xfId="8458"/>
    <cellStyle name="Navadno 80" xfId="8624"/>
    <cellStyle name="Navadno 81" xfId="8601"/>
    <cellStyle name="Navadno 82" xfId="8480"/>
    <cellStyle name="Navadno 83" xfId="8472"/>
    <cellStyle name="Navadno 84" xfId="8471"/>
    <cellStyle name="Navadno 85" xfId="8469"/>
    <cellStyle name="Navadno 86" xfId="13046"/>
    <cellStyle name="Navadno 87" xfId="20784"/>
    <cellStyle name="Navadno 88" xfId="17081"/>
    <cellStyle name="Navadno 89" xfId="17080"/>
    <cellStyle name="Navadno 9" xfId="9"/>
    <cellStyle name="Navadno 9 2" xfId="476"/>
    <cellStyle name="Navadno 9 2 2" xfId="477"/>
    <cellStyle name="Navadno 9 2 2 2" xfId="478"/>
    <cellStyle name="Navadno 9 2 2 2 2" xfId="479"/>
    <cellStyle name="Navadno 9 2 2 2 2 2" xfId="3396"/>
    <cellStyle name="Navadno 9 2 2 2 3" xfId="3397"/>
    <cellStyle name="Navadno 9 2 2 3" xfId="480"/>
    <cellStyle name="Navadno 9 2 2 3 2" xfId="3398"/>
    <cellStyle name="Navadno 9 2 2 4" xfId="3399"/>
    <cellStyle name="Navadno 9 2 3" xfId="481"/>
    <cellStyle name="Navadno 9 2 3 2" xfId="482"/>
    <cellStyle name="Navadno 9 2 3 2 2" xfId="3400"/>
    <cellStyle name="Navadno 9 2 3 3" xfId="3401"/>
    <cellStyle name="Navadno 9 2 4" xfId="483"/>
    <cellStyle name="Navadno 9 2 4 2" xfId="3402"/>
    <cellStyle name="Navadno 9 2 5" xfId="3403"/>
    <cellStyle name="Navadno 9 3" xfId="484"/>
    <cellStyle name="Navadno 9 3 2" xfId="485"/>
    <cellStyle name="Navadno 9 3 2 2" xfId="486"/>
    <cellStyle name="Navadno 9 3 2 2 2" xfId="487"/>
    <cellStyle name="Navadno 9 3 2 2 2 2" xfId="3404"/>
    <cellStyle name="Navadno 9 3 2 2 3" xfId="3405"/>
    <cellStyle name="Navadno 9 3 2 3" xfId="488"/>
    <cellStyle name="Navadno 9 3 2 3 2" xfId="3406"/>
    <cellStyle name="Navadno 9 3 2 4" xfId="3407"/>
    <cellStyle name="Navadno 9 3 3" xfId="489"/>
    <cellStyle name="Navadno 9 3 3 2" xfId="490"/>
    <cellStyle name="Navadno 9 3 3 2 2" xfId="3408"/>
    <cellStyle name="Navadno 9 3 3 3" xfId="3409"/>
    <cellStyle name="Navadno 9 3 4" xfId="491"/>
    <cellStyle name="Navadno 9 3 4 2" xfId="3410"/>
    <cellStyle name="Navadno 9 3 5" xfId="3411"/>
    <cellStyle name="Navadno 9 4" xfId="492"/>
    <cellStyle name="Navadno 9 4 2" xfId="493"/>
    <cellStyle name="Navadno 9 4 2 2" xfId="494"/>
    <cellStyle name="Navadno 9 4 2 2 2" xfId="3412"/>
    <cellStyle name="Navadno 9 4 2 3" xfId="3413"/>
    <cellStyle name="Navadno 9 4 3" xfId="495"/>
    <cellStyle name="Navadno 9 4 3 2" xfId="3414"/>
    <cellStyle name="Navadno 9 4 4" xfId="3415"/>
    <cellStyle name="Navadno 9 5" xfId="496"/>
    <cellStyle name="Navadno 9 5 2" xfId="497"/>
    <cellStyle name="Navadno 9 5 2 2" xfId="498"/>
    <cellStyle name="Navadno 9 5 2 2 2" xfId="3416"/>
    <cellStyle name="Navadno 9 5 2 3" xfId="3417"/>
    <cellStyle name="Navadno 9 5 3" xfId="499"/>
    <cellStyle name="Navadno 9 5 3 2" xfId="3418"/>
    <cellStyle name="Navadno 9 5 4" xfId="3419"/>
    <cellStyle name="Navadno 9 6" xfId="500"/>
    <cellStyle name="Navadno 9 6 2" xfId="501"/>
    <cellStyle name="Navadno 9 6 2 2" xfId="3420"/>
    <cellStyle name="Navadno 9 6 3" xfId="3421"/>
    <cellStyle name="Navadno 9 7" xfId="502"/>
    <cellStyle name="Navadno 9 7 2" xfId="3422"/>
    <cellStyle name="Navadno 9 8" xfId="3423"/>
    <cellStyle name="Navadno 9 9" xfId="8455"/>
    <cellStyle name="Navadno 9_SELNICA POPISI GOI ZBIR - FAZNO - z dopolnitvami marec 2013" xfId="1502"/>
    <cellStyle name="Navadno 90" xfId="20791"/>
    <cellStyle name="Navadno_elektro" xfId="20793"/>
    <cellStyle name="Navadno_Kopijapopis Interspar kranj - KLIMA 29.05-damir" xfId="5834"/>
    <cellStyle name="Navadno_Kopijapopis Interspar kranj - KLIMA 29.05-damir_SISTEM 4" xfId="20797"/>
    <cellStyle name="Navadno_List1" xfId="5207"/>
    <cellStyle name="Navadno_List1 3" xfId="5275"/>
    <cellStyle name="Navadno_PAVLIČ POPIS-PZI-RACIONALIZACIJA" xfId="1"/>
    <cellStyle name="Navadno_PAVLIČ POPIS-PZI-RACIONALIZACIJA 2" xfId="783"/>
    <cellStyle name="Neutral" xfId="1503"/>
    <cellStyle name="Neutral 1" xfId="1504"/>
    <cellStyle name="Neutral 1 2" xfId="8148"/>
    <cellStyle name="Neutral 1 3" xfId="6814"/>
    <cellStyle name="Neutral 2" xfId="1505"/>
    <cellStyle name="Neutral 2 2" xfId="8248"/>
    <cellStyle name="Neutral 2 2 2" xfId="13199"/>
    <cellStyle name="Neutral 2 2 3" xfId="13976"/>
    <cellStyle name="Neutral 2 3" xfId="7406"/>
    <cellStyle name="Neutral 2 4" xfId="14235"/>
    <cellStyle name="Neutral 2 5" xfId="13889"/>
    <cellStyle name="Neutral 2 6" xfId="13718"/>
    <cellStyle name="Neutral 3" xfId="1506"/>
    <cellStyle name="Neutral 3 2" xfId="7977"/>
    <cellStyle name="Neutral 3 2 2" xfId="13166"/>
    <cellStyle name="Neutral 3 3" xfId="7413"/>
    <cellStyle name="Neutral 4" xfId="1507"/>
    <cellStyle name="Neutral 4 2" xfId="7976"/>
    <cellStyle name="Neutral 4 3" xfId="7412"/>
    <cellStyle name="Neutral 5" xfId="1508"/>
    <cellStyle name="Neutral 5 2" xfId="7975"/>
    <cellStyle name="Neutral 5 3" xfId="6813"/>
    <cellStyle name="Neutral 6" xfId="1509"/>
    <cellStyle name="Neutral 6 2" xfId="7096"/>
    <cellStyle name="Neutral 6 3" xfId="6812"/>
    <cellStyle name="Neutral 6 4" xfId="13327"/>
    <cellStyle name="Neutral 7" xfId="1510"/>
    <cellStyle name="Neutral 7 2" xfId="7407"/>
    <cellStyle name="Neutral 7 3" xfId="8629"/>
    <cellStyle name="Neutral 8" xfId="6344"/>
    <cellStyle name="Neutral 9" xfId="6815"/>
    <cellStyle name="Nevtralno 2" xfId="503"/>
    <cellStyle name="Nevtralno 2 2" xfId="7973"/>
    <cellStyle name="Nevtralno 2 3" xfId="7410"/>
    <cellStyle name="Nevtralno 3" xfId="504"/>
    <cellStyle name="Nevtralno 3 2" xfId="8201"/>
    <cellStyle name="Nevtralno 3 3" xfId="7409"/>
    <cellStyle name="Nevtralno 4" xfId="7411"/>
    <cellStyle name="Normal" xfId="0" builtinId="0"/>
    <cellStyle name="Normal 10" xfId="13421"/>
    <cellStyle name="Normal 10 2" xfId="13200"/>
    <cellStyle name="Normal 10 2 2" xfId="13568"/>
    <cellStyle name="Normal 10 2 3" xfId="13147"/>
    <cellStyle name="Normal 10 2 3 2" xfId="13423"/>
    <cellStyle name="Normal 10 2 3 2 2" xfId="15688"/>
    <cellStyle name="Normal 10 2 3 3" xfId="15636"/>
    <cellStyle name="Normal 10 2 4" xfId="13518"/>
    <cellStyle name="Normal 10 2 4 2" xfId="15713"/>
    <cellStyle name="Normal 10 2 5" xfId="13760"/>
    <cellStyle name="Normal 10 2 5 2" xfId="15767"/>
    <cellStyle name="Normal 10 3" xfId="13211"/>
    <cellStyle name="Normal 10 3 2" xfId="14303"/>
    <cellStyle name="Normal 10 3 3" xfId="15649"/>
    <cellStyle name="Normal 11" xfId="1511"/>
    <cellStyle name="Normal 11 2" xfId="1512"/>
    <cellStyle name="Normal 11 2 2" xfId="7974"/>
    <cellStyle name="Normal 11 2 3" xfId="6811"/>
    <cellStyle name="Normal 11 3" xfId="1513"/>
    <cellStyle name="Normal 11 3 2" xfId="6356"/>
    <cellStyle name="Normal 11 3 2 2" xfId="14262"/>
    <cellStyle name="Normal 11 3 2 2 2" xfId="13722"/>
    <cellStyle name="Normal 11 3 2 2 2 2" xfId="15759"/>
    <cellStyle name="Normal 11 3 2 2 3" xfId="15872"/>
    <cellStyle name="Normal 11 3 2 3" xfId="13345"/>
    <cellStyle name="Normal 11 3 2 3 2" xfId="15673"/>
    <cellStyle name="Normal 11 3 3" xfId="8630"/>
    <cellStyle name="Normal 11 3 4" xfId="13439"/>
    <cellStyle name="Normal 11 3 4 2" xfId="15690"/>
    <cellStyle name="Normal 11 4" xfId="7408"/>
    <cellStyle name="Normal 11 5" xfId="13694"/>
    <cellStyle name="Normal 12" xfId="5583"/>
    <cellStyle name="Normal 12 2" xfId="13275"/>
    <cellStyle name="Normal 12 3" xfId="13734"/>
    <cellStyle name="Normal 12 4" xfId="13425"/>
    <cellStyle name="Normal 12 5" xfId="13309"/>
    <cellStyle name="Normal 12 5 2" xfId="13689"/>
    <cellStyle name="Normal 12 6" xfId="14233"/>
    <cellStyle name="Normal 12 6 2" xfId="13269"/>
    <cellStyle name="Normal 12 6 3" xfId="13229"/>
    <cellStyle name="Normal 13" xfId="13347"/>
    <cellStyle name="Normal 13 10" xfId="13426"/>
    <cellStyle name="Normal 13 11" xfId="13909"/>
    <cellStyle name="Normal 13 12" xfId="13874"/>
    <cellStyle name="Normal 13 13" xfId="13427"/>
    <cellStyle name="Normal 13 14" xfId="13429"/>
    <cellStyle name="Normal 13 15" xfId="13428"/>
    <cellStyle name="Normal 13 16" xfId="13598"/>
    <cellStyle name="Normal 13 16 2" xfId="13255"/>
    <cellStyle name="Normal 13 16 2 2" xfId="13859"/>
    <cellStyle name="Normal 13 17" xfId="13431"/>
    <cellStyle name="Normal 13 2" xfId="13226"/>
    <cellStyle name="Normal 13 3" xfId="13569"/>
    <cellStyle name="Normal 13 3 2" xfId="14267"/>
    <cellStyle name="Normal 13 4" xfId="13256"/>
    <cellStyle name="Normal 13 5" xfId="13847"/>
    <cellStyle name="Normal 13 6" xfId="13372"/>
    <cellStyle name="Normal 13 7" xfId="13743"/>
    <cellStyle name="Normal 13 8" xfId="13346"/>
    <cellStyle name="Normal 13 9" xfId="13430"/>
    <cellStyle name="Normal 14" xfId="5584"/>
    <cellStyle name="Normal 15" xfId="13369"/>
    <cellStyle name="Normal 15 2" xfId="13698"/>
    <cellStyle name="Normal 15 2 2" xfId="14083"/>
    <cellStyle name="Normal 15 2 2 2" xfId="13432"/>
    <cellStyle name="Normal 15 2 2 2 2" xfId="15689"/>
    <cellStyle name="Normal 15 2 2 3" xfId="15837"/>
    <cellStyle name="Normal 15 2 3" xfId="13283"/>
    <cellStyle name="Normal 15 2 3 2" xfId="15660"/>
    <cellStyle name="Normal 15 2 4" xfId="15755"/>
    <cellStyle name="Normal 15 3" xfId="13149"/>
    <cellStyle name="Normal 15 4" xfId="13570"/>
    <cellStyle name="Normal 15 4 2" xfId="13975"/>
    <cellStyle name="Normal 15 4 2 2" xfId="15813"/>
    <cellStyle name="Normal 15 4 3" xfId="15727"/>
    <cellStyle name="Normal 15 5" xfId="13721"/>
    <cellStyle name="Normal 15 5 2" xfId="15758"/>
    <cellStyle name="Normal 15 6" xfId="13888"/>
    <cellStyle name="Normal 15 6 2" xfId="15790"/>
    <cellStyle name="Normal 15 7" xfId="15676"/>
    <cellStyle name="Normal 16" xfId="13829"/>
    <cellStyle name="Normal 16 2" xfId="13977"/>
    <cellStyle name="Normal 17" xfId="13433"/>
    <cellStyle name="Normal 17 2" xfId="13978"/>
    <cellStyle name="Normal 17 2 2" xfId="14204"/>
    <cellStyle name="Normal 18" xfId="13860"/>
    <cellStyle name="Normal 19" xfId="13608"/>
    <cellStyle name="Normal 19 2" xfId="13434"/>
    <cellStyle name="Normal 19 3" xfId="14274"/>
    <cellStyle name="Normal 2" xfId="505"/>
    <cellStyle name="Normal 2 10" xfId="14220"/>
    <cellStyle name="Normal 2 10 2" xfId="13690"/>
    <cellStyle name="Normal 2 11" xfId="13599"/>
    <cellStyle name="Normal 2 12" xfId="13048"/>
    <cellStyle name="Normal 2 13" xfId="13910"/>
    <cellStyle name="Normal 2 14" xfId="13875"/>
    <cellStyle name="Normal 2 14 2" xfId="13436"/>
    <cellStyle name="Normal 2 14 3" xfId="13720"/>
    <cellStyle name="normal 2 15" xfId="14084"/>
    <cellStyle name="Normal 2 15 2" xfId="13348"/>
    <cellStyle name="Normal 2 15 3" xfId="13435"/>
    <cellStyle name="normal 2 15 4" xfId="13625"/>
    <cellStyle name="Normal 2 16" xfId="13257"/>
    <cellStyle name="normal 2 16 10" xfId="13148"/>
    <cellStyle name="Normal 2 16 2" xfId="13438"/>
    <cellStyle name="normal 2 16 3" xfId="14192"/>
    <cellStyle name="normal 2 16 4" xfId="13437"/>
    <cellStyle name="normal 2 16 5" xfId="13110"/>
    <cellStyle name="normal 2 16 6" xfId="13065"/>
    <cellStyle name="normal 2 16 7" xfId="13744"/>
    <cellStyle name="normal 2 16 8" xfId="13349"/>
    <cellStyle name="normal 2 16 9" xfId="14085"/>
    <cellStyle name="normal 2 17" xfId="13167"/>
    <cellStyle name="Normal 2 17 2" xfId="13134"/>
    <cellStyle name="normal 2 17 3" xfId="13828"/>
    <cellStyle name="normal 2 18" xfId="14086"/>
    <cellStyle name="Normal 2 18 2" xfId="14227"/>
    <cellStyle name="normal 2 18 3" xfId="13890"/>
    <cellStyle name="Normal 2 19" xfId="14221"/>
    <cellStyle name="Normal 2 19 2" xfId="13848"/>
    <cellStyle name="normal 2 19 3" xfId="13727"/>
    <cellStyle name="Normal 2 19 4" xfId="14035"/>
    <cellStyle name="Normal 2 2" xfId="1514"/>
    <cellStyle name="Normal 2 2 2" xfId="1515"/>
    <cellStyle name="Normal 2 2 2 2" xfId="13459"/>
    <cellStyle name="Normal 2 2 2 3" xfId="14193"/>
    <cellStyle name="Normal 2 2 2 4" xfId="13830"/>
    <cellStyle name="Normal 2 2 2 5" xfId="13849"/>
    <cellStyle name="Normal 2 2 3" xfId="7152"/>
    <cellStyle name="Normal 2 2 4" xfId="8631"/>
    <cellStyle name="Normal 2 2 5" xfId="14286"/>
    <cellStyle name="Normal 2 2 6" xfId="14273"/>
    <cellStyle name="normal 2 20" xfId="13766"/>
    <cellStyle name="Normal 2 20 2" xfId="13326"/>
    <cellStyle name="normal 2 20 3" xfId="14347"/>
    <cellStyle name="Normal 2 21" xfId="14350"/>
    <cellStyle name="Normal 2 21 2" xfId="13258"/>
    <cellStyle name="Normal 2 21 3" xfId="13195"/>
    <cellStyle name="Normal 2 22" xfId="13441"/>
    <cellStyle name="Normal 2 22 2" xfId="14318"/>
    <cellStyle name="Normal 2 22 3" xfId="14087"/>
    <cellStyle name="normal 2 23" xfId="13891"/>
    <cellStyle name="Normal 2 23 2" xfId="13440"/>
    <cellStyle name="normal 2 23 3" xfId="13520"/>
    <cellStyle name="normal 2 24" xfId="13259"/>
    <cellStyle name="Normal 2 24 2" xfId="14143"/>
    <cellStyle name="normal 2 24 3" xfId="13443"/>
    <cellStyle name="Normal 2 25" xfId="13188"/>
    <cellStyle name="Normal 2 25 2" xfId="13276"/>
    <cellStyle name="Normal 2 25 3" xfId="14240"/>
    <cellStyle name="Normal 2 26" xfId="13442"/>
    <cellStyle name="Normal 2 26 2" xfId="13724"/>
    <cellStyle name="Normal 2 26 3" xfId="13600"/>
    <cellStyle name="Normal 2 27" xfId="14082"/>
    <cellStyle name="Normal 2 28" xfId="13571"/>
    <cellStyle name="Normal 2 29" xfId="13350"/>
    <cellStyle name="Normal 2 3" xfId="3425"/>
    <cellStyle name="Normal 2 3 2" xfId="13444"/>
    <cellStyle name="Normal 2 3 2 2" xfId="13519"/>
    <cellStyle name="normal 2 30" xfId="13452"/>
    <cellStyle name="normal 2 31" xfId="13550"/>
    <cellStyle name="normal 2 32" xfId="13279"/>
    <cellStyle name="normal 2 33" xfId="13624"/>
    <cellStyle name="normal 2 34" xfId="14033"/>
    <cellStyle name="normal 2 35" xfId="13291"/>
    <cellStyle name="normal 2 36" xfId="13352"/>
    <cellStyle name="normal 2 37" xfId="13445"/>
    <cellStyle name="normal 2 38" xfId="14115"/>
    <cellStyle name="normal 2 39" xfId="13111"/>
    <cellStyle name="Normal 2 4" xfId="3426"/>
    <cellStyle name="Normal 2 4 2" xfId="13936"/>
    <cellStyle name="Normal 2 4 2 2" xfId="14310"/>
    <cellStyle name="Normal 2 4 2 3" xfId="13691"/>
    <cellStyle name="Normal 2 4 2 4" xfId="14195"/>
    <cellStyle name="Normal 2 4 2 5" xfId="13494"/>
    <cellStyle name="normal 2 40" xfId="14116"/>
    <cellStyle name="normal 2 41" xfId="13668"/>
    <cellStyle name="normal 2 42" xfId="13176"/>
    <cellStyle name="normal 2 43" xfId="13893"/>
    <cellStyle name="normal 2 44" xfId="13446"/>
    <cellStyle name="Normal 2 45" xfId="20794"/>
    <cellStyle name="Normal 2 5" xfId="3424"/>
    <cellStyle name="Normal 2 5 2" xfId="13544"/>
    <cellStyle name="Normal 2 5 2 2" xfId="14038"/>
    <cellStyle name="Normal 2 5 2 3" xfId="13447"/>
    <cellStyle name="Normal 2 5 2 4" xfId="13448"/>
    <cellStyle name="Normal 2 5 2 5" xfId="13729"/>
    <cellStyle name="Normal 2 6" xfId="5577"/>
    <cellStyle name="Normal 2 6 2" xfId="13237"/>
    <cellStyle name="Normal 2 6 2 2" xfId="13937"/>
    <cellStyle name="Normal 2 6 2 3" xfId="14266"/>
    <cellStyle name="Normal 2 6 2 4" xfId="13079"/>
    <cellStyle name="Normal 2 6 2 5" xfId="13351"/>
    <cellStyle name="Normal 2 7" xfId="5628"/>
    <cellStyle name="Normal 2 7 2" xfId="13723"/>
    <cellStyle name="Normal 2 7 2 2" xfId="13981"/>
    <cellStyle name="Normal 2 7 2 2 2" xfId="14276"/>
    <cellStyle name="Normal 2 7 2 2 3" xfId="13980"/>
    <cellStyle name="Normal 2 7 2 3" xfId="13482"/>
    <cellStyle name="Normal 2 8" xfId="5885"/>
    <cellStyle name="Normal 2 8 2" xfId="14124"/>
    <cellStyle name="Normal 2 8 2 2" xfId="13892"/>
    <cellStyle name="Normal 2 8 2 3" xfId="13935"/>
    <cellStyle name="Normal 2 8 2 4" xfId="13702"/>
    <cellStyle name="Normal 2 8 2 5" xfId="14134"/>
    <cellStyle name="Normal 2 9" xfId="8483"/>
    <cellStyle name="Normal 20" xfId="13676"/>
    <cellStyle name="Normal 20 2" xfId="13572"/>
    <cellStyle name="Normal 20 3" xfId="13260"/>
    <cellStyle name="Normal 21" xfId="3427"/>
    <cellStyle name="Normal 21 2" xfId="13151"/>
    <cellStyle name="Normal 22" xfId="3428"/>
    <cellStyle name="Normal 22 2" xfId="13450"/>
    <cellStyle name="Normal 22 2 2" xfId="13521"/>
    <cellStyle name="Normal 22 2 2 2" xfId="15714"/>
    <cellStyle name="Normal 22 2 3" xfId="15691"/>
    <cellStyle name="Normal 22 3" xfId="13292"/>
    <cellStyle name="Normal 22 3 2" xfId="15663"/>
    <cellStyle name="Normal 22 4" xfId="13551"/>
    <cellStyle name="Normal 22 4 2" xfId="15722"/>
    <cellStyle name="Normal 23" xfId="3429"/>
    <cellStyle name="Normal 23 2" xfId="13768"/>
    <cellStyle name="Normal 24" xfId="14194"/>
    <cellStyle name="Normal 26" xfId="3430"/>
    <cellStyle name="Normal 28" xfId="3431"/>
    <cellStyle name="Normal 3" xfId="1516"/>
    <cellStyle name="Normal 3 10" xfId="13449"/>
    <cellStyle name="Normal 3 10 2" xfId="14117"/>
    <cellStyle name="Normal 3 11" xfId="14123"/>
    <cellStyle name="Normal 3 12" xfId="14203"/>
    <cellStyle name="Normal 3 12 2" xfId="13922"/>
    <cellStyle name="Normal 3 13" xfId="14320"/>
    <cellStyle name="Normal 3 2" xfId="1517"/>
    <cellStyle name="Normal 3 2 2" xfId="8453"/>
    <cellStyle name="Normal 3 2 2 2" xfId="13491"/>
    <cellStyle name="Normal 3 2 3" xfId="8454"/>
    <cellStyle name="Normal 3 2 4" xfId="13353"/>
    <cellStyle name="Normal 3 3" xfId="13616"/>
    <cellStyle name="Normal 3 4" xfId="13911"/>
    <cellStyle name="Normal 3 5" xfId="13864"/>
    <cellStyle name="Normal 3 6" xfId="13537"/>
    <cellStyle name="Normal 3 7" xfId="13655"/>
    <cellStyle name="Normal 3 8" xfId="13355"/>
    <cellStyle name="Normal 3 9" xfId="14177"/>
    <cellStyle name="Normal 3 9 2" xfId="13368"/>
    <cellStyle name="Normal 3 9 2 2" xfId="13328"/>
    <cellStyle name="Normal 3 9 2 3" xfId="13474"/>
    <cellStyle name="Normal 3 9 3" xfId="13617"/>
    <cellStyle name="Normal 3 9 3 2" xfId="14088"/>
    <cellStyle name="Normal 3 9 3 2 2" xfId="15838"/>
    <cellStyle name="Normal 3 9 3 3" xfId="15738"/>
    <cellStyle name="Normal 3 9 4" xfId="14047"/>
    <cellStyle name="Normal 3 9 4 2" xfId="15829"/>
    <cellStyle name="Normal 3 9 5" xfId="13475"/>
    <cellStyle name="Normal 3 9 5 2" xfId="15692"/>
    <cellStyle name="Normal 35" xfId="3432"/>
    <cellStyle name="Normal 36" xfId="3433"/>
    <cellStyle name="Normal 37" xfId="3434"/>
    <cellStyle name="Normal 38" xfId="3435"/>
    <cellStyle name="Normal 4" xfId="1518"/>
    <cellStyle name="Normal 4 2" xfId="13853"/>
    <cellStyle name="Normal 4 2 2" xfId="13493"/>
    <cellStyle name="Normal 4 2 4" xfId="14144"/>
    <cellStyle name="Normal 4 3" xfId="13125"/>
    <cellStyle name="Normal 4 3 2" xfId="14196"/>
    <cellStyle name="Normal 4 3 2 2" xfId="13492"/>
    <cellStyle name="Normal 4 3 2 2 2" xfId="13112"/>
    <cellStyle name="Normal 4 3 2 2 2 2" xfId="13481"/>
    <cellStyle name="Normal 4 3 2 2 2 2 2" xfId="15694"/>
    <cellStyle name="Normal 4 3 2 2 2 3" xfId="15629"/>
    <cellStyle name="Normal 4 3 2 2 3" xfId="13654"/>
    <cellStyle name="Normal 4 3 2 2 3 2" xfId="15746"/>
    <cellStyle name="Normal 4 3 2 2 4" xfId="15703"/>
    <cellStyle name="Normal 4 3 2 3" xfId="14145"/>
    <cellStyle name="Normal 4 3 2 3 2" xfId="15844"/>
    <cellStyle name="Normal 4 3 3" xfId="13939"/>
    <cellStyle name="Normal 4 3 4" xfId="14155"/>
    <cellStyle name="Normal 4 3 5" xfId="13135"/>
    <cellStyle name="Normal 4 3 5 2" xfId="13940"/>
    <cellStyle name="Normal 4 3 5 2 2" xfId="15804"/>
    <cellStyle name="Normal 4 3 5 3" xfId="15633"/>
    <cellStyle name="Normal 4 3 6" xfId="13938"/>
    <cellStyle name="Normal 4 3 6 2" xfId="15803"/>
    <cellStyle name="Normal 4 4" xfId="13177"/>
    <cellStyle name="Normal 4 4 2" xfId="13278"/>
    <cellStyle name="Normal 4 4 3" xfId="14178"/>
    <cellStyle name="Normal 4 5" xfId="14191"/>
    <cellStyle name="Normal 4 6" xfId="14180"/>
    <cellStyle name="Normal 4 6 2" xfId="13152"/>
    <cellStyle name="Normal 4 6 2 2" xfId="14179"/>
    <cellStyle name="Normal 4 7" xfId="13311"/>
    <cellStyle name="Normal 41" xfId="3436"/>
    <cellStyle name="Normal 43" xfId="3437"/>
    <cellStyle name="Normal 44" xfId="3438"/>
    <cellStyle name="Normal 45" xfId="3439"/>
    <cellStyle name="Normal 46" xfId="3440"/>
    <cellStyle name="Normal 47" xfId="3441"/>
    <cellStyle name="Normal 48" xfId="3442"/>
    <cellStyle name="Normal 5" xfId="1519"/>
    <cellStyle name="Normal 5 10" xfId="14244"/>
    <cellStyle name="Normal 5 10 2" xfId="15862"/>
    <cellStyle name="Normal 5 11" xfId="13979"/>
    <cellStyle name="Normal 5 11 2" xfId="15814"/>
    <cellStyle name="Normal 5 2" xfId="14297"/>
    <cellStyle name="Normal 5 2 2" xfId="13611"/>
    <cellStyle name="Normal 5 2 2 2" xfId="14181"/>
    <cellStyle name="Normal 5 2 2 2 2" xfId="13894"/>
    <cellStyle name="Normal 5 2 2 2 2 2" xfId="15791"/>
    <cellStyle name="Normal 5 2 2 2 3" xfId="15857"/>
    <cellStyle name="Normal 5 2 2 3" xfId="14013"/>
    <cellStyle name="Normal 5 2 2 3 2" xfId="15820"/>
    <cellStyle name="Normal 5 2 2 4" xfId="13912"/>
    <cellStyle name="Normal 5 2 2 4 2" xfId="15795"/>
    <cellStyle name="Normal 5 2 2 5" xfId="15733"/>
    <cellStyle name="Normal 5 2 3" xfId="14129"/>
    <cellStyle name="Normal 5 2 4" xfId="13495"/>
    <cellStyle name="Normal 5 2 4 2" xfId="13942"/>
    <cellStyle name="Normal 5 2 4 2 2" xfId="15806"/>
    <cellStyle name="Normal 5 2 4 3" xfId="15704"/>
    <cellStyle name="Normal 5 2 5" xfId="14023"/>
    <cellStyle name="Normal 5 2 5 2" xfId="15823"/>
    <cellStyle name="Normal 5 2 6" xfId="16110"/>
    <cellStyle name="Normal 5 3" xfId="14300"/>
    <cellStyle name="Normal 5 3 2" xfId="13769"/>
    <cellStyle name="Normal 5 3 3" xfId="14268"/>
    <cellStyle name="Normal 5 4" xfId="14008"/>
    <cellStyle name="Normal 5 5" xfId="13364"/>
    <cellStyle name="Normal 5 5 2" xfId="13770"/>
    <cellStyle name="Normal 5 5 2 2" xfId="14029"/>
    <cellStyle name="Normal 5 5 2 2 2" xfId="15824"/>
    <cellStyle name="Normal 5 5 2 3" xfId="15769"/>
    <cellStyle name="normal 5 5 3" xfId="13943"/>
    <cellStyle name="normal 5 5 4" xfId="13282"/>
    <cellStyle name="Normal 5 5 4 2" xfId="13642"/>
    <cellStyle name="Normal 5 5 4 2 2" xfId="15741"/>
    <cellStyle name="Normal 5 5 5" xfId="13220"/>
    <cellStyle name="Normal 5 5 5 2" xfId="15652"/>
    <cellStyle name="Normal 5 5 6" xfId="13897"/>
    <cellStyle name="Normal 5 5 6 2" xfId="15793"/>
    <cellStyle name="Normal 5 5 7" xfId="13941"/>
    <cellStyle name="Normal 5 5 7 2" xfId="15805"/>
    <cellStyle name="Normal 5 5 8" xfId="14052"/>
    <cellStyle name="Normal 5 5 8 2" xfId="15830"/>
    <cellStyle name="Normal 5 6" xfId="14039"/>
    <cellStyle name="Normal 5 7" xfId="13293"/>
    <cellStyle name="Normal 5 8" xfId="14277"/>
    <cellStyle name="Normal 5 8 2" xfId="13178"/>
    <cellStyle name="Normal 5 8 2 2" xfId="15642"/>
    <cellStyle name="Normal 5 8 3" xfId="15874"/>
    <cellStyle name="Normal 5 9" xfId="14146"/>
    <cellStyle name="Normal 6" xfId="1520"/>
    <cellStyle name="Normal 6 2" xfId="13451"/>
    <cellStyle name="Normal 6 2 2" xfId="13316"/>
    <cellStyle name="Normal 6 3" xfId="14010"/>
    <cellStyle name="Normal 6 4" xfId="13701"/>
    <cellStyle name="Normal 7" xfId="2513"/>
    <cellStyle name="Normal 7 2" xfId="14213"/>
    <cellStyle name="Normal 7 2 2" xfId="13850"/>
    <cellStyle name="Normal 7 3" xfId="14024"/>
    <cellStyle name="Normal 7 4" xfId="13851"/>
    <cellStyle name="Normal 7 5" xfId="13634"/>
    <cellStyle name="Normal 7 5 2" xfId="14323"/>
    <cellStyle name="Normal 7 5 2 2" xfId="13213"/>
    <cellStyle name="Normal 7 5 3" xfId="14212"/>
    <cellStyle name="Normal 7 5 3 2" xfId="14210"/>
    <cellStyle name="Normal 7 5 4" xfId="14208"/>
    <cellStyle name="Normal 7 6" xfId="13627"/>
    <cellStyle name="Normal 7 6 2" xfId="13774"/>
    <cellStyle name="Normal 7 7" xfId="13113"/>
    <cellStyle name="Normal 8" xfId="14176"/>
    <cellStyle name="Normal 8 10" xfId="14269"/>
    <cellStyle name="Normal 8 10 2" xfId="15873"/>
    <cellStyle name="Normal 8 2" xfId="13865"/>
    <cellStyle name="Normal 8 2 2" xfId="13523"/>
    <cellStyle name="Normal 8 2 2 2" xfId="14125"/>
    <cellStyle name="Normal 8 2 2 2 2" xfId="13895"/>
    <cellStyle name="Normal 8 2 2 2 2 2" xfId="15792"/>
    <cellStyle name="Normal 8 2 2 2 3" xfId="15842"/>
    <cellStyle name="Normal 8 2 2 3" xfId="13496"/>
    <cellStyle name="Normal 8 2 2 3 2" xfId="15705"/>
    <cellStyle name="Normal 8 2 2 4" xfId="13618"/>
    <cellStyle name="Normal 8 2 2 4 2" xfId="15739"/>
    <cellStyle name="Normal 8 2 2 5" xfId="15716"/>
    <cellStyle name="Normal 8 2 3" xfId="13189"/>
    <cellStyle name="Normal 8 2 4" xfId="14009"/>
    <cellStyle name="Normal 8 2 4 2" xfId="13522"/>
    <cellStyle name="Normal 8 2 4 2 2" xfId="15715"/>
    <cellStyle name="Normal 8 2 4 3" xfId="15819"/>
    <cellStyle name="Normal 8 2 5" xfId="13626"/>
    <cellStyle name="Normal 8 2 5 2" xfId="15740"/>
    <cellStyle name="Normal 8 3" xfId="13620"/>
    <cellStyle name="Normal 8 4" xfId="13153"/>
    <cellStyle name="Normal 8 5" xfId="13692"/>
    <cellStyle name="Normal 8 5 2" xfId="14156"/>
    <cellStyle name="Normal 8 5 2 2" xfId="13753"/>
    <cellStyle name="Normal 8 5 2 2 2" xfId="15764"/>
    <cellStyle name="Normal 8 5 2 3" xfId="13945"/>
    <cellStyle name="Normal 8 5 2 3 2" xfId="15807"/>
    <cellStyle name="Normal 8 5 3" xfId="13619"/>
    <cellStyle name="Normal 8 5 4" xfId="13946"/>
    <cellStyle name="Normal 8 5 4 2" xfId="15808"/>
    <cellStyle name="Normal 8 5 5" xfId="14106"/>
    <cellStyle name="Normal 8 5 5 2" xfId="15839"/>
    <cellStyle name="Normal 8 5 6" xfId="15753"/>
    <cellStyle name="Normal 8 6" xfId="13944"/>
    <cellStyle name="Normal 8 7" xfId="13852"/>
    <cellStyle name="Normal 8 8" xfId="13179"/>
    <cellStyle name="Normal 8 8 2" xfId="14197"/>
    <cellStyle name="Normal 8 8 2 2" xfId="15858"/>
    <cellStyle name="Normal 8 8 3" xfId="15643"/>
    <cellStyle name="Normal 8 9" xfId="14236"/>
    <cellStyle name="Normal 8 9 2" xfId="15859"/>
    <cellStyle name="Normal 9" xfId="13681"/>
    <cellStyle name="Normal 9 2" xfId="14182"/>
    <cellStyle name="Normal 9 2 2" xfId="13206"/>
    <cellStyle name="Normal 9 2 3" xfId="13497"/>
    <cellStyle name="Normal 9 3" xfId="13628"/>
    <cellStyle name="Normal 9 3 2" xfId="13918"/>
    <cellStyle name="Normal 9 3 2 2" xfId="14000"/>
    <cellStyle name="Normal 9 3 3" xfId="14301"/>
    <cellStyle name="Normal 9 3 4" xfId="13356"/>
    <cellStyle name="Normal 9 4" xfId="14183"/>
    <cellStyle name="Normal_Arsenovi? 1" xfId="6668"/>
    <cellStyle name="Normal_Arsenovič 1" xfId="20796"/>
    <cellStyle name="Normal_JES-popis ogrevanje-PGD" xfId="5835"/>
    <cellStyle name="Normal_popis imp nova" xfId="2512"/>
    <cellStyle name="Normal_popis OPH" xfId="5836"/>
    <cellStyle name="Normale_CCTV Price List Jan-Jun 2005" xfId="13573"/>
    <cellStyle name="Note" xfId="1521"/>
    <cellStyle name="Note 1" xfId="1522"/>
    <cellStyle name="Note 1 2" xfId="1523"/>
    <cellStyle name="Note 1 2 2" xfId="7095"/>
    <cellStyle name="Note 1 2 2 2" xfId="20965"/>
    <cellStyle name="Note 1 2 3" xfId="7403"/>
    <cellStyle name="Note 1 2 3 2" xfId="20953"/>
    <cellStyle name="Note 1 2 4" xfId="21029"/>
    <cellStyle name="Note 1 3" xfId="1524"/>
    <cellStyle name="Note 1 3 2" xfId="7402"/>
    <cellStyle name="Note 1 3 2 2" xfId="20908"/>
    <cellStyle name="Note 1 3 3" xfId="8633"/>
    <cellStyle name="Note 1 3 3 2" xfId="20906"/>
    <cellStyle name="Note 1 3 4" xfId="21028"/>
    <cellStyle name="Note 1 4" xfId="7404"/>
    <cellStyle name="Note 1 4 2" xfId="20834"/>
    <cellStyle name="Note 1 5" xfId="21024"/>
    <cellStyle name="Note 10" xfId="6348"/>
    <cellStyle name="Note 10 2" xfId="21101"/>
    <cellStyle name="Note 11" xfId="7405"/>
    <cellStyle name="Note 11 2" xfId="20808"/>
    <cellStyle name="Note 12" xfId="21089"/>
    <cellStyle name="Note 2" xfId="1525"/>
    <cellStyle name="Note 2 10" xfId="14184"/>
    <cellStyle name="Note 2 10 2" xfId="14322"/>
    <cellStyle name="Note 2 11" xfId="14185"/>
    <cellStyle name="Note 2 11 2" xfId="13986"/>
    <cellStyle name="Note 2 12" xfId="13948"/>
    <cellStyle name="Note 2 12 2" xfId="13985"/>
    <cellStyle name="Note 2 13" xfId="14186"/>
    <cellStyle name="Note 2 13 2" xfId="13154"/>
    <cellStyle name="Note 2 14" xfId="13591"/>
    <cellStyle name="Note 2 14 2" xfId="13983"/>
    <cellStyle name="Note 2 15" xfId="13771"/>
    <cellStyle name="Note 2 15 2" xfId="13695"/>
    <cellStyle name="Note 2 16" xfId="13924"/>
    <cellStyle name="Note 2 16 2" xfId="21129"/>
    <cellStyle name="Note 2 17" xfId="14211"/>
    <cellStyle name="Note 2 17 2" xfId="21134"/>
    <cellStyle name="Note 2 18" xfId="13456"/>
    <cellStyle name="Note 2 18 2" xfId="21114"/>
    <cellStyle name="Note 2 19" xfId="20913"/>
    <cellStyle name="Note 2 2" xfId="1526"/>
    <cellStyle name="Note 2 2 2" xfId="7972"/>
    <cellStyle name="Note 2 2 2 2" xfId="14147"/>
    <cellStyle name="Note 2 2 2 2 2" xfId="13089"/>
    <cellStyle name="Note 2 2 2 3" xfId="14157"/>
    <cellStyle name="Note 2 2 2 3 2" xfId="13336"/>
    <cellStyle name="Note 2 2 2 3 2 2" xfId="13263"/>
    <cellStyle name="Note 2 2 2 3 3" xfId="13453"/>
    <cellStyle name="Note 2 2 2 4" xfId="13277"/>
    <cellStyle name="Note 2 2 2 5" xfId="20896"/>
    <cellStyle name="Note 2 2 3" xfId="6357"/>
    <cellStyle name="Note 2 2 3 2" xfId="13587"/>
    <cellStyle name="Note 2 2 3 2 2" xfId="13054"/>
    <cellStyle name="Note 2 2 3 2 2 2" xfId="14281"/>
    <cellStyle name="Note 2 2 3 2 3" xfId="13454"/>
    <cellStyle name="Note 2 2 3 3" xfId="14198"/>
    <cellStyle name="Note 2 2 3 3 2" xfId="13080"/>
    <cellStyle name="Note 2 2 3 4" xfId="20911"/>
    <cellStyle name="Note 2 2 4" xfId="13357"/>
    <cellStyle name="Note 2 2 4 2" xfId="13455"/>
    <cellStyle name="Note 2 2 5" xfId="13858"/>
    <cellStyle name="Note 2 2 5 2" xfId="13725"/>
    <cellStyle name="Note 2 2 6" xfId="14199"/>
    <cellStyle name="Note 2 2 7" xfId="13196"/>
    <cellStyle name="Note 2 2 8" xfId="21027"/>
    <cellStyle name="Note 2 3" xfId="1527"/>
    <cellStyle name="Note 2 3 2" xfId="7401"/>
    <cellStyle name="Note 2 3 2 2" xfId="13633"/>
    <cellStyle name="Note 2 3 2 2 2" xfId="13082"/>
    <cellStyle name="Note 2 3 2 2 2 2" xfId="13896"/>
    <cellStyle name="Note 2 3 2 2 3" xfId="14089"/>
    <cellStyle name="Note 2 3 2 3" xfId="13915"/>
    <cellStyle name="Note 2 3 2 3 2" xfId="13137"/>
    <cellStyle name="Note 2 3 2 4" xfId="20954"/>
    <cellStyle name="Note 2 3 3" xfId="8634"/>
    <cellStyle name="Note 2 3 3 2" xfId="13458"/>
    <cellStyle name="Note 2 3 3 3" xfId="20802"/>
    <cellStyle name="Note 2 3 4" xfId="13261"/>
    <cellStyle name="Note 2 3 5" xfId="20870"/>
    <cellStyle name="Note 2 4" xfId="6810"/>
    <cellStyle name="Note 2 4 2" xfId="13457"/>
    <cellStyle name="Note 2 4 3" xfId="14296"/>
    <cellStyle name="Note 2 4 3 2" xfId="21133"/>
    <cellStyle name="Note 2 4 4" xfId="14090"/>
    <cellStyle name="Note 2 4 5" xfId="20814"/>
    <cellStyle name="Note 2 5" xfId="13526"/>
    <cellStyle name="Note 2 5 2" xfId="13081"/>
    <cellStyle name="Note 2 5 3" xfId="13987"/>
    <cellStyle name="Note 2 5 3 2" xfId="21110"/>
    <cellStyle name="Note 2 5 4" xfId="13088"/>
    <cellStyle name="Note 2 5 5" xfId="20892"/>
    <cellStyle name="Note 2 6" xfId="13358"/>
    <cellStyle name="Note 2 6 2" xfId="14091"/>
    <cellStyle name="Note 2 7" xfId="13524"/>
    <cellStyle name="Note 2 7 2" xfId="13726"/>
    <cellStyle name="Note 2 8" xfId="13114"/>
    <cellStyle name="Note 2 8 2" xfId="13370"/>
    <cellStyle name="Note 2 9" xfId="13192"/>
    <cellStyle name="Note 2 9 2" xfId="13084"/>
    <cellStyle name="Note 3" xfId="1528"/>
    <cellStyle name="Note 3 10" xfId="13168"/>
    <cellStyle name="Note 3 10 2" xfId="13745"/>
    <cellStyle name="Note 3 11" xfId="13055"/>
    <cellStyle name="Note 3 11 2" xfId="13115"/>
    <cellStyle name="Note 3 12" xfId="13083"/>
    <cellStyle name="Note 3 12 2" xfId="13988"/>
    <cellStyle name="Note 3 13" xfId="13861"/>
    <cellStyle name="Note 3 13 2" xfId="13579"/>
    <cellStyle name="Note 3 14" xfId="13898"/>
    <cellStyle name="Note 3 14 2" xfId="13086"/>
    <cellStyle name="Note 3 15" xfId="13169"/>
    <cellStyle name="Note 3 15 2" xfId="13876"/>
    <cellStyle name="Note 3 16" xfId="13262"/>
    <cellStyle name="Note 3 16 2" xfId="13085"/>
    <cellStyle name="Note 3 16 2 2" xfId="13087"/>
    <cellStyle name="Note 3 16 2 2 2" xfId="14142"/>
    <cellStyle name="Note 3 16 2 3" xfId="14092"/>
    <cellStyle name="Note 3 16 3" xfId="13116"/>
    <cellStyle name="Note 3 16 3 2" xfId="13201"/>
    <cellStyle name="Note 3 17" xfId="13552"/>
    <cellStyle name="Note 3 18" xfId="14081"/>
    <cellStyle name="Note 3 19" xfId="21025"/>
    <cellStyle name="Note 3 2" xfId="1529"/>
    <cellStyle name="Note 3 2 2" xfId="7094"/>
    <cellStyle name="Note 3 2 2 2" xfId="14200"/>
    <cellStyle name="Note 3 2 2 2 2" xfId="14218"/>
    <cellStyle name="Note 3 2 2 3" xfId="14201"/>
    <cellStyle name="Note 3 2 2 3 2" xfId="13917"/>
    <cellStyle name="Note 3 2 2 3 2 2" xfId="14094"/>
    <cellStyle name="Note 3 2 2 3 3" xfId="14048"/>
    <cellStyle name="Note 3 2 2 4" xfId="13646"/>
    <cellStyle name="Note 3 2 2 5" xfId="20964"/>
    <cellStyle name="Note 3 2 3" xfId="6808"/>
    <cellStyle name="Note 3 2 3 2" xfId="13913"/>
    <cellStyle name="Note 3 2 3 2 2" xfId="13699"/>
    <cellStyle name="Note 3 2 3 2 2 2" xfId="14229"/>
    <cellStyle name="Note 3 2 3 2 3" xfId="14306"/>
    <cellStyle name="Note 3 2 3 3" xfId="13574"/>
    <cellStyle name="Note 3 2 3 3 2" xfId="13359"/>
    <cellStyle name="Note 3 2 3 4" xfId="20975"/>
    <cellStyle name="Note 3 2 4" xfId="13460"/>
    <cellStyle name="Note 3 2 5" xfId="13525"/>
    <cellStyle name="Note 3 2 6" xfId="21026"/>
    <cellStyle name="Note 3 3" xfId="1530"/>
    <cellStyle name="Note 3 3 2" xfId="5886"/>
    <cellStyle name="Note 3 3 2 2" xfId="14228"/>
    <cellStyle name="Note 3 3 2 3" xfId="20898"/>
    <cellStyle name="Note 3 3 3" xfId="8635"/>
    <cellStyle name="Note 3 3 3 2" xfId="13601"/>
    <cellStyle name="Note 3 3 3 2 2" xfId="13575"/>
    <cellStyle name="Note 3 3 3 3" xfId="13984"/>
    <cellStyle name="Note 3 3 3 4" xfId="20926"/>
    <cellStyle name="Note 3 3 4" xfId="13461"/>
    <cellStyle name="Note 3 3 4 2" xfId="13982"/>
    <cellStyle name="Note 3 3 5" xfId="20887"/>
    <cellStyle name="Note 3 4" xfId="6809"/>
    <cellStyle name="Note 3 4 2" xfId="13999"/>
    <cellStyle name="Note 3 4 3" xfId="20852"/>
    <cellStyle name="Note 3 5" xfId="14162"/>
    <cellStyle name="Note 3 5 2" xfId="13466"/>
    <cellStyle name="Note 3 6" xfId="13362"/>
    <cellStyle name="Note 3 6 2" xfId="13576"/>
    <cellStyle name="Note 3 7" xfId="13555"/>
    <cellStyle name="Note 3 7 2" xfId="13329"/>
    <cellStyle name="Note 3 8" xfId="13647"/>
    <cellStyle name="Note 3 8 2" xfId="13462"/>
    <cellStyle name="Note 3 9" xfId="14096"/>
    <cellStyle name="Note 3 9 2" xfId="14239"/>
    <cellStyle name="Note 4" xfId="1531"/>
    <cellStyle name="Note 4 10" xfId="14095"/>
    <cellStyle name="Note 4 10 2" xfId="13312"/>
    <cellStyle name="Note 4 11" xfId="13463"/>
    <cellStyle name="Note 4 11 2" xfId="13160"/>
    <cellStyle name="Note 4 12" xfId="14231"/>
    <cellStyle name="Note 4 12 2" xfId="13732"/>
    <cellStyle name="Note 4 13" xfId="14097"/>
    <cellStyle name="Note 4 13 2" xfId="13678"/>
    <cellStyle name="Note 4 14" xfId="13790"/>
    <cellStyle name="Note 4 14 2" xfId="14099"/>
    <cellStyle name="Note 4 15" xfId="13155"/>
    <cellStyle name="Note 4 15 2" xfId="14098"/>
    <cellStyle name="Note 4 16" xfId="13914"/>
    <cellStyle name="Note 4 16 2" xfId="13877"/>
    <cellStyle name="Note 4 16 2 2" xfId="14307"/>
    <cellStyle name="Note 4 16 2 2 2" xfId="13464"/>
    <cellStyle name="Note 4 16 2 3" xfId="13577"/>
    <cellStyle name="Note 4 16 3" xfId="13360"/>
    <cellStyle name="Note 4 16 3 2" xfId="14093"/>
    <cellStyle name="Note 4 17" xfId="13117"/>
    <cellStyle name="Note 4 18" xfId="13578"/>
    <cellStyle name="Note 4 19" xfId="20871"/>
    <cellStyle name="Note 4 2" xfId="1532"/>
    <cellStyle name="Note 4 2 2" xfId="6313"/>
    <cellStyle name="Note 4 2 2 2" xfId="14049"/>
    <cellStyle name="Note 4 2 2 2 2" xfId="13465"/>
    <cellStyle name="Note 4 2 2 3" xfId="13588"/>
    <cellStyle name="Note 4 2 2 3 2" xfId="13286"/>
    <cellStyle name="Note 4 2 2 3 2 2" xfId="14270"/>
    <cellStyle name="Note 4 2 2 3 3" xfId="14122"/>
    <cellStyle name="Note 4 2 2 4" xfId="14298"/>
    <cellStyle name="Note 4 2 2 5" xfId="21095"/>
    <cellStyle name="Note 4 2 3" xfId="7400"/>
    <cellStyle name="Note 4 2 3 2" xfId="13746"/>
    <cellStyle name="Note 4 2 3 2 2" xfId="13635"/>
    <cellStyle name="Note 4 2 3 2 2 2" xfId="13227"/>
    <cellStyle name="Note 4 2 3 2 3" xfId="13469"/>
    <cellStyle name="Note 4 2 3 3" xfId="13238"/>
    <cellStyle name="Note 4 2 3 3 2" xfId="13467"/>
    <cellStyle name="Note 4 2 3 4" xfId="20955"/>
    <cellStyle name="Note 4 2 4" xfId="14158"/>
    <cellStyle name="Note 4 2 5" xfId="13266"/>
    <cellStyle name="Note 4 2 6" xfId="20818"/>
    <cellStyle name="Note 4 3" xfId="1533"/>
    <cellStyle name="Note 4 3 2" xfId="7399"/>
    <cellStyle name="Note 4 3 2 2" xfId="14175"/>
    <cellStyle name="Note 4 3 2 3" xfId="20952"/>
    <cellStyle name="Note 4 3 3" xfId="8636"/>
    <cellStyle name="Note 4 3 3 2" xfId="13947"/>
    <cellStyle name="Note 4 3 3 2 2" xfId="13468"/>
    <cellStyle name="Note 4 3 3 3" xfId="13854"/>
    <cellStyle name="Note 4 3 3 4" xfId="20928"/>
    <cellStyle name="Note 4 3 4" xfId="13539"/>
    <cellStyle name="Note 4 3 4 2" xfId="13899"/>
    <cellStyle name="Note 4 3 5" xfId="21019"/>
    <cellStyle name="Note 4 4" xfId="7392"/>
    <cellStyle name="Note 4 4 2" xfId="13949"/>
    <cellStyle name="Note 4 4 3" xfId="20836"/>
    <cellStyle name="Note 4 5" xfId="14315"/>
    <cellStyle name="Note 4 5 2" xfId="13664"/>
    <cellStyle name="Note 4 6" xfId="14418"/>
    <cellStyle name="Note 4 6 2" xfId="14206"/>
    <cellStyle name="Note 4 7" xfId="13786"/>
    <cellStyle name="Note 4 7 2" xfId="13265"/>
    <cellStyle name="Note 4 8" xfId="13476"/>
    <cellStyle name="Note 4 8 2" xfId="14100"/>
    <cellStyle name="Note 4 9" xfId="13606"/>
    <cellStyle name="Note 4 9 2" xfId="13136"/>
    <cellStyle name="Note 5" xfId="1534"/>
    <cellStyle name="Note 5 10" xfId="13470"/>
    <cellStyle name="Note 5 10 2" xfId="14101"/>
    <cellStyle name="Note 5 11" xfId="14102"/>
    <cellStyle name="Note 5 11 2" xfId="13630"/>
    <cellStyle name="Note 5 12" xfId="13202"/>
    <cellStyle name="Note 5 12 2" xfId="13361"/>
    <cellStyle name="Note 5 13" xfId="13471"/>
    <cellStyle name="Note 5 13 2" xfId="13527"/>
    <cellStyle name="Note 5 14" xfId="14104"/>
    <cellStyle name="Note 5 14 2" xfId="13629"/>
    <cellStyle name="Note 5 15" xfId="13590"/>
    <cellStyle name="Note 5 15 2" xfId="14055"/>
    <cellStyle name="Note 5 16" xfId="13090"/>
    <cellStyle name="Note 5 16 2" xfId="13602"/>
    <cellStyle name="Note 5 16 2 2" xfId="13472"/>
    <cellStyle name="Note 5 16 2 2 2" xfId="13757"/>
    <cellStyle name="Note 5 16 2 3" xfId="13878"/>
    <cellStyle name="Note 5 16 3" xfId="14103"/>
    <cellStyle name="Note 5 16 3 2" xfId="13203"/>
    <cellStyle name="Note 5 17" xfId="13835"/>
    <cellStyle name="Note 5 18" xfId="14118"/>
    <cellStyle name="Note 5 19" xfId="21023"/>
    <cellStyle name="Note 5 2" xfId="1535"/>
    <cellStyle name="Note 5 2 2" xfId="8132"/>
    <cellStyle name="Note 5 2 2 2" xfId="13047"/>
    <cellStyle name="Note 5 2 2 2 2" xfId="14050"/>
    <cellStyle name="Note 5 2 2 3" xfId="13473"/>
    <cellStyle name="Note 5 2 2 3 2" xfId="13589"/>
    <cellStyle name="Note 5 2 2 3 2 2" xfId="13049"/>
    <cellStyle name="Note 5 2 2 3 3" xfId="13990"/>
    <cellStyle name="Note 5 2 2 4" xfId="13124"/>
    <cellStyle name="Note 5 2 2 5" xfId="20821"/>
    <cellStyle name="Note 5 2 3" xfId="7398"/>
    <cellStyle name="Note 5 2 3 2" xfId="13214"/>
    <cellStyle name="Note 5 2 3 2 2" xfId="14002"/>
    <cellStyle name="Note 5 2 3 2 2 2" xfId="13363"/>
    <cellStyle name="Note 5 2 3 2 3" xfId="13204"/>
    <cellStyle name="Note 5 2 3 3" xfId="13641"/>
    <cellStyle name="Note 5 2 3 3 2" xfId="13051"/>
    <cellStyle name="Note 5 2 3 4" xfId="21088"/>
    <cellStyle name="Note 5 2 4" xfId="13225"/>
    <cellStyle name="Note 5 2 5" xfId="13091"/>
    <cellStyle name="Note 5 2 6" xfId="20919"/>
    <cellStyle name="Note 5 3" xfId="1536"/>
    <cellStyle name="Note 5 3 2" xfId="7395"/>
    <cellStyle name="Note 5 3 2 2" xfId="13205"/>
    <cellStyle name="Note 5 3 2 3" xfId="20835"/>
    <cellStyle name="Note 5 3 3" xfId="8637"/>
    <cellStyle name="Note 5 3 3 2" xfId="13120"/>
    <cellStyle name="Note 5 3 3 2 2" xfId="13772"/>
    <cellStyle name="Note 5 3 3 3" xfId="13900"/>
    <cellStyle name="Note 5 3 3 4" xfId="20894"/>
    <cellStyle name="Note 5 3 4" xfId="13295"/>
    <cellStyle name="Note 5 3 4 2" xfId="14202"/>
    <cellStyle name="Note 5 3 5" xfId="21020"/>
    <cellStyle name="Note 5 4" xfId="6807"/>
    <cellStyle name="Note 5 4 2" xfId="13773"/>
    <cellStyle name="Note 5 4 3" xfId="21099"/>
    <cellStyle name="Note 5 5" xfId="13631"/>
    <cellStyle name="Note 5 5 2" xfId="14205"/>
    <cellStyle name="Note 5 6" xfId="13479"/>
    <cellStyle name="Note 5 6 2" xfId="13834"/>
    <cellStyle name="Note 5 7" xfId="14148"/>
    <cellStyle name="Note 5 7 2" xfId="13296"/>
    <cellStyle name="Note 5 8" xfId="13170"/>
    <cellStyle name="Note 5 8 2" xfId="13596"/>
    <cellStyle name="Note 5 9" xfId="13193"/>
    <cellStyle name="Note 5 9 2" xfId="13297"/>
    <cellStyle name="Note 6" xfId="1537"/>
    <cellStyle name="Note 6 10" xfId="14026"/>
    <cellStyle name="Note 6 10 2" xfId="14275"/>
    <cellStyle name="Note 6 11" xfId="13580"/>
    <cellStyle name="Note 6 11 2" xfId="14051"/>
    <cellStyle name="Note 6 12" xfId="13637"/>
    <cellStyle name="Note 6 12 2" xfId="13632"/>
    <cellStyle name="Note 6 13" xfId="14279"/>
    <cellStyle name="Note 6 13 2" xfId="14190"/>
    <cellStyle name="Note 6 14" xfId="14005"/>
    <cellStyle name="Note 6 14 2" xfId="14054"/>
    <cellStyle name="Note 6 15" xfId="13582"/>
    <cellStyle name="Note 6 15 2" xfId="13603"/>
    <cellStyle name="Note 6 16" xfId="13092"/>
    <cellStyle name="Note 6 16 2" xfId="13066"/>
    <cellStyle name="Note 6 16 2 2" xfId="13330"/>
    <cellStyle name="Note 6 16 2 2 2" xfId="13093"/>
    <cellStyle name="Note 6 16 2 3" xfId="13832"/>
    <cellStyle name="Note 6 16 3" xfId="13833"/>
    <cellStyle name="Note 6 16 3 2" xfId="13313"/>
    <cellStyle name="Note 6 17" xfId="13094"/>
    <cellStyle name="Note 6 18" xfId="13761"/>
    <cellStyle name="Note 6 19" xfId="21022"/>
    <cellStyle name="Note 6 2" xfId="1538"/>
    <cellStyle name="Note 6 2 2" xfId="7963"/>
    <cellStyle name="Note 6 2 2 2" xfId="13581"/>
    <cellStyle name="Note 6 2 2 2 2" xfId="13855"/>
    <cellStyle name="Note 6 2 2 3" xfId="14105"/>
    <cellStyle name="Note 6 2 2 3 2" xfId="13118"/>
    <cellStyle name="Note 6 2 2 3 2 2" xfId="14001"/>
    <cellStyle name="Note 6 2 2 3 3" xfId="14423"/>
    <cellStyle name="Note 6 2 2 4" xfId="13073"/>
    <cellStyle name="Note 6 2 2 5" xfId="20826"/>
    <cellStyle name="Note 6 2 3" xfId="7396"/>
    <cellStyle name="Note 6 2 3 2" xfId="13217"/>
    <cellStyle name="Note 6 2 3 2 2" xfId="13785"/>
    <cellStyle name="Note 6 2 3 2 2 2" xfId="14230"/>
    <cellStyle name="Note 6 2 3 2 3" xfId="13067"/>
    <cellStyle name="Note 6 2 3 3" xfId="13648"/>
    <cellStyle name="Note 6 2 3 3 2" xfId="14011"/>
    <cellStyle name="Note 6 2 3 4" xfId="20809"/>
    <cellStyle name="Note 6 2 4" xfId="13992"/>
    <cellStyle name="Note 6 2 5" xfId="13610"/>
    <cellStyle name="Note 6 2 6" xfId="21021"/>
    <cellStyle name="Note 6 3" xfId="1539"/>
    <cellStyle name="Note 6 3 2" xfId="5847"/>
    <cellStyle name="Note 6 3 2 2" xfId="13730"/>
    <cellStyle name="Note 6 3 2 3" xfId="20998"/>
    <cellStyle name="Note 6 3 3" xfId="8638"/>
    <cellStyle name="Note 6 3 3 2" xfId="14216"/>
    <cellStyle name="Note 6 3 3 2 2" xfId="13097"/>
    <cellStyle name="Note 6 3 3 3" xfId="14153"/>
    <cellStyle name="Note 6 3 3 4" xfId="20927"/>
    <cellStyle name="Note 6 3 4" xfId="13879"/>
    <cellStyle name="Note 6 3 4 2" xfId="13095"/>
    <cellStyle name="Note 6 3 5" xfId="20905"/>
    <cellStyle name="Note 6 4" xfId="7397"/>
    <cellStyle name="Note 6 4 2" xfId="13763"/>
    <cellStyle name="Note 6 4 3" xfId="20897"/>
    <cellStyle name="Note 6 5" xfId="14015"/>
    <cellStyle name="Note 6 5 2" xfId="13856"/>
    <cellStyle name="Note 6 6" xfId="13061"/>
    <cellStyle name="Note 6 6 2" xfId="13902"/>
    <cellStyle name="Note 6 7" xfId="14214"/>
    <cellStyle name="Note 6 7 2" xfId="14255"/>
    <cellStyle name="Note 6 8" xfId="13304"/>
    <cellStyle name="Note 6 8 2" xfId="13993"/>
    <cellStyle name="Note 6 9" xfId="13123"/>
    <cellStyle name="Note 6 9 2" xfId="13862"/>
    <cellStyle name="Note 7" xfId="1540"/>
    <cellStyle name="Note 7 10" xfId="13208"/>
    <cellStyle name="Note 7 10 2" xfId="13904"/>
    <cellStyle name="Note 7 11" xfId="14247"/>
    <cellStyle name="Note 7 11 2" xfId="13374"/>
    <cellStyle name="Note 7 12" xfId="13156"/>
    <cellStyle name="Note 7 12 2" xfId="13775"/>
    <cellStyle name="Note 7 13" xfId="13953"/>
    <cellStyle name="Note 7 13 2" xfId="13776"/>
    <cellStyle name="Note 7 14" xfId="13239"/>
    <cellStyle name="Note 7 14 2" xfId="14289"/>
    <cellStyle name="Note 7 15" xfId="13989"/>
    <cellStyle name="Note 7 15 2" xfId="13180"/>
    <cellStyle name="Note 7 16" xfId="13157"/>
    <cellStyle name="Note 7 16 2" xfId="14027"/>
    <cellStyle name="Note 7 16 2 2" xfId="14287"/>
    <cellStyle name="Note 7 16 2 2 2" xfId="13498"/>
    <cellStyle name="Note 7 16 2 3" xfId="13991"/>
    <cellStyle name="Note 7 16 3" xfId="13299"/>
    <cellStyle name="Note 7 16 3 2" xfId="13857"/>
    <cellStyle name="Note 7 17" xfId="13371"/>
    <cellStyle name="Note 7 18" xfId="13952"/>
    <cellStyle name="Note 7 19" xfId="20869"/>
    <cellStyle name="Note 7 2" xfId="8198"/>
    <cellStyle name="Note 7 2 2" xfId="13764"/>
    <cellStyle name="Note 7 2 2 2" xfId="13499"/>
    <cellStyle name="Note 7 2 2 2 2" xfId="13607"/>
    <cellStyle name="Note 7 2 2 3" xfId="13331"/>
    <cellStyle name="Note 7 2 2 3 2" xfId="13096"/>
    <cellStyle name="Note 7 2 2 3 2 2" xfId="13951"/>
    <cellStyle name="Note 7 2 2 3 3" xfId="13777"/>
    <cellStyle name="Note 7 2 2 4" xfId="13158"/>
    <cellStyle name="Note 7 2 3" xfId="14028"/>
    <cellStyle name="Note 7 2 3 2" xfId="14119"/>
    <cellStyle name="Note 7 2 3 2 2" xfId="13284"/>
    <cellStyle name="Note 7 2 3 2 2 2" xfId="14019"/>
    <cellStyle name="Note 7 2 3 2 3" xfId="14025"/>
    <cellStyle name="Note 7 2 3 3" xfId="13662"/>
    <cellStyle name="Note 7 2 3 3 2" xfId="13621"/>
    <cellStyle name="Note 7 2 4" xfId="13119"/>
    <cellStyle name="Note 7 2 5" xfId="20915"/>
    <cellStyle name="Note 7 3" xfId="7393"/>
    <cellStyle name="Note 7 3 2" xfId="13994"/>
    <cellStyle name="Note 7 3 2 2" xfId="13665"/>
    <cellStyle name="Note 7 3 3" xfId="13778"/>
    <cellStyle name="Note 7 3 3 2" xfId="14283"/>
    <cellStyle name="Note 7 3 3 2 2" xfId="13303"/>
    <cellStyle name="Note 7 3 3 3" xfId="13703"/>
    <cellStyle name="Note 7 3 4" xfId="14135"/>
    <cellStyle name="Note 7 3 4 2" xfId="13622"/>
    <cellStyle name="Note 7 3 5" xfId="20956"/>
    <cellStyle name="Note 7 4" xfId="14187"/>
    <cellStyle name="Note 7 4 2" xfId="13300"/>
    <cellStyle name="Note 7 5" xfId="13159"/>
    <cellStyle name="Note 7 5 2" xfId="13231"/>
    <cellStyle name="Note 7 6" xfId="13191"/>
    <cellStyle name="Note 7 6 2" xfId="13950"/>
    <cellStyle name="Note 7 7" xfId="14149"/>
    <cellStyle name="Note 7 7 2" xfId="13955"/>
    <cellStyle name="Note 7 8" xfId="13528"/>
    <cellStyle name="Note 7 8 2" xfId="13731"/>
    <cellStyle name="Note 7 9" xfId="14271"/>
    <cellStyle name="Note 7 9 2" xfId="13671"/>
    <cellStyle name="Note 8" xfId="1541"/>
    <cellStyle name="Note 8 2" xfId="7394"/>
    <cellStyle name="Note 8 2 2" xfId="20957"/>
    <cellStyle name="Note 8 3" xfId="8639"/>
    <cellStyle name="Note 8 3 2" xfId="20916"/>
    <cellStyle name="Note 8 4" xfId="20817"/>
    <cellStyle name="Note 9" xfId="1542"/>
    <cellStyle name="Note 9 2" xfId="21007"/>
    <cellStyle name="Odstotek 2" xfId="506"/>
    <cellStyle name="Odstotek 2 2" xfId="1543"/>
    <cellStyle name="Odstotek 2 2 2" xfId="7970"/>
    <cellStyle name="Odstotek 2 2 3" xfId="5844"/>
    <cellStyle name="Odstotek 2 2 4" xfId="8451"/>
    <cellStyle name="Odstotek 2 3" xfId="1544"/>
    <cellStyle name="Odstotek 2 3 2" xfId="3443"/>
    <cellStyle name="Odstotek 2 3 3" xfId="2515"/>
    <cellStyle name="Odstotek 2 3 4" xfId="8640"/>
    <cellStyle name="Odstotek 2 4" xfId="2514"/>
    <cellStyle name="Odstotek 2 5" xfId="8452"/>
    <cellStyle name="Odstotek 3" xfId="507"/>
    <cellStyle name="Odstotek 3 2" xfId="8147"/>
    <cellStyle name="Odstotek 3 3" xfId="6806"/>
    <cellStyle name="Odstotek 4" xfId="3444"/>
    <cellStyle name="Odstotek 4 2" xfId="5571"/>
    <cellStyle name="Odstotek 4 2 2" xfId="8641"/>
    <cellStyle name="Odstotek 4 2 3" xfId="15525"/>
    <cellStyle name="Odstotek 4 3" xfId="8642"/>
    <cellStyle name="Opomba 2" xfId="508"/>
    <cellStyle name="Opomba 2 2" xfId="8247"/>
    <cellStyle name="Opomba 2 2 2" xfId="20930"/>
    <cellStyle name="Opomba 2 3" xfId="7391"/>
    <cellStyle name="Opomba 2 3 2" xfId="20837"/>
    <cellStyle name="Opomba 2 4" xfId="21107"/>
    <cellStyle name="Opomba 3" xfId="509"/>
    <cellStyle name="Opomba 3 2" xfId="1545"/>
    <cellStyle name="Opomba 3 2 2" xfId="7969"/>
    <cellStyle name="Opomba 3 2 2 2" xfId="20940"/>
    <cellStyle name="Opomba 3 2 3" xfId="6804"/>
    <cellStyle name="Opomba 3 2 3 2" xfId="20853"/>
    <cellStyle name="Opomba 3 2 4" xfId="21018"/>
    <cellStyle name="Opomba 3 3" xfId="1546"/>
    <cellStyle name="Opomba 3 3 2" xfId="3446"/>
    <cellStyle name="Opomba 3 3 2 2" xfId="20883"/>
    <cellStyle name="Opomba 3 3 3" xfId="3447"/>
    <cellStyle name="Opomba 3 3 3 2" xfId="20860"/>
    <cellStyle name="Opomba 3 3 4" xfId="8643"/>
    <cellStyle name="Opomba 3 3 4 2" xfId="20924"/>
    <cellStyle name="Opomba 3 3 5" xfId="20863"/>
    <cellStyle name="Opomba 3 4" xfId="3445"/>
    <cellStyle name="Opomba 3 4 2" xfId="21001"/>
    <cellStyle name="Opomba 3 5" xfId="6805"/>
    <cellStyle name="Opomba 3 5 2" xfId="21093"/>
    <cellStyle name="Opomba 3 6" xfId="21087"/>
    <cellStyle name="Opomba 4" xfId="7390"/>
    <cellStyle name="Opomba 4 2" xfId="20958"/>
    <cellStyle name="Opomba 5" xfId="13677"/>
    <cellStyle name="Opomba 5 2" xfId="21113"/>
    <cellStyle name="Opozorilo 2" xfId="510"/>
    <cellStyle name="Opozorilo 2 2" xfId="7968"/>
    <cellStyle name="Opozorilo 2 3" xfId="7389"/>
    <cellStyle name="Opozorilo 3" xfId="14018"/>
    <cellStyle name="Output 1" xfId="1547"/>
    <cellStyle name="Output 1 2" xfId="1548"/>
    <cellStyle name="Output 1 2 2" xfId="7967"/>
    <cellStyle name="Output 1 2 2 2" xfId="20824"/>
    <cellStyle name="Output 1 2 3" xfId="6802"/>
    <cellStyle name="Output 1 2 3 2" xfId="20977"/>
    <cellStyle name="Output 1 2 4" xfId="21017"/>
    <cellStyle name="Output 1 3" xfId="7093"/>
    <cellStyle name="Output 1 3 2" xfId="20846"/>
    <cellStyle name="Output 1 4" xfId="6803"/>
    <cellStyle name="Output 1 4 2" xfId="20854"/>
    <cellStyle name="Output 1 5" xfId="21016"/>
    <cellStyle name="Output 2" xfId="1549"/>
    <cellStyle name="Output 2 2" xfId="1550"/>
    <cellStyle name="Output 2 2 2" xfId="7965"/>
    <cellStyle name="Output 2 2 2 2" xfId="20942"/>
    <cellStyle name="Output 2 2 3" xfId="7387"/>
    <cellStyle name="Output 2 2 3 2" xfId="20959"/>
    <cellStyle name="Output 2 2 4" xfId="13181"/>
    <cellStyle name="Output 2 2 5" xfId="20868"/>
    <cellStyle name="Output 2 3" xfId="8199"/>
    <cellStyle name="Output 2 3 2" xfId="20803"/>
    <cellStyle name="Output 2 4" xfId="7388"/>
    <cellStyle name="Output 2 4 2" xfId="20838"/>
    <cellStyle name="Output 2 5" xfId="13064"/>
    <cellStyle name="Output 2 5 2" xfId="21123"/>
    <cellStyle name="Output 2 6" xfId="13332"/>
    <cellStyle name="Output 2 6 2" xfId="21130"/>
    <cellStyle name="Output 2 7" xfId="20885"/>
    <cellStyle name="Output 3" xfId="1551"/>
    <cellStyle name="Output 3 2" xfId="1552"/>
    <cellStyle name="Output 3 2 2" xfId="7966"/>
    <cellStyle name="Output 3 2 2 2" xfId="20825"/>
    <cellStyle name="Output 3 2 3" xfId="6800"/>
    <cellStyle name="Output 3 2 3 2" xfId="20855"/>
    <cellStyle name="Output 3 2 4" xfId="21015"/>
    <cellStyle name="Output 3 3" xfId="7092"/>
    <cellStyle name="Output 3 3 2" xfId="20966"/>
    <cellStyle name="Output 3 4" xfId="6801"/>
    <cellStyle name="Output 3 4 2" xfId="20976"/>
    <cellStyle name="Output 3 5" xfId="21012"/>
    <cellStyle name="Output 4" xfId="1553"/>
    <cellStyle name="Output 4 2" xfId="1554"/>
    <cellStyle name="Output 4 2 2" xfId="7964"/>
    <cellStyle name="Output 4 2 2 2" xfId="20941"/>
    <cellStyle name="Output 4 2 3" xfId="7385"/>
    <cellStyle name="Output 4 2 3 2" xfId="20960"/>
    <cellStyle name="Output 4 2 4" xfId="21013"/>
    <cellStyle name="Output 4 3" xfId="7091"/>
    <cellStyle name="Output 4 3 2" xfId="20842"/>
    <cellStyle name="Output 4 4" xfId="7386"/>
    <cellStyle name="Output 4 4 2" xfId="20833"/>
    <cellStyle name="Output 4 5" xfId="20881"/>
    <cellStyle name="Output 5" xfId="1555"/>
    <cellStyle name="Output 5 2" xfId="1556"/>
    <cellStyle name="Output 5 2 2" xfId="6314"/>
    <cellStyle name="Output 5 2 2 2" xfId="20989"/>
    <cellStyle name="Output 5 2 3" xfId="6799"/>
    <cellStyle name="Output 5 2 3 2" xfId="20978"/>
    <cellStyle name="Output 5 2 4" xfId="20889"/>
    <cellStyle name="Output 5 3" xfId="8130"/>
    <cellStyle name="Output 5 3 2" xfId="20932"/>
    <cellStyle name="Output 5 4" xfId="7384"/>
    <cellStyle name="Output 5 4 2" xfId="20880"/>
    <cellStyle name="Output 5 5" xfId="21014"/>
    <cellStyle name="Output 6" xfId="1557"/>
    <cellStyle name="Output 6 2" xfId="1558"/>
    <cellStyle name="Output 6 2 2" xfId="7955"/>
    <cellStyle name="Output 6 2 2 2" xfId="20921"/>
    <cellStyle name="Output 6 2 3" xfId="7376"/>
    <cellStyle name="Output 6 2 3 2" xfId="20903"/>
    <cellStyle name="Output 6 2 4" xfId="20866"/>
    <cellStyle name="Output 6 3" xfId="8196"/>
    <cellStyle name="Output 6 3 2" xfId="20900"/>
    <cellStyle name="Output 6 4" xfId="6358"/>
    <cellStyle name="Output 6 4 2" xfId="20988"/>
    <cellStyle name="Output 6 5" xfId="20867"/>
    <cellStyle name="Output 7" xfId="13500"/>
    <cellStyle name="Percent" xfId="21142" builtinId="5"/>
    <cellStyle name="Percent 2" xfId="13319"/>
    <cellStyle name="Percent 2 2" xfId="13501"/>
    <cellStyle name="Percent 3" xfId="13365"/>
    <cellStyle name="Pojasnjevalno besedilo 2" xfId="511"/>
    <cellStyle name="Pojasnjevalno besedilo 2 2" xfId="7962"/>
    <cellStyle name="Pojasnjevalno besedilo 2 3" xfId="6797"/>
    <cellStyle name="Pojasnjevalno besedilo 3" xfId="6798"/>
    <cellStyle name="Pojasnjevalno besedilo 4" xfId="20783"/>
    <cellStyle name="Pomoc" xfId="13836"/>
    <cellStyle name="Popis Evo" xfId="512"/>
    <cellStyle name="Popis Evo 2" xfId="1559"/>
    <cellStyle name="Popis Evo 2 2" xfId="7382"/>
    <cellStyle name="Popis Evo 2 3" xfId="8644"/>
    <cellStyle name="Popis Evo 3" xfId="3448"/>
    <cellStyle name="Popis Evo 4" xfId="7383"/>
    <cellStyle name="pos" xfId="13529"/>
    <cellStyle name="Poudarek1 2" xfId="513"/>
    <cellStyle name="Poudarek1 2 2" xfId="1560"/>
    <cellStyle name="Poudarek1 2 2 2" xfId="8146"/>
    <cellStyle name="Poudarek1 2 2 3" xfId="7380"/>
    <cellStyle name="Poudarek1 2 3" xfId="8246"/>
    <cellStyle name="Poudarek1 2 4" xfId="6796"/>
    <cellStyle name="Poudarek1 3" xfId="514"/>
    <cellStyle name="Poudarek1 3 2" xfId="1561"/>
    <cellStyle name="Poudarek1 3 2 2" xfId="7961"/>
    <cellStyle name="Poudarek1 3 2 3" xfId="7377"/>
    <cellStyle name="Poudarek1 3 3" xfId="1562"/>
    <cellStyle name="Poudarek1 3 3 2" xfId="3450"/>
    <cellStyle name="Poudarek1 3 3 3" xfId="3451"/>
    <cellStyle name="Poudarek1 3 3 4" xfId="8646"/>
    <cellStyle name="Poudarek1 3 4" xfId="3449"/>
    <cellStyle name="Poudarek1 3 5" xfId="6359"/>
    <cellStyle name="Poudarek1 4" xfId="7381"/>
    <cellStyle name="Poudarek2 2" xfId="515"/>
    <cellStyle name="Poudarek2 2 2" xfId="1563"/>
    <cellStyle name="Poudarek2 2 2 2" xfId="7960"/>
    <cellStyle name="Poudarek2 2 2 3" xfId="7378"/>
    <cellStyle name="Poudarek2 2 3" xfId="7959"/>
    <cellStyle name="Poudarek2 2 4" xfId="6795"/>
    <cellStyle name="Poudarek2 3" xfId="516"/>
    <cellStyle name="Poudarek2 3 2" xfId="1564"/>
    <cellStyle name="Poudarek2 3 2 2" xfId="3453"/>
    <cellStyle name="Poudarek2 3 2 3" xfId="3454"/>
    <cellStyle name="Poudarek2 3 2 4" xfId="8647"/>
    <cellStyle name="Poudarek2 3 3" xfId="3452"/>
    <cellStyle name="Poudarek2 3 4" xfId="5887"/>
    <cellStyle name="Poudarek2 4" xfId="7379"/>
    <cellStyle name="Poudarek3 2" xfId="517"/>
    <cellStyle name="Poudarek3 2 2" xfId="1565"/>
    <cellStyle name="Poudarek3 2 2 2" xfId="7090"/>
    <cellStyle name="Poudarek3 2 2 3" xfId="6794"/>
    <cellStyle name="Poudarek3 2 3" xfId="7957"/>
    <cellStyle name="Poudarek3 2 4" xfId="7375"/>
    <cellStyle name="Poudarek3 3" xfId="518"/>
    <cellStyle name="Poudarek3 3 2" xfId="1566"/>
    <cellStyle name="Poudarek3 3 2 2" xfId="8197"/>
    <cellStyle name="Poudarek3 3 2 3" xfId="7374"/>
    <cellStyle name="Poudarek3 3 3" xfId="1567"/>
    <cellStyle name="Poudarek3 3 3 2" xfId="3456"/>
    <cellStyle name="Poudarek3 3 3 3" xfId="3457"/>
    <cellStyle name="Poudarek3 3 3 4" xfId="8648"/>
    <cellStyle name="Poudarek3 3 4" xfId="3455"/>
    <cellStyle name="Poudarek3 3 5" xfId="7372"/>
    <cellStyle name="Poudarek3 4" xfId="7367"/>
    <cellStyle name="Poudarek4 2" xfId="519"/>
    <cellStyle name="Poudarek4 2 2" xfId="1568"/>
    <cellStyle name="Poudarek4 2 2 2" xfId="7958"/>
    <cellStyle name="Poudarek4 2 2 3" xfId="6792"/>
    <cellStyle name="Poudarek4 2 3" xfId="7089"/>
    <cellStyle name="Poudarek4 2 4" xfId="7373"/>
    <cellStyle name="Poudarek4 3" xfId="6793"/>
    <cellStyle name="Poudarek5 2" xfId="520"/>
    <cellStyle name="Poudarek5 2 2" xfId="1569"/>
    <cellStyle name="Poudarek5 2 2 2" xfId="7956"/>
    <cellStyle name="Poudarek5 2 2 3" xfId="7370"/>
    <cellStyle name="Poudarek5 2 3" xfId="7088"/>
    <cellStyle name="Poudarek5 2 4" xfId="7371"/>
    <cellStyle name="Poudarek5 3" xfId="7368"/>
    <cellStyle name="Poudarek6 2" xfId="521"/>
    <cellStyle name="Poudarek6 2 2" xfId="1570"/>
    <cellStyle name="Poudarek6 2 2 2" xfId="5853"/>
    <cellStyle name="Poudarek6 2 2 3" xfId="6790"/>
    <cellStyle name="Poudarek6 2 3" xfId="8118"/>
    <cellStyle name="Poudarek6 2 4" xfId="6791"/>
    <cellStyle name="Poudarek6 3" xfId="522"/>
    <cellStyle name="Poudarek6 3 2" xfId="1571"/>
    <cellStyle name="Poudarek6 3 2 2" xfId="7947"/>
    <cellStyle name="Poudarek6 3 2 3" xfId="7366"/>
    <cellStyle name="Poudarek6 3 3" xfId="1572"/>
    <cellStyle name="Poudarek6 3 3 2" xfId="3459"/>
    <cellStyle name="Poudarek6 3 3 3" xfId="3460"/>
    <cellStyle name="Poudarek6 3 3 4" xfId="8649"/>
    <cellStyle name="Poudarek6 3 4" xfId="3458"/>
    <cellStyle name="Poudarek6 3 5" xfId="7359"/>
    <cellStyle name="Poudarek6 4" xfId="7369"/>
    <cellStyle name="Povezana celica 2" xfId="523"/>
    <cellStyle name="Povezana celica 2 2" xfId="8194"/>
    <cellStyle name="Povezana celica 2 3" xfId="7365"/>
    <cellStyle name="Povezana celica 3" xfId="524"/>
    <cellStyle name="Povezana celica 3 2" xfId="7954"/>
    <cellStyle name="Povezana celica 3 3" xfId="7363"/>
    <cellStyle name="Povezana celica 4" xfId="6789"/>
    <cellStyle name="Preveri celico 2" xfId="525"/>
    <cellStyle name="Preveri celico 2 2" xfId="8145"/>
    <cellStyle name="Preveri celico 2 3" xfId="5842"/>
    <cellStyle name="Preveri celico 3" xfId="7364"/>
    <cellStyle name="PRVA VRSTA Element delo" xfId="13538"/>
    <cellStyle name="PRVA VRSTA Element delo 2" xfId="1573"/>
    <cellStyle name="PRVA VRSTA Element delo 2 2" xfId="1574"/>
    <cellStyle name="PRVA VRSTA Element delo 2 2 2" xfId="8245"/>
    <cellStyle name="PRVA VRSTA Element delo 2 2 3" xfId="7362"/>
    <cellStyle name="PRVA VRSTA Element delo 2 3" xfId="1575"/>
    <cellStyle name="PRVA VRSTA Element delo 2 3 2" xfId="6788"/>
    <cellStyle name="PRVA VRSTA Element delo 2 3 3" xfId="8650"/>
    <cellStyle name="PRVA VRSTA Element delo_Kolektor Koling_Unichem Logatec_požar,plin_331" xfId="1576"/>
    <cellStyle name="Računanje 2" xfId="526"/>
    <cellStyle name="Računanje 2 2" xfId="1577"/>
    <cellStyle name="Računanje 2 2 2" xfId="7953"/>
    <cellStyle name="Računanje 2 2 2 2" xfId="20901"/>
    <cellStyle name="Računanje 2 2 3" xfId="6360"/>
    <cellStyle name="Računanje 2 2 3 2" xfId="20815"/>
    <cellStyle name="Računanje 2 2 4" xfId="20886"/>
    <cellStyle name="Računanje 2 3" xfId="7952"/>
    <cellStyle name="Računanje 2 3 2" xfId="20944"/>
    <cellStyle name="Računanje 2 4" xfId="6786"/>
    <cellStyle name="Računanje 2 4 2" xfId="20910"/>
    <cellStyle name="Računanje 2 5" xfId="21043"/>
    <cellStyle name="Računanje 3" xfId="527"/>
    <cellStyle name="Računanje 3 2" xfId="1578"/>
    <cellStyle name="Računanje 3 2 2" xfId="7951"/>
    <cellStyle name="Računanje 3 2 2 2" xfId="20943"/>
    <cellStyle name="Računanje 3 2 3" xfId="7360"/>
    <cellStyle name="Računanje 3 2 3 2" xfId="20961"/>
    <cellStyle name="Računanje 3 2 4" xfId="20865"/>
    <cellStyle name="Računanje 3 3" xfId="7087"/>
    <cellStyle name="Računanje 3 3 2" xfId="20812"/>
    <cellStyle name="Računanje 3 4" xfId="7361"/>
    <cellStyle name="Računanje 3 4 2" xfId="21097"/>
    <cellStyle name="Računanje 3 5" xfId="21042"/>
    <cellStyle name="Računanje 4" xfId="6787"/>
    <cellStyle name="Računanje 4 2" xfId="20980"/>
    <cellStyle name="Rekapitulacija" xfId="13901"/>
    <cellStyle name="Result" xfId="8482"/>
    <cellStyle name="Result2" xfId="8481"/>
    <cellStyle name="S14" xfId="3461"/>
    <cellStyle name="S21" xfId="1579"/>
    <cellStyle name="S21 2" xfId="2510"/>
    <cellStyle name="S21 2 2" xfId="3462"/>
    <cellStyle name="S3" xfId="1580"/>
    <cellStyle name="S3 2" xfId="2509"/>
    <cellStyle name="S3 2 2" xfId="3463"/>
    <cellStyle name="S3 3" xfId="3464"/>
    <cellStyle name="S3 3 2" xfId="3465"/>
    <cellStyle name="Sheet Title" xfId="13207"/>
    <cellStyle name="Skupaj" xfId="1581"/>
    <cellStyle name="Skupaj 1" xfId="1582"/>
    <cellStyle name="Skupaj 1 2" xfId="7949"/>
    <cellStyle name="Skupaj 1 2 2" xfId="20902"/>
    <cellStyle name="Skupaj 1 3" xfId="6784"/>
    <cellStyle name="Skupaj 1 3 2" xfId="20982"/>
    <cellStyle name="Skupaj 1 4" xfId="20904"/>
    <cellStyle name="Skupaj 2" xfId="1583"/>
    <cellStyle name="Skupaj 2 2" xfId="8195"/>
    <cellStyle name="Skupaj 2 2 2" xfId="20931"/>
    <cellStyle name="Skupaj 2 3" xfId="6361"/>
    <cellStyle name="Skupaj 2 3 2" xfId="20986"/>
    <cellStyle name="Skupaj 2 4" xfId="21008"/>
    <cellStyle name="Skupaj 3" xfId="1584"/>
    <cellStyle name="Skupaj 3 2" xfId="7950"/>
    <cellStyle name="Skupaj 3 2 2" xfId="20807"/>
    <cellStyle name="Skupaj 3 3" xfId="7358"/>
    <cellStyle name="Skupaj 3 3 2" xfId="20839"/>
    <cellStyle name="Skupaj 3 4" xfId="21010"/>
    <cellStyle name="Skupaj 4" xfId="1585"/>
    <cellStyle name="Skupaj 4 2" xfId="7086"/>
    <cellStyle name="Skupaj 4 2 2" xfId="20914"/>
    <cellStyle name="Skupaj 4 3" xfId="6783"/>
    <cellStyle name="Skupaj 4 3 2" xfId="20979"/>
    <cellStyle name="Skupaj 4 4" xfId="21009"/>
    <cellStyle name="Skupaj 5" xfId="1586"/>
    <cellStyle name="Skupaj 5 2" xfId="7948"/>
    <cellStyle name="Skupaj 5 2 2" xfId="20945"/>
    <cellStyle name="Skupaj 5 3" xfId="5888"/>
    <cellStyle name="Skupaj 5 3 2" xfId="20996"/>
    <cellStyle name="Skupaj 5 4" xfId="20918"/>
    <cellStyle name="Skupaj 6" xfId="1587"/>
    <cellStyle name="Skupaj 6 2" xfId="7085"/>
    <cellStyle name="Skupaj 6 2 2" xfId="20968"/>
    <cellStyle name="Skupaj 6 3" xfId="7357"/>
    <cellStyle name="Skupaj 6 3 2" xfId="20840"/>
    <cellStyle name="Skupaj 6 4" xfId="20864"/>
    <cellStyle name="Skupaj 7" xfId="6315"/>
    <cellStyle name="Skupaj 7 2" xfId="21102"/>
    <cellStyle name="Skupaj 8" xfId="6785"/>
    <cellStyle name="Skupaj 8 2" xfId="20981"/>
    <cellStyle name="Skupaj 9" xfId="21011"/>
    <cellStyle name="Skupaj cena" xfId="13190"/>
    <cellStyle name="Slabo 2" xfId="528"/>
    <cellStyle name="Slabo 2 2" xfId="1588"/>
    <cellStyle name="Slabo 2 2 2" xfId="8123"/>
    <cellStyle name="Slabo 2 2 3" xfId="6781"/>
    <cellStyle name="Slabo 2 3" xfId="7939"/>
    <cellStyle name="Slabo 2 4" xfId="7356"/>
    <cellStyle name="Slabo 3" xfId="529"/>
    <cellStyle name="Slabo 3 2" xfId="1589"/>
    <cellStyle name="Slabo 3 2 2" xfId="8192"/>
    <cellStyle name="Slabo 3 2 3" xfId="7355"/>
    <cellStyle name="Slabo 3 3" xfId="1590"/>
    <cellStyle name="Slabo 3 3 2" xfId="3467"/>
    <cellStyle name="Slabo 3 3 3" xfId="3468"/>
    <cellStyle name="Slabo 3 3 4" xfId="8652"/>
    <cellStyle name="Slabo 3 4" xfId="3466"/>
    <cellStyle name="Slabo 3 5" xfId="7353"/>
    <cellStyle name="Slabo 4" xfId="8105"/>
    <cellStyle name="Slabo 4 2" xfId="8653"/>
    <cellStyle name="Slabo 5" xfId="6782"/>
    <cellStyle name="Slog 1" xfId="530"/>
    <cellStyle name="Slog 1 2" xfId="1591"/>
    <cellStyle name="Slog 1 2 2" xfId="7946"/>
    <cellStyle name="Slog 1 2 3" xfId="7354"/>
    <cellStyle name="Slog 1 3" xfId="1592"/>
    <cellStyle name="Slog 1 3 2" xfId="8144"/>
    <cellStyle name="Slog 1 3 3" xfId="6780"/>
    <cellStyle name="Slog 1 4" xfId="1593"/>
    <cellStyle name="Slog 1 4 2" xfId="3470"/>
    <cellStyle name="Slog 1 4 3" xfId="3471"/>
    <cellStyle name="Slog 1 4 4" xfId="8654"/>
    <cellStyle name="Slog 1 5" xfId="3469"/>
    <cellStyle name="Slog 2" xfId="5837"/>
    <cellStyle name="Standard 2" xfId="14007"/>
    <cellStyle name="Standard 2 2" xfId="13314"/>
    <cellStyle name="Standard_20091113 CL LYNX und Feldgeräte NSP" xfId="13636"/>
    <cellStyle name="Style 1" xfId="1594"/>
    <cellStyle name="Style 1 2" xfId="14207"/>
    <cellStyle name="Style 1 2 2" xfId="13623"/>
    <cellStyle name="Style 1 2_PO9504F_IBM_CRM_2_kalk (2)" xfId="13903"/>
    <cellStyle name="Style 1 3" xfId="13301"/>
    <cellStyle name="Style 1 3 2" xfId="14242"/>
    <cellStyle name="Style 1 3 3" xfId="13597"/>
    <cellStyle name="Style 1 3 4" xfId="13779"/>
    <cellStyle name="Style 1 3_PO9504F_IBM_CRM_2_kalk (2)" xfId="13194"/>
    <cellStyle name="Style 1 4" xfId="14188"/>
    <cellStyle name="Style 1 5" xfId="14150"/>
    <cellStyle name="Style 1 6" xfId="13954"/>
    <cellStyle name="Style 1 7" xfId="13315"/>
    <cellStyle name="Style 1 8" xfId="14189"/>
    <cellStyle name="Style 1 9" xfId="14151"/>
    <cellStyle name="TableStyleLight1" xfId="1595"/>
    <cellStyle name="TableStyleLight1 2" xfId="3472"/>
    <cellStyle name="TableStyleLight1 2 2" xfId="3473"/>
    <cellStyle name="TableStyleLight1 2 3" xfId="8450"/>
    <cellStyle name="TableStyleLight1 3" xfId="6367"/>
    <cellStyle name="TableStyleLight1 4" xfId="14521"/>
    <cellStyle name="TableStyleLight1 5" xfId="5838"/>
    <cellStyle name="Title 1" xfId="1596"/>
    <cellStyle name="Title 1 2" xfId="8244"/>
    <cellStyle name="Title 1 3" xfId="7352"/>
    <cellStyle name="Title 2" xfId="1597"/>
    <cellStyle name="Title 2 2" xfId="7945"/>
    <cellStyle name="Title 2 2 2" xfId="13302"/>
    <cellStyle name="Title 2 2 2 2" xfId="14120"/>
    <cellStyle name="Title 2 2 3" xfId="14312"/>
    <cellStyle name="Title 2 3" xfId="7351"/>
    <cellStyle name="Title 2 3 2" xfId="14121"/>
    <cellStyle name="Title 2 3 3" xfId="13919"/>
    <cellStyle name="Title 2 4" xfId="13062"/>
    <cellStyle name="Title 2 5" xfId="13765"/>
    <cellStyle name="Title 2 6" xfId="13545"/>
    <cellStyle name="Title 2 6 2" xfId="13268"/>
    <cellStyle name="Title 2 7" xfId="13233"/>
    <cellStyle name="Title 2 8" xfId="13780"/>
    <cellStyle name="Title 3" xfId="1598"/>
    <cellStyle name="Title 3 2" xfId="7944"/>
    <cellStyle name="Title 3 2 2" xfId="14246"/>
    <cellStyle name="Title 3 3" xfId="6779"/>
    <cellStyle name="Title 4" xfId="1599"/>
    <cellStyle name="Title 4 2" xfId="7943"/>
    <cellStyle name="Title 4 3" xfId="7349"/>
    <cellStyle name="Title 5" xfId="1600"/>
    <cellStyle name="Title 5 2" xfId="7084"/>
    <cellStyle name="Title 5 3" xfId="7350"/>
    <cellStyle name="Title 6" xfId="1601"/>
    <cellStyle name="Title 6 2" xfId="7941"/>
    <cellStyle name="Title 6 3" xfId="6778"/>
    <cellStyle name="Total" xfId="1602"/>
    <cellStyle name="Total 1" xfId="1603"/>
    <cellStyle name="Total 1 2" xfId="8193"/>
    <cellStyle name="Total 1 2 2" xfId="20804"/>
    <cellStyle name="Total 1 3" xfId="6776"/>
    <cellStyle name="Total 1 3 2" xfId="20983"/>
    <cellStyle name="Total 1 4" xfId="21006"/>
    <cellStyle name="Total 10" xfId="21003"/>
    <cellStyle name="Total 2" xfId="1604"/>
    <cellStyle name="Total 2 2" xfId="7942"/>
    <cellStyle name="Total 2 2 2" xfId="13546"/>
    <cellStyle name="Total 2 2 2 2" xfId="13267"/>
    <cellStyle name="Total 2 2 2 2 2" xfId="21122"/>
    <cellStyle name="Total 2 2 2 3" xfId="21121"/>
    <cellStyle name="Total 2 2 3" xfId="13541"/>
    <cellStyle name="Total 2 2 3 2" xfId="14272"/>
    <cellStyle name="Total 2 2 3 2 2" xfId="21109"/>
    <cellStyle name="Total 2 2 4" xfId="13182"/>
    <cellStyle name="Total 2 2 5" xfId="20946"/>
    <cellStyle name="Total 2 3" xfId="7347"/>
    <cellStyle name="Total 2 3 2" xfId="20962"/>
    <cellStyle name="Total 2 4" xfId="14241"/>
    <cellStyle name="Total 2 4 2" xfId="13956"/>
    <cellStyle name="Total 2 4 2 2" xfId="21135"/>
    <cellStyle name="Total 2 4 3" xfId="21124"/>
    <cellStyle name="Total 2 5" xfId="13221"/>
    <cellStyle name="Total 2 5 2" xfId="21091"/>
    <cellStyle name="Total 2 6" xfId="13638"/>
    <cellStyle name="Total 2 6 2" xfId="21120"/>
    <cellStyle name="Total 2 7" xfId="20861"/>
    <cellStyle name="Total 3" xfId="1605"/>
    <cellStyle name="Total 3 2" xfId="7083"/>
    <cellStyle name="Total 3 2 2" xfId="13663"/>
    <cellStyle name="Total 3 2 3" xfId="20969"/>
    <cellStyle name="Total 3 3" xfId="7348"/>
    <cellStyle name="Total 3 3 2" xfId="20923"/>
    <cellStyle name="Total 3 4" xfId="21004"/>
    <cellStyle name="Total 4" xfId="1606"/>
    <cellStyle name="Total 4 2" xfId="7940"/>
    <cellStyle name="Total 4 2 2" xfId="20947"/>
    <cellStyle name="Total 4 3" xfId="6775"/>
    <cellStyle name="Total 4 3 2" xfId="21094"/>
    <cellStyle name="Total 4 4" xfId="21005"/>
    <cellStyle name="Total 5" xfId="1607"/>
    <cellStyle name="Total 5 2" xfId="7082"/>
    <cellStyle name="Total 5 2 2" xfId="20967"/>
    <cellStyle name="Total 5 3" xfId="6774"/>
    <cellStyle name="Total 5 3 2" xfId="20856"/>
    <cellStyle name="Total 5 4" xfId="20884"/>
    <cellStyle name="Total 6" xfId="1608"/>
    <cellStyle name="Total 6 2" xfId="6316"/>
    <cellStyle name="Total 6 2 2" xfId="20990"/>
    <cellStyle name="Total 6 3" xfId="6362"/>
    <cellStyle name="Total 6 3 2" xfId="20987"/>
    <cellStyle name="Total 6 4" xfId="13863"/>
    <cellStyle name="Total 6 4 2" xfId="21136"/>
    <cellStyle name="Total 6 5" xfId="20862"/>
    <cellStyle name="Total 7" xfId="1609"/>
    <cellStyle name="Total 7 2" xfId="7346"/>
    <cellStyle name="Total 7 2 2" xfId="20895"/>
    <cellStyle name="Total 7 3" xfId="8655"/>
    <cellStyle name="Total 7 3 2" xfId="20925"/>
    <cellStyle name="Total 7 4" xfId="20816"/>
    <cellStyle name="Total 8" xfId="6370"/>
    <cellStyle name="Total 8 2" xfId="20985"/>
    <cellStyle name="Total 9" xfId="6777"/>
    <cellStyle name="Total 9 2" xfId="21100"/>
    <cellStyle name="Valuta (0)_LACEYS TV price list 20030603" xfId="14232"/>
    <cellStyle name="Valuta 10" xfId="531"/>
    <cellStyle name="Valuta 10 10" xfId="7345"/>
    <cellStyle name="Valuta 10 2" xfId="532"/>
    <cellStyle name="Valuta 10 2 2" xfId="1610"/>
    <cellStyle name="Valuta 10 2 2 2" xfId="8131"/>
    <cellStyle name="Valuta 10 2 2 3" xfId="6773"/>
    <cellStyle name="Valuta 10 2 3" xfId="1611"/>
    <cellStyle name="Valuta 10 2 3 2" xfId="3476"/>
    <cellStyle name="Valuta 10 2 3 3" xfId="6372"/>
    <cellStyle name="Valuta 10 2 3 4" xfId="8656"/>
    <cellStyle name="Valuta 10 2 3 5" xfId="14525"/>
    <cellStyle name="Valuta 10 2 3 6" xfId="5949"/>
    <cellStyle name="Valuta 10 2 4" xfId="1612"/>
    <cellStyle name="Valuta 10 2 5" xfId="3477"/>
    <cellStyle name="Valuta 10 2 5 2" xfId="3478"/>
    <cellStyle name="Valuta 10 2 6" xfId="3479"/>
    <cellStyle name="Valuta 10 2 7" xfId="3475"/>
    <cellStyle name="Valuta 10 2 8" xfId="7344"/>
    <cellStyle name="Valuta 10 3" xfId="533"/>
    <cellStyle name="Valuta 10 3 2" xfId="1613"/>
    <cellStyle name="Valuta 10 3 2 2" xfId="7931"/>
    <cellStyle name="Valuta 10 3 2 3" xfId="6363"/>
    <cellStyle name="Valuta 10 3 3" xfId="1614"/>
    <cellStyle name="Valuta 10 3 3 2" xfId="3481"/>
    <cellStyle name="Valuta 10 3 3 3" xfId="6373"/>
    <cellStyle name="Valuta 10 3 3 4" xfId="8657"/>
    <cellStyle name="Valuta 10 3 3 5" xfId="14526"/>
    <cellStyle name="Valuta 10 3 3 6" xfId="5950"/>
    <cellStyle name="Valuta 10 3 4" xfId="1615"/>
    <cellStyle name="Valuta 10 3 5" xfId="3482"/>
    <cellStyle name="Valuta 10 3 5 2" xfId="3483"/>
    <cellStyle name="Valuta 10 3 6" xfId="3484"/>
    <cellStyle name="Valuta 10 3 7" xfId="3480"/>
    <cellStyle name="Valuta 10 3 8" xfId="6772"/>
    <cellStyle name="Valuta 10 4" xfId="1616"/>
    <cellStyle name="Valuta 10 4 2" xfId="3486"/>
    <cellStyle name="Valuta 10 4 3" xfId="3487"/>
    <cellStyle name="Valuta 10 4 4" xfId="3485"/>
    <cellStyle name="Valuta 10 4 5" xfId="6374"/>
    <cellStyle name="Valuta 10 4 6" xfId="7343"/>
    <cellStyle name="Valuta 10 4 7" xfId="20795"/>
    <cellStyle name="Valuta 10 5" xfId="1617"/>
    <cellStyle name="Valuta 10 5 2" xfId="3488"/>
    <cellStyle name="Valuta 10 5 3" xfId="6375"/>
    <cellStyle name="Valuta 10 5 4" xfId="8658"/>
    <cellStyle name="Valuta 10 5 5" xfId="14524"/>
    <cellStyle name="Valuta 10 5 6" xfId="5948"/>
    <cellStyle name="Valuta 10 6" xfId="1618"/>
    <cellStyle name="Valuta 10 7" xfId="3489"/>
    <cellStyle name="Valuta 10 7 2" xfId="3490"/>
    <cellStyle name="Valuta 10 8" xfId="3491"/>
    <cellStyle name="Valuta 10 9" xfId="3474"/>
    <cellStyle name="Valuta 11 2" xfId="534"/>
    <cellStyle name="Valuta 11 2 2" xfId="1619"/>
    <cellStyle name="Valuta 11 2 2 2" xfId="8190"/>
    <cellStyle name="Valuta 11 2 2 3" xfId="6771"/>
    <cellStyle name="Valuta 11 2 3" xfId="1620"/>
    <cellStyle name="Valuta 11 2 3 2" xfId="3493"/>
    <cellStyle name="Valuta 11 2 3 3" xfId="6376"/>
    <cellStyle name="Valuta 11 2 3 4" xfId="8659"/>
    <cellStyle name="Valuta 11 2 3 5" xfId="14527"/>
    <cellStyle name="Valuta 11 2 3 6" xfId="5951"/>
    <cellStyle name="Valuta 11 2 4" xfId="1621"/>
    <cellStyle name="Valuta 11 2 5" xfId="3494"/>
    <cellStyle name="Valuta 11 2 5 2" xfId="3495"/>
    <cellStyle name="Valuta 11 2 6" xfId="3496"/>
    <cellStyle name="Valuta 11 2 7" xfId="3492"/>
    <cellStyle name="Valuta 11 2 8" xfId="7342"/>
    <cellStyle name="Valuta 11 3" xfId="535"/>
    <cellStyle name="Valuta 11 3 2" xfId="1622"/>
    <cellStyle name="Valuta 11 3 2 2" xfId="7938"/>
    <cellStyle name="Valuta 11 3 2 3" xfId="6769"/>
    <cellStyle name="Valuta 11 3 3" xfId="1623"/>
    <cellStyle name="Valuta 11 3 3 2" xfId="3498"/>
    <cellStyle name="Valuta 11 3 3 3" xfId="6377"/>
    <cellStyle name="Valuta 11 3 3 4" xfId="8660"/>
    <cellStyle name="Valuta 11 3 3 5" xfId="14528"/>
    <cellStyle name="Valuta 11 3 3 6" xfId="5952"/>
    <cellStyle name="Valuta 11 3 4" xfId="1624"/>
    <cellStyle name="Valuta 11 3 5" xfId="3499"/>
    <cellStyle name="Valuta 11 3 5 2" xfId="3500"/>
    <cellStyle name="Valuta 11 3 6" xfId="3501"/>
    <cellStyle name="Valuta 11 3 7" xfId="3497"/>
    <cellStyle name="Valuta 11 3 8" xfId="6770"/>
    <cellStyle name="Valuta 12 2" xfId="536"/>
    <cellStyle name="Valuta 12 2 2" xfId="1625"/>
    <cellStyle name="Valuta 12 2 2 2" xfId="8143"/>
    <cellStyle name="Valuta 12 2 2 3" xfId="6767"/>
    <cellStyle name="Valuta 12 2 3" xfId="1626"/>
    <cellStyle name="Valuta 12 2 3 2" xfId="3503"/>
    <cellStyle name="Valuta 12 2 3 3" xfId="6378"/>
    <cellStyle name="Valuta 12 2 3 4" xfId="8661"/>
    <cellStyle name="Valuta 12 2 3 5" xfId="14529"/>
    <cellStyle name="Valuta 12 2 3 6" xfId="5953"/>
    <cellStyle name="Valuta 12 2 4" xfId="1627"/>
    <cellStyle name="Valuta 12 2 5" xfId="3504"/>
    <cellStyle name="Valuta 12 2 5 2" xfId="3505"/>
    <cellStyle name="Valuta 12 2 6" xfId="3506"/>
    <cellStyle name="Valuta 12 2 7" xfId="3502"/>
    <cellStyle name="Valuta 12 2 8" xfId="6768"/>
    <cellStyle name="Valuta 12 3" xfId="537"/>
    <cellStyle name="Valuta 12 3 2" xfId="1628"/>
    <cellStyle name="Valuta 12 3 2 2" xfId="8243"/>
    <cellStyle name="Valuta 12 3 2 2 2" xfId="8665"/>
    <cellStyle name="Valuta 12 3 2 3" xfId="7340"/>
    <cellStyle name="Valuta 12 3 2 3 2" xfId="8666"/>
    <cellStyle name="Valuta 12 3 2 4" xfId="8664"/>
    <cellStyle name="Valuta 12 3 3" xfId="1629"/>
    <cellStyle name="Valuta 12 3 3 2" xfId="3508"/>
    <cellStyle name="Valuta 12 3 3 2 2" xfId="8668"/>
    <cellStyle name="Valuta 12 3 3 3" xfId="6379"/>
    <cellStyle name="Valuta 12 3 3 3 2" xfId="8669"/>
    <cellStyle name="Valuta 12 3 3 4" xfId="8670"/>
    <cellStyle name="Valuta 12 3 3 5" xfId="8667"/>
    <cellStyle name="Valuta 12 3 3 6" xfId="14530"/>
    <cellStyle name="Valuta 12 3 3 7" xfId="5954"/>
    <cellStyle name="Valuta 12 3 4" xfId="1630"/>
    <cellStyle name="Valuta 12 3 4 2" xfId="8671"/>
    <cellStyle name="Valuta 12 3 5" xfId="3509"/>
    <cellStyle name="Valuta 12 3 5 2" xfId="3510"/>
    <cellStyle name="Valuta 12 3 5 2 2" xfId="8673"/>
    <cellStyle name="Valuta 12 3 5 3" xfId="8672"/>
    <cellStyle name="Valuta 12 3 6" xfId="3511"/>
    <cellStyle name="Valuta 12 3 6 2" xfId="8674"/>
    <cellStyle name="Valuta 12 3 7" xfId="3507"/>
    <cellStyle name="Valuta 12 3 7 2" xfId="8675"/>
    <cellStyle name="Valuta 12 3 8" xfId="6766"/>
    <cellStyle name="Valuta 12 3 8 2" xfId="8676"/>
    <cellStyle name="Valuta 12 3 9" xfId="8663"/>
    <cellStyle name="Valuta 13 2" xfId="538"/>
    <cellStyle name="Valuta 13 2 2" xfId="1631"/>
    <cellStyle name="Valuta 13 2 2 2" xfId="7937"/>
    <cellStyle name="Valuta 13 2 2 2 2" xfId="8679"/>
    <cellStyle name="Valuta 13 2 2 3" xfId="6765"/>
    <cellStyle name="Valuta 13 2 2 3 2" xfId="8680"/>
    <cellStyle name="Valuta 13 2 2 4" xfId="8678"/>
    <cellStyle name="Valuta 13 2 3" xfId="1632"/>
    <cellStyle name="Valuta 13 2 3 2" xfId="3513"/>
    <cellStyle name="Valuta 13 2 3 2 2" xfId="8682"/>
    <cellStyle name="Valuta 13 2 3 3" xfId="6380"/>
    <cellStyle name="Valuta 13 2 3 3 2" xfId="8683"/>
    <cellStyle name="Valuta 13 2 3 4" xfId="8684"/>
    <cellStyle name="Valuta 13 2 3 5" xfId="8681"/>
    <cellStyle name="Valuta 13 2 3 6" xfId="14531"/>
    <cellStyle name="Valuta 13 2 3 7" xfId="5955"/>
    <cellStyle name="Valuta 13 2 4" xfId="1633"/>
    <cellStyle name="Valuta 13 2 4 2" xfId="8685"/>
    <cellStyle name="Valuta 13 2 5" xfId="3514"/>
    <cellStyle name="Valuta 13 2 5 2" xfId="3515"/>
    <cellStyle name="Valuta 13 2 5 2 2" xfId="8687"/>
    <cellStyle name="Valuta 13 2 5 3" xfId="8686"/>
    <cellStyle name="Valuta 13 2 6" xfId="3516"/>
    <cellStyle name="Valuta 13 2 6 2" xfId="8688"/>
    <cellStyle name="Valuta 13 2 7" xfId="3512"/>
    <cellStyle name="Valuta 13 2 7 2" xfId="8689"/>
    <cellStyle name="Valuta 13 2 8" xfId="7341"/>
    <cellStyle name="Valuta 13 2 8 2" xfId="8690"/>
    <cellStyle name="Valuta 13 2 9" xfId="8677"/>
    <cellStyle name="Valuta 13 3" xfId="539"/>
    <cellStyle name="Valuta 13 3 2" xfId="1634"/>
    <cellStyle name="Valuta 13 3 2 2" xfId="7936"/>
    <cellStyle name="Valuta 13 3 2 2 2" xfId="8693"/>
    <cellStyle name="Valuta 13 3 2 3" xfId="6222"/>
    <cellStyle name="Valuta 13 3 2 3 2" xfId="8694"/>
    <cellStyle name="Valuta 13 3 2 4" xfId="8692"/>
    <cellStyle name="Valuta 13 3 3" xfId="1635"/>
    <cellStyle name="Valuta 13 3 3 2" xfId="3518"/>
    <cellStyle name="Valuta 13 3 3 2 2" xfId="8696"/>
    <cellStyle name="Valuta 13 3 3 3" xfId="6382"/>
    <cellStyle name="Valuta 13 3 3 3 2" xfId="8697"/>
    <cellStyle name="Valuta 13 3 3 4" xfId="8698"/>
    <cellStyle name="Valuta 13 3 3 5" xfId="8695"/>
    <cellStyle name="Valuta 13 3 3 6" xfId="14532"/>
    <cellStyle name="Valuta 13 3 3 7" xfId="5956"/>
    <cellStyle name="Valuta 13 3 4" xfId="1636"/>
    <cellStyle name="Valuta 13 3 4 2" xfId="8699"/>
    <cellStyle name="Valuta 13 3 5" xfId="3519"/>
    <cellStyle name="Valuta 13 3 5 2" xfId="3520"/>
    <cellStyle name="Valuta 13 3 5 2 2" xfId="8701"/>
    <cellStyle name="Valuta 13 3 5 3" xfId="8700"/>
    <cellStyle name="Valuta 13 3 6" xfId="3521"/>
    <cellStyle name="Valuta 13 3 6 2" xfId="8702"/>
    <cellStyle name="Valuta 13 3 7" xfId="3517"/>
    <cellStyle name="Valuta 13 3 7 2" xfId="8703"/>
    <cellStyle name="Valuta 13 3 8" xfId="6764"/>
    <cellStyle name="Valuta 13 3 8 2" xfId="8704"/>
    <cellStyle name="Valuta 13 3 9" xfId="8691"/>
    <cellStyle name="Valuta 15" xfId="3"/>
    <cellStyle name="Valuta 15 2" xfId="785"/>
    <cellStyle name="Valuta 15 2 2" xfId="1637"/>
    <cellStyle name="Valuta 15 2 2 2" xfId="7338"/>
    <cellStyle name="Valuta 15 2 2 2 2" xfId="8708"/>
    <cellStyle name="Valuta 15 2 2 3" xfId="8709"/>
    <cellStyle name="Valuta 15 2 2 4" xfId="8707"/>
    <cellStyle name="Valuta 15 2 3" xfId="3524"/>
    <cellStyle name="Valuta 15 2 3 2" xfId="8710"/>
    <cellStyle name="Valuta 15 2 4" xfId="3525"/>
    <cellStyle name="Valuta 15 2 4 2" xfId="8711"/>
    <cellStyle name="Valuta 15 2 5" xfId="3523"/>
    <cellStyle name="Valuta 15 2 5 2" xfId="8712"/>
    <cellStyle name="Valuta 15 2 6" xfId="6215"/>
    <cellStyle name="Valuta 15 2 6 2" xfId="8713"/>
    <cellStyle name="Valuta 15 2 7" xfId="7339"/>
    <cellStyle name="Valuta 15 2 7 2" xfId="8714"/>
    <cellStyle name="Valuta 15 2 8" xfId="8706"/>
    <cellStyle name="Valuta 15 3" xfId="1638"/>
    <cellStyle name="Valuta 15 3 2" xfId="3526"/>
    <cellStyle name="Valuta 15 3 2 2" xfId="8716"/>
    <cellStyle name="Valuta 15 3 3" xfId="6383"/>
    <cellStyle name="Valuta 15 3 3 2" xfId="8717"/>
    <cellStyle name="Valuta 15 3 4" xfId="8718"/>
    <cellStyle name="Valuta 15 3 5" xfId="8715"/>
    <cellStyle name="Valuta 15 3 6" xfId="14533"/>
    <cellStyle name="Valuta 15 3 7" xfId="5957"/>
    <cellStyle name="Valuta 15 4" xfId="1639"/>
    <cellStyle name="Valuta 15 4 2" xfId="8719"/>
    <cellStyle name="Valuta 15 5" xfId="3527"/>
    <cellStyle name="Valuta 15 5 2" xfId="3528"/>
    <cellStyle name="Valuta 15 5 2 2" xfId="8721"/>
    <cellStyle name="Valuta 15 5 3" xfId="8720"/>
    <cellStyle name="Valuta 15 6" xfId="3529"/>
    <cellStyle name="Valuta 15 6 2" xfId="8722"/>
    <cellStyle name="Valuta 15 7" xfId="3522"/>
    <cellStyle name="Valuta 15 7 2" xfId="8723"/>
    <cellStyle name="Valuta 15 8" xfId="8162"/>
    <cellStyle name="Valuta 15 8 2" xfId="8724"/>
    <cellStyle name="Valuta 15 9" xfId="8705"/>
    <cellStyle name="Valuta 15_ogr hl" xfId="1640"/>
    <cellStyle name="Valuta 19" xfId="540"/>
    <cellStyle name="Valuta 19 2" xfId="1641"/>
    <cellStyle name="Valuta 19 2 2" xfId="7935"/>
    <cellStyle name="Valuta 19 2 2 2" xfId="8727"/>
    <cellStyle name="Valuta 19 2 3" xfId="6210"/>
    <cellStyle name="Valuta 19 2 3 2" xfId="8728"/>
    <cellStyle name="Valuta 19 2 4" xfId="8726"/>
    <cellStyle name="Valuta 19 3" xfId="1642"/>
    <cellStyle name="Valuta 19 3 2" xfId="3531"/>
    <cellStyle name="Valuta 19 3 2 2" xfId="8730"/>
    <cellStyle name="Valuta 19 3 3" xfId="6384"/>
    <cellStyle name="Valuta 19 3 3 2" xfId="8731"/>
    <cellStyle name="Valuta 19 3 4" xfId="8732"/>
    <cellStyle name="Valuta 19 3 5" xfId="8729"/>
    <cellStyle name="Valuta 19 3 6" xfId="14534"/>
    <cellStyle name="Valuta 19 3 7" xfId="5958"/>
    <cellStyle name="Valuta 19 4" xfId="1643"/>
    <cellStyle name="Valuta 19 4 2" xfId="8733"/>
    <cellStyle name="Valuta 19 5" xfId="3532"/>
    <cellStyle name="Valuta 19 5 2" xfId="3533"/>
    <cellStyle name="Valuta 19 5 2 2" xfId="8735"/>
    <cellStyle name="Valuta 19 5 3" xfId="8734"/>
    <cellStyle name="Valuta 19 6" xfId="3534"/>
    <cellStyle name="Valuta 19 6 2" xfId="8736"/>
    <cellStyle name="Valuta 19 7" xfId="3530"/>
    <cellStyle name="Valuta 19 7 2" xfId="8737"/>
    <cellStyle name="Valuta 19 8" xfId="7337"/>
    <cellStyle name="Valuta 19 8 2" xfId="8738"/>
    <cellStyle name="Valuta 19 9" xfId="8725"/>
    <cellStyle name="Valuta 2" xfId="541"/>
    <cellStyle name="Valuta 2 1" xfId="1644"/>
    <cellStyle name="Valuta 2 1 2" xfId="7081"/>
    <cellStyle name="Valuta 2 1 2 2" xfId="8741"/>
    <cellStyle name="Valuta 2 1 3" xfId="6224"/>
    <cellStyle name="Valuta 2 1 3 2" xfId="8742"/>
    <cellStyle name="Valuta 2 1 4" xfId="8740"/>
    <cellStyle name="Valuta 2 10" xfId="3536"/>
    <cellStyle name="Valuta 2 10 2" xfId="8743"/>
    <cellStyle name="Valuta 2 11" xfId="3535"/>
    <cellStyle name="Valuta 2 11 2" xfId="8744"/>
    <cellStyle name="Valuta 2 12" xfId="6223"/>
    <cellStyle name="Valuta 2 12 2" xfId="8745"/>
    <cellStyle name="Valuta 2 13" xfId="8739"/>
    <cellStyle name="Valuta 2 2" xfId="542"/>
    <cellStyle name="Valuta 2 2 10" xfId="8746"/>
    <cellStyle name="Valuta 2 2 2" xfId="1645"/>
    <cellStyle name="Valuta 2 2 2 2" xfId="1646"/>
    <cellStyle name="Valuta 2 2 2 2 2" xfId="7933"/>
    <cellStyle name="Valuta 2 2 2 2 2 2" xfId="8749"/>
    <cellStyle name="Valuta 2 2 2 2 3" xfId="7336"/>
    <cellStyle name="Valuta 2 2 2 2 3 2" xfId="8750"/>
    <cellStyle name="Valuta 2 2 2 2 4" xfId="8748"/>
    <cellStyle name="Valuta 2 2 2 3" xfId="1647"/>
    <cellStyle name="Valuta 2 2 2 3 2" xfId="6364"/>
    <cellStyle name="Valuta 2 2 2 3 2 2" xfId="8752"/>
    <cellStyle name="Valuta 2 2 2 3 3" xfId="8753"/>
    <cellStyle name="Valuta 2 2 2 3 4" xfId="8751"/>
    <cellStyle name="Valuta 2 2 2 4" xfId="3538"/>
    <cellStyle name="Valuta 2 2 2 4 2" xfId="8754"/>
    <cellStyle name="Valuta 2 2 2 5" xfId="7335"/>
    <cellStyle name="Valuta 2 2 2 5 2" xfId="8755"/>
    <cellStyle name="Valuta 2 2 2 6" xfId="8747"/>
    <cellStyle name="Valuta 2 2 3" xfId="1648"/>
    <cellStyle name="Valuta 2 2 3 2" xfId="8191"/>
    <cellStyle name="Valuta 2 2 3 2 2" xfId="8757"/>
    <cellStyle name="Valuta 2 2 3 3" xfId="7333"/>
    <cellStyle name="Valuta 2 2 3 3 2" xfId="8758"/>
    <cellStyle name="Valuta 2 2 3 4" xfId="8756"/>
    <cellStyle name="Valuta 2 2 4" xfId="1649"/>
    <cellStyle name="Valuta 2 2 4 2" xfId="3539"/>
    <cellStyle name="Valuta 2 2 4 2 2" xfId="8760"/>
    <cellStyle name="Valuta 2 2 4 3" xfId="6385"/>
    <cellStyle name="Valuta 2 2 4 3 2" xfId="8761"/>
    <cellStyle name="Valuta 2 2 4 4" xfId="8762"/>
    <cellStyle name="Valuta 2 2 4 5" xfId="8759"/>
    <cellStyle name="Valuta 2 2 4 6" xfId="14536"/>
    <cellStyle name="Valuta 2 2 4 7" xfId="5960"/>
    <cellStyle name="Valuta 2 2 5" xfId="1650"/>
    <cellStyle name="Valuta 2 2 5 2" xfId="8763"/>
    <cellStyle name="Valuta 2 2 6" xfId="3540"/>
    <cellStyle name="Valuta 2 2 6 2" xfId="3541"/>
    <cellStyle name="Valuta 2 2 6 2 2" xfId="8765"/>
    <cellStyle name="Valuta 2 2 6 3" xfId="8764"/>
    <cellStyle name="Valuta 2 2 7" xfId="3542"/>
    <cellStyle name="Valuta 2 2 7 2" xfId="8766"/>
    <cellStyle name="Valuta 2 2 8" xfId="3537"/>
    <cellStyle name="Valuta 2 2 8 2" xfId="8767"/>
    <cellStyle name="Valuta 2 2 9" xfId="5889"/>
    <cellStyle name="Valuta 2 2 9 2" xfId="8768"/>
    <cellStyle name="Valuta 2 3" xfId="543"/>
    <cellStyle name="Valuta 2 3 10" xfId="8769"/>
    <cellStyle name="Valuta 2 3 2" xfId="1651"/>
    <cellStyle name="Valuta 2 3 2 2" xfId="7934"/>
    <cellStyle name="Valuta 2 3 2 2 2" xfId="8771"/>
    <cellStyle name="Valuta 2 3 2 3" xfId="6225"/>
    <cellStyle name="Valuta 2 3 2 3 2" xfId="8772"/>
    <cellStyle name="Valuta 2 3 2 4" xfId="8770"/>
    <cellStyle name="Valuta 2 3 3" xfId="1652"/>
    <cellStyle name="Valuta 2 3 3 2" xfId="7080"/>
    <cellStyle name="Valuta 2 3 3 2 2" xfId="8774"/>
    <cellStyle name="Valuta 2 3 3 3" xfId="6226"/>
    <cellStyle name="Valuta 2 3 3 3 2" xfId="8775"/>
    <cellStyle name="Valuta 2 3 3 4" xfId="8773"/>
    <cellStyle name="Valuta 2 3 4" xfId="1653"/>
    <cellStyle name="Valuta 2 3 4 2" xfId="3544"/>
    <cellStyle name="Valuta 2 3 4 2 2" xfId="8777"/>
    <cellStyle name="Valuta 2 3 4 3" xfId="6386"/>
    <cellStyle name="Valuta 2 3 4 3 2" xfId="8778"/>
    <cellStyle name="Valuta 2 3 4 4" xfId="8779"/>
    <cellStyle name="Valuta 2 3 4 5" xfId="8776"/>
    <cellStyle name="Valuta 2 3 4 6" xfId="14537"/>
    <cellStyle name="Valuta 2 3 4 7" xfId="5961"/>
    <cellStyle name="Valuta 2 3 5" xfId="1654"/>
    <cellStyle name="Valuta 2 3 5 2" xfId="8780"/>
    <cellStyle name="Valuta 2 3 6" xfId="3545"/>
    <cellStyle name="Valuta 2 3 6 2" xfId="3546"/>
    <cellStyle name="Valuta 2 3 6 2 2" xfId="8782"/>
    <cellStyle name="Valuta 2 3 6 3" xfId="8781"/>
    <cellStyle name="Valuta 2 3 7" xfId="3547"/>
    <cellStyle name="Valuta 2 3 7 2" xfId="8783"/>
    <cellStyle name="Valuta 2 3 8" xfId="3543"/>
    <cellStyle name="Valuta 2 3 8 2" xfId="8784"/>
    <cellStyle name="Valuta 2 3 9" xfId="7334"/>
    <cellStyle name="Valuta 2 3 9 2" xfId="8785"/>
    <cellStyle name="Valuta 2 4" xfId="1655"/>
    <cellStyle name="Valuta 2 4 2" xfId="7932"/>
    <cellStyle name="Valuta 2 4 2 2" xfId="8787"/>
    <cellStyle name="Valuta 2 4 3" xfId="6227"/>
    <cellStyle name="Valuta 2 4 3 2" xfId="8788"/>
    <cellStyle name="Valuta 2 4 4" xfId="8786"/>
    <cellStyle name="Valuta 2 5" xfId="1656"/>
    <cellStyle name="Valuta 2 5 2" xfId="7079"/>
    <cellStyle name="Valuta 2 5 2 2" xfId="8790"/>
    <cellStyle name="Valuta 2 5 3" xfId="7332"/>
    <cellStyle name="Valuta 2 5 3 2" xfId="8791"/>
    <cellStyle name="Valuta 2 5 4" xfId="8789"/>
    <cellStyle name="Valuta 2 6" xfId="1657"/>
    <cellStyle name="Valuta 2 6 2" xfId="6317"/>
    <cellStyle name="Valuta 2 6 2 2" xfId="8793"/>
    <cellStyle name="Valuta 2 6 3" xfId="7331"/>
    <cellStyle name="Valuta 2 6 3 2" xfId="8794"/>
    <cellStyle name="Valuta 2 6 4" xfId="8792"/>
    <cellStyle name="Valuta 2 7" xfId="1658"/>
    <cellStyle name="Valuta 2 7 2" xfId="1659"/>
    <cellStyle name="Valuta 2 7 2 2" xfId="8291"/>
    <cellStyle name="Valuta 2 7 2 2 2" xfId="8797"/>
    <cellStyle name="Valuta 2 7 2 3" xfId="6209"/>
    <cellStyle name="Valuta 2 7 2 3 2" xfId="8798"/>
    <cellStyle name="Valuta 2 7 2 4" xfId="8796"/>
    <cellStyle name="Valuta 2 7 3" xfId="1660"/>
    <cellStyle name="Valuta 2 7 3 2" xfId="7329"/>
    <cellStyle name="Valuta 2 7 3 2 2" xfId="8800"/>
    <cellStyle name="Valuta 2 7 3 3" xfId="8801"/>
    <cellStyle name="Valuta 2 7 3 4" xfId="8799"/>
    <cellStyle name="Valuta 2 7 4" xfId="3548"/>
    <cellStyle name="Valuta 2 7 4 2" xfId="8802"/>
    <cellStyle name="Valuta 2 7 5" xfId="7330"/>
    <cellStyle name="Valuta 2 7 5 2" xfId="8803"/>
    <cellStyle name="Valuta 2 7 6" xfId="8795"/>
    <cellStyle name="Valuta 2 8" xfId="1661"/>
    <cellStyle name="Valuta 2 8 2" xfId="6389"/>
    <cellStyle name="Valuta 2 8 2 2" xfId="8805"/>
    <cellStyle name="Valuta 2 8 3" xfId="8806"/>
    <cellStyle name="Valuta 2 8 4" xfId="8804"/>
    <cellStyle name="Valuta 2 8 5" xfId="14535"/>
    <cellStyle name="Valuta 2 8 6" xfId="5959"/>
    <cellStyle name="Valuta 2 9" xfId="1662"/>
    <cellStyle name="Valuta 2 9 2" xfId="8807"/>
    <cellStyle name="Valuta 3" xfId="5839"/>
    <cellStyle name="Valuta 3 2" xfId="544"/>
    <cellStyle name="Valuta 3 2 2" xfId="1663"/>
    <cellStyle name="Valuta 3 2 2 2" xfId="8115"/>
    <cellStyle name="Valuta 3 2 2 2 2" xfId="8811"/>
    <cellStyle name="Valuta 3 2 2 3" xfId="5846"/>
    <cellStyle name="Valuta 3 2 2 3 2" xfId="8812"/>
    <cellStyle name="Valuta 3 2 2 4" xfId="8810"/>
    <cellStyle name="Valuta 3 2 3" xfId="1664"/>
    <cellStyle name="Valuta 3 2 3 2" xfId="3550"/>
    <cellStyle name="Valuta 3 2 3 2 2" xfId="8814"/>
    <cellStyle name="Valuta 3 2 3 3" xfId="6390"/>
    <cellStyle name="Valuta 3 2 3 3 2" xfId="8815"/>
    <cellStyle name="Valuta 3 2 3 4" xfId="8816"/>
    <cellStyle name="Valuta 3 2 3 5" xfId="8813"/>
    <cellStyle name="Valuta 3 2 3 6" xfId="14538"/>
    <cellStyle name="Valuta 3 2 3 7" xfId="5962"/>
    <cellStyle name="Valuta 3 2 4" xfId="1665"/>
    <cellStyle name="Valuta 3 2 4 2" xfId="8817"/>
    <cellStyle name="Valuta 3 2 5" xfId="3551"/>
    <cellStyle name="Valuta 3 2 5 2" xfId="3552"/>
    <cellStyle name="Valuta 3 2 5 2 2" xfId="8819"/>
    <cellStyle name="Valuta 3 2 5 3" xfId="8818"/>
    <cellStyle name="Valuta 3 2 6" xfId="3553"/>
    <cellStyle name="Valuta 3 2 6 2" xfId="8820"/>
    <cellStyle name="Valuta 3 2 7" xfId="3549"/>
    <cellStyle name="Valuta 3 2 7 2" xfId="8821"/>
    <cellStyle name="Valuta 3 2 8" xfId="6228"/>
    <cellStyle name="Valuta 3 2 8 2" xfId="8822"/>
    <cellStyle name="Valuta 3 2 9" xfId="8809"/>
    <cellStyle name="Valuta 3 3" xfId="545"/>
    <cellStyle name="Valuta 3 3 2" xfId="1666"/>
    <cellStyle name="Valuta 3 3 2 2" xfId="7919"/>
    <cellStyle name="Valuta 3 3 2 2 2" xfId="8825"/>
    <cellStyle name="Valuta 3 3 2 3" xfId="7327"/>
    <cellStyle name="Valuta 3 3 2 3 2" xfId="8826"/>
    <cellStyle name="Valuta 3 3 2 4" xfId="8824"/>
    <cellStyle name="Valuta 3 3 3" xfId="1667"/>
    <cellStyle name="Valuta 3 3 3 2" xfId="3555"/>
    <cellStyle name="Valuta 3 3 3 2 2" xfId="8828"/>
    <cellStyle name="Valuta 3 3 3 3" xfId="6392"/>
    <cellStyle name="Valuta 3 3 3 3 2" xfId="8829"/>
    <cellStyle name="Valuta 3 3 3 4" xfId="8830"/>
    <cellStyle name="Valuta 3 3 3 5" xfId="8827"/>
    <cellStyle name="Valuta 3 3 3 6" xfId="14539"/>
    <cellStyle name="Valuta 3 3 3 7" xfId="5963"/>
    <cellStyle name="Valuta 3 3 4" xfId="1668"/>
    <cellStyle name="Valuta 3 3 4 2" xfId="8831"/>
    <cellStyle name="Valuta 3 3 5" xfId="3556"/>
    <cellStyle name="Valuta 3 3 5 2" xfId="3557"/>
    <cellStyle name="Valuta 3 3 5 2 2" xfId="8833"/>
    <cellStyle name="Valuta 3 3 5 3" xfId="8832"/>
    <cellStyle name="Valuta 3 3 6" xfId="3558"/>
    <cellStyle name="Valuta 3 3 6 2" xfId="8834"/>
    <cellStyle name="Valuta 3 3 7" xfId="3554"/>
    <cellStyle name="Valuta 3 3 7 2" xfId="8835"/>
    <cellStyle name="Valuta 3 3 8" xfId="7328"/>
    <cellStyle name="Valuta 3 3 8 2" xfId="8836"/>
    <cellStyle name="Valuta 3 3 9" xfId="8823"/>
    <cellStyle name="Valuta 3 4" xfId="546"/>
    <cellStyle name="Valuta 3 4 2" xfId="1669"/>
    <cellStyle name="Valuta 3 4 2 2" xfId="8187"/>
    <cellStyle name="Valuta 3 4 2 2 2" xfId="8839"/>
    <cellStyle name="Valuta 3 4 2 3" xfId="6208"/>
    <cellStyle name="Valuta 3 4 2 3 2" xfId="8840"/>
    <cellStyle name="Valuta 3 4 2 4" xfId="8838"/>
    <cellStyle name="Valuta 3 4 3" xfId="1670"/>
    <cellStyle name="Valuta 3 4 3 2" xfId="3560"/>
    <cellStyle name="Valuta 3 4 3 2 2" xfId="8842"/>
    <cellStyle name="Valuta 3 4 3 3" xfId="6393"/>
    <cellStyle name="Valuta 3 4 3 3 2" xfId="8843"/>
    <cellStyle name="Valuta 3 4 3 4" xfId="8844"/>
    <cellStyle name="Valuta 3 4 3 5" xfId="8841"/>
    <cellStyle name="Valuta 3 4 3 6" xfId="14540"/>
    <cellStyle name="Valuta 3 4 3 7" xfId="5964"/>
    <cellStyle name="Valuta 3 4 4" xfId="1671"/>
    <cellStyle name="Valuta 3 4 4 2" xfId="8845"/>
    <cellStyle name="Valuta 3 4 5" xfId="3561"/>
    <cellStyle name="Valuta 3 4 5 2" xfId="3562"/>
    <cellStyle name="Valuta 3 4 5 2 2" xfId="8847"/>
    <cellStyle name="Valuta 3 4 5 3" xfId="8846"/>
    <cellStyle name="Valuta 3 4 6" xfId="3563"/>
    <cellStyle name="Valuta 3 4 6 2" xfId="8848"/>
    <cellStyle name="Valuta 3 4 7" xfId="3559"/>
    <cellStyle name="Valuta 3 4 7 2" xfId="8849"/>
    <cellStyle name="Valuta 3 4 8" xfId="7326"/>
    <cellStyle name="Valuta 3 4 8 2" xfId="8850"/>
    <cellStyle name="Valuta 3 4 9" xfId="8837"/>
    <cellStyle name="Valuta 3 5" xfId="547"/>
    <cellStyle name="Valuta 3 5 2" xfId="1672"/>
    <cellStyle name="Valuta 3 5 2 2" xfId="7930"/>
    <cellStyle name="Valuta 3 5 2 2 2" xfId="8853"/>
    <cellStyle name="Valuta 3 5 2 3" xfId="7325"/>
    <cellStyle name="Valuta 3 5 2 3 2" xfId="8854"/>
    <cellStyle name="Valuta 3 5 2 4" xfId="8852"/>
    <cellStyle name="Valuta 3 5 3" xfId="1673"/>
    <cellStyle name="Valuta 3 5 3 2" xfId="3565"/>
    <cellStyle name="Valuta 3 5 3 2 2" xfId="8856"/>
    <cellStyle name="Valuta 3 5 3 3" xfId="6394"/>
    <cellStyle name="Valuta 3 5 3 3 2" xfId="8857"/>
    <cellStyle name="Valuta 3 5 3 4" xfId="8858"/>
    <cellStyle name="Valuta 3 5 3 5" xfId="8855"/>
    <cellStyle name="Valuta 3 5 3 6" xfId="14541"/>
    <cellStyle name="Valuta 3 5 3 7" xfId="5965"/>
    <cellStyle name="Valuta 3 5 4" xfId="1674"/>
    <cellStyle name="Valuta 3 5 4 2" xfId="8859"/>
    <cellStyle name="Valuta 3 5 5" xfId="3566"/>
    <cellStyle name="Valuta 3 5 5 2" xfId="3567"/>
    <cellStyle name="Valuta 3 5 5 2 2" xfId="8861"/>
    <cellStyle name="Valuta 3 5 5 3" xfId="8860"/>
    <cellStyle name="Valuta 3 5 6" xfId="3568"/>
    <cellStyle name="Valuta 3 5 6 2" xfId="8862"/>
    <cellStyle name="Valuta 3 5 7" xfId="3564"/>
    <cellStyle name="Valuta 3 5 7 2" xfId="8863"/>
    <cellStyle name="Valuta 3 5 8" xfId="7323"/>
    <cellStyle name="Valuta 3 5 8 2" xfId="8864"/>
    <cellStyle name="Valuta 3 5 9" xfId="8851"/>
    <cellStyle name="Valuta 3 6" xfId="548"/>
    <cellStyle name="Valuta 3 6 2" xfId="1675"/>
    <cellStyle name="Valuta 3 6 2 2" xfId="8121"/>
    <cellStyle name="Valuta 3 6 2 2 2" xfId="8867"/>
    <cellStyle name="Valuta 3 6 2 3" xfId="7324"/>
    <cellStyle name="Valuta 3 6 2 3 2" xfId="8868"/>
    <cellStyle name="Valuta 3 6 2 4" xfId="8866"/>
    <cellStyle name="Valuta 3 6 3" xfId="1676"/>
    <cellStyle name="Valuta 3 6 3 2" xfId="3570"/>
    <cellStyle name="Valuta 3 6 3 2 2" xfId="8870"/>
    <cellStyle name="Valuta 3 6 3 3" xfId="6395"/>
    <cellStyle name="Valuta 3 6 3 3 2" xfId="8871"/>
    <cellStyle name="Valuta 3 6 3 4" xfId="8872"/>
    <cellStyle name="Valuta 3 6 3 5" xfId="8869"/>
    <cellStyle name="Valuta 3 6 3 6" xfId="14542"/>
    <cellStyle name="Valuta 3 6 3 7" xfId="5966"/>
    <cellStyle name="Valuta 3 6 4" xfId="1677"/>
    <cellStyle name="Valuta 3 6 4 2" xfId="8873"/>
    <cellStyle name="Valuta 3 6 5" xfId="3571"/>
    <cellStyle name="Valuta 3 6 5 2" xfId="3572"/>
    <cellStyle name="Valuta 3 6 5 2 2" xfId="8875"/>
    <cellStyle name="Valuta 3 6 5 3" xfId="8874"/>
    <cellStyle name="Valuta 3 6 6" xfId="3573"/>
    <cellStyle name="Valuta 3 6 6 2" xfId="8876"/>
    <cellStyle name="Valuta 3 6 7" xfId="3569"/>
    <cellStyle name="Valuta 3 6 7 2" xfId="8877"/>
    <cellStyle name="Valuta 3 6 8" xfId="6229"/>
    <cellStyle name="Valuta 3 6 8 2" xfId="8878"/>
    <cellStyle name="Valuta 3 6 9" xfId="8865"/>
    <cellStyle name="Valuta 3 7" xfId="549"/>
    <cellStyle name="Valuta 3 7 2" xfId="1678"/>
    <cellStyle name="Valuta 3 7 2 2" xfId="7929"/>
    <cellStyle name="Valuta 3 7 2 2 2" xfId="8881"/>
    <cellStyle name="Valuta 3 7 2 3" xfId="7321"/>
    <cellStyle name="Valuta 3 7 2 3 2" xfId="8882"/>
    <cellStyle name="Valuta 3 7 2 4" xfId="8880"/>
    <cellStyle name="Valuta 3 7 3" xfId="1679"/>
    <cellStyle name="Valuta 3 7 3 2" xfId="3575"/>
    <cellStyle name="Valuta 3 7 3 2 2" xfId="8884"/>
    <cellStyle name="Valuta 3 7 3 3" xfId="6396"/>
    <cellStyle name="Valuta 3 7 3 3 2" xfId="8885"/>
    <cellStyle name="Valuta 3 7 3 4" xfId="8886"/>
    <cellStyle name="Valuta 3 7 3 5" xfId="8883"/>
    <cellStyle name="Valuta 3 7 3 6" xfId="14543"/>
    <cellStyle name="Valuta 3 7 3 7" xfId="5967"/>
    <cellStyle name="Valuta 3 7 4" xfId="1680"/>
    <cellStyle name="Valuta 3 7 4 2" xfId="8887"/>
    <cellStyle name="Valuta 3 7 5" xfId="3576"/>
    <cellStyle name="Valuta 3 7 5 2" xfId="3577"/>
    <cellStyle name="Valuta 3 7 5 2 2" xfId="8889"/>
    <cellStyle name="Valuta 3 7 5 3" xfId="8888"/>
    <cellStyle name="Valuta 3 7 6" xfId="3578"/>
    <cellStyle name="Valuta 3 7 6 2" xfId="8890"/>
    <cellStyle name="Valuta 3 7 7" xfId="3574"/>
    <cellStyle name="Valuta 3 7 7 2" xfId="8891"/>
    <cellStyle name="Valuta 3 7 8" xfId="6365"/>
    <cellStyle name="Valuta 3 7 8 2" xfId="8892"/>
    <cellStyle name="Valuta 3 7 9" xfId="8879"/>
    <cellStyle name="Valuta 3 8" xfId="550"/>
    <cellStyle name="Valuta 3 8 2" xfId="1681"/>
    <cellStyle name="Valuta 3 8 2 2" xfId="7928"/>
    <cellStyle name="Valuta 3 8 2 2 2" xfId="8895"/>
    <cellStyle name="Valuta 3 8 2 3" xfId="6230"/>
    <cellStyle name="Valuta 3 8 2 3 2" xfId="8896"/>
    <cellStyle name="Valuta 3 8 2 4" xfId="8894"/>
    <cellStyle name="Valuta 3 8 3" xfId="1682"/>
    <cellStyle name="Valuta 3 8 3 2" xfId="3580"/>
    <cellStyle name="Valuta 3 8 3 2 2" xfId="8898"/>
    <cellStyle name="Valuta 3 8 3 3" xfId="6397"/>
    <cellStyle name="Valuta 3 8 3 3 2" xfId="8899"/>
    <cellStyle name="Valuta 3 8 3 4" xfId="8900"/>
    <cellStyle name="Valuta 3 8 3 5" xfId="8897"/>
    <cellStyle name="Valuta 3 8 3 6" xfId="14544"/>
    <cellStyle name="Valuta 3 8 3 7" xfId="5968"/>
    <cellStyle name="Valuta 3 8 4" xfId="1683"/>
    <cellStyle name="Valuta 3 8 4 2" xfId="8901"/>
    <cellStyle name="Valuta 3 8 5" xfId="3581"/>
    <cellStyle name="Valuta 3 8 5 2" xfId="3582"/>
    <cellStyle name="Valuta 3 8 5 2 2" xfId="8903"/>
    <cellStyle name="Valuta 3 8 5 3" xfId="8902"/>
    <cellStyle name="Valuta 3 8 6" xfId="3583"/>
    <cellStyle name="Valuta 3 8 6 2" xfId="8904"/>
    <cellStyle name="Valuta 3 8 7" xfId="3579"/>
    <cellStyle name="Valuta 3 8 7 2" xfId="8905"/>
    <cellStyle name="Valuta 3 8 8" xfId="7322"/>
    <cellStyle name="Valuta 3 8 8 2" xfId="8906"/>
    <cellStyle name="Valuta 3 8 9" xfId="8893"/>
    <cellStyle name="Valuta 3 9" xfId="8808"/>
    <cellStyle name="Valuta 4" xfId="7150"/>
    <cellStyle name="Valuta 4 2" xfId="8907"/>
    <cellStyle name="Valuta 4 3" xfId="15531"/>
    <cellStyle name="Valuta 4 3 2" xfId="21104"/>
    <cellStyle name="Valuta 4 4" xfId="20917"/>
    <cellStyle name="Valuta 5" xfId="20893"/>
    <cellStyle name="Valuta 6" xfId="20912"/>
    <cellStyle name="Vejica [0] 2" xfId="551"/>
    <cellStyle name="Vejica [0] 2 2" xfId="1684"/>
    <cellStyle name="Vejica [0] 2 2 2" xfId="7078"/>
    <cellStyle name="Vejica [0] 2 2 2 2" xfId="8910"/>
    <cellStyle name="Vejica [0] 2 2 3" xfId="5890"/>
    <cellStyle name="Vejica [0] 2 2 3 2" xfId="8911"/>
    <cellStyle name="Vejica [0] 2 2 4" xfId="8909"/>
    <cellStyle name="Vejica [0] 2 3" xfId="1685"/>
    <cellStyle name="Vejica [0] 2 3 2" xfId="6399"/>
    <cellStyle name="Vejica [0] 2 3 2 2" xfId="8913"/>
    <cellStyle name="Vejica [0] 2 3 3" xfId="8914"/>
    <cellStyle name="Vejica [0] 2 3 4" xfId="8912"/>
    <cellStyle name="Vejica [0] 2 3 5" xfId="14545"/>
    <cellStyle name="Vejica [0] 2 3 6" xfId="5969"/>
    <cellStyle name="Vejica [0] 2 4" xfId="1686"/>
    <cellStyle name="Vejica [0] 2 4 2" xfId="8915"/>
    <cellStyle name="Vejica [0] 2 5" xfId="3585"/>
    <cellStyle name="Vejica [0] 2 5 2" xfId="8916"/>
    <cellStyle name="Vejica [0] 2 6" xfId="3584"/>
    <cellStyle name="Vejica [0] 2 6 2" xfId="8917"/>
    <cellStyle name="Vejica [0] 2 7" xfId="8908"/>
    <cellStyle name="Vejica 10" xfId="552"/>
    <cellStyle name="Vejica 10 10" xfId="7320"/>
    <cellStyle name="Vejica 10 10 2" xfId="8919"/>
    <cellStyle name="Vejica 10 11" xfId="8918"/>
    <cellStyle name="Vejica 10 2" xfId="553"/>
    <cellStyle name="Vejica 10 2 2" xfId="1687"/>
    <cellStyle name="Vejica 10 2 2 2" xfId="8116"/>
    <cellStyle name="Vejica 10 2 2 2 2" xfId="8922"/>
    <cellStyle name="Vejica 10 2 2 3" xfId="6207"/>
    <cellStyle name="Vejica 10 2 2 3 2" xfId="8923"/>
    <cellStyle name="Vejica 10 2 2 4" xfId="8921"/>
    <cellStyle name="Vejica 10 2 3" xfId="1688"/>
    <cellStyle name="Vejica 10 2 3 2" xfId="3588"/>
    <cellStyle name="Vejica 10 2 3 2 2" xfId="8925"/>
    <cellStyle name="Vejica 10 2 3 3" xfId="6400"/>
    <cellStyle name="Vejica 10 2 3 3 2" xfId="8926"/>
    <cellStyle name="Vejica 10 2 3 4" xfId="8927"/>
    <cellStyle name="Vejica 10 2 3 5" xfId="8924"/>
    <cellStyle name="Vejica 10 2 3 6" xfId="14547"/>
    <cellStyle name="Vejica 10 2 3 7" xfId="5971"/>
    <cellStyle name="Vejica 10 2 4" xfId="1689"/>
    <cellStyle name="Vejica 10 2 4 2" xfId="8928"/>
    <cellStyle name="Vejica 10 2 5" xfId="3589"/>
    <cellStyle name="Vejica 10 2 5 2" xfId="3590"/>
    <cellStyle name="Vejica 10 2 5 2 2" xfId="8930"/>
    <cellStyle name="Vejica 10 2 5 3" xfId="8929"/>
    <cellStyle name="Vejica 10 2 6" xfId="3591"/>
    <cellStyle name="Vejica 10 2 6 2" xfId="8931"/>
    <cellStyle name="Vejica 10 2 7" xfId="3587"/>
    <cellStyle name="Vejica 10 2 7 2" xfId="8932"/>
    <cellStyle name="Vejica 10 2 8" xfId="7319"/>
    <cellStyle name="Vejica 10 2 8 2" xfId="8933"/>
    <cellStyle name="Vejica 10 2 9" xfId="8920"/>
    <cellStyle name="Vejica 10 3" xfId="554"/>
    <cellStyle name="Vejica 10 3 2" xfId="1690"/>
    <cellStyle name="Vejica 10 3 2 2" xfId="7920"/>
    <cellStyle name="Vejica 10 3 2 2 2" xfId="8936"/>
    <cellStyle name="Vejica 10 3 2 3" xfId="6366"/>
    <cellStyle name="Vejica 10 3 2 3 2" xfId="8937"/>
    <cellStyle name="Vejica 10 3 2 4" xfId="8935"/>
    <cellStyle name="Vejica 10 3 3" xfId="1691"/>
    <cellStyle name="Vejica 10 3 3 2" xfId="3593"/>
    <cellStyle name="Vejica 10 3 3 2 2" xfId="8939"/>
    <cellStyle name="Vejica 10 3 3 3" xfId="6401"/>
    <cellStyle name="Vejica 10 3 3 3 2" xfId="8940"/>
    <cellStyle name="Vejica 10 3 3 4" xfId="8941"/>
    <cellStyle name="Vejica 10 3 3 5" xfId="8938"/>
    <cellStyle name="Vejica 10 3 3 6" xfId="14548"/>
    <cellStyle name="Vejica 10 3 3 7" xfId="5972"/>
    <cellStyle name="Vejica 10 3 4" xfId="1692"/>
    <cellStyle name="Vejica 10 3 4 2" xfId="8942"/>
    <cellStyle name="Vejica 10 3 5" xfId="3594"/>
    <cellStyle name="Vejica 10 3 5 2" xfId="3595"/>
    <cellStyle name="Vejica 10 3 5 2 2" xfId="8944"/>
    <cellStyle name="Vejica 10 3 5 3" xfId="8943"/>
    <cellStyle name="Vejica 10 3 6" xfId="3596"/>
    <cellStyle name="Vejica 10 3 6 2" xfId="8945"/>
    <cellStyle name="Vejica 10 3 7" xfId="3592"/>
    <cellStyle name="Vejica 10 3 7 2" xfId="8946"/>
    <cellStyle name="Vejica 10 3 8" xfId="6231"/>
    <cellStyle name="Vejica 10 3 8 2" xfId="8947"/>
    <cellStyle name="Vejica 10 3 9" xfId="8934"/>
    <cellStyle name="Vejica 10 4" xfId="795"/>
    <cellStyle name="Vejica 10 4 2" xfId="3598"/>
    <cellStyle name="Vejica 10 4 2 2" xfId="8949"/>
    <cellStyle name="Vejica 10 4 3" xfId="3599"/>
    <cellStyle name="Vejica 10 4 3 2" xfId="8950"/>
    <cellStyle name="Vejica 10 4 4" xfId="3597"/>
    <cellStyle name="Vejica 10 4 4 2" xfId="8951"/>
    <cellStyle name="Vejica 10 4 5" xfId="6221"/>
    <cellStyle name="Vejica 10 4 5 2" xfId="8952"/>
    <cellStyle name="Vejica 10 4 6" xfId="7318"/>
    <cellStyle name="Vejica 10 4 6 2" xfId="8953"/>
    <cellStyle name="Vejica 10 4 7" xfId="8948"/>
    <cellStyle name="Vejica 10 5" xfId="1693"/>
    <cellStyle name="Vejica 10 5 2" xfId="3600"/>
    <cellStyle name="Vejica 10 5 2 2" xfId="8955"/>
    <cellStyle name="Vejica 10 5 3" xfId="6402"/>
    <cellStyle name="Vejica 10 5 3 2" xfId="8956"/>
    <cellStyle name="Vejica 10 5 4" xfId="8957"/>
    <cellStyle name="Vejica 10 5 5" xfId="8954"/>
    <cellStyle name="Vejica 10 5 6" xfId="14546"/>
    <cellStyle name="Vejica 10 5 7" xfId="5970"/>
    <cellStyle name="Vejica 10 6" xfId="1694"/>
    <cellStyle name="Vejica 10 6 2" xfId="8958"/>
    <cellStyle name="Vejica 10 7" xfId="3601"/>
    <cellStyle name="Vejica 10 7 2" xfId="3602"/>
    <cellStyle name="Vejica 10 7 2 2" xfId="8960"/>
    <cellStyle name="Vejica 10 7 3" xfId="8959"/>
    <cellStyle name="Vejica 10 8" xfId="3603"/>
    <cellStyle name="Vejica 10 8 2" xfId="8961"/>
    <cellStyle name="Vejica 10 9" xfId="3586"/>
    <cellStyle name="Vejica 10 9 2" xfId="8962"/>
    <cellStyle name="Vejica 11" xfId="555"/>
    <cellStyle name="Vejica 11 2" xfId="556"/>
    <cellStyle name="Vejica 11 2 2" xfId="1695"/>
    <cellStyle name="Vejica 11 2 2 2" xfId="8188"/>
    <cellStyle name="Vejica 11 2 2 2 2" xfId="8966"/>
    <cellStyle name="Vejica 11 2 2 3" xfId="6205"/>
    <cellStyle name="Vejica 11 2 2 3 2" xfId="8967"/>
    <cellStyle name="Vejica 11 2 2 4" xfId="8965"/>
    <cellStyle name="Vejica 11 2 3" xfId="1696"/>
    <cellStyle name="Vejica 11 2 3 2" xfId="3606"/>
    <cellStyle name="Vejica 11 2 3 2 2" xfId="8969"/>
    <cellStyle name="Vejica 11 2 3 3" xfId="6403"/>
    <cellStyle name="Vejica 11 2 3 3 2" xfId="8970"/>
    <cellStyle name="Vejica 11 2 3 4" xfId="8971"/>
    <cellStyle name="Vejica 11 2 3 5" xfId="8968"/>
    <cellStyle name="Vejica 11 2 3 6" xfId="14550"/>
    <cellStyle name="Vejica 11 2 3 7" xfId="5974"/>
    <cellStyle name="Vejica 11 2 4" xfId="1697"/>
    <cellStyle name="Vejica 11 2 4 2" xfId="8972"/>
    <cellStyle name="Vejica 11 2 5" xfId="3607"/>
    <cellStyle name="Vejica 11 2 5 2" xfId="3608"/>
    <cellStyle name="Vejica 11 2 5 2 2" xfId="8974"/>
    <cellStyle name="Vejica 11 2 5 3" xfId="8973"/>
    <cellStyle name="Vejica 11 2 6" xfId="3609"/>
    <cellStyle name="Vejica 11 2 6 2" xfId="8975"/>
    <cellStyle name="Vejica 11 2 7" xfId="3605"/>
    <cellStyle name="Vejica 11 2 7 2" xfId="8976"/>
    <cellStyle name="Vejica 11 2 8" xfId="6206"/>
    <cellStyle name="Vejica 11 2 8 2" xfId="8977"/>
    <cellStyle name="Vejica 11 2 9" xfId="8964"/>
    <cellStyle name="Vejica 11 3" xfId="557"/>
    <cellStyle name="Vejica 11 3 2" xfId="1698"/>
    <cellStyle name="Vejica 11 3 2 2" xfId="7927"/>
    <cellStyle name="Vejica 11 3 2 2 2" xfId="8980"/>
    <cellStyle name="Vejica 11 3 2 3" xfId="7316"/>
    <cellStyle name="Vejica 11 3 2 3 2" xfId="8981"/>
    <cellStyle name="Vejica 11 3 2 4" xfId="8979"/>
    <cellStyle name="Vejica 11 3 3" xfId="1699"/>
    <cellStyle name="Vejica 11 3 3 2" xfId="3611"/>
    <cellStyle name="Vejica 11 3 3 2 2" xfId="8983"/>
    <cellStyle name="Vejica 11 3 3 3" xfId="6404"/>
    <cellStyle name="Vejica 11 3 3 3 2" xfId="8984"/>
    <cellStyle name="Vejica 11 3 3 4" xfId="8985"/>
    <cellStyle name="Vejica 11 3 3 5" xfId="8982"/>
    <cellStyle name="Vejica 11 3 3 6" xfId="14551"/>
    <cellStyle name="Vejica 11 3 3 7" xfId="5975"/>
    <cellStyle name="Vejica 11 3 4" xfId="1700"/>
    <cellStyle name="Vejica 11 3 4 2" xfId="8986"/>
    <cellStyle name="Vejica 11 3 5" xfId="3612"/>
    <cellStyle name="Vejica 11 3 5 2" xfId="3613"/>
    <cellStyle name="Vejica 11 3 5 2 2" xfId="8988"/>
    <cellStyle name="Vejica 11 3 5 3" xfId="8987"/>
    <cellStyle name="Vejica 11 3 6" xfId="3614"/>
    <cellStyle name="Vejica 11 3 6 2" xfId="8989"/>
    <cellStyle name="Vejica 11 3 7" xfId="3610"/>
    <cellStyle name="Vejica 11 3 7 2" xfId="8990"/>
    <cellStyle name="Vejica 11 3 8" xfId="7317"/>
    <cellStyle name="Vejica 11 3 8 2" xfId="8991"/>
    <cellStyle name="Vejica 11 3 9" xfId="8978"/>
    <cellStyle name="Vejica 11 4" xfId="1701"/>
    <cellStyle name="Vejica 11 4 2" xfId="8142"/>
    <cellStyle name="Vejica 11 4 2 2" xfId="8993"/>
    <cellStyle name="Vejica 11 4 3" xfId="7315"/>
    <cellStyle name="Vejica 11 4 3 2" xfId="8994"/>
    <cellStyle name="Vejica 11 4 4" xfId="8992"/>
    <cellStyle name="Vejica 11 5" xfId="1702"/>
    <cellStyle name="Vejica 11 5 2" xfId="6405"/>
    <cellStyle name="Vejica 11 5 2 2" xfId="8996"/>
    <cellStyle name="Vejica 11 5 3" xfId="8997"/>
    <cellStyle name="Vejica 11 5 4" xfId="8995"/>
    <cellStyle name="Vejica 11 5 5" xfId="14549"/>
    <cellStyle name="Vejica 11 5 6" xfId="5973"/>
    <cellStyle name="Vejica 11 6" xfId="1703"/>
    <cellStyle name="Vejica 11 6 2" xfId="8998"/>
    <cellStyle name="Vejica 11 7" xfId="3615"/>
    <cellStyle name="Vejica 11 7 2" xfId="8999"/>
    <cellStyle name="Vejica 11 8" xfId="3604"/>
    <cellStyle name="Vejica 11 8 2" xfId="9000"/>
    <cellStyle name="Vejica 11 9" xfId="8963"/>
    <cellStyle name="Vejica 12" xfId="558"/>
    <cellStyle name="Vejica 12 2" xfId="559"/>
    <cellStyle name="Vejica 12 2 2" xfId="1704"/>
    <cellStyle name="Vejica 12 2 2 2" xfId="8242"/>
    <cellStyle name="Vejica 12 2 2 2 2" xfId="9004"/>
    <cellStyle name="Vejica 12 2 2 3" xfId="7314"/>
    <cellStyle name="Vejica 12 2 2 3 2" xfId="9005"/>
    <cellStyle name="Vejica 12 2 2 4" xfId="9003"/>
    <cellStyle name="Vejica 12 2 3" xfId="1705"/>
    <cellStyle name="Vejica 12 2 3 2" xfId="3618"/>
    <cellStyle name="Vejica 12 2 3 2 2" xfId="9007"/>
    <cellStyle name="Vejica 12 2 3 3" xfId="6407"/>
    <cellStyle name="Vejica 12 2 3 3 2" xfId="9008"/>
    <cellStyle name="Vejica 12 2 3 4" xfId="9009"/>
    <cellStyle name="Vejica 12 2 3 5" xfId="9006"/>
    <cellStyle name="Vejica 12 2 3 6" xfId="14553"/>
    <cellStyle name="Vejica 12 2 3 7" xfId="5977"/>
    <cellStyle name="Vejica 12 2 4" xfId="1706"/>
    <cellStyle name="Vejica 12 2 4 2" xfId="9010"/>
    <cellStyle name="Vejica 12 2 5" xfId="3619"/>
    <cellStyle name="Vejica 12 2 5 2" xfId="3620"/>
    <cellStyle name="Vejica 12 2 5 2 2" xfId="9012"/>
    <cellStyle name="Vejica 12 2 5 3" xfId="9011"/>
    <cellStyle name="Vejica 12 2 6" xfId="3621"/>
    <cellStyle name="Vejica 12 2 6 2" xfId="9013"/>
    <cellStyle name="Vejica 12 2 7" xfId="3617"/>
    <cellStyle name="Vejica 12 2 7 2" xfId="9014"/>
    <cellStyle name="Vejica 12 2 8" xfId="7307"/>
    <cellStyle name="Vejica 12 2 8 2" xfId="9015"/>
    <cellStyle name="Vejica 12 2 9" xfId="9002"/>
    <cellStyle name="Vejica 12 3" xfId="560"/>
    <cellStyle name="Vejica 12 3 2" xfId="1707"/>
    <cellStyle name="Vejica 12 3 2 2" xfId="7926"/>
    <cellStyle name="Vejica 12 3 2 2 2" xfId="9018"/>
    <cellStyle name="Vejica 12 3 2 3" xfId="7313"/>
    <cellStyle name="Vejica 12 3 2 3 2" xfId="9019"/>
    <cellStyle name="Vejica 12 3 2 4" xfId="9017"/>
    <cellStyle name="Vejica 12 3 3" xfId="1708"/>
    <cellStyle name="Vejica 12 3 3 2" xfId="3623"/>
    <cellStyle name="Vejica 12 3 3 2 2" xfId="9021"/>
    <cellStyle name="Vejica 12 3 3 3" xfId="6408"/>
    <cellStyle name="Vejica 12 3 3 3 2" xfId="9022"/>
    <cellStyle name="Vejica 12 3 3 4" xfId="9023"/>
    <cellStyle name="Vejica 12 3 3 5" xfId="9020"/>
    <cellStyle name="Vejica 12 3 3 6" xfId="14554"/>
    <cellStyle name="Vejica 12 3 3 7" xfId="5978"/>
    <cellStyle name="Vejica 12 3 4" xfId="1709"/>
    <cellStyle name="Vejica 12 3 4 2" xfId="9024"/>
    <cellStyle name="Vejica 12 3 5" xfId="3624"/>
    <cellStyle name="Vejica 12 3 5 2" xfId="3625"/>
    <cellStyle name="Vejica 12 3 5 2 2" xfId="9026"/>
    <cellStyle name="Vejica 12 3 5 3" xfId="9025"/>
    <cellStyle name="Vejica 12 3 6" xfId="3626"/>
    <cellStyle name="Vejica 12 3 6 2" xfId="9027"/>
    <cellStyle name="Vejica 12 3 7" xfId="3622"/>
    <cellStyle name="Vejica 12 3 7 2" xfId="9028"/>
    <cellStyle name="Vejica 12 3 8" xfId="6204"/>
    <cellStyle name="Vejica 12 3 8 2" xfId="9029"/>
    <cellStyle name="Vejica 12 3 9" xfId="9016"/>
    <cellStyle name="Vejica 12 4" xfId="1710"/>
    <cellStyle name="Vejica 12 4 2" xfId="7925"/>
    <cellStyle name="Vejica 12 4 2 2" xfId="9031"/>
    <cellStyle name="Vejica 12 4 3" xfId="7312"/>
    <cellStyle name="Vejica 12 4 3 2" xfId="9032"/>
    <cellStyle name="Vejica 12 4 4" xfId="9030"/>
    <cellStyle name="Vejica 12 5" xfId="1711"/>
    <cellStyle name="Vejica 12 5 2" xfId="6409"/>
    <cellStyle name="Vejica 12 5 2 2" xfId="9034"/>
    <cellStyle name="Vejica 12 5 3" xfId="9035"/>
    <cellStyle name="Vejica 12 5 4" xfId="9033"/>
    <cellStyle name="Vejica 12 5 5" xfId="14552"/>
    <cellStyle name="Vejica 12 5 6" xfId="5976"/>
    <cellStyle name="Vejica 12 6" xfId="1712"/>
    <cellStyle name="Vejica 12 6 2" xfId="9036"/>
    <cellStyle name="Vejica 12 7" xfId="3627"/>
    <cellStyle name="Vejica 12 7 2" xfId="9037"/>
    <cellStyle name="Vejica 12 8" xfId="3616"/>
    <cellStyle name="Vejica 12 8 2" xfId="9038"/>
    <cellStyle name="Vejica 12 9" xfId="9001"/>
    <cellStyle name="Vejica 13" xfId="561"/>
    <cellStyle name="Vejica 13 2" xfId="562"/>
    <cellStyle name="Vejica 13 2 2" xfId="1713"/>
    <cellStyle name="Vejica 13 2 2 2" xfId="7924"/>
    <cellStyle name="Vejica 13 2 2 2 2" xfId="9042"/>
    <cellStyle name="Vejica 13 2 2 3" xfId="7310"/>
    <cellStyle name="Vejica 13 2 2 3 2" xfId="9043"/>
    <cellStyle name="Vejica 13 2 2 4" xfId="9041"/>
    <cellStyle name="Vejica 13 2 3" xfId="1714"/>
    <cellStyle name="Vejica 13 2 3 2" xfId="3630"/>
    <cellStyle name="Vejica 13 2 3 2 2" xfId="9045"/>
    <cellStyle name="Vejica 13 2 3 3" xfId="6411"/>
    <cellStyle name="Vejica 13 2 3 3 2" xfId="9046"/>
    <cellStyle name="Vejica 13 2 3 4" xfId="9047"/>
    <cellStyle name="Vejica 13 2 3 5" xfId="9044"/>
    <cellStyle name="Vejica 13 2 3 6" xfId="14556"/>
    <cellStyle name="Vejica 13 2 3 7" xfId="5980"/>
    <cellStyle name="Vejica 13 2 4" xfId="1715"/>
    <cellStyle name="Vejica 13 2 4 2" xfId="9048"/>
    <cellStyle name="Vejica 13 2 5" xfId="3631"/>
    <cellStyle name="Vejica 13 2 5 2" xfId="3632"/>
    <cellStyle name="Vejica 13 2 5 2 2" xfId="9050"/>
    <cellStyle name="Vejica 13 2 5 3" xfId="9049"/>
    <cellStyle name="Vejica 13 2 6" xfId="3633"/>
    <cellStyle name="Vejica 13 2 6 2" xfId="9051"/>
    <cellStyle name="Vejica 13 2 7" xfId="3629"/>
    <cellStyle name="Vejica 13 2 7 2" xfId="9052"/>
    <cellStyle name="Vejica 13 2 8" xfId="7311"/>
    <cellStyle name="Vejica 13 2 8 2" xfId="9053"/>
    <cellStyle name="Vejica 13 2 9" xfId="9040"/>
    <cellStyle name="Vejica 13 3" xfId="563"/>
    <cellStyle name="Vejica 13 3 2" xfId="1716"/>
    <cellStyle name="Vejica 13 3 2 2" xfId="7077"/>
    <cellStyle name="Vejica 13 3 2 2 2" xfId="9056"/>
    <cellStyle name="Vejica 13 3 2 3" xfId="6203"/>
    <cellStyle name="Vejica 13 3 2 3 2" xfId="9057"/>
    <cellStyle name="Vejica 13 3 2 4" xfId="9055"/>
    <cellStyle name="Vejica 13 3 3" xfId="1717"/>
    <cellStyle name="Vejica 13 3 3 2" xfId="3635"/>
    <cellStyle name="Vejica 13 3 3 2 2" xfId="9059"/>
    <cellStyle name="Vejica 13 3 3 3" xfId="6413"/>
    <cellStyle name="Vejica 13 3 3 3 2" xfId="9060"/>
    <cellStyle name="Vejica 13 3 3 4" xfId="9061"/>
    <cellStyle name="Vejica 13 3 3 5" xfId="9058"/>
    <cellStyle name="Vejica 13 3 3 6" xfId="14557"/>
    <cellStyle name="Vejica 13 3 3 7" xfId="5981"/>
    <cellStyle name="Vejica 13 3 4" xfId="1718"/>
    <cellStyle name="Vejica 13 3 4 2" xfId="9062"/>
    <cellStyle name="Vejica 13 3 5" xfId="3636"/>
    <cellStyle name="Vejica 13 3 5 2" xfId="3637"/>
    <cellStyle name="Vejica 13 3 5 2 2" xfId="9064"/>
    <cellStyle name="Vejica 13 3 5 3" xfId="9063"/>
    <cellStyle name="Vejica 13 3 6" xfId="3638"/>
    <cellStyle name="Vejica 13 3 6 2" xfId="9065"/>
    <cellStyle name="Vejica 13 3 7" xfId="3634"/>
    <cellStyle name="Vejica 13 3 7 2" xfId="9066"/>
    <cellStyle name="Vejica 13 3 8" xfId="7309"/>
    <cellStyle name="Vejica 13 3 8 2" xfId="9067"/>
    <cellStyle name="Vejica 13 3 9" xfId="9054"/>
    <cellStyle name="Vejica 13 4" xfId="1719"/>
    <cellStyle name="Vejica 13 4 2" xfId="7922"/>
    <cellStyle name="Vejica 13 4 2 2" xfId="9069"/>
    <cellStyle name="Vejica 13 4 3" xfId="7308"/>
    <cellStyle name="Vejica 13 4 3 2" xfId="9070"/>
    <cellStyle name="Vejica 13 4 4" xfId="9068"/>
    <cellStyle name="Vejica 13 5" xfId="1720"/>
    <cellStyle name="Vejica 13 5 2" xfId="6415"/>
    <cellStyle name="Vejica 13 5 2 2" xfId="9072"/>
    <cellStyle name="Vejica 13 5 3" xfId="9073"/>
    <cellStyle name="Vejica 13 5 4" xfId="9071"/>
    <cellStyle name="Vejica 13 5 5" xfId="14555"/>
    <cellStyle name="Vejica 13 5 6" xfId="5979"/>
    <cellStyle name="Vejica 13 6" xfId="1721"/>
    <cellStyle name="Vejica 13 6 2" xfId="9074"/>
    <cellStyle name="Vejica 13 7" xfId="3639"/>
    <cellStyle name="Vejica 13 7 2" xfId="9075"/>
    <cellStyle name="Vejica 13 8" xfId="3628"/>
    <cellStyle name="Vejica 13 8 2" xfId="9076"/>
    <cellStyle name="Vejica 13 9" xfId="9039"/>
    <cellStyle name="Vejica 14" xfId="564"/>
    <cellStyle name="Vejica 14 2" xfId="1722"/>
    <cellStyle name="Vejica 14 2 2" xfId="8189"/>
    <cellStyle name="Vejica 14 2 2 2" xfId="9079"/>
    <cellStyle name="Vejica 14 2 3" xfId="6232"/>
    <cellStyle name="Vejica 14 2 3 2" xfId="9080"/>
    <cellStyle name="Vejica 14 2 4" xfId="9078"/>
    <cellStyle name="Vejica 14 3" xfId="1723"/>
    <cellStyle name="Vejica 14 3 2" xfId="6416"/>
    <cellStyle name="Vejica 14 3 2 2" xfId="9082"/>
    <cellStyle name="Vejica 14 3 3" xfId="9083"/>
    <cellStyle name="Vejica 14 3 4" xfId="9081"/>
    <cellStyle name="Vejica 14 3 5" xfId="14558"/>
    <cellStyle name="Vejica 14 3 6" xfId="5982"/>
    <cellStyle name="Vejica 14 4" xfId="1724"/>
    <cellStyle name="Vejica 14 4 2" xfId="9084"/>
    <cellStyle name="Vejica 14 5" xfId="3641"/>
    <cellStyle name="Vejica 14 5 2" xfId="9085"/>
    <cellStyle name="Vejica 14 6" xfId="3640"/>
    <cellStyle name="Vejica 14 6 2" xfId="9086"/>
    <cellStyle name="Vejica 14 7" xfId="9077"/>
    <cellStyle name="Vejica 15" xfId="2"/>
    <cellStyle name="Vejica 15 10" xfId="9087"/>
    <cellStyle name="Vejica 15 2" xfId="565"/>
    <cellStyle name="Vejica 15 2 2" xfId="1725"/>
    <cellStyle name="Vejica 15 2 2 2" xfId="7923"/>
    <cellStyle name="Vejica 15 2 2 2 2" xfId="9090"/>
    <cellStyle name="Vejica 15 2 2 3" xfId="6369"/>
    <cellStyle name="Vejica 15 2 2 3 2" xfId="9091"/>
    <cellStyle name="Vejica 15 2 2 4" xfId="9089"/>
    <cellStyle name="Vejica 15 2 3" xfId="794"/>
    <cellStyle name="Vejica 15 2 3 2" xfId="3644"/>
    <cellStyle name="Vejica 15 2 3 2 2" xfId="9093"/>
    <cellStyle name="Vejica 15 2 3 3" xfId="6220"/>
    <cellStyle name="Vejica 15 2 3 3 2" xfId="9094"/>
    <cellStyle name="Vejica 15 2 3 4" xfId="9095"/>
    <cellStyle name="Vejica 15 2 3 5" xfId="9092"/>
    <cellStyle name="Vejica 15 2 3 6" xfId="14560"/>
    <cellStyle name="Vejica 15 2 3 7" xfId="5984"/>
    <cellStyle name="Vejica 15 2 4" xfId="788"/>
    <cellStyle name="Vejica 15 2 4 2" xfId="9096"/>
    <cellStyle name="Vejica 15 2 5" xfId="3645"/>
    <cellStyle name="Vejica 15 2 5 2" xfId="3646"/>
    <cellStyle name="Vejica 15 2 5 2 2" xfId="9098"/>
    <cellStyle name="Vejica 15 2 5 3" xfId="9097"/>
    <cellStyle name="Vejica 15 2 6" xfId="3647"/>
    <cellStyle name="Vejica 15 2 6 2" xfId="9099"/>
    <cellStyle name="Vejica 15 2 7" xfId="3643"/>
    <cellStyle name="Vejica 15 2 7 2" xfId="9100"/>
    <cellStyle name="Vejica 15 2 8" xfId="6368"/>
    <cellStyle name="Vejica 15 2 8 2" xfId="9101"/>
    <cellStyle name="Vejica 15 2 9" xfId="9088"/>
    <cellStyle name="Vejica 15 3" xfId="784"/>
    <cellStyle name="Vejica 15 3 2" xfId="1726"/>
    <cellStyle name="Vejica 15 3 2 2" xfId="6234"/>
    <cellStyle name="Vejica 15 3 2 2 2" xfId="9104"/>
    <cellStyle name="Vejica 15 3 2 3" xfId="9105"/>
    <cellStyle name="Vejica 15 3 2 4" xfId="9103"/>
    <cellStyle name="Vejica 15 3 3" xfId="3649"/>
    <cellStyle name="Vejica 15 3 3 2" xfId="9106"/>
    <cellStyle name="Vejica 15 3 4" xfId="3650"/>
    <cellStyle name="Vejica 15 3 4 2" xfId="9107"/>
    <cellStyle name="Vejica 15 3 5" xfId="3648"/>
    <cellStyle name="Vejica 15 3 5 2" xfId="9108"/>
    <cellStyle name="Vejica 15 3 6" xfId="6214"/>
    <cellStyle name="Vejica 15 3 6 2" xfId="9109"/>
    <cellStyle name="Vejica 15 3 7" xfId="6233"/>
    <cellStyle name="Vejica 15 3 7 2" xfId="9110"/>
    <cellStyle name="Vejica 15 3 8" xfId="9102"/>
    <cellStyle name="Vejica 15 4" xfId="1727"/>
    <cellStyle name="Vejica 15 4 2" xfId="3651"/>
    <cellStyle name="Vejica 15 4 2 2" xfId="9112"/>
    <cellStyle name="Vejica 15 4 3" xfId="6417"/>
    <cellStyle name="Vejica 15 4 3 2" xfId="9113"/>
    <cellStyle name="Vejica 15 4 4" xfId="9114"/>
    <cellStyle name="Vejica 15 4 5" xfId="9111"/>
    <cellStyle name="Vejica 15 4 6" xfId="14559"/>
    <cellStyle name="Vejica 15 4 7" xfId="5983"/>
    <cellStyle name="Vejica 15 5" xfId="1728"/>
    <cellStyle name="Vejica 15 5 2" xfId="9115"/>
    <cellStyle name="Vejica 15 6" xfId="3652"/>
    <cellStyle name="Vejica 15 6 2" xfId="3653"/>
    <cellStyle name="Vejica 15 6 2 2" xfId="9117"/>
    <cellStyle name="Vejica 15 6 3" xfId="9116"/>
    <cellStyle name="Vejica 15 7" xfId="3654"/>
    <cellStyle name="Vejica 15 7 2" xfId="9118"/>
    <cellStyle name="Vejica 15 8" xfId="3642"/>
    <cellStyle name="Vejica 15 8 2" xfId="9119"/>
    <cellStyle name="Vejica 15 9" xfId="8104"/>
    <cellStyle name="Vejica 15 9 2" xfId="9120"/>
    <cellStyle name="Vejica 16" xfId="566"/>
    <cellStyle name="Vejica 16 2" xfId="1729"/>
    <cellStyle name="Vejica 16 2 2" xfId="7076"/>
    <cellStyle name="Vejica 16 2 2 2" xfId="9123"/>
    <cellStyle name="Vejica 16 2 3" xfId="6235"/>
    <cellStyle name="Vejica 16 2 3 2" xfId="9124"/>
    <cellStyle name="Vejica 16 2 4" xfId="9122"/>
    <cellStyle name="Vejica 16 3" xfId="1730"/>
    <cellStyle name="Vejica 16 3 2" xfId="6418"/>
    <cellStyle name="Vejica 16 3 2 2" xfId="9126"/>
    <cellStyle name="Vejica 16 3 3" xfId="9127"/>
    <cellStyle name="Vejica 16 3 4" xfId="9125"/>
    <cellStyle name="Vejica 16 3 5" xfId="14561"/>
    <cellStyle name="Vejica 16 3 6" xfId="5985"/>
    <cellStyle name="Vejica 16 4" xfId="1731"/>
    <cellStyle name="Vejica 16 4 2" xfId="9128"/>
    <cellStyle name="Vejica 16 5" xfId="3656"/>
    <cellStyle name="Vejica 16 5 2" xfId="9129"/>
    <cellStyle name="Vejica 16 6" xfId="3655"/>
    <cellStyle name="Vejica 16 6 2" xfId="9130"/>
    <cellStyle name="Vejica 16 7" xfId="9121"/>
    <cellStyle name="Vejica 17" xfId="567"/>
    <cellStyle name="Vejica 17 10" xfId="1732"/>
    <cellStyle name="Vejica 17 10 2" xfId="3658"/>
    <cellStyle name="Vejica 17 10 2 2" xfId="9133"/>
    <cellStyle name="Vejica 17 10 3" xfId="9132"/>
    <cellStyle name="Vejica 17 11" xfId="3659"/>
    <cellStyle name="Vejica 17 11 2" xfId="3660"/>
    <cellStyle name="Vejica 17 11 2 2" xfId="9135"/>
    <cellStyle name="Vejica 17 11 3" xfId="9134"/>
    <cellStyle name="Vejica 17 12" xfId="3661"/>
    <cellStyle name="Vejica 17 12 2" xfId="9136"/>
    <cellStyle name="Vejica 17 13" xfId="3662"/>
    <cellStyle name="Vejica 17 13 2" xfId="9137"/>
    <cellStyle name="Vejica 17 14" xfId="3657"/>
    <cellStyle name="Vejica 17 14 2" xfId="9138"/>
    <cellStyle name="Vejica 17 15" xfId="2516"/>
    <cellStyle name="Vejica 17 15 2" xfId="9139"/>
    <cellStyle name="Vejica 17 15 3" xfId="15402"/>
    <cellStyle name="Vejica 17 16" xfId="9131"/>
    <cellStyle name="Vejica 17 2" xfId="568"/>
    <cellStyle name="Vejica 17 2 10" xfId="9140"/>
    <cellStyle name="Vejica 17 2 2" xfId="569"/>
    <cellStyle name="Vejica 17 2 2 2" xfId="1733"/>
    <cellStyle name="Vejica 17 2 2 2 2" xfId="7921"/>
    <cellStyle name="Vejica 17 2 2 2 2 2" xfId="9143"/>
    <cellStyle name="Vejica 17 2 2 2 3" xfId="6236"/>
    <cellStyle name="Vejica 17 2 2 2 3 2" xfId="9144"/>
    <cellStyle name="Vejica 17 2 2 2 4" xfId="9142"/>
    <cellStyle name="Vejica 17 2 2 3" xfId="1734"/>
    <cellStyle name="Vejica 17 2 2 3 2" xfId="3665"/>
    <cellStyle name="Vejica 17 2 2 3 2 2" xfId="9146"/>
    <cellStyle name="Vejica 17 2 2 3 3" xfId="6419"/>
    <cellStyle name="Vejica 17 2 2 3 3 2" xfId="9147"/>
    <cellStyle name="Vejica 17 2 2 3 4" xfId="9148"/>
    <cellStyle name="Vejica 17 2 2 3 5" xfId="9145"/>
    <cellStyle name="Vejica 17 2 2 3 6" xfId="14564"/>
    <cellStyle name="Vejica 17 2 2 3 7" xfId="5988"/>
    <cellStyle name="Vejica 17 2 2 4" xfId="1735"/>
    <cellStyle name="Vejica 17 2 2 4 2" xfId="3666"/>
    <cellStyle name="Vejica 17 2 2 4 2 2" xfId="9150"/>
    <cellStyle name="Vejica 17 2 2 4 3" xfId="9149"/>
    <cellStyle name="Vejica 17 2 2 5" xfId="3667"/>
    <cellStyle name="Vejica 17 2 2 5 2" xfId="3668"/>
    <cellStyle name="Vejica 17 2 2 5 2 2" xfId="9152"/>
    <cellStyle name="Vejica 17 2 2 5 3" xfId="9151"/>
    <cellStyle name="Vejica 17 2 2 6" xfId="3669"/>
    <cellStyle name="Vejica 17 2 2 6 2" xfId="9153"/>
    <cellStyle name="Vejica 17 2 2 7" xfId="3664"/>
    <cellStyle name="Vejica 17 2 2 7 2" xfId="9154"/>
    <cellStyle name="Vejica 17 2 2 8" xfId="9141"/>
    <cellStyle name="Vejica 17 2 3" xfId="1736"/>
    <cellStyle name="Vejica 17 2 3 2" xfId="7075"/>
    <cellStyle name="Vejica 17 2 3 2 2" xfId="9156"/>
    <cellStyle name="Vejica 17 2 3 3" xfId="7306"/>
    <cellStyle name="Vejica 17 2 3 3 2" xfId="9157"/>
    <cellStyle name="Vejica 17 2 3 4" xfId="9155"/>
    <cellStyle name="Vejica 17 2 4" xfId="1737"/>
    <cellStyle name="Vejica 17 2 4 2" xfId="3670"/>
    <cellStyle name="Vejica 17 2 4 2 2" xfId="9159"/>
    <cellStyle name="Vejica 17 2 4 3" xfId="6421"/>
    <cellStyle name="Vejica 17 2 4 3 2" xfId="9160"/>
    <cellStyle name="Vejica 17 2 4 4" xfId="9161"/>
    <cellStyle name="Vejica 17 2 4 5" xfId="9158"/>
    <cellStyle name="Vejica 17 2 4 6" xfId="14563"/>
    <cellStyle name="Vejica 17 2 4 7" xfId="5987"/>
    <cellStyle name="Vejica 17 2 5" xfId="1738"/>
    <cellStyle name="Vejica 17 2 5 2" xfId="3671"/>
    <cellStyle name="Vejica 17 2 5 2 2" xfId="9163"/>
    <cellStyle name="Vejica 17 2 5 3" xfId="9162"/>
    <cellStyle name="Vejica 17 2 6" xfId="3672"/>
    <cellStyle name="Vejica 17 2 6 2" xfId="3673"/>
    <cellStyle name="Vejica 17 2 6 2 2" xfId="9165"/>
    <cellStyle name="Vejica 17 2 6 3" xfId="9164"/>
    <cellStyle name="Vejica 17 2 7" xfId="3674"/>
    <cellStyle name="Vejica 17 2 7 2" xfId="9166"/>
    <cellStyle name="Vejica 17 2 8" xfId="3675"/>
    <cellStyle name="Vejica 17 2 8 2" xfId="9167"/>
    <cellStyle name="Vejica 17 2 9" xfId="3663"/>
    <cellStyle name="Vejica 17 2 9 2" xfId="9168"/>
    <cellStyle name="Vejica 17 3" xfId="570"/>
    <cellStyle name="Vejica 17 3 2" xfId="1739"/>
    <cellStyle name="Vejica 17 3 2 2" xfId="5854"/>
    <cellStyle name="Vejica 17 3 2 2 2" xfId="9171"/>
    <cellStyle name="Vejica 17 3 2 3" xfId="7305"/>
    <cellStyle name="Vejica 17 3 2 3 2" xfId="9172"/>
    <cellStyle name="Vejica 17 3 2 4" xfId="9170"/>
    <cellStyle name="Vejica 17 3 3" xfId="1740"/>
    <cellStyle name="Vejica 17 3 3 2" xfId="6237"/>
    <cellStyle name="Vejica 17 3 3 2 2" xfId="9174"/>
    <cellStyle name="Vejica 17 3 3 3" xfId="9175"/>
    <cellStyle name="Vejica 17 3 3 4" xfId="9173"/>
    <cellStyle name="Vejica 17 3 4" xfId="3677"/>
    <cellStyle name="Vejica 17 3 4 2" xfId="9176"/>
    <cellStyle name="Vejica 17 3 5" xfId="3676"/>
    <cellStyle name="Vejica 17 3 5 2" xfId="9177"/>
    <cellStyle name="Vejica 17 3 6" xfId="7304"/>
    <cellStyle name="Vejica 17 3 6 2" xfId="9178"/>
    <cellStyle name="Vejica 17 3 7" xfId="9169"/>
    <cellStyle name="Vejica 17 4" xfId="1741"/>
    <cellStyle name="Vejica 17 4 2" xfId="6318"/>
    <cellStyle name="Vejica 17 4 2 2" xfId="9180"/>
    <cellStyle name="Vejica 17 4 3" xfId="6238"/>
    <cellStyle name="Vejica 17 4 3 2" xfId="9181"/>
    <cellStyle name="Vejica 17 4 4" xfId="9179"/>
    <cellStyle name="Vejica 17 5" xfId="1742"/>
    <cellStyle name="Vejica 17 5 2" xfId="3678"/>
    <cellStyle name="Vejica 17 5 2 2" xfId="9183"/>
    <cellStyle name="Vejica 17 5 3" xfId="6424"/>
    <cellStyle name="Vejica 17 5 3 2" xfId="9184"/>
    <cellStyle name="Vejica 17 5 4" xfId="9185"/>
    <cellStyle name="Vejica 17 5 5" xfId="9182"/>
    <cellStyle name="Vejica 17 5 6" xfId="14562"/>
    <cellStyle name="Vejica 17 5 7" xfId="5986"/>
    <cellStyle name="Vejica 17 6" xfId="1743"/>
    <cellStyle name="Vejica 17 6 2" xfId="1744"/>
    <cellStyle name="Vejica 17 6 2 2" xfId="3679"/>
    <cellStyle name="Vejica 17 6 2 2 2" xfId="9188"/>
    <cellStyle name="Vejica 17 6 2 3" xfId="9187"/>
    <cellStyle name="Vejica 17 6 3" xfId="1745"/>
    <cellStyle name="Vejica 17 6 3 2" xfId="1746"/>
    <cellStyle name="Vejica 17 6 3 2 2" xfId="3680"/>
    <cellStyle name="Vejica 17 6 3 2 2 2" xfId="9191"/>
    <cellStyle name="Vejica 17 6 3 2 3" xfId="9190"/>
    <cellStyle name="Vejica 17 6 3 3" xfId="1747"/>
    <cellStyle name="Vejica 17 6 3 3 2" xfId="3681"/>
    <cellStyle name="Vejica 17 6 3 3 2 2" xfId="9193"/>
    <cellStyle name="Vejica 17 6 3 3 3" xfId="9192"/>
    <cellStyle name="Vejica 17 6 3 4" xfId="3682"/>
    <cellStyle name="Vejica 17 6 3 4 2" xfId="9194"/>
    <cellStyle name="Vejica 17 6 3 5" xfId="9189"/>
    <cellStyle name="Vejica 17 6 4" xfId="3683"/>
    <cellStyle name="Vejica 17 6 4 2" xfId="9195"/>
    <cellStyle name="Vejica 17 6 5" xfId="9186"/>
    <cellStyle name="Vejica 17 7" xfId="1748"/>
    <cellStyle name="Vejica 17 7 2" xfId="3684"/>
    <cellStyle name="Vejica 17 7 2 2" xfId="9197"/>
    <cellStyle name="Vejica 17 7 3" xfId="9196"/>
    <cellStyle name="Vejica 17 8" xfId="1749"/>
    <cellStyle name="Vejica 17 8 2" xfId="3685"/>
    <cellStyle name="Vejica 17 8 2 2" xfId="9199"/>
    <cellStyle name="Vejica 17 8 3" xfId="9198"/>
    <cellStyle name="Vejica 17 9" xfId="1750"/>
    <cellStyle name="Vejica 17 9 2" xfId="9200"/>
    <cellStyle name="Vejica 18" xfId="571"/>
    <cellStyle name="Vejica 18 10" xfId="1751"/>
    <cellStyle name="Vejica 18 10 2" xfId="3687"/>
    <cellStyle name="Vejica 18 10 2 2" xfId="9203"/>
    <cellStyle name="Vejica 18 10 3" xfId="9202"/>
    <cellStyle name="Vejica 18 11" xfId="3688"/>
    <cellStyle name="Vejica 18 11 2" xfId="3689"/>
    <cellStyle name="Vejica 18 11 2 2" xfId="9205"/>
    <cellStyle name="Vejica 18 11 3" xfId="9204"/>
    <cellStyle name="Vejica 18 12" xfId="3690"/>
    <cellStyle name="Vejica 18 12 2" xfId="9206"/>
    <cellStyle name="Vejica 18 13" xfId="3691"/>
    <cellStyle name="Vejica 18 13 2" xfId="9207"/>
    <cellStyle name="Vejica 18 14" xfId="3686"/>
    <cellStyle name="Vejica 18 14 2" xfId="9208"/>
    <cellStyle name="Vejica 18 15" xfId="2517"/>
    <cellStyle name="Vejica 18 15 2" xfId="9209"/>
    <cellStyle name="Vejica 18 15 3" xfId="15403"/>
    <cellStyle name="Vejica 18 16" xfId="9201"/>
    <cellStyle name="Vejica 18 2" xfId="572"/>
    <cellStyle name="Vejica 18 2 10" xfId="9210"/>
    <cellStyle name="Vejica 18 2 2" xfId="573"/>
    <cellStyle name="Vejica 18 2 2 2" xfId="1752"/>
    <cellStyle name="Vejica 18 2 2 2 2" xfId="7849"/>
    <cellStyle name="Vejica 18 2 2 2 2 2" xfId="9213"/>
    <cellStyle name="Vejica 18 2 2 2 3" xfId="6239"/>
    <cellStyle name="Vejica 18 2 2 2 3 2" xfId="9214"/>
    <cellStyle name="Vejica 18 2 2 2 4" xfId="9212"/>
    <cellStyle name="Vejica 18 2 2 3" xfId="1753"/>
    <cellStyle name="Vejica 18 2 2 3 2" xfId="3694"/>
    <cellStyle name="Vejica 18 2 2 3 2 2" xfId="9216"/>
    <cellStyle name="Vejica 18 2 2 3 3" xfId="6425"/>
    <cellStyle name="Vejica 18 2 2 3 3 2" xfId="9217"/>
    <cellStyle name="Vejica 18 2 2 3 4" xfId="9218"/>
    <cellStyle name="Vejica 18 2 2 3 5" xfId="9215"/>
    <cellStyle name="Vejica 18 2 2 3 6" xfId="14567"/>
    <cellStyle name="Vejica 18 2 2 3 7" xfId="5991"/>
    <cellStyle name="Vejica 18 2 2 4" xfId="1754"/>
    <cellStyle name="Vejica 18 2 2 4 2" xfId="3695"/>
    <cellStyle name="Vejica 18 2 2 4 2 2" xfId="9220"/>
    <cellStyle name="Vejica 18 2 2 4 3" xfId="9219"/>
    <cellStyle name="Vejica 18 2 2 5" xfId="3696"/>
    <cellStyle name="Vejica 18 2 2 5 2" xfId="3697"/>
    <cellStyle name="Vejica 18 2 2 5 2 2" xfId="9222"/>
    <cellStyle name="Vejica 18 2 2 5 3" xfId="9221"/>
    <cellStyle name="Vejica 18 2 2 6" xfId="3698"/>
    <cellStyle name="Vejica 18 2 2 6 2" xfId="9223"/>
    <cellStyle name="Vejica 18 2 2 7" xfId="3693"/>
    <cellStyle name="Vejica 18 2 2 7 2" xfId="9224"/>
    <cellStyle name="Vejica 18 2 2 8" xfId="9211"/>
    <cellStyle name="Vejica 18 2 3" xfId="1755"/>
    <cellStyle name="Vejica 18 2 3 2" xfId="8163"/>
    <cellStyle name="Vejica 18 2 3 2 2" xfId="9226"/>
    <cellStyle name="Vejica 18 2 3 3" xfId="6240"/>
    <cellStyle name="Vejica 18 2 3 3 2" xfId="9227"/>
    <cellStyle name="Vejica 18 2 3 4" xfId="9225"/>
    <cellStyle name="Vejica 18 2 4" xfId="1756"/>
    <cellStyle name="Vejica 18 2 4 2" xfId="3699"/>
    <cellStyle name="Vejica 18 2 4 2 2" xfId="9229"/>
    <cellStyle name="Vejica 18 2 4 3" xfId="6426"/>
    <cellStyle name="Vejica 18 2 4 3 2" xfId="9230"/>
    <cellStyle name="Vejica 18 2 4 4" xfId="9231"/>
    <cellStyle name="Vejica 18 2 4 5" xfId="9228"/>
    <cellStyle name="Vejica 18 2 4 6" xfId="14566"/>
    <cellStyle name="Vejica 18 2 4 7" xfId="5990"/>
    <cellStyle name="Vejica 18 2 5" xfId="1757"/>
    <cellStyle name="Vejica 18 2 5 2" xfId="3700"/>
    <cellStyle name="Vejica 18 2 5 2 2" xfId="9233"/>
    <cellStyle name="Vejica 18 2 5 3" xfId="9232"/>
    <cellStyle name="Vejica 18 2 6" xfId="3701"/>
    <cellStyle name="Vejica 18 2 6 2" xfId="3702"/>
    <cellStyle name="Vejica 18 2 6 2 2" xfId="9235"/>
    <cellStyle name="Vejica 18 2 6 3" xfId="9234"/>
    <cellStyle name="Vejica 18 2 7" xfId="3703"/>
    <cellStyle name="Vejica 18 2 7 2" xfId="9236"/>
    <cellStyle name="Vejica 18 2 8" xfId="3704"/>
    <cellStyle name="Vejica 18 2 8 2" xfId="9237"/>
    <cellStyle name="Vejica 18 2 9" xfId="3692"/>
    <cellStyle name="Vejica 18 2 9 2" xfId="9238"/>
    <cellStyle name="Vejica 18 3" xfId="574"/>
    <cellStyle name="Vejica 18 3 2" xfId="1758"/>
    <cellStyle name="Vejica 18 3 2 2" xfId="7918"/>
    <cellStyle name="Vejica 18 3 2 2 2" xfId="9241"/>
    <cellStyle name="Vejica 18 3 2 3" xfId="6242"/>
    <cellStyle name="Vejica 18 3 2 3 2" xfId="9242"/>
    <cellStyle name="Vejica 18 3 2 4" xfId="9240"/>
    <cellStyle name="Vejica 18 3 3" xfId="1759"/>
    <cellStyle name="Vejica 18 3 3 2" xfId="6243"/>
    <cellStyle name="Vejica 18 3 3 2 2" xfId="9244"/>
    <cellStyle name="Vejica 18 3 3 3" xfId="9245"/>
    <cellStyle name="Vejica 18 3 3 4" xfId="9243"/>
    <cellStyle name="Vejica 18 3 4" xfId="3706"/>
    <cellStyle name="Vejica 18 3 4 2" xfId="9246"/>
    <cellStyle name="Vejica 18 3 5" xfId="3705"/>
    <cellStyle name="Vejica 18 3 5 2" xfId="9247"/>
    <cellStyle name="Vejica 18 3 6" xfId="6241"/>
    <cellStyle name="Vejica 18 3 6 2" xfId="9248"/>
    <cellStyle name="Vejica 18 3 7" xfId="9239"/>
    <cellStyle name="Vejica 18 4" xfId="1760"/>
    <cellStyle name="Vejica 18 4 2" xfId="8119"/>
    <cellStyle name="Vejica 18 4 2 2" xfId="9250"/>
    <cellStyle name="Vejica 18 4 3" xfId="6244"/>
    <cellStyle name="Vejica 18 4 3 2" xfId="9251"/>
    <cellStyle name="Vejica 18 4 4" xfId="9249"/>
    <cellStyle name="Vejica 18 5" xfId="1761"/>
    <cellStyle name="Vejica 18 5 2" xfId="3707"/>
    <cellStyle name="Vejica 18 5 2 2" xfId="9253"/>
    <cellStyle name="Vejica 18 5 3" xfId="6428"/>
    <cellStyle name="Vejica 18 5 3 2" xfId="9254"/>
    <cellStyle name="Vejica 18 5 4" xfId="9255"/>
    <cellStyle name="Vejica 18 5 5" xfId="9252"/>
    <cellStyle name="Vejica 18 5 6" xfId="14565"/>
    <cellStyle name="Vejica 18 5 7" xfId="5989"/>
    <cellStyle name="Vejica 18 6" xfId="1762"/>
    <cellStyle name="Vejica 18 6 2" xfId="1763"/>
    <cellStyle name="Vejica 18 6 2 2" xfId="3708"/>
    <cellStyle name="Vejica 18 6 2 2 2" xfId="9258"/>
    <cellStyle name="Vejica 18 6 2 3" xfId="9257"/>
    <cellStyle name="Vejica 18 6 3" xfId="1764"/>
    <cellStyle name="Vejica 18 6 3 2" xfId="1765"/>
    <cellStyle name="Vejica 18 6 3 2 2" xfId="3709"/>
    <cellStyle name="Vejica 18 6 3 2 2 2" xfId="9261"/>
    <cellStyle name="Vejica 18 6 3 2 3" xfId="9260"/>
    <cellStyle name="Vejica 18 6 3 3" xfId="1766"/>
    <cellStyle name="Vejica 18 6 3 3 2" xfId="3710"/>
    <cellStyle name="Vejica 18 6 3 3 2 2" xfId="9263"/>
    <cellStyle name="Vejica 18 6 3 3 3" xfId="9262"/>
    <cellStyle name="Vejica 18 6 3 4" xfId="3711"/>
    <cellStyle name="Vejica 18 6 3 4 2" xfId="9264"/>
    <cellStyle name="Vejica 18 6 3 5" xfId="9259"/>
    <cellStyle name="Vejica 18 6 4" xfId="3712"/>
    <cellStyle name="Vejica 18 6 4 2" xfId="9265"/>
    <cellStyle name="Vejica 18 6 5" xfId="9256"/>
    <cellStyle name="Vejica 18 7" xfId="1767"/>
    <cellStyle name="Vejica 18 7 2" xfId="3713"/>
    <cellStyle name="Vejica 18 7 2 2" xfId="9267"/>
    <cellStyle name="Vejica 18 7 3" xfId="9266"/>
    <cellStyle name="Vejica 18 8" xfId="1768"/>
    <cellStyle name="Vejica 18 8 2" xfId="3714"/>
    <cellStyle name="Vejica 18 8 2 2" xfId="9269"/>
    <cellStyle name="Vejica 18 8 3" xfId="9268"/>
    <cellStyle name="Vejica 18 9" xfId="1769"/>
    <cellStyle name="Vejica 18 9 2" xfId="9270"/>
    <cellStyle name="Vejica 19" xfId="575"/>
    <cellStyle name="Vejica 19 10" xfId="1770"/>
    <cellStyle name="Vejica 19 10 2" xfId="3716"/>
    <cellStyle name="Vejica 19 10 2 2" xfId="9273"/>
    <cellStyle name="Vejica 19 10 3" xfId="9272"/>
    <cellStyle name="Vejica 19 11" xfId="3717"/>
    <cellStyle name="Vejica 19 11 2" xfId="3718"/>
    <cellStyle name="Vejica 19 11 2 2" xfId="9275"/>
    <cellStyle name="Vejica 19 11 3" xfId="9274"/>
    <cellStyle name="Vejica 19 12" xfId="3719"/>
    <cellStyle name="Vejica 19 12 2" xfId="9276"/>
    <cellStyle name="Vejica 19 13" xfId="3720"/>
    <cellStyle name="Vejica 19 13 2" xfId="9277"/>
    <cellStyle name="Vejica 19 14" xfId="3715"/>
    <cellStyle name="Vejica 19 14 2" xfId="9278"/>
    <cellStyle name="Vejica 19 15" xfId="2518"/>
    <cellStyle name="Vejica 19 15 2" xfId="9279"/>
    <cellStyle name="Vejica 19 15 3" xfId="15404"/>
    <cellStyle name="Vejica 19 16" xfId="9271"/>
    <cellStyle name="Vejica 19 2" xfId="576"/>
    <cellStyle name="Vejica 19 2 10" xfId="9280"/>
    <cellStyle name="Vejica 19 2 2" xfId="577"/>
    <cellStyle name="Vejica 19 2 2 2" xfId="1771"/>
    <cellStyle name="Vejica 19 2 2 2 2" xfId="8186"/>
    <cellStyle name="Vejica 19 2 2 2 2 2" xfId="9283"/>
    <cellStyle name="Vejica 19 2 2 2 3" xfId="6245"/>
    <cellStyle name="Vejica 19 2 2 2 3 2" xfId="9284"/>
    <cellStyle name="Vejica 19 2 2 2 4" xfId="9282"/>
    <cellStyle name="Vejica 19 2 2 3" xfId="1772"/>
    <cellStyle name="Vejica 19 2 2 3 2" xfId="3723"/>
    <cellStyle name="Vejica 19 2 2 3 2 2" xfId="9286"/>
    <cellStyle name="Vejica 19 2 2 3 3" xfId="6430"/>
    <cellStyle name="Vejica 19 2 2 3 3 2" xfId="9287"/>
    <cellStyle name="Vejica 19 2 2 3 4" xfId="9288"/>
    <cellStyle name="Vejica 19 2 2 3 5" xfId="9285"/>
    <cellStyle name="Vejica 19 2 2 3 6" xfId="14570"/>
    <cellStyle name="Vejica 19 2 2 3 7" xfId="5994"/>
    <cellStyle name="Vejica 19 2 2 4" xfId="1773"/>
    <cellStyle name="Vejica 19 2 2 4 2" xfId="3724"/>
    <cellStyle name="Vejica 19 2 2 4 2 2" xfId="9290"/>
    <cellStyle name="Vejica 19 2 2 4 3" xfId="9289"/>
    <cellStyle name="Vejica 19 2 2 5" xfId="3725"/>
    <cellStyle name="Vejica 19 2 2 5 2" xfId="3726"/>
    <cellStyle name="Vejica 19 2 2 5 2 2" xfId="9292"/>
    <cellStyle name="Vejica 19 2 2 5 3" xfId="9291"/>
    <cellStyle name="Vejica 19 2 2 6" xfId="3727"/>
    <cellStyle name="Vejica 19 2 2 6 2" xfId="9293"/>
    <cellStyle name="Vejica 19 2 2 7" xfId="3722"/>
    <cellStyle name="Vejica 19 2 2 7 2" xfId="9294"/>
    <cellStyle name="Vejica 19 2 2 8" xfId="9281"/>
    <cellStyle name="Vejica 19 2 3" xfId="1774"/>
    <cellStyle name="Vejica 19 2 3 2" xfId="7917"/>
    <cellStyle name="Vejica 19 2 3 2 2" xfId="9296"/>
    <cellStyle name="Vejica 19 2 3 3" xfId="6246"/>
    <cellStyle name="Vejica 19 2 3 3 2" xfId="9297"/>
    <cellStyle name="Vejica 19 2 3 4" xfId="9295"/>
    <cellStyle name="Vejica 19 2 4" xfId="1775"/>
    <cellStyle name="Vejica 19 2 4 2" xfId="3728"/>
    <cellStyle name="Vejica 19 2 4 2 2" xfId="9299"/>
    <cellStyle name="Vejica 19 2 4 3" xfId="6431"/>
    <cellStyle name="Vejica 19 2 4 3 2" xfId="9300"/>
    <cellStyle name="Vejica 19 2 4 4" xfId="9301"/>
    <cellStyle name="Vejica 19 2 4 5" xfId="9298"/>
    <cellStyle name="Vejica 19 2 4 6" xfId="14569"/>
    <cellStyle name="Vejica 19 2 4 7" xfId="5993"/>
    <cellStyle name="Vejica 19 2 5" xfId="1776"/>
    <cellStyle name="Vejica 19 2 5 2" xfId="3729"/>
    <cellStyle name="Vejica 19 2 5 2 2" xfId="9303"/>
    <cellStyle name="Vejica 19 2 5 3" xfId="9302"/>
    <cellStyle name="Vejica 19 2 6" xfId="3730"/>
    <cellStyle name="Vejica 19 2 6 2" xfId="3731"/>
    <cellStyle name="Vejica 19 2 6 2 2" xfId="9305"/>
    <cellStyle name="Vejica 19 2 6 3" xfId="9304"/>
    <cellStyle name="Vejica 19 2 7" xfId="3732"/>
    <cellStyle name="Vejica 19 2 7 2" xfId="9306"/>
    <cellStyle name="Vejica 19 2 8" xfId="3733"/>
    <cellStyle name="Vejica 19 2 8 2" xfId="9307"/>
    <cellStyle name="Vejica 19 2 9" xfId="3721"/>
    <cellStyle name="Vejica 19 2 9 2" xfId="9308"/>
    <cellStyle name="Vejica 19 3" xfId="578"/>
    <cellStyle name="Vejica 19 3 2" xfId="1777"/>
    <cellStyle name="Vejica 19 3 2 2" xfId="7916"/>
    <cellStyle name="Vejica 19 3 2 2 2" xfId="9311"/>
    <cellStyle name="Vejica 19 3 2 3" xfId="6247"/>
    <cellStyle name="Vejica 19 3 2 3 2" xfId="9312"/>
    <cellStyle name="Vejica 19 3 2 4" xfId="9310"/>
    <cellStyle name="Vejica 19 3 3" xfId="1778"/>
    <cellStyle name="Vejica 19 3 3 2" xfId="6248"/>
    <cellStyle name="Vejica 19 3 3 2 2" xfId="9314"/>
    <cellStyle name="Vejica 19 3 3 3" xfId="9315"/>
    <cellStyle name="Vejica 19 3 3 4" xfId="9313"/>
    <cellStyle name="Vejica 19 3 4" xfId="3735"/>
    <cellStyle name="Vejica 19 3 4 2" xfId="9316"/>
    <cellStyle name="Vejica 19 3 5" xfId="3734"/>
    <cellStyle name="Vejica 19 3 5 2" xfId="9317"/>
    <cellStyle name="Vejica 19 3 6" xfId="6371"/>
    <cellStyle name="Vejica 19 3 6 2" xfId="9318"/>
    <cellStyle name="Vejica 19 3 7" xfId="9309"/>
    <cellStyle name="Vejica 19 4" xfId="1779"/>
    <cellStyle name="Vejica 19 4 2" xfId="7914"/>
    <cellStyle name="Vejica 19 4 2 2" xfId="9320"/>
    <cellStyle name="Vejica 19 4 3" xfId="6249"/>
    <cellStyle name="Vejica 19 4 3 2" xfId="9321"/>
    <cellStyle name="Vejica 19 4 4" xfId="9319"/>
    <cellStyle name="Vejica 19 5" xfId="1780"/>
    <cellStyle name="Vejica 19 5 2" xfId="3736"/>
    <cellStyle name="Vejica 19 5 2 2" xfId="9323"/>
    <cellStyle name="Vejica 19 5 3" xfId="6435"/>
    <cellStyle name="Vejica 19 5 3 2" xfId="9324"/>
    <cellStyle name="Vejica 19 5 4" xfId="9325"/>
    <cellStyle name="Vejica 19 5 5" xfId="9322"/>
    <cellStyle name="Vejica 19 5 6" xfId="14568"/>
    <cellStyle name="Vejica 19 5 7" xfId="5992"/>
    <cellStyle name="Vejica 19 6" xfId="1781"/>
    <cellStyle name="Vejica 19 6 2" xfId="1782"/>
    <cellStyle name="Vejica 19 6 2 2" xfId="3737"/>
    <cellStyle name="Vejica 19 6 2 2 2" xfId="9328"/>
    <cellStyle name="Vejica 19 6 2 3" xfId="9327"/>
    <cellStyle name="Vejica 19 6 3" xfId="1783"/>
    <cellStyle name="Vejica 19 6 3 2" xfId="1784"/>
    <cellStyle name="Vejica 19 6 3 2 2" xfId="3738"/>
    <cellStyle name="Vejica 19 6 3 2 2 2" xfId="9331"/>
    <cellStyle name="Vejica 19 6 3 2 3" xfId="9330"/>
    <cellStyle name="Vejica 19 6 3 3" xfId="1785"/>
    <cellStyle name="Vejica 19 6 3 3 2" xfId="3739"/>
    <cellStyle name="Vejica 19 6 3 3 2 2" xfId="9333"/>
    <cellStyle name="Vejica 19 6 3 3 3" xfId="9332"/>
    <cellStyle name="Vejica 19 6 3 4" xfId="3740"/>
    <cellStyle name="Vejica 19 6 3 4 2" xfId="9334"/>
    <cellStyle name="Vejica 19 6 3 5" xfId="9329"/>
    <cellStyle name="Vejica 19 6 4" xfId="3741"/>
    <cellStyle name="Vejica 19 6 4 2" xfId="9335"/>
    <cellStyle name="Vejica 19 6 5" xfId="9326"/>
    <cellStyle name="Vejica 19 7" xfId="1786"/>
    <cellStyle name="Vejica 19 7 2" xfId="3742"/>
    <cellStyle name="Vejica 19 7 2 2" xfId="9337"/>
    <cellStyle name="Vejica 19 7 3" xfId="9336"/>
    <cellStyle name="Vejica 19 8" xfId="1787"/>
    <cellStyle name="Vejica 19 8 2" xfId="3743"/>
    <cellStyle name="Vejica 19 8 2 2" xfId="9339"/>
    <cellStyle name="Vejica 19 8 3" xfId="9338"/>
    <cellStyle name="Vejica 19 9" xfId="1788"/>
    <cellStyle name="Vejica 19 9 2" xfId="9340"/>
    <cellStyle name="Vejica 2" xfId="579"/>
    <cellStyle name="Vejica 2 10" xfId="580"/>
    <cellStyle name="Vejica 2 10 10" xfId="3746"/>
    <cellStyle name="Vejica 2 10 10 2" xfId="9343"/>
    <cellStyle name="Vejica 2 10 11" xfId="3745"/>
    <cellStyle name="Vejica 2 10 11 2" xfId="9344"/>
    <cellStyle name="Vejica 2 10 12" xfId="9342"/>
    <cellStyle name="Vejica 2 10 2" xfId="581"/>
    <cellStyle name="Vejica 2 10 2 10" xfId="9345"/>
    <cellStyle name="Vejica 2 10 2 2" xfId="582"/>
    <cellStyle name="Vejica 2 10 2 2 2" xfId="1789"/>
    <cellStyle name="Vejica 2 10 2 2 2 2" xfId="8185"/>
    <cellStyle name="Vejica 2 10 2 2 2 2 2" xfId="9348"/>
    <cellStyle name="Vejica 2 10 2 2 2 3" xfId="7303"/>
    <cellStyle name="Vejica 2 10 2 2 2 3 2" xfId="9349"/>
    <cellStyle name="Vejica 2 10 2 2 2 4" xfId="9347"/>
    <cellStyle name="Vejica 2 10 2 2 3" xfId="1790"/>
    <cellStyle name="Vejica 2 10 2 2 3 2" xfId="3749"/>
    <cellStyle name="Vejica 2 10 2 2 3 2 2" xfId="9351"/>
    <cellStyle name="Vejica 2 10 2 2 3 3" xfId="6437"/>
    <cellStyle name="Vejica 2 10 2 2 3 3 2" xfId="9352"/>
    <cellStyle name="Vejica 2 10 2 2 3 4" xfId="9353"/>
    <cellStyle name="Vejica 2 10 2 2 3 5" xfId="9350"/>
    <cellStyle name="Vejica 2 10 2 2 3 6" xfId="14574"/>
    <cellStyle name="Vejica 2 10 2 2 3 7" xfId="5998"/>
    <cellStyle name="Vejica 2 10 2 2 4" xfId="1791"/>
    <cellStyle name="Vejica 2 10 2 2 4 2" xfId="3750"/>
    <cellStyle name="Vejica 2 10 2 2 4 2 2" xfId="9355"/>
    <cellStyle name="Vejica 2 10 2 2 4 2 3" xfId="15419"/>
    <cellStyle name="Vejica 2 10 2 2 4 3" xfId="9354"/>
    <cellStyle name="Vejica 2 10 2 2 4 4" xfId="15301"/>
    <cellStyle name="Vejica 2 10 2 2 5" xfId="3751"/>
    <cellStyle name="Vejica 2 10 2 2 5 2" xfId="3752"/>
    <cellStyle name="Vejica 2 10 2 2 5 2 2" xfId="9357"/>
    <cellStyle name="Vejica 2 10 2 2 5 3" xfId="9356"/>
    <cellStyle name="Vejica 2 10 2 2 6" xfId="3753"/>
    <cellStyle name="Vejica 2 10 2 2 6 2" xfId="9358"/>
    <cellStyle name="Vejica 2 10 2 2 7" xfId="3748"/>
    <cellStyle name="Vejica 2 10 2 2 7 2" xfId="9359"/>
    <cellStyle name="Vejica 2 10 2 2 8" xfId="9346"/>
    <cellStyle name="Vejica 2 10 2 3" xfId="1792"/>
    <cellStyle name="Vejica 2 10 2 3 2" xfId="7915"/>
    <cellStyle name="Vejica 2 10 2 3 2 2" xfId="9361"/>
    <cellStyle name="Vejica 2 10 2 3 3" xfId="6250"/>
    <cellStyle name="Vejica 2 10 2 3 3 2" xfId="9362"/>
    <cellStyle name="Vejica 2 10 2 3 4" xfId="9360"/>
    <cellStyle name="Vejica 2 10 2 4" xfId="1793"/>
    <cellStyle name="Vejica 2 10 2 4 2" xfId="3754"/>
    <cellStyle name="Vejica 2 10 2 4 2 2" xfId="9364"/>
    <cellStyle name="Vejica 2 10 2 4 3" xfId="6439"/>
    <cellStyle name="Vejica 2 10 2 4 3 2" xfId="9365"/>
    <cellStyle name="Vejica 2 10 2 4 4" xfId="9366"/>
    <cellStyle name="Vejica 2 10 2 4 5" xfId="9363"/>
    <cellStyle name="Vejica 2 10 2 4 6" xfId="14573"/>
    <cellStyle name="Vejica 2 10 2 4 7" xfId="5997"/>
    <cellStyle name="Vejica 2 10 2 5" xfId="1794"/>
    <cellStyle name="Vejica 2 10 2 5 2" xfId="3755"/>
    <cellStyle name="Vejica 2 10 2 5 2 2" xfId="9368"/>
    <cellStyle name="Vejica 2 10 2 5 2 3" xfId="15420"/>
    <cellStyle name="Vejica 2 10 2 5 3" xfId="9367"/>
    <cellStyle name="Vejica 2 10 2 5 4" xfId="15302"/>
    <cellStyle name="Vejica 2 10 2 6" xfId="1795"/>
    <cellStyle name="Vejica 2 10 2 6 2" xfId="3756"/>
    <cellStyle name="Vejica 2 10 2 6 2 2" xfId="9370"/>
    <cellStyle name="Vejica 2 10 2 6 3" xfId="9369"/>
    <cellStyle name="Vejica 2 10 2 7" xfId="3757"/>
    <cellStyle name="Vejica 2 10 2 7 2" xfId="3758"/>
    <cellStyle name="Vejica 2 10 2 7 2 2" xfId="9372"/>
    <cellStyle name="Vejica 2 10 2 7 3" xfId="9371"/>
    <cellStyle name="Vejica 2 10 2 8" xfId="3759"/>
    <cellStyle name="Vejica 2 10 2 8 2" xfId="9373"/>
    <cellStyle name="Vejica 2 10 2 9" xfId="3747"/>
    <cellStyle name="Vejica 2 10 2 9 2" xfId="9374"/>
    <cellStyle name="Vejica 2 10 3" xfId="583"/>
    <cellStyle name="Vejica 2 10 3 2" xfId="584"/>
    <cellStyle name="Vejica 2 10 3 2 2" xfId="1796"/>
    <cellStyle name="Vejica 2 10 3 2 2 2" xfId="7074"/>
    <cellStyle name="Vejica 2 10 3 2 2 2 2" xfId="9378"/>
    <cellStyle name="Vejica 2 10 3 2 2 3" xfId="5891"/>
    <cellStyle name="Vejica 2 10 3 2 2 3 2" xfId="9379"/>
    <cellStyle name="Vejica 2 10 3 2 2 4" xfId="9377"/>
    <cellStyle name="Vejica 2 10 3 2 3" xfId="1797"/>
    <cellStyle name="Vejica 2 10 3 2 3 2" xfId="3762"/>
    <cellStyle name="Vejica 2 10 3 2 3 2 2" xfId="9381"/>
    <cellStyle name="Vejica 2 10 3 2 3 3" xfId="6441"/>
    <cellStyle name="Vejica 2 10 3 2 3 3 2" xfId="9382"/>
    <cellStyle name="Vejica 2 10 3 2 3 4" xfId="9383"/>
    <cellStyle name="Vejica 2 10 3 2 3 5" xfId="9380"/>
    <cellStyle name="Vejica 2 10 3 2 3 6" xfId="14576"/>
    <cellStyle name="Vejica 2 10 3 2 3 7" xfId="6000"/>
    <cellStyle name="Vejica 2 10 3 2 4" xfId="1798"/>
    <cellStyle name="Vejica 2 10 3 2 4 2" xfId="3763"/>
    <cellStyle name="Vejica 2 10 3 2 4 2 2" xfId="9385"/>
    <cellStyle name="Vejica 2 10 3 2 4 3" xfId="9384"/>
    <cellStyle name="Vejica 2 10 3 2 5" xfId="3764"/>
    <cellStyle name="Vejica 2 10 3 2 5 2" xfId="3765"/>
    <cellStyle name="Vejica 2 10 3 2 5 2 2" xfId="9387"/>
    <cellStyle name="Vejica 2 10 3 2 5 3" xfId="9386"/>
    <cellStyle name="Vejica 2 10 3 2 6" xfId="3766"/>
    <cellStyle name="Vejica 2 10 3 2 6 2" xfId="9388"/>
    <cellStyle name="Vejica 2 10 3 2 7" xfId="3761"/>
    <cellStyle name="Vejica 2 10 3 2 7 2" xfId="9389"/>
    <cellStyle name="Vejica 2 10 3 2 8" xfId="9376"/>
    <cellStyle name="Vejica 2 10 3 3" xfId="1799"/>
    <cellStyle name="Vejica 2 10 3 3 2" xfId="7912"/>
    <cellStyle name="Vejica 2 10 3 3 2 2" xfId="9391"/>
    <cellStyle name="Vejica 2 10 3 3 3" xfId="7302"/>
    <cellStyle name="Vejica 2 10 3 3 3 2" xfId="9392"/>
    <cellStyle name="Vejica 2 10 3 3 4" xfId="9390"/>
    <cellStyle name="Vejica 2 10 3 4" xfId="1800"/>
    <cellStyle name="Vejica 2 10 3 4 2" xfId="3767"/>
    <cellStyle name="Vejica 2 10 3 4 2 2" xfId="9394"/>
    <cellStyle name="Vejica 2 10 3 4 3" xfId="6443"/>
    <cellStyle name="Vejica 2 10 3 4 3 2" xfId="9395"/>
    <cellStyle name="Vejica 2 10 3 4 4" xfId="9396"/>
    <cellStyle name="Vejica 2 10 3 4 5" xfId="9393"/>
    <cellStyle name="Vejica 2 10 3 4 6" xfId="14575"/>
    <cellStyle name="Vejica 2 10 3 4 7" xfId="5999"/>
    <cellStyle name="Vejica 2 10 3 5" xfId="1801"/>
    <cellStyle name="Vejica 2 10 3 5 2" xfId="3768"/>
    <cellStyle name="Vejica 2 10 3 5 2 2" xfId="9398"/>
    <cellStyle name="Vejica 2 10 3 5 3" xfId="9397"/>
    <cellStyle name="Vejica 2 10 3 6" xfId="3769"/>
    <cellStyle name="Vejica 2 10 3 6 2" xfId="3770"/>
    <cellStyle name="Vejica 2 10 3 6 2 2" xfId="9400"/>
    <cellStyle name="Vejica 2 10 3 6 3" xfId="9399"/>
    <cellStyle name="Vejica 2 10 3 7" xfId="3771"/>
    <cellStyle name="Vejica 2 10 3 7 2" xfId="9401"/>
    <cellStyle name="Vejica 2 10 3 8" xfId="3760"/>
    <cellStyle name="Vejica 2 10 3 8 2" xfId="9402"/>
    <cellStyle name="Vejica 2 10 3 9" xfId="9375"/>
    <cellStyle name="Vejica 2 10 4" xfId="585"/>
    <cellStyle name="Vejica 2 10 4 2" xfId="586"/>
    <cellStyle name="Vejica 2 10 4 2 2" xfId="1802"/>
    <cellStyle name="Vejica 2 10 4 2 2 2" xfId="8184"/>
    <cellStyle name="Vejica 2 10 4 2 2 2 2" xfId="9406"/>
    <cellStyle name="Vejica 2 10 4 2 2 3" xfId="5892"/>
    <cellStyle name="Vejica 2 10 4 2 2 3 2" xfId="9407"/>
    <cellStyle name="Vejica 2 10 4 2 2 4" xfId="9405"/>
    <cellStyle name="Vejica 2 10 4 2 3" xfId="1803"/>
    <cellStyle name="Vejica 2 10 4 2 3 2" xfId="3774"/>
    <cellStyle name="Vejica 2 10 4 2 3 2 2" xfId="9409"/>
    <cellStyle name="Vejica 2 10 4 2 3 3" xfId="6445"/>
    <cellStyle name="Vejica 2 10 4 2 3 3 2" xfId="9410"/>
    <cellStyle name="Vejica 2 10 4 2 3 4" xfId="9411"/>
    <cellStyle name="Vejica 2 10 4 2 3 5" xfId="9408"/>
    <cellStyle name="Vejica 2 10 4 2 3 6" xfId="14578"/>
    <cellStyle name="Vejica 2 10 4 2 3 7" xfId="6002"/>
    <cellStyle name="Vejica 2 10 4 2 4" xfId="1804"/>
    <cellStyle name="Vejica 2 10 4 2 4 2" xfId="3775"/>
    <cellStyle name="Vejica 2 10 4 2 4 2 2" xfId="9413"/>
    <cellStyle name="Vejica 2 10 4 2 4 2 3" xfId="15421"/>
    <cellStyle name="Vejica 2 10 4 2 4 3" xfId="9412"/>
    <cellStyle name="Vejica 2 10 4 2 4 4" xfId="15303"/>
    <cellStyle name="Vejica 2 10 4 2 5" xfId="3776"/>
    <cellStyle name="Vejica 2 10 4 2 5 2" xfId="3777"/>
    <cellStyle name="Vejica 2 10 4 2 5 2 2" xfId="9415"/>
    <cellStyle name="Vejica 2 10 4 2 5 3" xfId="9414"/>
    <cellStyle name="Vejica 2 10 4 2 6" xfId="3778"/>
    <cellStyle name="Vejica 2 10 4 2 6 2" xfId="9416"/>
    <cellStyle name="Vejica 2 10 4 2 7" xfId="3773"/>
    <cellStyle name="Vejica 2 10 4 2 7 2" xfId="9417"/>
    <cellStyle name="Vejica 2 10 4 2 8" xfId="9404"/>
    <cellStyle name="Vejica 2 10 4 3" xfId="1805"/>
    <cellStyle name="Vejica 2 10 4 3 2" xfId="7913"/>
    <cellStyle name="Vejica 2 10 4 3 2 2" xfId="9419"/>
    <cellStyle name="Vejica 2 10 4 3 3" xfId="7301"/>
    <cellStyle name="Vejica 2 10 4 3 3 2" xfId="9420"/>
    <cellStyle name="Vejica 2 10 4 3 4" xfId="9418"/>
    <cellStyle name="Vejica 2 10 4 4" xfId="1806"/>
    <cellStyle name="Vejica 2 10 4 4 2" xfId="3779"/>
    <cellStyle name="Vejica 2 10 4 4 2 2" xfId="9422"/>
    <cellStyle name="Vejica 2 10 4 4 3" xfId="6447"/>
    <cellStyle name="Vejica 2 10 4 4 3 2" xfId="9423"/>
    <cellStyle name="Vejica 2 10 4 4 4" xfId="9424"/>
    <cellStyle name="Vejica 2 10 4 4 5" xfId="9421"/>
    <cellStyle name="Vejica 2 10 4 4 6" xfId="14577"/>
    <cellStyle name="Vejica 2 10 4 4 7" xfId="6001"/>
    <cellStyle name="Vejica 2 10 4 5" xfId="1807"/>
    <cellStyle name="Vejica 2 10 4 5 2" xfId="3780"/>
    <cellStyle name="Vejica 2 10 4 5 2 2" xfId="9426"/>
    <cellStyle name="Vejica 2 10 4 5 2 3" xfId="15422"/>
    <cellStyle name="Vejica 2 10 4 5 3" xfId="9425"/>
    <cellStyle name="Vejica 2 10 4 5 4" xfId="15304"/>
    <cellStyle name="Vejica 2 10 4 6" xfId="3781"/>
    <cellStyle name="Vejica 2 10 4 6 2" xfId="3782"/>
    <cellStyle name="Vejica 2 10 4 6 2 2" xfId="9428"/>
    <cellStyle name="Vejica 2 10 4 6 3" xfId="9427"/>
    <cellStyle name="Vejica 2 10 4 7" xfId="3783"/>
    <cellStyle name="Vejica 2 10 4 7 2" xfId="9429"/>
    <cellStyle name="Vejica 2 10 4 8" xfId="3772"/>
    <cellStyle name="Vejica 2 10 4 8 2" xfId="9430"/>
    <cellStyle name="Vejica 2 10 4 9" xfId="9403"/>
    <cellStyle name="Vejica 2 10 5" xfId="587"/>
    <cellStyle name="Vejica 2 10 5 2" xfId="1808"/>
    <cellStyle name="Vejica 2 10 5 2 2" xfId="7073"/>
    <cellStyle name="Vejica 2 10 5 2 2 2" xfId="9433"/>
    <cellStyle name="Vejica 2 10 5 2 3" xfId="5893"/>
    <cellStyle name="Vejica 2 10 5 2 3 2" xfId="9434"/>
    <cellStyle name="Vejica 2 10 5 2 4" xfId="9432"/>
    <cellStyle name="Vejica 2 10 5 3" xfId="1809"/>
    <cellStyle name="Vejica 2 10 5 3 2" xfId="3785"/>
    <cellStyle name="Vejica 2 10 5 3 2 2" xfId="9436"/>
    <cellStyle name="Vejica 2 10 5 3 3" xfId="6448"/>
    <cellStyle name="Vejica 2 10 5 3 3 2" xfId="9437"/>
    <cellStyle name="Vejica 2 10 5 3 4" xfId="9438"/>
    <cellStyle name="Vejica 2 10 5 3 5" xfId="9435"/>
    <cellStyle name="Vejica 2 10 5 3 6" xfId="14579"/>
    <cellStyle name="Vejica 2 10 5 3 7" xfId="6003"/>
    <cellStyle name="Vejica 2 10 5 4" xfId="1810"/>
    <cellStyle name="Vejica 2 10 5 4 2" xfId="3786"/>
    <cellStyle name="Vejica 2 10 5 4 2 2" xfId="9440"/>
    <cellStyle name="Vejica 2 10 5 4 3" xfId="9439"/>
    <cellStyle name="Vejica 2 10 5 5" xfId="3787"/>
    <cellStyle name="Vejica 2 10 5 5 2" xfId="3788"/>
    <cellStyle name="Vejica 2 10 5 5 2 2" xfId="9442"/>
    <cellStyle name="Vejica 2 10 5 5 3" xfId="9441"/>
    <cellStyle name="Vejica 2 10 5 6" xfId="3789"/>
    <cellStyle name="Vejica 2 10 5 6 2" xfId="9443"/>
    <cellStyle name="Vejica 2 10 5 7" xfId="3784"/>
    <cellStyle name="Vejica 2 10 5 7 2" xfId="9444"/>
    <cellStyle name="Vejica 2 10 5 8" xfId="9431"/>
    <cellStyle name="Vejica 2 10 6" xfId="1811"/>
    <cellStyle name="Vejica 2 10 6 2" xfId="7911"/>
    <cellStyle name="Vejica 2 10 6 2 2" xfId="9446"/>
    <cellStyle name="Vejica 2 10 6 3" xfId="7300"/>
    <cellStyle name="Vejica 2 10 6 3 2" xfId="9447"/>
    <cellStyle name="Vejica 2 10 6 4" xfId="9445"/>
    <cellStyle name="Vejica 2 10 7" xfId="1812"/>
    <cellStyle name="Vejica 2 10 7 2" xfId="3790"/>
    <cellStyle name="Vejica 2 10 7 2 2" xfId="9449"/>
    <cellStyle name="Vejica 2 10 7 3" xfId="6450"/>
    <cellStyle name="Vejica 2 10 7 3 2" xfId="9450"/>
    <cellStyle name="Vejica 2 10 7 4" xfId="9451"/>
    <cellStyle name="Vejica 2 10 7 5" xfId="9448"/>
    <cellStyle name="Vejica 2 10 7 6" xfId="14572"/>
    <cellStyle name="Vejica 2 10 7 7" xfId="5996"/>
    <cellStyle name="Vejica 2 10 8" xfId="1813"/>
    <cellStyle name="Vejica 2 10 8 2" xfId="3791"/>
    <cellStyle name="Vejica 2 10 8 2 2" xfId="9453"/>
    <cellStyle name="Vejica 2 10 8 2 3" xfId="15423"/>
    <cellStyle name="Vejica 2 10 8 3" xfId="9452"/>
    <cellStyle name="Vejica 2 10 8 4" xfId="15305"/>
    <cellStyle name="Vejica 2 10 9" xfId="3792"/>
    <cellStyle name="Vejica 2 10 9 2" xfId="3793"/>
    <cellStyle name="Vejica 2 10 9 2 2" xfId="9455"/>
    <cellStyle name="Vejica 2 10 9 3" xfId="9454"/>
    <cellStyle name="Vejica 2 11" xfId="588"/>
    <cellStyle name="Vejica 2 11 10" xfId="9456"/>
    <cellStyle name="Vejica 2 11 2" xfId="589"/>
    <cellStyle name="Vejica 2 11 2 2" xfId="1814"/>
    <cellStyle name="Vejica 2 11 2 2 2" xfId="7072"/>
    <cellStyle name="Vejica 2 11 2 2 2 2" xfId="9459"/>
    <cellStyle name="Vejica 2 11 2 2 3" xfId="5894"/>
    <cellStyle name="Vejica 2 11 2 2 3 2" xfId="9460"/>
    <cellStyle name="Vejica 2 11 2 2 4" xfId="9458"/>
    <cellStyle name="Vejica 2 11 2 3" xfId="1815"/>
    <cellStyle name="Vejica 2 11 2 3 2" xfId="3796"/>
    <cellStyle name="Vejica 2 11 2 3 2 2" xfId="9462"/>
    <cellStyle name="Vejica 2 11 2 3 3" xfId="6452"/>
    <cellStyle name="Vejica 2 11 2 3 3 2" xfId="9463"/>
    <cellStyle name="Vejica 2 11 2 3 4" xfId="9464"/>
    <cellStyle name="Vejica 2 11 2 3 5" xfId="9461"/>
    <cellStyle name="Vejica 2 11 2 3 6" xfId="14581"/>
    <cellStyle name="Vejica 2 11 2 3 7" xfId="6005"/>
    <cellStyle name="Vejica 2 11 2 4" xfId="1816"/>
    <cellStyle name="Vejica 2 11 2 4 2" xfId="3797"/>
    <cellStyle name="Vejica 2 11 2 4 2 2" xfId="9466"/>
    <cellStyle name="Vejica 2 11 2 4 3" xfId="9465"/>
    <cellStyle name="Vejica 2 11 2 5" xfId="3798"/>
    <cellStyle name="Vejica 2 11 2 5 2" xfId="3799"/>
    <cellStyle name="Vejica 2 11 2 5 2 2" xfId="9468"/>
    <cellStyle name="Vejica 2 11 2 5 3" xfId="9467"/>
    <cellStyle name="Vejica 2 11 2 6" xfId="3800"/>
    <cellStyle name="Vejica 2 11 2 6 2" xfId="9469"/>
    <cellStyle name="Vejica 2 11 2 7" xfId="3795"/>
    <cellStyle name="Vejica 2 11 2 7 2" xfId="9470"/>
    <cellStyle name="Vejica 2 11 2 8" xfId="9457"/>
    <cellStyle name="Vejica 2 11 3" xfId="1817"/>
    <cellStyle name="Vejica 2 11 3 2" xfId="7910"/>
    <cellStyle name="Vejica 2 11 3 2 2" xfId="9472"/>
    <cellStyle name="Vejica 2 11 3 3" xfId="7299"/>
    <cellStyle name="Vejica 2 11 3 3 2" xfId="9473"/>
    <cellStyle name="Vejica 2 11 3 4" xfId="9471"/>
    <cellStyle name="Vejica 2 11 4" xfId="1818"/>
    <cellStyle name="Vejica 2 11 4 2" xfId="3801"/>
    <cellStyle name="Vejica 2 11 4 2 2" xfId="9475"/>
    <cellStyle name="Vejica 2 11 4 3" xfId="6453"/>
    <cellStyle name="Vejica 2 11 4 3 2" xfId="9476"/>
    <cellStyle name="Vejica 2 11 4 4" xfId="9477"/>
    <cellStyle name="Vejica 2 11 4 5" xfId="9474"/>
    <cellStyle name="Vejica 2 11 4 6" xfId="14580"/>
    <cellStyle name="Vejica 2 11 4 7" xfId="6004"/>
    <cellStyle name="Vejica 2 11 5" xfId="1819"/>
    <cellStyle name="Vejica 2 11 5 2" xfId="3802"/>
    <cellStyle name="Vejica 2 11 5 2 2" xfId="9479"/>
    <cellStyle name="Vejica 2 11 5 3" xfId="9478"/>
    <cellStyle name="Vejica 2 11 6" xfId="3803"/>
    <cellStyle name="Vejica 2 11 6 2" xfId="3804"/>
    <cellStyle name="Vejica 2 11 6 2 2" xfId="9481"/>
    <cellStyle name="Vejica 2 11 6 3" xfId="9480"/>
    <cellStyle name="Vejica 2 11 7" xfId="3805"/>
    <cellStyle name="Vejica 2 11 7 2" xfId="9482"/>
    <cellStyle name="Vejica 2 11 8" xfId="3794"/>
    <cellStyle name="Vejica 2 11 8 2" xfId="9483"/>
    <cellStyle name="Vejica 2 11 9" xfId="5208"/>
    <cellStyle name="Vejica 2 11 9 2" xfId="9484"/>
    <cellStyle name="Vejica 2 11 9 3" xfId="15508"/>
    <cellStyle name="Vejica 2 12" xfId="590"/>
    <cellStyle name="Vejica 2 12 10" xfId="9485"/>
    <cellStyle name="Vejica 2 12 2" xfId="591"/>
    <cellStyle name="Vejica 2 12 2 2" xfId="1820"/>
    <cellStyle name="Vejica 2 12 2 2 2" xfId="7071"/>
    <cellStyle name="Vejica 2 12 2 2 2 2" xfId="9488"/>
    <cellStyle name="Vejica 2 12 2 2 3" xfId="6251"/>
    <cellStyle name="Vejica 2 12 2 2 3 2" xfId="9489"/>
    <cellStyle name="Vejica 2 12 2 2 4" xfId="9487"/>
    <cellStyle name="Vejica 2 12 2 3" xfId="1821"/>
    <cellStyle name="Vejica 2 12 2 3 2" xfId="3808"/>
    <cellStyle name="Vejica 2 12 2 3 2 2" xfId="9491"/>
    <cellStyle name="Vejica 2 12 2 3 3" xfId="6454"/>
    <cellStyle name="Vejica 2 12 2 3 3 2" xfId="9492"/>
    <cellStyle name="Vejica 2 12 2 3 4" xfId="9493"/>
    <cellStyle name="Vejica 2 12 2 3 5" xfId="9490"/>
    <cellStyle name="Vejica 2 12 2 3 6" xfId="14583"/>
    <cellStyle name="Vejica 2 12 2 3 7" xfId="6007"/>
    <cellStyle name="Vejica 2 12 2 4" xfId="1822"/>
    <cellStyle name="Vejica 2 12 2 4 2" xfId="3809"/>
    <cellStyle name="Vejica 2 12 2 4 2 2" xfId="9495"/>
    <cellStyle name="Vejica 2 12 2 4 3" xfId="9494"/>
    <cellStyle name="Vejica 2 12 2 5" xfId="3810"/>
    <cellStyle name="Vejica 2 12 2 5 2" xfId="3811"/>
    <cellStyle name="Vejica 2 12 2 5 2 2" xfId="9497"/>
    <cellStyle name="Vejica 2 12 2 5 3" xfId="9496"/>
    <cellStyle name="Vejica 2 12 2 6" xfId="3812"/>
    <cellStyle name="Vejica 2 12 2 6 2" xfId="9498"/>
    <cellStyle name="Vejica 2 12 2 7" xfId="3807"/>
    <cellStyle name="Vejica 2 12 2 7 2" xfId="9499"/>
    <cellStyle name="Vejica 2 12 2 8" xfId="9486"/>
    <cellStyle name="Vejica 2 12 3" xfId="1823"/>
    <cellStyle name="Vejica 2 12 3 2" xfId="8127"/>
    <cellStyle name="Vejica 2 12 3 2 2" xfId="9501"/>
    <cellStyle name="Vejica 2 12 3 3" xfId="6252"/>
    <cellStyle name="Vejica 2 12 3 3 2" xfId="9502"/>
    <cellStyle name="Vejica 2 12 3 4" xfId="9500"/>
    <cellStyle name="Vejica 2 12 4" xfId="1824"/>
    <cellStyle name="Vejica 2 12 4 2" xfId="3813"/>
    <cellStyle name="Vejica 2 12 4 2 2" xfId="9504"/>
    <cellStyle name="Vejica 2 12 4 3" xfId="6456"/>
    <cellStyle name="Vejica 2 12 4 3 2" xfId="9505"/>
    <cellStyle name="Vejica 2 12 4 4" xfId="9506"/>
    <cellStyle name="Vejica 2 12 4 5" xfId="9503"/>
    <cellStyle name="Vejica 2 12 4 6" xfId="14582"/>
    <cellStyle name="Vejica 2 12 4 7" xfId="6006"/>
    <cellStyle name="Vejica 2 12 5" xfId="1825"/>
    <cellStyle name="Vejica 2 12 5 2" xfId="3814"/>
    <cellStyle name="Vejica 2 12 5 2 2" xfId="9508"/>
    <cellStyle name="Vejica 2 12 5 3" xfId="9507"/>
    <cellStyle name="Vejica 2 12 6" xfId="3815"/>
    <cellStyle name="Vejica 2 12 6 2" xfId="3816"/>
    <cellStyle name="Vejica 2 12 6 2 2" xfId="9510"/>
    <cellStyle name="Vejica 2 12 6 3" xfId="9509"/>
    <cellStyle name="Vejica 2 12 7" xfId="3817"/>
    <cellStyle name="Vejica 2 12 7 2" xfId="9511"/>
    <cellStyle name="Vejica 2 12 8" xfId="3806"/>
    <cellStyle name="Vejica 2 12 8 2" xfId="9512"/>
    <cellStyle name="Vejica 2 12 9" xfId="5209"/>
    <cellStyle name="Vejica 2 12 9 2" xfId="9513"/>
    <cellStyle name="Vejica 2 12 9 3" xfId="15509"/>
    <cellStyle name="Vejica 2 13" xfId="592"/>
    <cellStyle name="Vejica 2 13 2" xfId="593"/>
    <cellStyle name="Vejica 2 13 2 2" xfId="1826"/>
    <cellStyle name="Vejica 2 13 2 2 2" xfId="7901"/>
    <cellStyle name="Vejica 2 13 2 2 2 2" xfId="9517"/>
    <cellStyle name="Vejica 2 13 2 2 3" xfId="6253"/>
    <cellStyle name="Vejica 2 13 2 2 3 2" xfId="9518"/>
    <cellStyle name="Vejica 2 13 2 2 4" xfId="9516"/>
    <cellStyle name="Vejica 2 13 2 3" xfId="1827"/>
    <cellStyle name="Vejica 2 13 2 3 2" xfId="3820"/>
    <cellStyle name="Vejica 2 13 2 3 2 2" xfId="9520"/>
    <cellStyle name="Vejica 2 13 2 3 3" xfId="6458"/>
    <cellStyle name="Vejica 2 13 2 3 3 2" xfId="9521"/>
    <cellStyle name="Vejica 2 13 2 3 4" xfId="9522"/>
    <cellStyle name="Vejica 2 13 2 3 5" xfId="9519"/>
    <cellStyle name="Vejica 2 13 2 3 6" xfId="14585"/>
    <cellStyle name="Vejica 2 13 2 3 7" xfId="6009"/>
    <cellStyle name="Vejica 2 13 2 4" xfId="1828"/>
    <cellStyle name="Vejica 2 13 2 4 2" xfId="3821"/>
    <cellStyle name="Vejica 2 13 2 4 2 2" xfId="9524"/>
    <cellStyle name="Vejica 2 13 2 4 2 3" xfId="15424"/>
    <cellStyle name="Vejica 2 13 2 4 3" xfId="9523"/>
    <cellStyle name="Vejica 2 13 2 4 4" xfId="15306"/>
    <cellStyle name="Vejica 2 13 2 5" xfId="3822"/>
    <cellStyle name="Vejica 2 13 2 5 2" xfId="3823"/>
    <cellStyle name="Vejica 2 13 2 5 2 2" xfId="9526"/>
    <cellStyle name="Vejica 2 13 2 5 3" xfId="9525"/>
    <cellStyle name="Vejica 2 13 2 6" xfId="3824"/>
    <cellStyle name="Vejica 2 13 2 6 2" xfId="9527"/>
    <cellStyle name="Vejica 2 13 2 7" xfId="3819"/>
    <cellStyle name="Vejica 2 13 2 7 2" xfId="9528"/>
    <cellStyle name="Vejica 2 13 2 8" xfId="9515"/>
    <cellStyle name="Vejica 2 13 3" xfId="1829"/>
    <cellStyle name="Vejica 2 13 3 2" xfId="8181"/>
    <cellStyle name="Vejica 2 13 3 2 2" xfId="9530"/>
    <cellStyle name="Vejica 2 13 3 3" xfId="5895"/>
    <cellStyle name="Vejica 2 13 3 3 2" xfId="9531"/>
    <cellStyle name="Vejica 2 13 3 4" xfId="9529"/>
    <cellStyle name="Vejica 2 13 4" xfId="1830"/>
    <cellStyle name="Vejica 2 13 4 2" xfId="3825"/>
    <cellStyle name="Vejica 2 13 4 2 2" xfId="9533"/>
    <cellStyle name="Vejica 2 13 4 3" xfId="6460"/>
    <cellStyle name="Vejica 2 13 4 3 2" xfId="9534"/>
    <cellStyle name="Vejica 2 13 4 4" xfId="9535"/>
    <cellStyle name="Vejica 2 13 4 5" xfId="9532"/>
    <cellStyle name="Vejica 2 13 4 6" xfId="14584"/>
    <cellStyle name="Vejica 2 13 4 7" xfId="6008"/>
    <cellStyle name="Vejica 2 13 5" xfId="1831"/>
    <cellStyle name="Vejica 2 13 5 2" xfId="3826"/>
    <cellStyle name="Vejica 2 13 5 2 2" xfId="9537"/>
    <cellStyle name="Vejica 2 13 5 2 3" xfId="15425"/>
    <cellStyle name="Vejica 2 13 5 3" xfId="9536"/>
    <cellStyle name="Vejica 2 13 5 4" xfId="15307"/>
    <cellStyle name="Vejica 2 13 6" xfId="3827"/>
    <cellStyle name="Vejica 2 13 6 2" xfId="3828"/>
    <cellStyle name="Vejica 2 13 6 2 2" xfId="9539"/>
    <cellStyle name="Vejica 2 13 6 3" xfId="9538"/>
    <cellStyle name="Vejica 2 13 7" xfId="3829"/>
    <cellStyle name="Vejica 2 13 7 2" xfId="9540"/>
    <cellStyle name="Vejica 2 13 8" xfId="3818"/>
    <cellStyle name="Vejica 2 13 8 2" xfId="9541"/>
    <cellStyle name="Vejica 2 13 9" xfId="9514"/>
    <cellStyle name="Vejica 2 14" xfId="1832"/>
    <cellStyle name="Vejica 2 14 2" xfId="7909"/>
    <cellStyle name="Vejica 2 14 2 2" xfId="9543"/>
    <cellStyle name="Vejica 2 14 3" xfId="7298"/>
    <cellStyle name="Vejica 2 14 3 2" xfId="9544"/>
    <cellStyle name="Vejica 2 14 4" xfId="9542"/>
    <cellStyle name="Vejica 2 15" xfId="1833"/>
    <cellStyle name="Vejica 2 15 2" xfId="8141"/>
    <cellStyle name="Vejica 2 15 2 2" xfId="9546"/>
    <cellStyle name="Vejica 2 15 3" xfId="6254"/>
    <cellStyle name="Vejica 2 15 3 2" xfId="9547"/>
    <cellStyle name="Vejica 2 15 4" xfId="9545"/>
    <cellStyle name="Vejica 2 16" xfId="1834"/>
    <cellStyle name="Vejica 2 16 2" xfId="3830"/>
    <cellStyle name="Vejica 2 16 2 2" xfId="9549"/>
    <cellStyle name="Vejica 2 16 3" xfId="6463"/>
    <cellStyle name="Vejica 2 16 3 2" xfId="9550"/>
    <cellStyle name="Vejica 2 16 4" xfId="9551"/>
    <cellStyle name="Vejica 2 16 5" xfId="9548"/>
    <cellStyle name="Vejica 2 16 6" xfId="14571"/>
    <cellStyle name="Vejica 2 16 7" xfId="5995"/>
    <cellStyle name="Vejica 2 17" xfId="1835"/>
    <cellStyle name="Vejica 2 17 2" xfId="3831"/>
    <cellStyle name="Vejica 2 17 2 2" xfId="9553"/>
    <cellStyle name="Vejica 2 17 2 3" xfId="15426"/>
    <cellStyle name="Vejica 2 17 3" xfId="9552"/>
    <cellStyle name="Vejica 2 17 4" xfId="15308"/>
    <cellStyle name="Vejica 2 18" xfId="1836"/>
    <cellStyle name="Vejica 2 18 2" xfId="3832"/>
    <cellStyle name="Vejica 2 18 2 2" xfId="3833"/>
    <cellStyle name="Vejica 2 18 2 2 2" xfId="9556"/>
    <cellStyle name="Vejica 2 18 2 3" xfId="9555"/>
    <cellStyle name="Vejica 2 18 3" xfId="9554"/>
    <cellStyle name="Vejica 2 19" xfId="3834"/>
    <cellStyle name="Vejica 2 19 2" xfId="9557"/>
    <cellStyle name="Vejica 2 2" xfId="594"/>
    <cellStyle name="Vejica 2 2 10" xfId="9558"/>
    <cellStyle name="Vejica 2 2 2" xfId="595"/>
    <cellStyle name="Vejica 2 2 2 10" xfId="3837"/>
    <cellStyle name="Vejica 2 2 2 10 2" xfId="9560"/>
    <cellStyle name="Vejica 2 2 2 11" xfId="3836"/>
    <cellStyle name="Vejica 2 2 2 11 2" xfId="9561"/>
    <cellStyle name="Vejica 2 2 2 12" xfId="9559"/>
    <cellStyle name="Vejica 2 2 2 2" xfId="596"/>
    <cellStyle name="Vejica 2 2 2 2 10" xfId="9562"/>
    <cellStyle name="Vejica 2 2 2 2 2" xfId="597"/>
    <cellStyle name="Vejica 2 2 2 2 2 2" xfId="598"/>
    <cellStyle name="Vejica 2 2 2 2 2 2 2" xfId="1837"/>
    <cellStyle name="Vejica 2 2 2 2 2 2 2 2" xfId="8241"/>
    <cellStyle name="Vejica 2 2 2 2 2 2 2 2 2" xfId="9566"/>
    <cellStyle name="Vejica 2 2 2 2 2 2 2 3" xfId="7297"/>
    <cellStyle name="Vejica 2 2 2 2 2 2 2 3 2" xfId="9567"/>
    <cellStyle name="Vejica 2 2 2 2 2 2 2 4" xfId="9565"/>
    <cellStyle name="Vejica 2 2 2 2 2 2 3" xfId="1838"/>
    <cellStyle name="Vejica 2 2 2 2 2 2 3 2" xfId="3841"/>
    <cellStyle name="Vejica 2 2 2 2 2 2 3 2 2" xfId="9569"/>
    <cellStyle name="Vejica 2 2 2 2 2 2 3 3" xfId="6464"/>
    <cellStyle name="Vejica 2 2 2 2 2 2 3 3 2" xfId="9570"/>
    <cellStyle name="Vejica 2 2 2 2 2 2 3 4" xfId="9571"/>
    <cellStyle name="Vejica 2 2 2 2 2 2 3 5" xfId="9568"/>
    <cellStyle name="Vejica 2 2 2 2 2 2 3 6" xfId="14590"/>
    <cellStyle name="Vejica 2 2 2 2 2 2 3 7" xfId="6014"/>
    <cellStyle name="Vejica 2 2 2 2 2 2 4" xfId="1839"/>
    <cellStyle name="Vejica 2 2 2 2 2 2 4 2" xfId="3842"/>
    <cellStyle name="Vejica 2 2 2 2 2 2 4 2 2" xfId="9573"/>
    <cellStyle name="Vejica 2 2 2 2 2 2 4 2 3" xfId="15427"/>
    <cellStyle name="Vejica 2 2 2 2 2 2 4 3" xfId="9572"/>
    <cellStyle name="Vejica 2 2 2 2 2 2 4 4" xfId="15309"/>
    <cellStyle name="Vejica 2 2 2 2 2 2 5" xfId="3843"/>
    <cellStyle name="Vejica 2 2 2 2 2 2 5 2" xfId="3844"/>
    <cellStyle name="Vejica 2 2 2 2 2 2 5 2 2" xfId="9575"/>
    <cellStyle name="Vejica 2 2 2 2 2 2 5 3" xfId="9574"/>
    <cellStyle name="Vejica 2 2 2 2 2 2 6" xfId="3845"/>
    <cellStyle name="Vejica 2 2 2 2 2 2 6 2" xfId="9576"/>
    <cellStyle name="Vejica 2 2 2 2 2 2 7" xfId="3840"/>
    <cellStyle name="Vejica 2 2 2 2 2 2 7 2" xfId="9577"/>
    <cellStyle name="Vejica 2 2 2 2 2 2 8" xfId="9564"/>
    <cellStyle name="Vejica 2 2 2 2 2 3" xfId="1840"/>
    <cellStyle name="Vejica 2 2 2 2 2 3 2" xfId="7908"/>
    <cellStyle name="Vejica 2 2 2 2 2 3 2 2" xfId="9579"/>
    <cellStyle name="Vejica 2 2 2 2 2 3 3" xfId="5896"/>
    <cellStyle name="Vejica 2 2 2 2 2 3 3 2" xfId="9580"/>
    <cellStyle name="Vejica 2 2 2 2 2 3 4" xfId="9578"/>
    <cellStyle name="Vejica 2 2 2 2 2 4" xfId="1841"/>
    <cellStyle name="Vejica 2 2 2 2 2 4 2" xfId="3846"/>
    <cellStyle name="Vejica 2 2 2 2 2 4 2 2" xfId="9582"/>
    <cellStyle name="Vejica 2 2 2 2 2 4 3" xfId="6465"/>
    <cellStyle name="Vejica 2 2 2 2 2 4 3 2" xfId="9583"/>
    <cellStyle name="Vejica 2 2 2 2 2 4 4" xfId="9584"/>
    <cellStyle name="Vejica 2 2 2 2 2 4 5" xfId="9581"/>
    <cellStyle name="Vejica 2 2 2 2 2 4 6" xfId="14589"/>
    <cellStyle name="Vejica 2 2 2 2 2 4 7" xfId="6013"/>
    <cellStyle name="Vejica 2 2 2 2 2 5" xfId="1842"/>
    <cellStyle name="Vejica 2 2 2 2 2 5 2" xfId="3847"/>
    <cellStyle name="Vejica 2 2 2 2 2 5 2 2" xfId="9586"/>
    <cellStyle name="Vejica 2 2 2 2 2 5 2 3" xfId="15428"/>
    <cellStyle name="Vejica 2 2 2 2 2 5 3" xfId="9585"/>
    <cellStyle name="Vejica 2 2 2 2 2 5 4" xfId="15310"/>
    <cellStyle name="Vejica 2 2 2 2 2 6" xfId="3848"/>
    <cellStyle name="Vejica 2 2 2 2 2 6 2" xfId="3849"/>
    <cellStyle name="Vejica 2 2 2 2 2 6 2 2" xfId="9588"/>
    <cellStyle name="Vejica 2 2 2 2 2 6 3" xfId="9587"/>
    <cellStyle name="Vejica 2 2 2 2 2 7" xfId="3850"/>
    <cellStyle name="Vejica 2 2 2 2 2 7 2" xfId="9589"/>
    <cellStyle name="Vejica 2 2 2 2 2 8" xfId="3839"/>
    <cellStyle name="Vejica 2 2 2 2 2 8 2" xfId="9590"/>
    <cellStyle name="Vejica 2 2 2 2 2 9" xfId="9563"/>
    <cellStyle name="Vejica 2 2 2 2 3" xfId="599"/>
    <cellStyle name="Vejica 2 2 2 2 3 2" xfId="1843"/>
    <cellStyle name="Vejica 2 2 2 2 3 2 2" xfId="7907"/>
    <cellStyle name="Vejica 2 2 2 2 3 2 2 2" xfId="9593"/>
    <cellStyle name="Vejica 2 2 2 2 3 2 3" xfId="6255"/>
    <cellStyle name="Vejica 2 2 2 2 3 2 3 2" xfId="9594"/>
    <cellStyle name="Vejica 2 2 2 2 3 2 4" xfId="9592"/>
    <cellStyle name="Vejica 2 2 2 2 3 3" xfId="1844"/>
    <cellStyle name="Vejica 2 2 2 2 3 3 2" xfId="3852"/>
    <cellStyle name="Vejica 2 2 2 2 3 3 2 2" xfId="9596"/>
    <cellStyle name="Vejica 2 2 2 2 3 3 3" xfId="6467"/>
    <cellStyle name="Vejica 2 2 2 2 3 3 3 2" xfId="9597"/>
    <cellStyle name="Vejica 2 2 2 2 3 3 4" xfId="9598"/>
    <cellStyle name="Vejica 2 2 2 2 3 3 5" xfId="9595"/>
    <cellStyle name="Vejica 2 2 2 2 3 3 6" xfId="14591"/>
    <cellStyle name="Vejica 2 2 2 2 3 3 7" xfId="6015"/>
    <cellStyle name="Vejica 2 2 2 2 3 4" xfId="1845"/>
    <cellStyle name="Vejica 2 2 2 2 3 4 2" xfId="3853"/>
    <cellStyle name="Vejica 2 2 2 2 3 4 2 2" xfId="9600"/>
    <cellStyle name="Vejica 2 2 2 2 3 4 2 3" xfId="15429"/>
    <cellStyle name="Vejica 2 2 2 2 3 4 3" xfId="9599"/>
    <cellStyle name="Vejica 2 2 2 2 3 4 4" xfId="15311"/>
    <cellStyle name="Vejica 2 2 2 2 3 5" xfId="3854"/>
    <cellStyle name="Vejica 2 2 2 2 3 5 2" xfId="3855"/>
    <cellStyle name="Vejica 2 2 2 2 3 5 2 2" xfId="9602"/>
    <cellStyle name="Vejica 2 2 2 2 3 5 3" xfId="9601"/>
    <cellStyle name="Vejica 2 2 2 2 3 6" xfId="3856"/>
    <cellStyle name="Vejica 2 2 2 2 3 6 2" xfId="9603"/>
    <cellStyle name="Vejica 2 2 2 2 3 7" xfId="3851"/>
    <cellStyle name="Vejica 2 2 2 2 3 7 2" xfId="9604"/>
    <cellStyle name="Vejica 2 2 2 2 3 8" xfId="9591"/>
    <cellStyle name="Vejica 2 2 2 2 4" xfId="1846"/>
    <cellStyle name="Vejica 2 2 2 2 4 2" xfId="7905"/>
    <cellStyle name="Vejica 2 2 2 2 4 2 2" xfId="9606"/>
    <cellStyle name="Vejica 2 2 2 2 4 3" xfId="6256"/>
    <cellStyle name="Vejica 2 2 2 2 4 3 2" xfId="9607"/>
    <cellStyle name="Vejica 2 2 2 2 4 4" xfId="9605"/>
    <cellStyle name="Vejica 2 2 2 2 5" xfId="1847"/>
    <cellStyle name="Vejica 2 2 2 2 5 2" xfId="3857"/>
    <cellStyle name="Vejica 2 2 2 2 5 2 2" xfId="9609"/>
    <cellStyle name="Vejica 2 2 2 2 5 3" xfId="6469"/>
    <cellStyle name="Vejica 2 2 2 2 5 3 2" xfId="9610"/>
    <cellStyle name="Vejica 2 2 2 2 5 4" xfId="9611"/>
    <cellStyle name="Vejica 2 2 2 2 5 5" xfId="9608"/>
    <cellStyle name="Vejica 2 2 2 2 5 6" xfId="14588"/>
    <cellStyle name="Vejica 2 2 2 2 5 7" xfId="6012"/>
    <cellStyle name="Vejica 2 2 2 2 6" xfId="1848"/>
    <cellStyle name="Vejica 2 2 2 2 6 2" xfId="3858"/>
    <cellStyle name="Vejica 2 2 2 2 6 2 2" xfId="9613"/>
    <cellStyle name="Vejica 2 2 2 2 6 2 3" xfId="15430"/>
    <cellStyle name="Vejica 2 2 2 2 6 3" xfId="9612"/>
    <cellStyle name="Vejica 2 2 2 2 6 4" xfId="15312"/>
    <cellStyle name="Vejica 2 2 2 2 7" xfId="3859"/>
    <cellStyle name="Vejica 2 2 2 2 7 2" xfId="3860"/>
    <cellStyle name="Vejica 2 2 2 2 7 2 2" xfId="9615"/>
    <cellStyle name="Vejica 2 2 2 2 7 3" xfId="9614"/>
    <cellStyle name="Vejica 2 2 2 2 8" xfId="3861"/>
    <cellStyle name="Vejica 2 2 2 2 8 2" xfId="9616"/>
    <cellStyle name="Vejica 2 2 2 2 9" xfId="3838"/>
    <cellStyle name="Vejica 2 2 2 2 9 2" xfId="9617"/>
    <cellStyle name="Vejica 2 2 2 3" xfId="600"/>
    <cellStyle name="Vejica 2 2 2 3 10" xfId="9618"/>
    <cellStyle name="Vejica 2 2 2 3 2" xfId="601"/>
    <cellStyle name="Vejica 2 2 2 3 2 2" xfId="602"/>
    <cellStyle name="Vejica 2 2 2 3 2 2 2" xfId="1849"/>
    <cellStyle name="Vejica 2 2 2 3 2 2 2 2" xfId="8183"/>
    <cellStyle name="Vejica 2 2 2 3 2 2 2 2 2" xfId="9622"/>
    <cellStyle name="Vejica 2 2 2 3 2 2 2 3" xfId="6202"/>
    <cellStyle name="Vejica 2 2 2 3 2 2 2 3 2" xfId="9623"/>
    <cellStyle name="Vejica 2 2 2 3 2 2 2 4" xfId="9621"/>
    <cellStyle name="Vejica 2 2 2 3 2 2 3" xfId="1850"/>
    <cellStyle name="Vejica 2 2 2 3 2 2 3 2" xfId="3865"/>
    <cellStyle name="Vejica 2 2 2 3 2 2 3 2 2" xfId="9625"/>
    <cellStyle name="Vejica 2 2 2 3 2 2 3 3" xfId="6471"/>
    <cellStyle name="Vejica 2 2 2 3 2 2 3 3 2" xfId="9626"/>
    <cellStyle name="Vejica 2 2 2 3 2 2 3 4" xfId="9627"/>
    <cellStyle name="Vejica 2 2 2 3 2 2 3 5" xfId="9624"/>
    <cellStyle name="Vejica 2 2 2 3 2 2 3 6" xfId="14594"/>
    <cellStyle name="Vejica 2 2 2 3 2 2 3 7" xfId="6018"/>
    <cellStyle name="Vejica 2 2 2 3 2 2 4" xfId="1851"/>
    <cellStyle name="Vejica 2 2 2 3 2 2 4 2" xfId="3866"/>
    <cellStyle name="Vejica 2 2 2 3 2 2 4 2 2" xfId="9629"/>
    <cellStyle name="Vejica 2 2 2 3 2 2 4 2 3" xfId="15431"/>
    <cellStyle name="Vejica 2 2 2 3 2 2 4 3" xfId="9628"/>
    <cellStyle name="Vejica 2 2 2 3 2 2 4 4" xfId="15313"/>
    <cellStyle name="Vejica 2 2 2 3 2 2 5" xfId="3867"/>
    <cellStyle name="Vejica 2 2 2 3 2 2 5 2" xfId="3868"/>
    <cellStyle name="Vejica 2 2 2 3 2 2 5 2 2" xfId="9631"/>
    <cellStyle name="Vejica 2 2 2 3 2 2 5 3" xfId="9630"/>
    <cellStyle name="Vejica 2 2 2 3 2 2 6" xfId="3869"/>
    <cellStyle name="Vejica 2 2 2 3 2 2 6 2" xfId="9632"/>
    <cellStyle name="Vejica 2 2 2 3 2 2 7" xfId="3864"/>
    <cellStyle name="Vejica 2 2 2 3 2 2 7 2" xfId="9633"/>
    <cellStyle name="Vejica 2 2 2 3 2 2 8" xfId="9620"/>
    <cellStyle name="Vejica 2 2 2 3 2 3" xfId="1852"/>
    <cellStyle name="Vejica 2 2 2 3 2 3 2" xfId="7906"/>
    <cellStyle name="Vejica 2 2 2 3 2 3 2 2" xfId="9635"/>
    <cellStyle name="Vejica 2 2 2 3 2 3 3" xfId="6201"/>
    <cellStyle name="Vejica 2 2 2 3 2 3 3 2" xfId="9636"/>
    <cellStyle name="Vejica 2 2 2 3 2 3 4" xfId="9634"/>
    <cellStyle name="Vejica 2 2 2 3 2 4" xfId="1853"/>
    <cellStyle name="Vejica 2 2 2 3 2 4 2" xfId="3870"/>
    <cellStyle name="Vejica 2 2 2 3 2 4 2 2" xfId="9638"/>
    <cellStyle name="Vejica 2 2 2 3 2 4 3" xfId="6473"/>
    <cellStyle name="Vejica 2 2 2 3 2 4 3 2" xfId="9639"/>
    <cellStyle name="Vejica 2 2 2 3 2 4 4" xfId="9640"/>
    <cellStyle name="Vejica 2 2 2 3 2 4 5" xfId="9637"/>
    <cellStyle name="Vejica 2 2 2 3 2 4 6" xfId="14593"/>
    <cellStyle name="Vejica 2 2 2 3 2 4 7" xfId="6017"/>
    <cellStyle name="Vejica 2 2 2 3 2 5" xfId="1854"/>
    <cellStyle name="Vejica 2 2 2 3 2 5 2" xfId="3871"/>
    <cellStyle name="Vejica 2 2 2 3 2 5 2 2" xfId="9642"/>
    <cellStyle name="Vejica 2 2 2 3 2 5 2 3" xfId="15432"/>
    <cellStyle name="Vejica 2 2 2 3 2 5 3" xfId="9641"/>
    <cellStyle name="Vejica 2 2 2 3 2 5 4" xfId="15314"/>
    <cellStyle name="Vejica 2 2 2 3 2 6" xfId="3872"/>
    <cellStyle name="Vejica 2 2 2 3 2 6 2" xfId="3873"/>
    <cellStyle name="Vejica 2 2 2 3 2 6 2 2" xfId="9644"/>
    <cellStyle name="Vejica 2 2 2 3 2 6 3" xfId="9643"/>
    <cellStyle name="Vejica 2 2 2 3 2 7" xfId="3874"/>
    <cellStyle name="Vejica 2 2 2 3 2 7 2" xfId="9645"/>
    <cellStyle name="Vejica 2 2 2 3 2 8" xfId="3863"/>
    <cellStyle name="Vejica 2 2 2 3 2 8 2" xfId="9646"/>
    <cellStyle name="Vejica 2 2 2 3 2 9" xfId="9619"/>
    <cellStyle name="Vejica 2 2 2 3 3" xfId="603"/>
    <cellStyle name="Vejica 2 2 2 3 3 2" xfId="1855"/>
    <cellStyle name="Vejica 2 2 2 3 3 2 2" xfId="7070"/>
    <cellStyle name="Vejica 2 2 2 3 3 2 2 2" xfId="9649"/>
    <cellStyle name="Vejica 2 2 2 3 3 2 3" xfId="6200"/>
    <cellStyle name="Vejica 2 2 2 3 3 2 3 2" xfId="9650"/>
    <cellStyle name="Vejica 2 2 2 3 3 2 4" xfId="9648"/>
    <cellStyle name="Vejica 2 2 2 3 3 3" xfId="1856"/>
    <cellStyle name="Vejica 2 2 2 3 3 3 2" xfId="3876"/>
    <cellStyle name="Vejica 2 2 2 3 3 3 2 2" xfId="9652"/>
    <cellStyle name="Vejica 2 2 2 3 3 3 3" xfId="6474"/>
    <cellStyle name="Vejica 2 2 2 3 3 3 3 2" xfId="9653"/>
    <cellStyle name="Vejica 2 2 2 3 3 3 4" xfId="9654"/>
    <cellStyle name="Vejica 2 2 2 3 3 3 5" xfId="9651"/>
    <cellStyle name="Vejica 2 2 2 3 3 3 6" xfId="14595"/>
    <cellStyle name="Vejica 2 2 2 3 3 3 7" xfId="6019"/>
    <cellStyle name="Vejica 2 2 2 3 3 4" xfId="1857"/>
    <cellStyle name="Vejica 2 2 2 3 3 4 2" xfId="3877"/>
    <cellStyle name="Vejica 2 2 2 3 3 4 2 2" xfId="9656"/>
    <cellStyle name="Vejica 2 2 2 3 3 4 2 3" xfId="15433"/>
    <cellStyle name="Vejica 2 2 2 3 3 4 3" xfId="9655"/>
    <cellStyle name="Vejica 2 2 2 3 3 4 4" xfId="15315"/>
    <cellStyle name="Vejica 2 2 2 3 3 5" xfId="3878"/>
    <cellStyle name="Vejica 2 2 2 3 3 5 2" xfId="3879"/>
    <cellStyle name="Vejica 2 2 2 3 3 5 2 2" xfId="9658"/>
    <cellStyle name="Vejica 2 2 2 3 3 5 3" xfId="9657"/>
    <cellStyle name="Vejica 2 2 2 3 3 6" xfId="3880"/>
    <cellStyle name="Vejica 2 2 2 3 3 6 2" xfId="9659"/>
    <cellStyle name="Vejica 2 2 2 3 3 7" xfId="3875"/>
    <cellStyle name="Vejica 2 2 2 3 3 7 2" xfId="9660"/>
    <cellStyle name="Vejica 2 2 2 3 3 8" xfId="9647"/>
    <cellStyle name="Vejica 2 2 2 3 4" xfId="1858"/>
    <cellStyle name="Vejica 2 2 2 3 4 2" xfId="7903"/>
    <cellStyle name="Vejica 2 2 2 3 4 2 2" xfId="9662"/>
    <cellStyle name="Vejica 2 2 2 3 4 3" xfId="8265"/>
    <cellStyle name="Vejica 2 2 2 3 4 3 2" xfId="9663"/>
    <cellStyle name="Vejica 2 2 2 3 4 4" xfId="9661"/>
    <cellStyle name="Vejica 2 2 2 3 5" xfId="1859"/>
    <cellStyle name="Vejica 2 2 2 3 5 2" xfId="3881"/>
    <cellStyle name="Vejica 2 2 2 3 5 2 2" xfId="9665"/>
    <cellStyle name="Vejica 2 2 2 3 5 3" xfId="6476"/>
    <cellStyle name="Vejica 2 2 2 3 5 3 2" xfId="9666"/>
    <cellStyle name="Vejica 2 2 2 3 5 4" xfId="9667"/>
    <cellStyle name="Vejica 2 2 2 3 5 5" xfId="9664"/>
    <cellStyle name="Vejica 2 2 2 3 5 6" xfId="14592"/>
    <cellStyle name="Vejica 2 2 2 3 5 7" xfId="6016"/>
    <cellStyle name="Vejica 2 2 2 3 6" xfId="1860"/>
    <cellStyle name="Vejica 2 2 2 3 6 2" xfId="3882"/>
    <cellStyle name="Vejica 2 2 2 3 6 2 2" xfId="9669"/>
    <cellStyle name="Vejica 2 2 2 3 6 2 3" xfId="15434"/>
    <cellStyle name="Vejica 2 2 2 3 6 3" xfId="9668"/>
    <cellStyle name="Vejica 2 2 2 3 6 4" xfId="15316"/>
    <cellStyle name="Vejica 2 2 2 3 7" xfId="3883"/>
    <cellStyle name="Vejica 2 2 2 3 7 2" xfId="3884"/>
    <cellStyle name="Vejica 2 2 2 3 7 2 2" xfId="9671"/>
    <cellStyle name="Vejica 2 2 2 3 7 3" xfId="9670"/>
    <cellStyle name="Vejica 2 2 2 3 8" xfId="3885"/>
    <cellStyle name="Vejica 2 2 2 3 8 2" xfId="9672"/>
    <cellStyle name="Vejica 2 2 2 3 9" xfId="3862"/>
    <cellStyle name="Vejica 2 2 2 3 9 2" xfId="9673"/>
    <cellStyle name="Vejica 2 2 2 4" xfId="604"/>
    <cellStyle name="Vejica 2 2 2 4 2" xfId="605"/>
    <cellStyle name="Vejica 2 2 2 4 2 2" xfId="1861"/>
    <cellStyle name="Vejica 2 2 2 4 2 2 2" xfId="8182"/>
    <cellStyle name="Vejica 2 2 2 4 2 2 2 2" xfId="9677"/>
    <cellStyle name="Vejica 2 2 2 4 2 2 3" xfId="7151"/>
    <cellStyle name="Vejica 2 2 2 4 2 2 3 2" xfId="9678"/>
    <cellStyle name="Vejica 2 2 2 4 2 2 4" xfId="9676"/>
    <cellStyle name="Vejica 2 2 2 4 2 3" xfId="1862"/>
    <cellStyle name="Vejica 2 2 2 4 2 3 2" xfId="3888"/>
    <cellStyle name="Vejica 2 2 2 4 2 3 2 2" xfId="9680"/>
    <cellStyle name="Vejica 2 2 2 4 2 3 3" xfId="6477"/>
    <cellStyle name="Vejica 2 2 2 4 2 3 3 2" xfId="9681"/>
    <cellStyle name="Vejica 2 2 2 4 2 3 4" xfId="9682"/>
    <cellStyle name="Vejica 2 2 2 4 2 3 5" xfId="9679"/>
    <cellStyle name="Vejica 2 2 2 4 2 3 6" xfId="14597"/>
    <cellStyle name="Vejica 2 2 2 4 2 3 7" xfId="6021"/>
    <cellStyle name="Vejica 2 2 2 4 2 4" xfId="1863"/>
    <cellStyle name="Vejica 2 2 2 4 2 4 2" xfId="3889"/>
    <cellStyle name="Vejica 2 2 2 4 2 4 2 2" xfId="9684"/>
    <cellStyle name="Vejica 2 2 2 4 2 4 2 3" xfId="15435"/>
    <cellStyle name="Vejica 2 2 2 4 2 4 3" xfId="9683"/>
    <cellStyle name="Vejica 2 2 2 4 2 4 4" xfId="15317"/>
    <cellStyle name="Vejica 2 2 2 4 2 5" xfId="3890"/>
    <cellStyle name="Vejica 2 2 2 4 2 5 2" xfId="3891"/>
    <cellStyle name="Vejica 2 2 2 4 2 5 2 2" xfId="9686"/>
    <cellStyle name="Vejica 2 2 2 4 2 5 3" xfId="9685"/>
    <cellStyle name="Vejica 2 2 2 4 2 6" xfId="3892"/>
    <cellStyle name="Vejica 2 2 2 4 2 6 2" xfId="9687"/>
    <cellStyle name="Vejica 2 2 2 4 2 7" xfId="3887"/>
    <cellStyle name="Vejica 2 2 2 4 2 7 2" xfId="9688"/>
    <cellStyle name="Vejica 2 2 2 4 2 8" xfId="9675"/>
    <cellStyle name="Vejica 2 2 2 4 3" xfId="1864"/>
    <cellStyle name="Vejica 2 2 2 4 3 2" xfId="7904"/>
    <cellStyle name="Vejica 2 2 2 4 3 2 2" xfId="9690"/>
    <cellStyle name="Vejica 2 2 2 4 3 3" xfId="6199"/>
    <cellStyle name="Vejica 2 2 2 4 3 3 2" xfId="9691"/>
    <cellStyle name="Vejica 2 2 2 4 3 4" xfId="9689"/>
    <cellStyle name="Vejica 2 2 2 4 4" xfId="1865"/>
    <cellStyle name="Vejica 2 2 2 4 4 2" xfId="3893"/>
    <cellStyle name="Vejica 2 2 2 4 4 2 2" xfId="9693"/>
    <cellStyle name="Vejica 2 2 2 4 4 3" xfId="6479"/>
    <cellStyle name="Vejica 2 2 2 4 4 3 2" xfId="9694"/>
    <cellStyle name="Vejica 2 2 2 4 4 4" xfId="9695"/>
    <cellStyle name="Vejica 2 2 2 4 4 5" xfId="9692"/>
    <cellStyle name="Vejica 2 2 2 4 4 6" xfId="14596"/>
    <cellStyle name="Vejica 2 2 2 4 4 7" xfId="6020"/>
    <cellStyle name="Vejica 2 2 2 4 5" xfId="1866"/>
    <cellStyle name="Vejica 2 2 2 4 5 2" xfId="3894"/>
    <cellStyle name="Vejica 2 2 2 4 5 2 2" xfId="9697"/>
    <cellStyle name="Vejica 2 2 2 4 5 2 3" xfId="15436"/>
    <cellStyle name="Vejica 2 2 2 4 5 3" xfId="9696"/>
    <cellStyle name="Vejica 2 2 2 4 5 4" xfId="15318"/>
    <cellStyle name="Vejica 2 2 2 4 6" xfId="3895"/>
    <cellStyle name="Vejica 2 2 2 4 6 2" xfId="3896"/>
    <cellStyle name="Vejica 2 2 2 4 6 2 2" xfId="9699"/>
    <cellStyle name="Vejica 2 2 2 4 6 3" xfId="9698"/>
    <cellStyle name="Vejica 2 2 2 4 7" xfId="3897"/>
    <cellStyle name="Vejica 2 2 2 4 7 2" xfId="9700"/>
    <cellStyle name="Vejica 2 2 2 4 8" xfId="3886"/>
    <cellStyle name="Vejica 2 2 2 4 8 2" xfId="9701"/>
    <cellStyle name="Vejica 2 2 2 4 9" xfId="9674"/>
    <cellStyle name="Vejica 2 2 2 5" xfId="606"/>
    <cellStyle name="Vejica 2 2 2 5 2" xfId="1867"/>
    <cellStyle name="Vejica 2 2 2 5 2 2" xfId="7069"/>
    <cellStyle name="Vejica 2 2 2 5 2 2 2" xfId="9704"/>
    <cellStyle name="Vejica 2 2 2 5 2 3" xfId="7296"/>
    <cellStyle name="Vejica 2 2 2 5 2 3 2" xfId="9705"/>
    <cellStyle name="Vejica 2 2 2 5 2 4" xfId="9703"/>
    <cellStyle name="Vejica 2 2 2 5 3" xfId="1868"/>
    <cellStyle name="Vejica 2 2 2 5 3 2" xfId="3899"/>
    <cellStyle name="Vejica 2 2 2 5 3 2 2" xfId="9707"/>
    <cellStyle name="Vejica 2 2 2 5 3 3" xfId="6480"/>
    <cellStyle name="Vejica 2 2 2 5 3 3 2" xfId="9708"/>
    <cellStyle name="Vejica 2 2 2 5 3 4" xfId="9709"/>
    <cellStyle name="Vejica 2 2 2 5 3 5" xfId="9706"/>
    <cellStyle name="Vejica 2 2 2 5 3 6" xfId="14598"/>
    <cellStyle name="Vejica 2 2 2 5 3 7" xfId="6022"/>
    <cellStyle name="Vejica 2 2 2 5 4" xfId="1869"/>
    <cellStyle name="Vejica 2 2 2 5 4 2" xfId="3900"/>
    <cellStyle name="Vejica 2 2 2 5 4 2 2" xfId="9711"/>
    <cellStyle name="Vejica 2 2 2 5 4 2 3" xfId="15437"/>
    <cellStyle name="Vejica 2 2 2 5 4 3" xfId="9710"/>
    <cellStyle name="Vejica 2 2 2 5 4 4" xfId="15319"/>
    <cellStyle name="Vejica 2 2 2 5 5" xfId="3901"/>
    <cellStyle name="Vejica 2 2 2 5 5 2" xfId="3902"/>
    <cellStyle name="Vejica 2 2 2 5 5 2 2" xfId="9713"/>
    <cellStyle name="Vejica 2 2 2 5 5 3" xfId="9712"/>
    <cellStyle name="Vejica 2 2 2 5 6" xfId="3903"/>
    <cellStyle name="Vejica 2 2 2 5 6 2" xfId="9714"/>
    <cellStyle name="Vejica 2 2 2 5 7" xfId="3898"/>
    <cellStyle name="Vejica 2 2 2 5 7 2" xfId="9715"/>
    <cellStyle name="Vejica 2 2 2 5 8" xfId="9702"/>
    <cellStyle name="Vejica 2 2 2 6" xfId="1870"/>
    <cellStyle name="Vejica 2 2 2 6 2" xfId="7902"/>
    <cellStyle name="Vejica 2 2 2 6 2 2" xfId="9717"/>
    <cellStyle name="Vejica 2 2 2 6 3" xfId="7295"/>
    <cellStyle name="Vejica 2 2 2 6 3 2" xfId="9718"/>
    <cellStyle name="Vejica 2 2 2 6 4" xfId="9716"/>
    <cellStyle name="Vejica 2 2 2 7" xfId="1871"/>
    <cellStyle name="Vejica 2 2 2 7 2" xfId="3904"/>
    <cellStyle name="Vejica 2 2 2 7 2 2" xfId="9720"/>
    <cellStyle name="Vejica 2 2 2 7 3" xfId="6481"/>
    <cellStyle name="Vejica 2 2 2 7 3 2" xfId="9721"/>
    <cellStyle name="Vejica 2 2 2 7 4" xfId="9722"/>
    <cellStyle name="Vejica 2 2 2 7 5" xfId="9719"/>
    <cellStyle name="Vejica 2 2 2 7 6" xfId="14587"/>
    <cellStyle name="Vejica 2 2 2 7 7" xfId="6011"/>
    <cellStyle name="Vejica 2 2 2 8" xfId="1872"/>
    <cellStyle name="Vejica 2 2 2 8 2" xfId="3905"/>
    <cellStyle name="Vejica 2 2 2 8 2 2" xfId="9724"/>
    <cellStyle name="Vejica 2 2 2 8 2 3" xfId="15438"/>
    <cellStyle name="Vejica 2 2 2 8 3" xfId="9723"/>
    <cellStyle name="Vejica 2 2 2 8 4" xfId="15320"/>
    <cellStyle name="Vejica 2 2 2 9" xfId="3906"/>
    <cellStyle name="Vejica 2 2 2 9 2" xfId="3907"/>
    <cellStyle name="Vejica 2 2 2 9 2 2" xfId="9726"/>
    <cellStyle name="Vejica 2 2 2 9 3" xfId="9725"/>
    <cellStyle name="Vejica 2 2 3" xfId="1873"/>
    <cellStyle name="Vejica 2 2 3 2" xfId="3909"/>
    <cellStyle name="Vejica 2 2 3 2 2" xfId="9728"/>
    <cellStyle name="Vejica 2 2 3 3" xfId="3910"/>
    <cellStyle name="Vejica 2 2 3 3 2" xfId="9729"/>
    <cellStyle name="Vejica 2 2 3 3 3" xfId="15440"/>
    <cellStyle name="Vejica 2 2 3 3 3 2" xfId="15891"/>
    <cellStyle name="Vejica 2 2 3 3 4" xfId="20848"/>
    <cellStyle name="Vejica 2 2 3 4" xfId="3908"/>
    <cellStyle name="Vejica 2 2 3 4 2" xfId="9730"/>
    <cellStyle name="Vejica 2 2 3 4 3" xfId="15439"/>
    <cellStyle name="Vejica 2 2 3 4 3 2" xfId="15890"/>
    <cellStyle name="Vejica 2 2 3 4 4" xfId="20847"/>
    <cellStyle name="Vejica 2 2 3 5" xfId="7294"/>
    <cellStyle name="Vejica 2 2 3 5 2" xfId="9731"/>
    <cellStyle name="Vejica 2 2 3 6" xfId="9727"/>
    <cellStyle name="Vejica 2 2 4" xfId="1874"/>
    <cellStyle name="Vejica 2 2 4 2" xfId="3911"/>
    <cellStyle name="Vejica 2 2 4 2 2" xfId="9733"/>
    <cellStyle name="Vejica 2 2 4 3" xfId="6483"/>
    <cellStyle name="Vejica 2 2 4 3 2" xfId="9734"/>
    <cellStyle name="Vejica 2 2 4 4" xfId="9735"/>
    <cellStyle name="Vejica 2 2 4 5" xfId="9732"/>
    <cellStyle name="Vejica 2 2 4 6" xfId="14586"/>
    <cellStyle name="Vejica 2 2 4 7" xfId="6010"/>
    <cellStyle name="Vejica 2 2 5" xfId="1875"/>
    <cellStyle name="Vejica 2 2 5 2" xfId="9736"/>
    <cellStyle name="Vejica 2 2 6" xfId="3912"/>
    <cellStyle name="Vejica 2 2 6 2" xfId="3913"/>
    <cellStyle name="Vejica 2 2 6 2 2" xfId="9738"/>
    <cellStyle name="Vejica 2 2 6 3" xfId="9737"/>
    <cellStyle name="Vejica 2 2 7" xfId="3914"/>
    <cellStyle name="Vejica 2 2 7 2" xfId="9739"/>
    <cellStyle name="Vejica 2 2 8" xfId="3835"/>
    <cellStyle name="Vejica 2 2 8 2" xfId="9740"/>
    <cellStyle name="Vejica 2 2 9" xfId="8262"/>
    <cellStyle name="Vejica 2 2 9 2" xfId="9741"/>
    <cellStyle name="Vejica 2 20" xfId="3915"/>
    <cellStyle name="Vejica 2 20 2" xfId="9742"/>
    <cellStyle name="Vejica 2 21" xfId="3744"/>
    <cellStyle name="Vejica 2 21 2" xfId="9743"/>
    <cellStyle name="Vejica 2 22" xfId="9341"/>
    <cellStyle name="Vejica 2 23" xfId="8449"/>
    <cellStyle name="Vejica 2 23 2" xfId="15532"/>
    <cellStyle name="Vejica 2 3" xfId="607"/>
    <cellStyle name="Vejica 2 3 10" xfId="3917"/>
    <cellStyle name="Vejica 2 3 10 2" xfId="3918"/>
    <cellStyle name="Vejica 2 3 10 2 2" xfId="9746"/>
    <cellStyle name="Vejica 2 3 10 3" xfId="9745"/>
    <cellStyle name="Vejica 2 3 11" xfId="3919"/>
    <cellStyle name="Vejica 2 3 11 2" xfId="9747"/>
    <cellStyle name="Vejica 2 3 11 3" xfId="15442"/>
    <cellStyle name="Vejica 2 3 11 3 2" xfId="15893"/>
    <cellStyle name="Vejica 2 3 11 4" xfId="20851"/>
    <cellStyle name="Vejica 2 3 12" xfId="3916"/>
    <cellStyle name="Vejica 2 3 12 2" xfId="9748"/>
    <cellStyle name="Vejica 2 3 12 3" xfId="15441"/>
    <cellStyle name="Vejica 2 3 12 3 2" xfId="15892"/>
    <cellStyle name="Vejica 2 3 12 4" xfId="20850"/>
    <cellStyle name="Vejica 2 3 13" xfId="9744"/>
    <cellStyle name="Vejica 2 3 2" xfId="608"/>
    <cellStyle name="Vejica 2 3 2 2" xfId="1876"/>
    <cellStyle name="Vejica 2 3 2 2 2" xfId="7068"/>
    <cellStyle name="Vejica 2 3 2 2 2 2" xfId="9751"/>
    <cellStyle name="Vejica 2 3 2 2 3" xfId="6197"/>
    <cellStyle name="Vejica 2 3 2 2 3 2" xfId="9752"/>
    <cellStyle name="Vejica 2 3 2 2 4" xfId="9750"/>
    <cellStyle name="Vejica 2 3 2 3" xfId="1877"/>
    <cellStyle name="Vejica 2 3 2 3 2" xfId="3921"/>
    <cellStyle name="Vejica 2 3 2 3 2 2" xfId="9754"/>
    <cellStyle name="Vejica 2 3 2 3 3" xfId="6485"/>
    <cellStyle name="Vejica 2 3 2 3 3 2" xfId="9755"/>
    <cellStyle name="Vejica 2 3 2 3 4" xfId="9756"/>
    <cellStyle name="Vejica 2 3 2 3 5" xfId="9753"/>
    <cellStyle name="Vejica 2 3 2 3 6" xfId="14600"/>
    <cellStyle name="Vejica 2 3 2 3 7" xfId="6024"/>
    <cellStyle name="Vejica 2 3 2 4" xfId="1878"/>
    <cellStyle name="Vejica 2 3 2 4 2" xfId="9757"/>
    <cellStyle name="Vejica 2 3 2 5" xfId="3922"/>
    <cellStyle name="Vejica 2 3 2 5 2" xfId="3923"/>
    <cellStyle name="Vejica 2 3 2 5 2 2" xfId="9759"/>
    <cellStyle name="Vejica 2 3 2 5 3" xfId="9758"/>
    <cellStyle name="Vejica 2 3 2 6" xfId="3924"/>
    <cellStyle name="Vejica 2 3 2 6 2" xfId="9760"/>
    <cellStyle name="Vejica 2 3 2 7" xfId="3920"/>
    <cellStyle name="Vejica 2 3 2 7 2" xfId="9761"/>
    <cellStyle name="Vejica 2 3 2 8" xfId="6198"/>
    <cellStyle name="Vejica 2 3 2 8 2" xfId="9762"/>
    <cellStyle name="Vejica 2 3 2 9" xfId="9749"/>
    <cellStyle name="Vejica 2 3 3" xfId="609"/>
    <cellStyle name="Vejica 2 3 3 10" xfId="9763"/>
    <cellStyle name="Vejica 2 3 3 2" xfId="610"/>
    <cellStyle name="Vejica 2 3 3 2 2" xfId="611"/>
    <cellStyle name="Vejica 2 3 3 2 2 2" xfId="1879"/>
    <cellStyle name="Vejica 2 3 3 2 2 2 2" xfId="6319"/>
    <cellStyle name="Vejica 2 3 3 2 2 2 2 2" xfId="9767"/>
    <cellStyle name="Vejica 2 3 3 2 2 2 3" xfId="8272"/>
    <cellStyle name="Vejica 2 3 3 2 2 2 3 2" xfId="9768"/>
    <cellStyle name="Vejica 2 3 3 2 2 2 4" xfId="9766"/>
    <cellStyle name="Vejica 2 3 3 2 2 3" xfId="1880"/>
    <cellStyle name="Vejica 2 3 3 2 2 3 2" xfId="3928"/>
    <cellStyle name="Vejica 2 3 3 2 2 3 2 2" xfId="9770"/>
    <cellStyle name="Vejica 2 3 3 2 2 3 3" xfId="6487"/>
    <cellStyle name="Vejica 2 3 3 2 2 3 3 2" xfId="9771"/>
    <cellStyle name="Vejica 2 3 3 2 2 3 4" xfId="9772"/>
    <cellStyle name="Vejica 2 3 3 2 2 3 5" xfId="9769"/>
    <cellStyle name="Vejica 2 3 3 2 2 3 6" xfId="14603"/>
    <cellStyle name="Vejica 2 3 3 2 2 3 7" xfId="6027"/>
    <cellStyle name="Vejica 2 3 3 2 2 4" xfId="1881"/>
    <cellStyle name="Vejica 2 3 3 2 2 4 2" xfId="3929"/>
    <cellStyle name="Vejica 2 3 3 2 2 4 2 2" xfId="9774"/>
    <cellStyle name="Vejica 2 3 3 2 2 4 2 3" xfId="15443"/>
    <cellStyle name="Vejica 2 3 3 2 2 4 3" xfId="9773"/>
    <cellStyle name="Vejica 2 3 3 2 2 4 4" xfId="15321"/>
    <cellStyle name="Vejica 2 3 3 2 2 5" xfId="3930"/>
    <cellStyle name="Vejica 2 3 3 2 2 5 2" xfId="3931"/>
    <cellStyle name="Vejica 2 3 3 2 2 5 2 2" xfId="9776"/>
    <cellStyle name="Vejica 2 3 3 2 2 5 3" xfId="9775"/>
    <cellStyle name="Vejica 2 3 3 2 2 6" xfId="3932"/>
    <cellStyle name="Vejica 2 3 3 2 2 6 2" xfId="9777"/>
    <cellStyle name="Vejica 2 3 3 2 2 7" xfId="3927"/>
    <cellStyle name="Vejica 2 3 3 2 2 7 2" xfId="9778"/>
    <cellStyle name="Vejica 2 3 3 2 2 8" xfId="9765"/>
    <cellStyle name="Vejica 2 3 3 2 3" xfId="1882"/>
    <cellStyle name="Vejica 2 3 3 2 3 2" xfId="8111"/>
    <cellStyle name="Vejica 2 3 3 2 3 2 2" xfId="9780"/>
    <cellStyle name="Vejica 2 3 3 2 3 3" xfId="7293"/>
    <cellStyle name="Vejica 2 3 3 2 3 3 2" xfId="9781"/>
    <cellStyle name="Vejica 2 3 3 2 3 4" xfId="9779"/>
    <cellStyle name="Vejica 2 3 3 2 4" xfId="1883"/>
    <cellStyle name="Vejica 2 3 3 2 4 2" xfId="3933"/>
    <cellStyle name="Vejica 2 3 3 2 4 2 2" xfId="9783"/>
    <cellStyle name="Vejica 2 3 3 2 4 3" xfId="6488"/>
    <cellStyle name="Vejica 2 3 3 2 4 3 2" xfId="9784"/>
    <cellStyle name="Vejica 2 3 3 2 4 4" xfId="9785"/>
    <cellStyle name="Vejica 2 3 3 2 4 5" xfId="9782"/>
    <cellStyle name="Vejica 2 3 3 2 4 6" xfId="14602"/>
    <cellStyle name="Vejica 2 3 3 2 4 7" xfId="6026"/>
    <cellStyle name="Vejica 2 3 3 2 5" xfId="1884"/>
    <cellStyle name="Vejica 2 3 3 2 5 2" xfId="3934"/>
    <cellStyle name="Vejica 2 3 3 2 5 2 2" xfId="9787"/>
    <cellStyle name="Vejica 2 3 3 2 5 2 3" xfId="15444"/>
    <cellStyle name="Vejica 2 3 3 2 5 3" xfId="9786"/>
    <cellStyle name="Vejica 2 3 3 2 5 4" xfId="15322"/>
    <cellStyle name="Vejica 2 3 3 2 6" xfId="3935"/>
    <cellStyle name="Vejica 2 3 3 2 6 2" xfId="3936"/>
    <cellStyle name="Vejica 2 3 3 2 6 2 2" xfId="9789"/>
    <cellStyle name="Vejica 2 3 3 2 6 3" xfId="9788"/>
    <cellStyle name="Vejica 2 3 3 2 7" xfId="3937"/>
    <cellStyle name="Vejica 2 3 3 2 7 2" xfId="9790"/>
    <cellStyle name="Vejica 2 3 3 2 8" xfId="3926"/>
    <cellStyle name="Vejica 2 3 3 2 8 2" xfId="9791"/>
    <cellStyle name="Vejica 2 3 3 2 9" xfId="9764"/>
    <cellStyle name="Vejica 2 3 3 3" xfId="612"/>
    <cellStyle name="Vejica 2 3 3 3 2" xfId="1885"/>
    <cellStyle name="Vejica 2 3 3 3 2 2" xfId="7883"/>
    <cellStyle name="Vejica 2 3 3 3 2 2 2" xfId="9794"/>
    <cellStyle name="Vejica 2 3 3 3 2 3" xfId="6381"/>
    <cellStyle name="Vejica 2 3 3 3 2 3 2" xfId="9795"/>
    <cellStyle name="Vejica 2 3 3 3 2 4" xfId="9793"/>
    <cellStyle name="Vejica 2 3 3 3 3" xfId="1886"/>
    <cellStyle name="Vejica 2 3 3 3 3 2" xfId="3939"/>
    <cellStyle name="Vejica 2 3 3 3 3 2 2" xfId="9797"/>
    <cellStyle name="Vejica 2 3 3 3 3 3" xfId="6490"/>
    <cellStyle name="Vejica 2 3 3 3 3 3 2" xfId="9798"/>
    <cellStyle name="Vejica 2 3 3 3 3 4" xfId="9799"/>
    <cellStyle name="Vejica 2 3 3 3 3 5" xfId="9796"/>
    <cellStyle name="Vejica 2 3 3 3 3 6" xfId="14604"/>
    <cellStyle name="Vejica 2 3 3 3 3 7" xfId="6028"/>
    <cellStyle name="Vejica 2 3 3 3 4" xfId="1887"/>
    <cellStyle name="Vejica 2 3 3 3 4 2" xfId="3940"/>
    <cellStyle name="Vejica 2 3 3 3 4 2 2" xfId="9801"/>
    <cellStyle name="Vejica 2 3 3 3 4 2 3" xfId="15445"/>
    <cellStyle name="Vejica 2 3 3 3 4 3" xfId="9800"/>
    <cellStyle name="Vejica 2 3 3 3 4 4" xfId="15323"/>
    <cellStyle name="Vejica 2 3 3 3 5" xfId="3941"/>
    <cellStyle name="Vejica 2 3 3 3 5 2" xfId="3942"/>
    <cellStyle name="Vejica 2 3 3 3 5 2 2" xfId="9803"/>
    <cellStyle name="Vejica 2 3 3 3 5 3" xfId="9802"/>
    <cellStyle name="Vejica 2 3 3 3 6" xfId="3943"/>
    <cellStyle name="Vejica 2 3 3 3 6 2" xfId="9804"/>
    <cellStyle name="Vejica 2 3 3 3 7" xfId="3938"/>
    <cellStyle name="Vejica 2 3 3 3 7 2" xfId="9805"/>
    <cellStyle name="Vejica 2 3 3 3 8" xfId="9792"/>
    <cellStyle name="Vejica 2 3 3 4" xfId="1888"/>
    <cellStyle name="Vejica 2 3 3 4 2" xfId="8175"/>
    <cellStyle name="Vejica 2 3 3 4 2 2" xfId="9807"/>
    <cellStyle name="Vejica 2 3 3 4 3" xfId="6257"/>
    <cellStyle name="Vejica 2 3 3 4 3 2" xfId="9808"/>
    <cellStyle name="Vejica 2 3 3 4 4" xfId="9806"/>
    <cellStyle name="Vejica 2 3 3 5" xfId="1889"/>
    <cellStyle name="Vejica 2 3 3 5 2" xfId="3944"/>
    <cellStyle name="Vejica 2 3 3 5 2 2" xfId="9810"/>
    <cellStyle name="Vejica 2 3 3 5 3" xfId="6492"/>
    <cellStyle name="Vejica 2 3 3 5 3 2" xfId="9811"/>
    <cellStyle name="Vejica 2 3 3 5 4" xfId="9812"/>
    <cellStyle name="Vejica 2 3 3 5 5" xfId="9809"/>
    <cellStyle name="Vejica 2 3 3 5 6" xfId="14601"/>
    <cellStyle name="Vejica 2 3 3 5 7" xfId="6025"/>
    <cellStyle name="Vejica 2 3 3 6" xfId="1890"/>
    <cellStyle name="Vejica 2 3 3 6 2" xfId="3945"/>
    <cellStyle name="Vejica 2 3 3 6 2 2" xfId="9814"/>
    <cellStyle name="Vejica 2 3 3 6 2 3" xfId="15446"/>
    <cellStyle name="Vejica 2 3 3 6 3" xfId="9813"/>
    <cellStyle name="Vejica 2 3 3 6 4" xfId="15324"/>
    <cellStyle name="Vejica 2 3 3 7" xfId="3946"/>
    <cellStyle name="Vejica 2 3 3 7 2" xfId="3947"/>
    <cellStyle name="Vejica 2 3 3 7 2 2" xfId="9816"/>
    <cellStyle name="Vejica 2 3 3 7 3" xfId="9815"/>
    <cellStyle name="Vejica 2 3 3 8" xfId="3948"/>
    <cellStyle name="Vejica 2 3 3 8 2" xfId="9817"/>
    <cellStyle name="Vejica 2 3 3 9" xfId="3925"/>
    <cellStyle name="Vejica 2 3 3 9 2" xfId="9818"/>
    <cellStyle name="Vejica 2 3 4" xfId="613"/>
    <cellStyle name="Vejica 2 3 4 10" xfId="9819"/>
    <cellStyle name="Vejica 2 3 4 2" xfId="614"/>
    <cellStyle name="Vejica 2 3 4 2 2" xfId="615"/>
    <cellStyle name="Vejica 2 3 4 2 2 2" xfId="1891"/>
    <cellStyle name="Vejica 2 3 4 2 2 2 2" xfId="7900"/>
    <cellStyle name="Vejica 2 3 4 2 2 2 2 2" xfId="9823"/>
    <cellStyle name="Vejica 2 3 4 2 2 2 3" xfId="6258"/>
    <cellStyle name="Vejica 2 3 4 2 2 2 3 2" xfId="9824"/>
    <cellStyle name="Vejica 2 3 4 2 2 2 4" xfId="9822"/>
    <cellStyle name="Vejica 2 3 4 2 2 3" xfId="1892"/>
    <cellStyle name="Vejica 2 3 4 2 2 3 2" xfId="3952"/>
    <cellStyle name="Vejica 2 3 4 2 2 3 2 2" xfId="9826"/>
    <cellStyle name="Vejica 2 3 4 2 2 3 3" xfId="6494"/>
    <cellStyle name="Vejica 2 3 4 2 2 3 3 2" xfId="9827"/>
    <cellStyle name="Vejica 2 3 4 2 2 3 4" xfId="9828"/>
    <cellStyle name="Vejica 2 3 4 2 2 3 5" xfId="9825"/>
    <cellStyle name="Vejica 2 3 4 2 2 3 6" xfId="14607"/>
    <cellStyle name="Vejica 2 3 4 2 2 3 7" xfId="6031"/>
    <cellStyle name="Vejica 2 3 4 2 2 4" xfId="1893"/>
    <cellStyle name="Vejica 2 3 4 2 2 4 2" xfId="3953"/>
    <cellStyle name="Vejica 2 3 4 2 2 4 2 2" xfId="9830"/>
    <cellStyle name="Vejica 2 3 4 2 2 4 2 3" xfId="15447"/>
    <cellStyle name="Vejica 2 3 4 2 2 4 3" xfId="9829"/>
    <cellStyle name="Vejica 2 3 4 2 2 4 4" xfId="15325"/>
    <cellStyle name="Vejica 2 3 4 2 2 5" xfId="3954"/>
    <cellStyle name="Vejica 2 3 4 2 2 5 2" xfId="3955"/>
    <cellStyle name="Vejica 2 3 4 2 2 5 2 2" xfId="9832"/>
    <cellStyle name="Vejica 2 3 4 2 2 5 3" xfId="9831"/>
    <cellStyle name="Vejica 2 3 4 2 2 6" xfId="3956"/>
    <cellStyle name="Vejica 2 3 4 2 2 6 2" xfId="9833"/>
    <cellStyle name="Vejica 2 3 4 2 2 7" xfId="3951"/>
    <cellStyle name="Vejica 2 3 4 2 2 7 2" xfId="9834"/>
    <cellStyle name="Vejica 2 3 4 2 2 8" xfId="9821"/>
    <cellStyle name="Vejica 2 3 4 2 3" xfId="1894"/>
    <cellStyle name="Vejica 2 3 4 2 3 2" xfId="8140"/>
    <cellStyle name="Vejica 2 3 4 2 3 2 2" xfId="9836"/>
    <cellStyle name="Vejica 2 3 4 2 3 3" xfId="6259"/>
    <cellStyle name="Vejica 2 3 4 2 3 3 2" xfId="9837"/>
    <cellStyle name="Vejica 2 3 4 2 3 4" xfId="9835"/>
    <cellStyle name="Vejica 2 3 4 2 4" xfId="1895"/>
    <cellStyle name="Vejica 2 3 4 2 4 2" xfId="3957"/>
    <cellStyle name="Vejica 2 3 4 2 4 2 2" xfId="9839"/>
    <cellStyle name="Vejica 2 3 4 2 4 3" xfId="6495"/>
    <cellStyle name="Vejica 2 3 4 2 4 3 2" xfId="9840"/>
    <cellStyle name="Vejica 2 3 4 2 4 4" xfId="9841"/>
    <cellStyle name="Vejica 2 3 4 2 4 5" xfId="9838"/>
    <cellStyle name="Vejica 2 3 4 2 4 6" xfId="14606"/>
    <cellStyle name="Vejica 2 3 4 2 4 7" xfId="6030"/>
    <cellStyle name="Vejica 2 3 4 2 5" xfId="1896"/>
    <cellStyle name="Vejica 2 3 4 2 5 2" xfId="3958"/>
    <cellStyle name="Vejica 2 3 4 2 5 2 2" xfId="9843"/>
    <cellStyle name="Vejica 2 3 4 2 5 2 3" xfId="15448"/>
    <cellStyle name="Vejica 2 3 4 2 5 3" xfId="9842"/>
    <cellStyle name="Vejica 2 3 4 2 5 4" xfId="15326"/>
    <cellStyle name="Vejica 2 3 4 2 6" xfId="3959"/>
    <cellStyle name="Vejica 2 3 4 2 6 2" xfId="3960"/>
    <cellStyle name="Vejica 2 3 4 2 6 2 2" xfId="9845"/>
    <cellStyle name="Vejica 2 3 4 2 6 3" xfId="9844"/>
    <cellStyle name="Vejica 2 3 4 2 7" xfId="3961"/>
    <cellStyle name="Vejica 2 3 4 2 7 2" xfId="9846"/>
    <cellStyle name="Vejica 2 3 4 2 8" xfId="3950"/>
    <cellStyle name="Vejica 2 3 4 2 8 2" xfId="9847"/>
    <cellStyle name="Vejica 2 3 4 2 9" xfId="9820"/>
    <cellStyle name="Vejica 2 3 4 3" xfId="616"/>
    <cellStyle name="Vejica 2 3 4 3 2" xfId="1897"/>
    <cellStyle name="Vejica 2 3 4 3 2 2" xfId="8240"/>
    <cellStyle name="Vejica 2 3 4 3 2 2 2" xfId="9850"/>
    <cellStyle name="Vejica 2 3 4 3 2 3" xfId="8266"/>
    <cellStyle name="Vejica 2 3 4 3 2 3 2" xfId="9851"/>
    <cellStyle name="Vejica 2 3 4 3 2 4" xfId="9849"/>
    <cellStyle name="Vejica 2 3 4 3 3" xfId="1898"/>
    <cellStyle name="Vejica 2 3 4 3 3 2" xfId="3963"/>
    <cellStyle name="Vejica 2 3 4 3 3 2 2" xfId="9853"/>
    <cellStyle name="Vejica 2 3 4 3 3 3" xfId="6496"/>
    <cellStyle name="Vejica 2 3 4 3 3 3 2" xfId="9854"/>
    <cellStyle name="Vejica 2 3 4 3 3 4" xfId="9855"/>
    <cellStyle name="Vejica 2 3 4 3 3 5" xfId="9852"/>
    <cellStyle name="Vejica 2 3 4 3 3 6" xfId="14608"/>
    <cellStyle name="Vejica 2 3 4 3 3 7" xfId="6032"/>
    <cellStyle name="Vejica 2 3 4 3 4" xfId="1899"/>
    <cellStyle name="Vejica 2 3 4 3 4 2" xfId="3964"/>
    <cellStyle name="Vejica 2 3 4 3 4 2 2" xfId="9857"/>
    <cellStyle name="Vejica 2 3 4 3 4 2 3" xfId="15449"/>
    <cellStyle name="Vejica 2 3 4 3 4 3" xfId="9856"/>
    <cellStyle name="Vejica 2 3 4 3 4 4" xfId="15327"/>
    <cellStyle name="Vejica 2 3 4 3 5" xfId="3965"/>
    <cellStyle name="Vejica 2 3 4 3 5 2" xfId="3966"/>
    <cellStyle name="Vejica 2 3 4 3 5 2 2" xfId="9859"/>
    <cellStyle name="Vejica 2 3 4 3 5 3" xfId="9858"/>
    <cellStyle name="Vejica 2 3 4 3 6" xfId="3967"/>
    <cellStyle name="Vejica 2 3 4 3 6 2" xfId="9860"/>
    <cellStyle name="Vejica 2 3 4 3 7" xfId="3962"/>
    <cellStyle name="Vejica 2 3 4 3 7 2" xfId="9861"/>
    <cellStyle name="Vejica 2 3 4 3 8" xfId="9848"/>
    <cellStyle name="Vejica 2 3 4 4" xfId="1900"/>
    <cellStyle name="Vejica 2 3 4 4 2" xfId="7899"/>
    <cellStyle name="Vejica 2 3 4 4 2 2" xfId="9863"/>
    <cellStyle name="Vejica 2 3 4 4 3" xfId="8133"/>
    <cellStyle name="Vejica 2 3 4 4 3 2" xfId="9864"/>
    <cellStyle name="Vejica 2 3 4 4 4" xfId="9862"/>
    <cellStyle name="Vejica 2 3 4 5" xfId="1901"/>
    <cellStyle name="Vejica 2 3 4 5 2" xfId="3968"/>
    <cellStyle name="Vejica 2 3 4 5 2 2" xfId="9866"/>
    <cellStyle name="Vejica 2 3 4 5 3" xfId="6497"/>
    <cellStyle name="Vejica 2 3 4 5 3 2" xfId="9867"/>
    <cellStyle name="Vejica 2 3 4 5 4" xfId="9868"/>
    <cellStyle name="Vejica 2 3 4 5 5" xfId="9865"/>
    <cellStyle name="Vejica 2 3 4 5 6" xfId="14605"/>
    <cellStyle name="Vejica 2 3 4 5 7" xfId="6029"/>
    <cellStyle name="Vejica 2 3 4 6" xfId="1902"/>
    <cellStyle name="Vejica 2 3 4 6 2" xfId="3969"/>
    <cellStyle name="Vejica 2 3 4 6 2 2" xfId="9870"/>
    <cellStyle name="Vejica 2 3 4 6 2 3" xfId="15450"/>
    <cellStyle name="Vejica 2 3 4 6 3" xfId="9869"/>
    <cellStyle name="Vejica 2 3 4 6 4" xfId="15328"/>
    <cellStyle name="Vejica 2 3 4 7" xfId="3970"/>
    <cellStyle name="Vejica 2 3 4 7 2" xfId="3971"/>
    <cellStyle name="Vejica 2 3 4 7 2 2" xfId="9872"/>
    <cellStyle name="Vejica 2 3 4 7 3" xfId="9871"/>
    <cellStyle name="Vejica 2 3 4 8" xfId="3972"/>
    <cellStyle name="Vejica 2 3 4 8 2" xfId="9873"/>
    <cellStyle name="Vejica 2 3 4 9" xfId="3949"/>
    <cellStyle name="Vejica 2 3 4 9 2" xfId="9874"/>
    <cellStyle name="Vejica 2 3 5" xfId="617"/>
    <cellStyle name="Vejica 2 3 5 2" xfId="618"/>
    <cellStyle name="Vejica 2 3 5 2 2" xfId="1903"/>
    <cellStyle name="Vejica 2 3 5 2 2 2" xfId="7898"/>
    <cellStyle name="Vejica 2 3 5 2 2 2 2" xfId="9878"/>
    <cellStyle name="Vejica 2 3 5 2 2 3" xfId="8264"/>
    <cellStyle name="Vejica 2 3 5 2 2 3 2" xfId="9879"/>
    <cellStyle name="Vejica 2 3 5 2 2 4" xfId="9877"/>
    <cellStyle name="Vejica 2 3 5 2 3" xfId="1904"/>
    <cellStyle name="Vejica 2 3 5 2 3 2" xfId="3975"/>
    <cellStyle name="Vejica 2 3 5 2 3 2 2" xfId="9881"/>
    <cellStyle name="Vejica 2 3 5 2 3 3" xfId="6499"/>
    <cellStyle name="Vejica 2 3 5 2 3 3 2" xfId="9882"/>
    <cellStyle name="Vejica 2 3 5 2 3 4" xfId="9883"/>
    <cellStyle name="Vejica 2 3 5 2 3 5" xfId="9880"/>
    <cellStyle name="Vejica 2 3 5 2 3 6" xfId="14610"/>
    <cellStyle name="Vejica 2 3 5 2 3 7" xfId="6034"/>
    <cellStyle name="Vejica 2 3 5 2 4" xfId="1905"/>
    <cellStyle name="Vejica 2 3 5 2 4 2" xfId="3976"/>
    <cellStyle name="Vejica 2 3 5 2 4 2 2" xfId="9885"/>
    <cellStyle name="Vejica 2 3 5 2 4 2 3" xfId="15451"/>
    <cellStyle name="Vejica 2 3 5 2 4 3" xfId="9884"/>
    <cellStyle name="Vejica 2 3 5 2 4 4" xfId="15329"/>
    <cellStyle name="Vejica 2 3 5 2 5" xfId="3977"/>
    <cellStyle name="Vejica 2 3 5 2 5 2" xfId="3978"/>
    <cellStyle name="Vejica 2 3 5 2 5 2 2" xfId="9887"/>
    <cellStyle name="Vejica 2 3 5 2 5 3" xfId="9886"/>
    <cellStyle name="Vejica 2 3 5 2 6" xfId="3979"/>
    <cellStyle name="Vejica 2 3 5 2 6 2" xfId="9888"/>
    <cellStyle name="Vejica 2 3 5 2 7" xfId="3974"/>
    <cellStyle name="Vejica 2 3 5 2 7 2" xfId="9889"/>
    <cellStyle name="Vejica 2 3 5 2 8" xfId="9876"/>
    <cellStyle name="Vejica 2 3 5 3" xfId="1906"/>
    <cellStyle name="Vejica 2 3 5 3 2" xfId="7896"/>
    <cellStyle name="Vejica 2 3 5 3 2 2" xfId="9891"/>
    <cellStyle name="Vejica 2 3 5 3 3" xfId="7292"/>
    <cellStyle name="Vejica 2 3 5 3 3 2" xfId="9892"/>
    <cellStyle name="Vejica 2 3 5 3 4" xfId="9890"/>
    <cellStyle name="Vejica 2 3 5 4" xfId="1907"/>
    <cellStyle name="Vejica 2 3 5 4 2" xfId="3980"/>
    <cellStyle name="Vejica 2 3 5 4 2 2" xfId="9894"/>
    <cellStyle name="Vejica 2 3 5 4 3" xfId="6501"/>
    <cellStyle name="Vejica 2 3 5 4 3 2" xfId="9895"/>
    <cellStyle name="Vejica 2 3 5 4 4" xfId="9896"/>
    <cellStyle name="Vejica 2 3 5 4 5" xfId="9893"/>
    <cellStyle name="Vejica 2 3 5 4 6" xfId="14609"/>
    <cellStyle name="Vejica 2 3 5 4 7" xfId="6033"/>
    <cellStyle name="Vejica 2 3 5 5" xfId="1908"/>
    <cellStyle name="Vejica 2 3 5 5 2" xfId="3981"/>
    <cellStyle name="Vejica 2 3 5 5 2 2" xfId="9898"/>
    <cellStyle name="Vejica 2 3 5 5 2 3" xfId="15452"/>
    <cellStyle name="Vejica 2 3 5 5 3" xfId="9897"/>
    <cellStyle name="Vejica 2 3 5 5 4" xfId="15330"/>
    <cellStyle name="Vejica 2 3 5 6" xfId="3982"/>
    <cellStyle name="Vejica 2 3 5 6 2" xfId="3983"/>
    <cellStyle name="Vejica 2 3 5 6 2 2" xfId="9900"/>
    <cellStyle name="Vejica 2 3 5 6 3" xfId="9899"/>
    <cellStyle name="Vejica 2 3 5 7" xfId="3984"/>
    <cellStyle name="Vejica 2 3 5 7 2" xfId="9901"/>
    <cellStyle name="Vejica 2 3 5 8" xfId="3973"/>
    <cellStyle name="Vejica 2 3 5 8 2" xfId="9902"/>
    <cellStyle name="Vejica 2 3 5 9" xfId="9875"/>
    <cellStyle name="Vejica 2 3 6" xfId="619"/>
    <cellStyle name="Vejica 2 3 6 2" xfId="1909"/>
    <cellStyle name="Vejica 2 3 6 2 2" xfId="8180"/>
    <cellStyle name="Vejica 2 3 6 2 2 2" xfId="9905"/>
    <cellStyle name="Vejica 2 3 6 2 3" xfId="5897"/>
    <cellStyle name="Vejica 2 3 6 2 3 2" xfId="9906"/>
    <cellStyle name="Vejica 2 3 6 2 4" xfId="9904"/>
    <cellStyle name="Vejica 2 3 6 3" xfId="1910"/>
    <cellStyle name="Vejica 2 3 6 3 2" xfId="3986"/>
    <cellStyle name="Vejica 2 3 6 3 2 2" xfId="9908"/>
    <cellStyle name="Vejica 2 3 6 3 3" xfId="6503"/>
    <cellStyle name="Vejica 2 3 6 3 3 2" xfId="9909"/>
    <cellStyle name="Vejica 2 3 6 3 4" xfId="9910"/>
    <cellStyle name="Vejica 2 3 6 3 5" xfId="9907"/>
    <cellStyle name="Vejica 2 3 6 3 6" xfId="14611"/>
    <cellStyle name="Vejica 2 3 6 3 7" xfId="6035"/>
    <cellStyle name="Vejica 2 3 6 4" xfId="1911"/>
    <cellStyle name="Vejica 2 3 6 4 2" xfId="3987"/>
    <cellStyle name="Vejica 2 3 6 4 2 2" xfId="9912"/>
    <cellStyle name="Vejica 2 3 6 4 2 3" xfId="15453"/>
    <cellStyle name="Vejica 2 3 6 4 3" xfId="9911"/>
    <cellStyle name="Vejica 2 3 6 4 4" xfId="15331"/>
    <cellStyle name="Vejica 2 3 6 5" xfId="3988"/>
    <cellStyle name="Vejica 2 3 6 5 2" xfId="3989"/>
    <cellStyle name="Vejica 2 3 6 5 2 2" xfId="9914"/>
    <cellStyle name="Vejica 2 3 6 5 3" xfId="9913"/>
    <cellStyle name="Vejica 2 3 6 6" xfId="3990"/>
    <cellStyle name="Vejica 2 3 6 6 2" xfId="9915"/>
    <cellStyle name="Vejica 2 3 6 7" xfId="3985"/>
    <cellStyle name="Vejica 2 3 6 7 2" xfId="9916"/>
    <cellStyle name="Vejica 2 3 6 8" xfId="9903"/>
    <cellStyle name="Vejica 2 3 7" xfId="1912"/>
    <cellStyle name="Vejica 2 3 7 2" xfId="7897"/>
    <cellStyle name="Vejica 2 3 7 2 2" xfId="9918"/>
    <cellStyle name="Vejica 2 3 7 3" xfId="7291"/>
    <cellStyle name="Vejica 2 3 7 3 2" xfId="9919"/>
    <cellStyle name="Vejica 2 3 7 4" xfId="9917"/>
    <cellStyle name="Vejica 2 3 8" xfId="1913"/>
    <cellStyle name="Vejica 2 3 8 2" xfId="3991"/>
    <cellStyle name="Vejica 2 3 8 2 2" xfId="9921"/>
    <cellStyle name="Vejica 2 3 8 3" xfId="6504"/>
    <cellStyle name="Vejica 2 3 8 3 2" xfId="9922"/>
    <cellStyle name="Vejica 2 3 8 4" xfId="9923"/>
    <cellStyle name="Vejica 2 3 8 5" xfId="9920"/>
    <cellStyle name="Vejica 2 3 8 6" xfId="14599"/>
    <cellStyle name="Vejica 2 3 8 7" xfId="6023"/>
    <cellStyle name="Vejica 2 3 9" xfId="1914"/>
    <cellStyle name="Vejica 2 3 9 2" xfId="3992"/>
    <cellStyle name="Vejica 2 3 9 2 2" xfId="9925"/>
    <cellStyle name="Vejica 2 3 9 2 3" xfId="15454"/>
    <cellStyle name="Vejica 2 3 9 3" xfId="9924"/>
    <cellStyle name="Vejica 2 3 9 4" xfId="15332"/>
    <cellStyle name="Vejica 2 4" xfId="620"/>
    <cellStyle name="Vejica 2 4 10" xfId="3994"/>
    <cellStyle name="Vejica 2 4 10 2" xfId="9927"/>
    <cellStyle name="Vejica 2 4 11" xfId="3993"/>
    <cellStyle name="Vejica 2 4 11 2" xfId="9928"/>
    <cellStyle name="Vejica 2 4 12" xfId="9926"/>
    <cellStyle name="Vejica 2 4 2" xfId="621"/>
    <cellStyle name="Vejica 2 4 2 10" xfId="9929"/>
    <cellStyle name="Vejica 2 4 2 2" xfId="622"/>
    <cellStyle name="Vejica 2 4 2 2 2" xfId="623"/>
    <cellStyle name="Vejica 2 4 2 2 2 2" xfId="1915"/>
    <cellStyle name="Vejica 2 4 2 2 2 2 2" xfId="7067"/>
    <cellStyle name="Vejica 2 4 2 2 2 2 2 2" xfId="9933"/>
    <cellStyle name="Vejica 2 4 2 2 2 2 3" xfId="7290"/>
    <cellStyle name="Vejica 2 4 2 2 2 2 3 2" xfId="9934"/>
    <cellStyle name="Vejica 2 4 2 2 2 2 4" xfId="9932"/>
    <cellStyle name="Vejica 2 4 2 2 2 3" xfId="1916"/>
    <cellStyle name="Vejica 2 4 2 2 2 3 2" xfId="3998"/>
    <cellStyle name="Vejica 2 4 2 2 2 3 2 2" xfId="9936"/>
    <cellStyle name="Vejica 2 4 2 2 2 3 3" xfId="6505"/>
    <cellStyle name="Vejica 2 4 2 2 2 3 3 2" xfId="9937"/>
    <cellStyle name="Vejica 2 4 2 2 2 3 4" xfId="9938"/>
    <cellStyle name="Vejica 2 4 2 2 2 3 5" xfId="9935"/>
    <cellStyle name="Vejica 2 4 2 2 2 3 6" xfId="14615"/>
    <cellStyle name="Vejica 2 4 2 2 2 3 7" xfId="6039"/>
    <cellStyle name="Vejica 2 4 2 2 2 4" xfId="1917"/>
    <cellStyle name="Vejica 2 4 2 2 2 4 2" xfId="3999"/>
    <cellStyle name="Vejica 2 4 2 2 2 4 2 2" xfId="9940"/>
    <cellStyle name="Vejica 2 4 2 2 2 4 2 3" xfId="15455"/>
    <cellStyle name="Vejica 2 4 2 2 2 4 3" xfId="9939"/>
    <cellStyle name="Vejica 2 4 2 2 2 4 4" xfId="15333"/>
    <cellStyle name="Vejica 2 4 2 2 2 5" xfId="4000"/>
    <cellStyle name="Vejica 2 4 2 2 2 5 2" xfId="4001"/>
    <cellStyle name="Vejica 2 4 2 2 2 5 2 2" xfId="9942"/>
    <cellStyle name="Vejica 2 4 2 2 2 5 3" xfId="9941"/>
    <cellStyle name="Vejica 2 4 2 2 2 6" xfId="4002"/>
    <cellStyle name="Vejica 2 4 2 2 2 6 2" xfId="9943"/>
    <cellStyle name="Vejica 2 4 2 2 2 7" xfId="3997"/>
    <cellStyle name="Vejica 2 4 2 2 2 7 2" xfId="9944"/>
    <cellStyle name="Vejica 2 4 2 2 2 8" xfId="9931"/>
    <cellStyle name="Vejica 2 4 2 2 3" xfId="1918"/>
    <cellStyle name="Vejica 2 4 2 2 3 2" xfId="7894"/>
    <cellStyle name="Vejica 2 4 2 2 3 2 2" xfId="9946"/>
    <cellStyle name="Vejica 2 4 2 2 3 3" xfId="7289"/>
    <cellStyle name="Vejica 2 4 2 2 3 3 2" xfId="9947"/>
    <cellStyle name="Vejica 2 4 2 2 3 4" xfId="9945"/>
    <cellStyle name="Vejica 2 4 2 2 4" xfId="1919"/>
    <cellStyle name="Vejica 2 4 2 2 4 2" xfId="4003"/>
    <cellStyle name="Vejica 2 4 2 2 4 2 2" xfId="9949"/>
    <cellStyle name="Vejica 2 4 2 2 4 3" xfId="6506"/>
    <cellStyle name="Vejica 2 4 2 2 4 3 2" xfId="9950"/>
    <cellStyle name="Vejica 2 4 2 2 4 4" xfId="9951"/>
    <cellStyle name="Vejica 2 4 2 2 4 5" xfId="9948"/>
    <cellStyle name="Vejica 2 4 2 2 4 6" xfId="14614"/>
    <cellStyle name="Vejica 2 4 2 2 4 7" xfId="6038"/>
    <cellStyle name="Vejica 2 4 2 2 5" xfId="1920"/>
    <cellStyle name="Vejica 2 4 2 2 5 2" xfId="4004"/>
    <cellStyle name="Vejica 2 4 2 2 5 2 2" xfId="9953"/>
    <cellStyle name="Vejica 2 4 2 2 5 2 3" xfId="15456"/>
    <cellStyle name="Vejica 2 4 2 2 5 3" xfId="9952"/>
    <cellStyle name="Vejica 2 4 2 2 5 4" xfId="15334"/>
    <cellStyle name="Vejica 2 4 2 2 6" xfId="4005"/>
    <cellStyle name="Vejica 2 4 2 2 6 2" xfId="4006"/>
    <cellStyle name="Vejica 2 4 2 2 6 2 2" xfId="9955"/>
    <cellStyle name="Vejica 2 4 2 2 6 3" xfId="9954"/>
    <cellStyle name="Vejica 2 4 2 2 7" xfId="4007"/>
    <cellStyle name="Vejica 2 4 2 2 7 2" xfId="9956"/>
    <cellStyle name="Vejica 2 4 2 2 8" xfId="3996"/>
    <cellStyle name="Vejica 2 4 2 2 8 2" xfId="9957"/>
    <cellStyle name="Vejica 2 4 2 2 9" xfId="9930"/>
    <cellStyle name="Vejica 2 4 2 3" xfId="624"/>
    <cellStyle name="Vejica 2 4 2 3 2" xfId="1921"/>
    <cellStyle name="Vejica 2 4 2 3 2 2" xfId="8179"/>
    <cellStyle name="Vejica 2 4 2 3 2 2 2" xfId="9960"/>
    <cellStyle name="Vejica 2 4 2 3 2 3" xfId="6387"/>
    <cellStyle name="Vejica 2 4 2 3 2 3 2" xfId="9961"/>
    <cellStyle name="Vejica 2 4 2 3 2 4" xfId="9959"/>
    <cellStyle name="Vejica 2 4 2 3 3" xfId="1922"/>
    <cellStyle name="Vejica 2 4 2 3 3 2" xfId="4009"/>
    <cellStyle name="Vejica 2 4 2 3 3 2 2" xfId="9963"/>
    <cellStyle name="Vejica 2 4 2 3 3 3" xfId="6508"/>
    <cellStyle name="Vejica 2 4 2 3 3 3 2" xfId="9964"/>
    <cellStyle name="Vejica 2 4 2 3 3 4" xfId="9965"/>
    <cellStyle name="Vejica 2 4 2 3 3 5" xfId="9962"/>
    <cellStyle name="Vejica 2 4 2 3 3 6" xfId="14616"/>
    <cellStyle name="Vejica 2 4 2 3 3 7" xfId="6040"/>
    <cellStyle name="Vejica 2 4 2 3 4" xfId="1923"/>
    <cellStyle name="Vejica 2 4 2 3 4 2" xfId="4010"/>
    <cellStyle name="Vejica 2 4 2 3 4 2 2" xfId="9967"/>
    <cellStyle name="Vejica 2 4 2 3 4 2 3" xfId="15457"/>
    <cellStyle name="Vejica 2 4 2 3 4 3" xfId="9966"/>
    <cellStyle name="Vejica 2 4 2 3 4 4" xfId="15335"/>
    <cellStyle name="Vejica 2 4 2 3 5" xfId="4011"/>
    <cellStyle name="Vejica 2 4 2 3 5 2" xfId="4012"/>
    <cellStyle name="Vejica 2 4 2 3 5 2 2" xfId="9969"/>
    <cellStyle name="Vejica 2 4 2 3 5 3" xfId="9968"/>
    <cellStyle name="Vejica 2 4 2 3 6" xfId="4013"/>
    <cellStyle name="Vejica 2 4 2 3 6 2" xfId="9970"/>
    <cellStyle name="Vejica 2 4 2 3 7" xfId="4008"/>
    <cellStyle name="Vejica 2 4 2 3 7 2" xfId="9971"/>
    <cellStyle name="Vejica 2 4 2 3 8" xfId="9958"/>
    <cellStyle name="Vejica 2 4 2 4" xfId="1924"/>
    <cellStyle name="Vejica 2 4 2 4 2" xfId="7895"/>
    <cellStyle name="Vejica 2 4 2 4 2 2" xfId="9973"/>
    <cellStyle name="Vejica 2 4 2 4 3" xfId="6388"/>
    <cellStyle name="Vejica 2 4 2 4 3 2" xfId="9974"/>
    <cellStyle name="Vejica 2 4 2 4 4" xfId="9972"/>
    <cellStyle name="Vejica 2 4 2 5" xfId="1925"/>
    <cellStyle name="Vejica 2 4 2 5 2" xfId="4014"/>
    <cellStyle name="Vejica 2 4 2 5 2 2" xfId="9976"/>
    <cellStyle name="Vejica 2 4 2 5 3" xfId="6509"/>
    <cellStyle name="Vejica 2 4 2 5 3 2" xfId="9977"/>
    <cellStyle name="Vejica 2 4 2 5 4" xfId="9978"/>
    <cellStyle name="Vejica 2 4 2 5 5" xfId="9975"/>
    <cellStyle name="Vejica 2 4 2 5 6" xfId="14613"/>
    <cellStyle name="Vejica 2 4 2 5 7" xfId="6037"/>
    <cellStyle name="Vejica 2 4 2 6" xfId="1926"/>
    <cellStyle name="Vejica 2 4 2 6 2" xfId="4015"/>
    <cellStyle name="Vejica 2 4 2 6 2 2" xfId="9980"/>
    <cellStyle name="Vejica 2 4 2 6 2 3" xfId="15458"/>
    <cellStyle name="Vejica 2 4 2 6 3" xfId="9979"/>
    <cellStyle name="Vejica 2 4 2 6 4" xfId="15336"/>
    <cellStyle name="Vejica 2 4 2 7" xfId="4016"/>
    <cellStyle name="Vejica 2 4 2 7 2" xfId="4017"/>
    <cellStyle name="Vejica 2 4 2 7 2 2" xfId="9982"/>
    <cellStyle name="Vejica 2 4 2 7 3" xfId="9981"/>
    <cellStyle name="Vejica 2 4 2 8" xfId="4018"/>
    <cellStyle name="Vejica 2 4 2 8 2" xfId="9983"/>
    <cellStyle name="Vejica 2 4 2 9" xfId="3995"/>
    <cellStyle name="Vejica 2 4 2 9 2" xfId="9984"/>
    <cellStyle name="Vejica 2 4 3" xfId="625"/>
    <cellStyle name="Vejica 2 4 3 10" xfId="9985"/>
    <cellStyle name="Vejica 2 4 3 2" xfId="626"/>
    <cellStyle name="Vejica 2 4 3 2 2" xfId="627"/>
    <cellStyle name="Vejica 2 4 3 2 2 2" xfId="1927"/>
    <cellStyle name="Vejica 2 4 3 2 2 2 2" xfId="7066"/>
    <cellStyle name="Vejica 2 4 3 2 2 2 2 2" xfId="9989"/>
    <cellStyle name="Vejica 2 4 3 2 2 2 3" xfId="7288"/>
    <cellStyle name="Vejica 2 4 3 2 2 2 3 2" xfId="9990"/>
    <cellStyle name="Vejica 2 4 3 2 2 2 4" xfId="9988"/>
    <cellStyle name="Vejica 2 4 3 2 2 3" xfId="1928"/>
    <cellStyle name="Vejica 2 4 3 2 2 3 2" xfId="4022"/>
    <cellStyle name="Vejica 2 4 3 2 2 3 2 2" xfId="9992"/>
    <cellStyle name="Vejica 2 4 3 2 2 3 3" xfId="6510"/>
    <cellStyle name="Vejica 2 4 3 2 2 3 3 2" xfId="9993"/>
    <cellStyle name="Vejica 2 4 3 2 2 3 4" xfId="9994"/>
    <cellStyle name="Vejica 2 4 3 2 2 3 5" xfId="9991"/>
    <cellStyle name="Vejica 2 4 3 2 2 3 6" xfId="14619"/>
    <cellStyle name="Vejica 2 4 3 2 2 3 7" xfId="6043"/>
    <cellStyle name="Vejica 2 4 3 2 2 4" xfId="1929"/>
    <cellStyle name="Vejica 2 4 3 2 2 4 2" xfId="4023"/>
    <cellStyle name="Vejica 2 4 3 2 2 4 2 2" xfId="9996"/>
    <cellStyle name="Vejica 2 4 3 2 2 4 2 3" xfId="15459"/>
    <cellStyle name="Vejica 2 4 3 2 2 4 3" xfId="9995"/>
    <cellStyle name="Vejica 2 4 3 2 2 4 4" xfId="15337"/>
    <cellStyle name="Vejica 2 4 3 2 2 5" xfId="4024"/>
    <cellStyle name="Vejica 2 4 3 2 2 5 2" xfId="4025"/>
    <cellStyle name="Vejica 2 4 3 2 2 5 2 2" xfId="9998"/>
    <cellStyle name="Vejica 2 4 3 2 2 5 3" xfId="9997"/>
    <cellStyle name="Vejica 2 4 3 2 2 6" xfId="4026"/>
    <cellStyle name="Vejica 2 4 3 2 2 6 2" xfId="9999"/>
    <cellStyle name="Vejica 2 4 3 2 2 7" xfId="4021"/>
    <cellStyle name="Vejica 2 4 3 2 2 7 2" xfId="10000"/>
    <cellStyle name="Vejica 2 4 3 2 2 8" xfId="9987"/>
    <cellStyle name="Vejica 2 4 3 2 3" xfId="1930"/>
    <cellStyle name="Vejica 2 4 3 2 3 2" xfId="7893"/>
    <cellStyle name="Vejica 2 4 3 2 3 2 2" xfId="10002"/>
    <cellStyle name="Vejica 2 4 3 2 3 3" xfId="7287"/>
    <cellStyle name="Vejica 2 4 3 2 3 3 2" xfId="10003"/>
    <cellStyle name="Vejica 2 4 3 2 3 4" xfId="10001"/>
    <cellStyle name="Vejica 2 4 3 2 4" xfId="1931"/>
    <cellStyle name="Vejica 2 4 3 2 4 2" xfId="4027"/>
    <cellStyle name="Vejica 2 4 3 2 4 2 2" xfId="10005"/>
    <cellStyle name="Vejica 2 4 3 2 4 3" xfId="6512"/>
    <cellStyle name="Vejica 2 4 3 2 4 3 2" xfId="10006"/>
    <cellStyle name="Vejica 2 4 3 2 4 4" xfId="10007"/>
    <cellStyle name="Vejica 2 4 3 2 4 5" xfId="10004"/>
    <cellStyle name="Vejica 2 4 3 2 4 6" xfId="14618"/>
    <cellStyle name="Vejica 2 4 3 2 4 7" xfId="6042"/>
    <cellStyle name="Vejica 2 4 3 2 5" xfId="1932"/>
    <cellStyle name="Vejica 2 4 3 2 5 2" xfId="4028"/>
    <cellStyle name="Vejica 2 4 3 2 5 2 2" xfId="10009"/>
    <cellStyle name="Vejica 2 4 3 2 5 2 3" xfId="15460"/>
    <cellStyle name="Vejica 2 4 3 2 5 3" xfId="10008"/>
    <cellStyle name="Vejica 2 4 3 2 5 4" xfId="15338"/>
    <cellStyle name="Vejica 2 4 3 2 6" xfId="4029"/>
    <cellStyle name="Vejica 2 4 3 2 6 2" xfId="4030"/>
    <cellStyle name="Vejica 2 4 3 2 6 2 2" xfId="10011"/>
    <cellStyle name="Vejica 2 4 3 2 6 3" xfId="10010"/>
    <cellStyle name="Vejica 2 4 3 2 7" xfId="4031"/>
    <cellStyle name="Vejica 2 4 3 2 7 2" xfId="10012"/>
    <cellStyle name="Vejica 2 4 3 2 8" xfId="4020"/>
    <cellStyle name="Vejica 2 4 3 2 8 2" xfId="10013"/>
    <cellStyle name="Vejica 2 4 3 2 9" xfId="9986"/>
    <cellStyle name="Vejica 2 4 3 3" xfId="628"/>
    <cellStyle name="Vejica 2 4 3 3 2" xfId="1933"/>
    <cellStyle name="Vejica 2 4 3 3 2 2" xfId="7065"/>
    <cellStyle name="Vejica 2 4 3 3 2 2 2" xfId="10016"/>
    <cellStyle name="Vejica 2 4 3 3 2 3" xfId="6391"/>
    <cellStyle name="Vejica 2 4 3 3 2 3 2" xfId="10017"/>
    <cellStyle name="Vejica 2 4 3 3 2 4" xfId="10015"/>
    <cellStyle name="Vejica 2 4 3 3 3" xfId="1934"/>
    <cellStyle name="Vejica 2 4 3 3 3 2" xfId="4033"/>
    <cellStyle name="Vejica 2 4 3 3 3 2 2" xfId="10019"/>
    <cellStyle name="Vejica 2 4 3 3 3 3" xfId="6513"/>
    <cellStyle name="Vejica 2 4 3 3 3 3 2" xfId="10020"/>
    <cellStyle name="Vejica 2 4 3 3 3 4" xfId="10021"/>
    <cellStyle name="Vejica 2 4 3 3 3 5" xfId="10018"/>
    <cellStyle name="Vejica 2 4 3 3 3 6" xfId="14620"/>
    <cellStyle name="Vejica 2 4 3 3 3 7" xfId="6044"/>
    <cellStyle name="Vejica 2 4 3 3 4" xfId="1935"/>
    <cellStyle name="Vejica 2 4 3 3 4 2" xfId="4034"/>
    <cellStyle name="Vejica 2 4 3 3 4 2 2" xfId="10023"/>
    <cellStyle name="Vejica 2 4 3 3 4 2 3" xfId="15461"/>
    <cellStyle name="Vejica 2 4 3 3 4 3" xfId="10022"/>
    <cellStyle name="Vejica 2 4 3 3 4 4" xfId="15339"/>
    <cellStyle name="Vejica 2 4 3 3 5" xfId="4035"/>
    <cellStyle name="Vejica 2 4 3 3 5 2" xfId="4036"/>
    <cellStyle name="Vejica 2 4 3 3 5 2 2" xfId="10025"/>
    <cellStyle name="Vejica 2 4 3 3 5 3" xfId="10024"/>
    <cellStyle name="Vejica 2 4 3 3 6" xfId="4037"/>
    <cellStyle name="Vejica 2 4 3 3 6 2" xfId="10026"/>
    <cellStyle name="Vejica 2 4 3 3 7" xfId="4032"/>
    <cellStyle name="Vejica 2 4 3 3 7 2" xfId="10027"/>
    <cellStyle name="Vejica 2 4 3 3 8" xfId="10014"/>
    <cellStyle name="Vejica 2 4 3 4" xfId="1936"/>
    <cellStyle name="Vejica 2 4 3 4 2" xfId="8109"/>
    <cellStyle name="Vejica 2 4 3 4 2 2" xfId="10029"/>
    <cellStyle name="Vejica 2 4 3 4 3" xfId="5899"/>
    <cellStyle name="Vejica 2 4 3 4 3 2" xfId="10030"/>
    <cellStyle name="Vejica 2 4 3 4 4" xfId="10028"/>
    <cellStyle name="Vejica 2 4 3 5" xfId="1937"/>
    <cellStyle name="Vejica 2 4 3 5 2" xfId="4038"/>
    <cellStyle name="Vejica 2 4 3 5 2 2" xfId="10032"/>
    <cellStyle name="Vejica 2 4 3 5 3" xfId="6515"/>
    <cellStyle name="Vejica 2 4 3 5 3 2" xfId="10033"/>
    <cellStyle name="Vejica 2 4 3 5 4" xfId="10034"/>
    <cellStyle name="Vejica 2 4 3 5 5" xfId="10031"/>
    <cellStyle name="Vejica 2 4 3 5 6" xfId="14617"/>
    <cellStyle name="Vejica 2 4 3 5 7" xfId="6041"/>
    <cellStyle name="Vejica 2 4 3 6" xfId="1938"/>
    <cellStyle name="Vejica 2 4 3 6 2" xfId="4039"/>
    <cellStyle name="Vejica 2 4 3 6 2 2" xfId="10036"/>
    <cellStyle name="Vejica 2 4 3 6 2 3" xfId="15462"/>
    <cellStyle name="Vejica 2 4 3 6 3" xfId="10035"/>
    <cellStyle name="Vejica 2 4 3 6 4" xfId="15340"/>
    <cellStyle name="Vejica 2 4 3 7" xfId="4040"/>
    <cellStyle name="Vejica 2 4 3 7 2" xfId="4041"/>
    <cellStyle name="Vejica 2 4 3 7 2 2" xfId="10038"/>
    <cellStyle name="Vejica 2 4 3 7 3" xfId="10037"/>
    <cellStyle name="Vejica 2 4 3 8" xfId="4042"/>
    <cellStyle name="Vejica 2 4 3 8 2" xfId="10039"/>
    <cellStyle name="Vejica 2 4 3 9" xfId="4019"/>
    <cellStyle name="Vejica 2 4 3 9 2" xfId="10040"/>
    <cellStyle name="Vejica 2 4 4" xfId="629"/>
    <cellStyle name="Vejica 2 4 4 2" xfId="630"/>
    <cellStyle name="Vejica 2 4 4 2 2" xfId="1939"/>
    <cellStyle name="Vejica 2 4 4 2 2 2" xfId="7884"/>
    <cellStyle name="Vejica 2 4 4 2 2 2 2" xfId="10044"/>
    <cellStyle name="Vejica 2 4 4 2 2 3" xfId="7286"/>
    <cellStyle name="Vejica 2 4 4 2 2 3 2" xfId="10045"/>
    <cellStyle name="Vejica 2 4 4 2 2 4" xfId="10043"/>
    <cellStyle name="Vejica 2 4 4 2 3" xfId="1940"/>
    <cellStyle name="Vejica 2 4 4 2 3 2" xfId="4045"/>
    <cellStyle name="Vejica 2 4 4 2 3 2 2" xfId="10047"/>
    <cellStyle name="Vejica 2 4 4 2 3 3" xfId="6517"/>
    <cellStyle name="Vejica 2 4 4 2 3 3 2" xfId="10048"/>
    <cellStyle name="Vejica 2 4 4 2 3 4" xfId="10049"/>
    <cellStyle name="Vejica 2 4 4 2 3 5" xfId="10046"/>
    <cellStyle name="Vejica 2 4 4 2 3 6" xfId="14622"/>
    <cellStyle name="Vejica 2 4 4 2 3 7" xfId="6046"/>
    <cellStyle name="Vejica 2 4 4 2 4" xfId="1941"/>
    <cellStyle name="Vejica 2 4 4 2 4 2" xfId="4046"/>
    <cellStyle name="Vejica 2 4 4 2 4 2 2" xfId="10051"/>
    <cellStyle name="Vejica 2 4 4 2 4 2 3" xfId="15463"/>
    <cellStyle name="Vejica 2 4 4 2 4 3" xfId="10050"/>
    <cellStyle name="Vejica 2 4 4 2 4 4" xfId="15341"/>
    <cellStyle name="Vejica 2 4 4 2 5" xfId="4047"/>
    <cellStyle name="Vejica 2 4 4 2 5 2" xfId="4048"/>
    <cellStyle name="Vejica 2 4 4 2 5 2 2" xfId="10053"/>
    <cellStyle name="Vejica 2 4 4 2 5 3" xfId="10052"/>
    <cellStyle name="Vejica 2 4 4 2 6" xfId="4049"/>
    <cellStyle name="Vejica 2 4 4 2 6 2" xfId="10054"/>
    <cellStyle name="Vejica 2 4 4 2 7" xfId="4044"/>
    <cellStyle name="Vejica 2 4 4 2 7 2" xfId="10055"/>
    <cellStyle name="Vejica 2 4 4 2 8" xfId="10042"/>
    <cellStyle name="Vejica 2 4 4 3" xfId="1942"/>
    <cellStyle name="Vejica 2 4 4 3 2" xfId="8176"/>
    <cellStyle name="Vejica 2 4 4 3 2 2" xfId="10057"/>
    <cellStyle name="Vejica 2 4 4 3 3" xfId="7285"/>
    <cellStyle name="Vejica 2 4 4 3 3 2" xfId="10058"/>
    <cellStyle name="Vejica 2 4 4 3 4" xfId="10056"/>
    <cellStyle name="Vejica 2 4 4 4" xfId="1943"/>
    <cellStyle name="Vejica 2 4 4 4 2" xfId="4050"/>
    <cellStyle name="Vejica 2 4 4 4 2 2" xfId="10060"/>
    <cellStyle name="Vejica 2 4 4 4 3" xfId="6519"/>
    <cellStyle name="Vejica 2 4 4 4 3 2" xfId="10061"/>
    <cellStyle name="Vejica 2 4 4 4 4" xfId="10062"/>
    <cellStyle name="Vejica 2 4 4 4 5" xfId="10059"/>
    <cellStyle name="Vejica 2 4 4 4 6" xfId="14621"/>
    <cellStyle name="Vejica 2 4 4 4 7" xfId="6045"/>
    <cellStyle name="Vejica 2 4 4 5" xfId="1944"/>
    <cellStyle name="Vejica 2 4 4 5 2" xfId="4051"/>
    <cellStyle name="Vejica 2 4 4 5 2 2" xfId="10064"/>
    <cellStyle name="Vejica 2 4 4 5 2 3" xfId="15464"/>
    <cellStyle name="Vejica 2 4 4 5 3" xfId="10063"/>
    <cellStyle name="Vejica 2 4 4 5 4" xfId="15342"/>
    <cellStyle name="Vejica 2 4 4 6" xfId="4052"/>
    <cellStyle name="Vejica 2 4 4 6 2" xfId="4053"/>
    <cellStyle name="Vejica 2 4 4 6 2 2" xfId="10066"/>
    <cellStyle name="Vejica 2 4 4 6 3" xfId="10065"/>
    <cellStyle name="Vejica 2 4 4 7" xfId="4054"/>
    <cellStyle name="Vejica 2 4 4 7 2" xfId="10067"/>
    <cellStyle name="Vejica 2 4 4 8" xfId="4043"/>
    <cellStyle name="Vejica 2 4 4 8 2" xfId="10068"/>
    <cellStyle name="Vejica 2 4 4 9" xfId="10041"/>
    <cellStyle name="Vejica 2 4 5" xfId="631"/>
    <cellStyle name="Vejica 2 4 5 2" xfId="1945"/>
    <cellStyle name="Vejica 2 4 5 2 2" xfId="7892"/>
    <cellStyle name="Vejica 2 4 5 2 2 2" xfId="10071"/>
    <cellStyle name="Vejica 2 4 5 2 3" xfId="5900"/>
    <cellStyle name="Vejica 2 4 5 2 3 2" xfId="10072"/>
    <cellStyle name="Vejica 2 4 5 2 4" xfId="10070"/>
    <cellStyle name="Vejica 2 4 5 3" xfId="1946"/>
    <cellStyle name="Vejica 2 4 5 3 2" xfId="4056"/>
    <cellStyle name="Vejica 2 4 5 3 2 2" xfId="10074"/>
    <cellStyle name="Vejica 2 4 5 3 3" xfId="6520"/>
    <cellStyle name="Vejica 2 4 5 3 3 2" xfId="10075"/>
    <cellStyle name="Vejica 2 4 5 3 4" xfId="10076"/>
    <cellStyle name="Vejica 2 4 5 3 5" xfId="10073"/>
    <cellStyle name="Vejica 2 4 5 3 6" xfId="14623"/>
    <cellStyle name="Vejica 2 4 5 3 7" xfId="6047"/>
    <cellStyle name="Vejica 2 4 5 4" xfId="1947"/>
    <cellStyle name="Vejica 2 4 5 4 2" xfId="4057"/>
    <cellStyle name="Vejica 2 4 5 4 2 2" xfId="10078"/>
    <cellStyle name="Vejica 2 4 5 4 2 3" xfId="15465"/>
    <cellStyle name="Vejica 2 4 5 4 3" xfId="10077"/>
    <cellStyle name="Vejica 2 4 5 4 4" xfId="15343"/>
    <cellStyle name="Vejica 2 4 5 5" xfId="4058"/>
    <cellStyle name="Vejica 2 4 5 5 2" xfId="4059"/>
    <cellStyle name="Vejica 2 4 5 5 2 2" xfId="10080"/>
    <cellStyle name="Vejica 2 4 5 5 3" xfId="10079"/>
    <cellStyle name="Vejica 2 4 5 6" xfId="4060"/>
    <cellStyle name="Vejica 2 4 5 6 2" xfId="10081"/>
    <cellStyle name="Vejica 2 4 5 7" xfId="4055"/>
    <cellStyle name="Vejica 2 4 5 7 2" xfId="10082"/>
    <cellStyle name="Vejica 2 4 5 8" xfId="10069"/>
    <cellStyle name="Vejica 2 4 6" xfId="1948"/>
    <cellStyle name="Vejica 2 4 6 2" xfId="8139"/>
    <cellStyle name="Vejica 2 4 6 2 2" xfId="10084"/>
    <cellStyle name="Vejica 2 4 6 3" xfId="6260"/>
    <cellStyle name="Vejica 2 4 6 3 2" xfId="10085"/>
    <cellStyle name="Vejica 2 4 6 4" xfId="10083"/>
    <cellStyle name="Vejica 2 4 7" xfId="1949"/>
    <cellStyle name="Vejica 2 4 7 2" xfId="4061"/>
    <cellStyle name="Vejica 2 4 7 2 2" xfId="10087"/>
    <cellStyle name="Vejica 2 4 7 3" xfId="6521"/>
    <cellStyle name="Vejica 2 4 7 3 2" xfId="10088"/>
    <cellStyle name="Vejica 2 4 7 4" xfId="10089"/>
    <cellStyle name="Vejica 2 4 7 5" xfId="10086"/>
    <cellStyle name="Vejica 2 4 7 6" xfId="14612"/>
    <cellStyle name="Vejica 2 4 7 7" xfId="6036"/>
    <cellStyle name="Vejica 2 4 8" xfId="1950"/>
    <cellStyle name="Vejica 2 4 8 2" xfId="4062"/>
    <cellStyle name="Vejica 2 4 8 2 2" xfId="10091"/>
    <cellStyle name="Vejica 2 4 8 2 3" xfId="15466"/>
    <cellStyle name="Vejica 2 4 8 3" xfId="10090"/>
    <cellStyle name="Vejica 2 4 8 4" xfId="15344"/>
    <cellStyle name="Vejica 2 4 9" xfId="4063"/>
    <cellStyle name="Vejica 2 4 9 2" xfId="4064"/>
    <cellStyle name="Vejica 2 4 9 2 2" xfId="10093"/>
    <cellStyle name="Vejica 2 4 9 3" xfId="10092"/>
    <cellStyle name="Vejica 2 5" xfId="632"/>
    <cellStyle name="Vejica 2 5 10" xfId="4066"/>
    <cellStyle name="Vejica 2 5 10 2" xfId="10095"/>
    <cellStyle name="Vejica 2 5 11" xfId="4065"/>
    <cellStyle name="Vejica 2 5 11 2" xfId="10096"/>
    <cellStyle name="Vejica 2 5 12" xfId="10094"/>
    <cellStyle name="Vejica 2 5 2" xfId="633"/>
    <cellStyle name="Vejica 2 5 2 10" xfId="10097"/>
    <cellStyle name="Vejica 2 5 2 2" xfId="634"/>
    <cellStyle name="Vejica 2 5 2 2 2" xfId="635"/>
    <cellStyle name="Vejica 2 5 2 2 2 2" xfId="1951"/>
    <cellStyle name="Vejica 2 5 2 2 2 2 2" xfId="8239"/>
    <cellStyle name="Vejica 2 5 2 2 2 2 2 2" xfId="10101"/>
    <cellStyle name="Vejica 2 5 2 2 2 2 3" xfId="7284"/>
    <cellStyle name="Vejica 2 5 2 2 2 2 3 2" xfId="10102"/>
    <cellStyle name="Vejica 2 5 2 2 2 2 4" xfId="10100"/>
    <cellStyle name="Vejica 2 5 2 2 2 3" xfId="1952"/>
    <cellStyle name="Vejica 2 5 2 2 2 3 2" xfId="4070"/>
    <cellStyle name="Vejica 2 5 2 2 2 3 2 2" xfId="10104"/>
    <cellStyle name="Vejica 2 5 2 2 2 3 3" xfId="6522"/>
    <cellStyle name="Vejica 2 5 2 2 2 3 3 2" xfId="10105"/>
    <cellStyle name="Vejica 2 5 2 2 2 3 4" xfId="10106"/>
    <cellStyle name="Vejica 2 5 2 2 2 3 5" xfId="10103"/>
    <cellStyle name="Vejica 2 5 2 2 2 3 6" xfId="14627"/>
    <cellStyle name="Vejica 2 5 2 2 2 3 7" xfId="6051"/>
    <cellStyle name="Vejica 2 5 2 2 2 4" xfId="1953"/>
    <cellStyle name="Vejica 2 5 2 2 2 4 2" xfId="4071"/>
    <cellStyle name="Vejica 2 5 2 2 2 4 2 2" xfId="10108"/>
    <cellStyle name="Vejica 2 5 2 2 2 4 2 3" xfId="15467"/>
    <cellStyle name="Vejica 2 5 2 2 2 4 3" xfId="10107"/>
    <cellStyle name="Vejica 2 5 2 2 2 4 4" xfId="15345"/>
    <cellStyle name="Vejica 2 5 2 2 2 5" xfId="4072"/>
    <cellStyle name="Vejica 2 5 2 2 2 5 2" xfId="4073"/>
    <cellStyle name="Vejica 2 5 2 2 2 5 2 2" xfId="10110"/>
    <cellStyle name="Vejica 2 5 2 2 2 5 3" xfId="10109"/>
    <cellStyle name="Vejica 2 5 2 2 2 6" xfId="4074"/>
    <cellStyle name="Vejica 2 5 2 2 2 6 2" xfId="10111"/>
    <cellStyle name="Vejica 2 5 2 2 2 7" xfId="4069"/>
    <cellStyle name="Vejica 2 5 2 2 2 7 2" xfId="10112"/>
    <cellStyle name="Vejica 2 5 2 2 2 8" xfId="10099"/>
    <cellStyle name="Vejica 2 5 2 2 3" xfId="1954"/>
    <cellStyle name="Vejica 2 5 2 2 3 2" xfId="7891"/>
    <cellStyle name="Vejica 2 5 2 2 3 2 2" xfId="10114"/>
    <cellStyle name="Vejica 2 5 2 2 3 3" xfId="6261"/>
    <cellStyle name="Vejica 2 5 2 2 3 3 2" xfId="10115"/>
    <cellStyle name="Vejica 2 5 2 2 3 4" xfId="10113"/>
    <cellStyle name="Vejica 2 5 2 2 4" xfId="1955"/>
    <cellStyle name="Vejica 2 5 2 2 4 2" xfId="4075"/>
    <cellStyle name="Vejica 2 5 2 2 4 2 2" xfId="10117"/>
    <cellStyle name="Vejica 2 5 2 2 4 3" xfId="6523"/>
    <cellStyle name="Vejica 2 5 2 2 4 3 2" xfId="10118"/>
    <cellStyle name="Vejica 2 5 2 2 4 4" xfId="10119"/>
    <cellStyle name="Vejica 2 5 2 2 4 5" xfId="10116"/>
    <cellStyle name="Vejica 2 5 2 2 4 6" xfId="14626"/>
    <cellStyle name="Vejica 2 5 2 2 4 7" xfId="6050"/>
    <cellStyle name="Vejica 2 5 2 2 5" xfId="1956"/>
    <cellStyle name="Vejica 2 5 2 2 5 2" xfId="4076"/>
    <cellStyle name="Vejica 2 5 2 2 5 2 2" xfId="10121"/>
    <cellStyle name="Vejica 2 5 2 2 5 2 3" xfId="15468"/>
    <cellStyle name="Vejica 2 5 2 2 5 3" xfId="10120"/>
    <cellStyle name="Vejica 2 5 2 2 5 4" xfId="15346"/>
    <cellStyle name="Vejica 2 5 2 2 6" xfId="4077"/>
    <cellStyle name="Vejica 2 5 2 2 6 2" xfId="4078"/>
    <cellStyle name="Vejica 2 5 2 2 6 2 2" xfId="10123"/>
    <cellStyle name="Vejica 2 5 2 2 6 3" xfId="10122"/>
    <cellStyle name="Vejica 2 5 2 2 7" xfId="4079"/>
    <cellStyle name="Vejica 2 5 2 2 7 2" xfId="10124"/>
    <cellStyle name="Vejica 2 5 2 2 8" xfId="4068"/>
    <cellStyle name="Vejica 2 5 2 2 8 2" xfId="10125"/>
    <cellStyle name="Vejica 2 5 2 2 9" xfId="10098"/>
    <cellStyle name="Vejica 2 5 2 3" xfId="636"/>
    <cellStyle name="Vejica 2 5 2 3 2" xfId="1957"/>
    <cellStyle name="Vejica 2 5 2 3 2 2" xfId="7890"/>
    <cellStyle name="Vejica 2 5 2 3 2 2 2" xfId="10128"/>
    <cellStyle name="Vejica 2 5 2 3 2 3" xfId="6398"/>
    <cellStyle name="Vejica 2 5 2 3 2 3 2" xfId="10129"/>
    <cellStyle name="Vejica 2 5 2 3 2 4" xfId="10127"/>
    <cellStyle name="Vejica 2 5 2 3 3" xfId="1958"/>
    <cellStyle name="Vejica 2 5 2 3 3 2" xfId="4081"/>
    <cellStyle name="Vejica 2 5 2 3 3 2 2" xfId="10131"/>
    <cellStyle name="Vejica 2 5 2 3 3 3" xfId="6524"/>
    <cellStyle name="Vejica 2 5 2 3 3 3 2" xfId="10132"/>
    <cellStyle name="Vejica 2 5 2 3 3 4" xfId="10133"/>
    <cellStyle name="Vejica 2 5 2 3 3 5" xfId="10130"/>
    <cellStyle name="Vejica 2 5 2 3 3 6" xfId="14628"/>
    <cellStyle name="Vejica 2 5 2 3 3 7" xfId="6052"/>
    <cellStyle name="Vejica 2 5 2 3 4" xfId="1959"/>
    <cellStyle name="Vejica 2 5 2 3 4 2" xfId="4082"/>
    <cellStyle name="Vejica 2 5 2 3 4 2 2" xfId="10135"/>
    <cellStyle name="Vejica 2 5 2 3 4 2 3" xfId="15469"/>
    <cellStyle name="Vejica 2 5 2 3 4 3" xfId="10134"/>
    <cellStyle name="Vejica 2 5 2 3 4 4" xfId="15347"/>
    <cellStyle name="Vejica 2 5 2 3 5" xfId="4083"/>
    <cellStyle name="Vejica 2 5 2 3 5 2" xfId="4084"/>
    <cellStyle name="Vejica 2 5 2 3 5 2 2" xfId="10137"/>
    <cellStyle name="Vejica 2 5 2 3 5 3" xfId="10136"/>
    <cellStyle name="Vejica 2 5 2 3 6" xfId="4085"/>
    <cellStyle name="Vejica 2 5 2 3 6 2" xfId="10138"/>
    <cellStyle name="Vejica 2 5 2 3 7" xfId="4080"/>
    <cellStyle name="Vejica 2 5 2 3 7 2" xfId="10139"/>
    <cellStyle name="Vejica 2 5 2 3 8" xfId="10126"/>
    <cellStyle name="Vejica 2 5 2 4" xfId="1960"/>
    <cellStyle name="Vejica 2 5 2 4 2" xfId="7888"/>
    <cellStyle name="Vejica 2 5 2 4 2 2" xfId="10141"/>
    <cellStyle name="Vejica 2 5 2 4 3" xfId="8270"/>
    <cellStyle name="Vejica 2 5 2 4 3 2" xfId="10142"/>
    <cellStyle name="Vejica 2 5 2 4 4" xfId="10140"/>
    <cellStyle name="Vejica 2 5 2 5" xfId="1961"/>
    <cellStyle name="Vejica 2 5 2 5 2" xfId="4086"/>
    <cellStyle name="Vejica 2 5 2 5 2 2" xfId="10144"/>
    <cellStyle name="Vejica 2 5 2 5 3" xfId="6525"/>
    <cellStyle name="Vejica 2 5 2 5 3 2" xfId="10145"/>
    <cellStyle name="Vejica 2 5 2 5 4" xfId="10146"/>
    <cellStyle name="Vejica 2 5 2 5 5" xfId="10143"/>
    <cellStyle name="Vejica 2 5 2 5 6" xfId="14625"/>
    <cellStyle name="Vejica 2 5 2 5 7" xfId="6049"/>
    <cellStyle name="Vejica 2 5 2 6" xfId="1962"/>
    <cellStyle name="Vejica 2 5 2 6 2" xfId="4087"/>
    <cellStyle name="Vejica 2 5 2 6 2 2" xfId="10148"/>
    <cellStyle name="Vejica 2 5 2 6 2 3" xfId="15470"/>
    <cellStyle name="Vejica 2 5 2 6 3" xfId="10147"/>
    <cellStyle name="Vejica 2 5 2 6 4" xfId="15348"/>
    <cellStyle name="Vejica 2 5 2 7" xfId="4088"/>
    <cellStyle name="Vejica 2 5 2 7 2" xfId="4089"/>
    <cellStyle name="Vejica 2 5 2 7 2 2" xfId="10150"/>
    <cellStyle name="Vejica 2 5 2 7 3" xfId="10149"/>
    <cellStyle name="Vejica 2 5 2 8" xfId="4090"/>
    <cellStyle name="Vejica 2 5 2 8 2" xfId="10151"/>
    <cellStyle name="Vejica 2 5 2 9" xfId="4067"/>
    <cellStyle name="Vejica 2 5 2 9 2" xfId="10152"/>
    <cellStyle name="Vejica 2 5 3" xfId="637"/>
    <cellStyle name="Vejica 2 5 3 10" xfId="10153"/>
    <cellStyle name="Vejica 2 5 3 2" xfId="638"/>
    <cellStyle name="Vejica 2 5 3 2 2" xfId="639"/>
    <cellStyle name="Vejica 2 5 3 2 2 2" xfId="1963"/>
    <cellStyle name="Vejica 2 5 3 2 2 2 2" xfId="8178"/>
    <cellStyle name="Vejica 2 5 3 2 2 2 2 2" xfId="10157"/>
    <cellStyle name="Vejica 2 5 3 2 2 2 3" xfId="8290"/>
    <cellStyle name="Vejica 2 5 3 2 2 2 3 2" xfId="10158"/>
    <cellStyle name="Vejica 2 5 3 2 2 2 4" xfId="10156"/>
    <cellStyle name="Vejica 2 5 3 2 2 3" xfId="1964"/>
    <cellStyle name="Vejica 2 5 3 2 2 3 2" xfId="4094"/>
    <cellStyle name="Vejica 2 5 3 2 2 3 2 2" xfId="10160"/>
    <cellStyle name="Vejica 2 5 3 2 2 3 3" xfId="6526"/>
    <cellStyle name="Vejica 2 5 3 2 2 3 3 2" xfId="10161"/>
    <cellStyle name="Vejica 2 5 3 2 2 3 4" xfId="10162"/>
    <cellStyle name="Vejica 2 5 3 2 2 3 5" xfId="10159"/>
    <cellStyle name="Vejica 2 5 3 2 2 3 6" xfId="14631"/>
    <cellStyle name="Vejica 2 5 3 2 2 3 7" xfId="6055"/>
    <cellStyle name="Vejica 2 5 3 2 2 4" xfId="1965"/>
    <cellStyle name="Vejica 2 5 3 2 2 4 2" xfId="4095"/>
    <cellStyle name="Vejica 2 5 3 2 2 4 2 2" xfId="10164"/>
    <cellStyle name="Vejica 2 5 3 2 2 4 2 3" xfId="15471"/>
    <cellStyle name="Vejica 2 5 3 2 2 4 3" xfId="10163"/>
    <cellStyle name="Vejica 2 5 3 2 2 4 4" xfId="15349"/>
    <cellStyle name="Vejica 2 5 3 2 2 5" xfId="4096"/>
    <cellStyle name="Vejica 2 5 3 2 2 5 2" xfId="4097"/>
    <cellStyle name="Vejica 2 5 3 2 2 5 2 2" xfId="10166"/>
    <cellStyle name="Vejica 2 5 3 2 2 5 3" xfId="10165"/>
    <cellStyle name="Vejica 2 5 3 2 2 6" xfId="4098"/>
    <cellStyle name="Vejica 2 5 3 2 2 6 2" xfId="10167"/>
    <cellStyle name="Vejica 2 5 3 2 2 7" xfId="4093"/>
    <cellStyle name="Vejica 2 5 3 2 2 7 2" xfId="10168"/>
    <cellStyle name="Vejica 2 5 3 2 2 8" xfId="10155"/>
    <cellStyle name="Vejica 2 5 3 2 3" xfId="1966"/>
    <cellStyle name="Vejica 2 5 3 2 3 2" xfId="7889"/>
    <cellStyle name="Vejica 2 5 3 2 3 2 2" xfId="10170"/>
    <cellStyle name="Vejica 2 5 3 2 3 3" xfId="8280"/>
    <cellStyle name="Vejica 2 5 3 2 3 3 2" xfId="10171"/>
    <cellStyle name="Vejica 2 5 3 2 3 4" xfId="10169"/>
    <cellStyle name="Vejica 2 5 3 2 4" xfId="1967"/>
    <cellStyle name="Vejica 2 5 3 2 4 2" xfId="4099"/>
    <cellStyle name="Vejica 2 5 3 2 4 2 2" xfId="10173"/>
    <cellStyle name="Vejica 2 5 3 2 4 3" xfId="6527"/>
    <cellStyle name="Vejica 2 5 3 2 4 3 2" xfId="10174"/>
    <cellStyle name="Vejica 2 5 3 2 4 4" xfId="10175"/>
    <cellStyle name="Vejica 2 5 3 2 4 5" xfId="10172"/>
    <cellStyle name="Vejica 2 5 3 2 4 6" xfId="14630"/>
    <cellStyle name="Vejica 2 5 3 2 4 7" xfId="6054"/>
    <cellStyle name="Vejica 2 5 3 2 5" xfId="1968"/>
    <cellStyle name="Vejica 2 5 3 2 5 2" xfId="4100"/>
    <cellStyle name="Vejica 2 5 3 2 5 2 2" xfId="10177"/>
    <cellStyle name="Vejica 2 5 3 2 5 2 3" xfId="15472"/>
    <cellStyle name="Vejica 2 5 3 2 5 3" xfId="10176"/>
    <cellStyle name="Vejica 2 5 3 2 5 4" xfId="15350"/>
    <cellStyle name="Vejica 2 5 3 2 6" xfId="4101"/>
    <cellStyle name="Vejica 2 5 3 2 6 2" xfId="4102"/>
    <cellStyle name="Vejica 2 5 3 2 6 2 2" xfId="10179"/>
    <cellStyle name="Vejica 2 5 3 2 6 3" xfId="10178"/>
    <cellStyle name="Vejica 2 5 3 2 7" xfId="4103"/>
    <cellStyle name="Vejica 2 5 3 2 7 2" xfId="10180"/>
    <cellStyle name="Vejica 2 5 3 2 8" xfId="4092"/>
    <cellStyle name="Vejica 2 5 3 2 8 2" xfId="10181"/>
    <cellStyle name="Vejica 2 5 3 2 9" xfId="10154"/>
    <cellStyle name="Vejica 2 5 3 3" xfId="640"/>
    <cellStyle name="Vejica 2 5 3 3 2" xfId="1969"/>
    <cellStyle name="Vejica 2 5 3 3 2 2" xfId="7064"/>
    <cellStyle name="Vejica 2 5 3 3 2 2 2" xfId="10184"/>
    <cellStyle name="Vejica 2 5 3 3 2 3" xfId="8282"/>
    <cellStyle name="Vejica 2 5 3 3 2 3 2" xfId="10185"/>
    <cellStyle name="Vejica 2 5 3 3 2 4" xfId="10183"/>
    <cellStyle name="Vejica 2 5 3 3 3" xfId="1970"/>
    <cellStyle name="Vejica 2 5 3 3 3 2" xfId="4105"/>
    <cellStyle name="Vejica 2 5 3 3 3 2 2" xfId="10187"/>
    <cellStyle name="Vejica 2 5 3 3 3 3" xfId="6528"/>
    <cellStyle name="Vejica 2 5 3 3 3 3 2" xfId="10188"/>
    <cellStyle name="Vejica 2 5 3 3 3 4" xfId="10189"/>
    <cellStyle name="Vejica 2 5 3 3 3 5" xfId="10186"/>
    <cellStyle name="Vejica 2 5 3 3 3 6" xfId="14632"/>
    <cellStyle name="Vejica 2 5 3 3 3 7" xfId="6056"/>
    <cellStyle name="Vejica 2 5 3 3 4" xfId="1971"/>
    <cellStyle name="Vejica 2 5 3 3 4 2" xfId="4106"/>
    <cellStyle name="Vejica 2 5 3 3 4 2 2" xfId="10191"/>
    <cellStyle name="Vejica 2 5 3 3 4 2 3" xfId="15473"/>
    <cellStyle name="Vejica 2 5 3 3 4 3" xfId="10190"/>
    <cellStyle name="Vejica 2 5 3 3 4 4" xfId="15351"/>
    <cellStyle name="Vejica 2 5 3 3 5" xfId="4107"/>
    <cellStyle name="Vejica 2 5 3 3 5 2" xfId="4108"/>
    <cellStyle name="Vejica 2 5 3 3 5 2 2" xfId="10193"/>
    <cellStyle name="Vejica 2 5 3 3 5 3" xfId="10192"/>
    <cellStyle name="Vejica 2 5 3 3 6" xfId="4109"/>
    <cellStyle name="Vejica 2 5 3 3 6 2" xfId="10194"/>
    <cellStyle name="Vejica 2 5 3 3 7" xfId="4104"/>
    <cellStyle name="Vejica 2 5 3 3 7 2" xfId="10195"/>
    <cellStyle name="Vejica 2 5 3 3 8" xfId="10182"/>
    <cellStyle name="Vejica 2 5 3 4" xfId="1972"/>
    <cellStyle name="Vejica 2 5 3 4 2" xfId="7886"/>
    <cellStyle name="Vejica 2 5 3 4 2 2" xfId="10197"/>
    <cellStyle name="Vejica 2 5 3 4 3" xfId="8269"/>
    <cellStyle name="Vejica 2 5 3 4 3 2" xfId="10198"/>
    <cellStyle name="Vejica 2 5 3 4 4" xfId="10196"/>
    <cellStyle name="Vejica 2 5 3 5" xfId="1973"/>
    <cellStyle name="Vejica 2 5 3 5 2" xfId="4110"/>
    <cellStyle name="Vejica 2 5 3 5 2 2" xfId="10200"/>
    <cellStyle name="Vejica 2 5 3 5 3" xfId="6529"/>
    <cellStyle name="Vejica 2 5 3 5 3 2" xfId="10201"/>
    <cellStyle name="Vejica 2 5 3 5 4" xfId="10202"/>
    <cellStyle name="Vejica 2 5 3 5 5" xfId="10199"/>
    <cellStyle name="Vejica 2 5 3 5 6" xfId="14629"/>
    <cellStyle name="Vejica 2 5 3 5 7" xfId="6053"/>
    <cellStyle name="Vejica 2 5 3 6" xfId="1974"/>
    <cellStyle name="Vejica 2 5 3 6 2" xfId="4111"/>
    <cellStyle name="Vejica 2 5 3 6 2 2" xfId="10204"/>
    <cellStyle name="Vejica 2 5 3 6 2 3" xfId="15474"/>
    <cellStyle name="Vejica 2 5 3 6 3" xfId="10203"/>
    <cellStyle name="Vejica 2 5 3 6 4" xfId="15352"/>
    <cellStyle name="Vejica 2 5 3 7" xfId="4112"/>
    <cellStyle name="Vejica 2 5 3 7 2" xfId="4113"/>
    <cellStyle name="Vejica 2 5 3 7 2 2" xfId="10206"/>
    <cellStyle name="Vejica 2 5 3 7 3" xfId="10205"/>
    <cellStyle name="Vejica 2 5 3 8" xfId="4114"/>
    <cellStyle name="Vejica 2 5 3 8 2" xfId="10207"/>
    <cellStyle name="Vejica 2 5 3 9" xfId="4091"/>
    <cellStyle name="Vejica 2 5 3 9 2" xfId="10208"/>
    <cellStyle name="Vejica 2 5 4" xfId="641"/>
    <cellStyle name="Vejica 2 5 4 2" xfId="642"/>
    <cellStyle name="Vejica 2 5 4 2 2" xfId="1975"/>
    <cellStyle name="Vejica 2 5 4 2 2 2" xfId="8177"/>
    <cellStyle name="Vejica 2 5 4 2 2 2 2" xfId="10212"/>
    <cellStyle name="Vejica 2 5 4 2 2 3" xfId="7281"/>
    <cellStyle name="Vejica 2 5 4 2 2 3 2" xfId="10213"/>
    <cellStyle name="Vejica 2 5 4 2 2 4" xfId="10211"/>
    <cellStyle name="Vejica 2 5 4 2 3" xfId="1976"/>
    <cellStyle name="Vejica 2 5 4 2 3 2" xfId="4117"/>
    <cellStyle name="Vejica 2 5 4 2 3 2 2" xfId="10215"/>
    <cellStyle name="Vejica 2 5 4 2 3 3" xfId="6530"/>
    <cellStyle name="Vejica 2 5 4 2 3 3 2" xfId="10216"/>
    <cellStyle name="Vejica 2 5 4 2 3 4" xfId="10217"/>
    <cellStyle name="Vejica 2 5 4 2 3 5" xfId="10214"/>
    <cellStyle name="Vejica 2 5 4 2 3 6" xfId="14634"/>
    <cellStyle name="Vejica 2 5 4 2 3 7" xfId="6058"/>
    <cellStyle name="Vejica 2 5 4 2 4" xfId="1977"/>
    <cellStyle name="Vejica 2 5 4 2 4 2" xfId="4118"/>
    <cellStyle name="Vejica 2 5 4 2 4 2 2" xfId="10219"/>
    <cellStyle name="Vejica 2 5 4 2 4 2 3" xfId="15475"/>
    <cellStyle name="Vejica 2 5 4 2 4 3" xfId="10218"/>
    <cellStyle name="Vejica 2 5 4 2 4 4" xfId="15353"/>
    <cellStyle name="Vejica 2 5 4 2 5" xfId="4119"/>
    <cellStyle name="Vejica 2 5 4 2 5 2" xfId="4120"/>
    <cellStyle name="Vejica 2 5 4 2 5 2 2" xfId="10221"/>
    <cellStyle name="Vejica 2 5 4 2 5 3" xfId="10220"/>
    <cellStyle name="Vejica 2 5 4 2 6" xfId="4121"/>
    <cellStyle name="Vejica 2 5 4 2 6 2" xfId="10222"/>
    <cellStyle name="Vejica 2 5 4 2 7" xfId="4116"/>
    <cellStyle name="Vejica 2 5 4 2 7 2" xfId="10223"/>
    <cellStyle name="Vejica 2 5 4 2 8" xfId="10210"/>
    <cellStyle name="Vejica 2 5 4 3" xfId="1978"/>
    <cellStyle name="Vejica 2 5 4 3 2" xfId="7887"/>
    <cellStyle name="Vejica 2 5 4 3 2 2" xfId="10225"/>
    <cellStyle name="Vejica 2 5 4 3 3" xfId="7283"/>
    <cellStyle name="Vejica 2 5 4 3 3 2" xfId="10226"/>
    <cellStyle name="Vejica 2 5 4 3 4" xfId="10224"/>
    <cellStyle name="Vejica 2 5 4 4" xfId="1979"/>
    <cellStyle name="Vejica 2 5 4 4 2" xfId="4122"/>
    <cellStyle name="Vejica 2 5 4 4 2 2" xfId="10228"/>
    <cellStyle name="Vejica 2 5 4 4 3" xfId="6531"/>
    <cellStyle name="Vejica 2 5 4 4 3 2" xfId="10229"/>
    <cellStyle name="Vejica 2 5 4 4 4" xfId="10230"/>
    <cellStyle name="Vejica 2 5 4 4 5" xfId="10227"/>
    <cellStyle name="Vejica 2 5 4 4 6" xfId="14633"/>
    <cellStyle name="Vejica 2 5 4 4 7" xfId="6057"/>
    <cellStyle name="Vejica 2 5 4 5" xfId="1980"/>
    <cellStyle name="Vejica 2 5 4 5 2" xfId="4123"/>
    <cellStyle name="Vejica 2 5 4 5 2 2" xfId="10232"/>
    <cellStyle name="Vejica 2 5 4 5 2 3" xfId="15476"/>
    <cellStyle name="Vejica 2 5 4 5 3" xfId="10231"/>
    <cellStyle name="Vejica 2 5 4 5 4" xfId="15354"/>
    <cellStyle name="Vejica 2 5 4 6" xfId="4124"/>
    <cellStyle name="Vejica 2 5 4 6 2" xfId="4125"/>
    <cellStyle name="Vejica 2 5 4 6 2 2" xfId="10234"/>
    <cellStyle name="Vejica 2 5 4 6 3" xfId="10233"/>
    <cellStyle name="Vejica 2 5 4 7" xfId="4126"/>
    <cellStyle name="Vejica 2 5 4 7 2" xfId="10235"/>
    <cellStyle name="Vejica 2 5 4 8" xfId="4115"/>
    <cellStyle name="Vejica 2 5 4 8 2" xfId="10236"/>
    <cellStyle name="Vejica 2 5 4 9" xfId="10209"/>
    <cellStyle name="Vejica 2 5 5" xfId="643"/>
    <cellStyle name="Vejica 2 5 5 2" xfId="1981"/>
    <cellStyle name="Vejica 2 5 5 2 2" xfId="7063"/>
    <cellStyle name="Vejica 2 5 5 2 2 2" xfId="10239"/>
    <cellStyle name="Vejica 2 5 5 2 3" xfId="7282"/>
    <cellStyle name="Vejica 2 5 5 2 3 2" xfId="10240"/>
    <cellStyle name="Vejica 2 5 5 2 4" xfId="10238"/>
    <cellStyle name="Vejica 2 5 5 3" xfId="1982"/>
    <cellStyle name="Vejica 2 5 5 3 2" xfId="4128"/>
    <cellStyle name="Vejica 2 5 5 3 2 2" xfId="10242"/>
    <cellStyle name="Vejica 2 5 5 3 3" xfId="6532"/>
    <cellStyle name="Vejica 2 5 5 3 3 2" xfId="10243"/>
    <cellStyle name="Vejica 2 5 5 3 4" xfId="10244"/>
    <cellStyle name="Vejica 2 5 5 3 5" xfId="10241"/>
    <cellStyle name="Vejica 2 5 5 3 6" xfId="14635"/>
    <cellStyle name="Vejica 2 5 5 3 7" xfId="6059"/>
    <cellStyle name="Vejica 2 5 5 4" xfId="1983"/>
    <cellStyle name="Vejica 2 5 5 4 2" xfId="4129"/>
    <cellStyle name="Vejica 2 5 5 4 2 2" xfId="10246"/>
    <cellStyle name="Vejica 2 5 5 4 2 3" xfId="15477"/>
    <cellStyle name="Vejica 2 5 5 4 3" xfId="10245"/>
    <cellStyle name="Vejica 2 5 5 4 4" xfId="15355"/>
    <cellStyle name="Vejica 2 5 5 5" xfId="4130"/>
    <cellStyle name="Vejica 2 5 5 5 2" xfId="4131"/>
    <cellStyle name="Vejica 2 5 5 5 2 2" xfId="10248"/>
    <cellStyle name="Vejica 2 5 5 5 3" xfId="10247"/>
    <cellStyle name="Vejica 2 5 5 6" xfId="4132"/>
    <cellStyle name="Vejica 2 5 5 6 2" xfId="10249"/>
    <cellStyle name="Vejica 2 5 5 7" xfId="4127"/>
    <cellStyle name="Vejica 2 5 5 7 2" xfId="10250"/>
    <cellStyle name="Vejica 2 5 5 8" xfId="10237"/>
    <cellStyle name="Vejica 2 5 6" xfId="1984"/>
    <cellStyle name="Vejica 2 5 6 2" xfId="7885"/>
    <cellStyle name="Vejica 2 5 6 2 2" xfId="10252"/>
    <cellStyle name="Vejica 2 5 6 3" xfId="6262"/>
    <cellStyle name="Vejica 2 5 6 3 2" xfId="10253"/>
    <cellStyle name="Vejica 2 5 6 4" xfId="10251"/>
    <cellStyle name="Vejica 2 5 7" xfId="1985"/>
    <cellStyle name="Vejica 2 5 7 2" xfId="4133"/>
    <cellStyle name="Vejica 2 5 7 2 2" xfId="10255"/>
    <cellStyle name="Vejica 2 5 7 3" xfId="6533"/>
    <cellStyle name="Vejica 2 5 7 3 2" xfId="10256"/>
    <cellStyle name="Vejica 2 5 7 4" xfId="10257"/>
    <cellStyle name="Vejica 2 5 7 5" xfId="10254"/>
    <cellStyle name="Vejica 2 5 7 6" xfId="14624"/>
    <cellStyle name="Vejica 2 5 7 7" xfId="6048"/>
    <cellStyle name="Vejica 2 5 8" xfId="1986"/>
    <cellStyle name="Vejica 2 5 8 2" xfId="4134"/>
    <cellStyle name="Vejica 2 5 8 2 2" xfId="10259"/>
    <cellStyle name="Vejica 2 5 8 2 3" xfId="15478"/>
    <cellStyle name="Vejica 2 5 8 3" xfId="10258"/>
    <cellStyle name="Vejica 2 5 8 4" xfId="15356"/>
    <cellStyle name="Vejica 2 5 9" xfId="4135"/>
    <cellStyle name="Vejica 2 5 9 2" xfId="4136"/>
    <cellStyle name="Vejica 2 5 9 2 2" xfId="10261"/>
    <cellStyle name="Vejica 2 5 9 3" xfId="10260"/>
    <cellStyle name="Vejica 2 6" xfId="644"/>
    <cellStyle name="Vejica 2 6 10" xfId="4138"/>
    <cellStyle name="Vejica 2 6 10 2" xfId="10263"/>
    <cellStyle name="Vejica 2 6 11" xfId="4137"/>
    <cellStyle name="Vejica 2 6 11 2" xfId="10264"/>
    <cellStyle name="Vejica 2 6 12" xfId="10262"/>
    <cellStyle name="Vejica 2 6 2" xfId="645"/>
    <cellStyle name="Vejica 2 6 2 10" xfId="10265"/>
    <cellStyle name="Vejica 2 6 2 2" xfId="646"/>
    <cellStyle name="Vejica 2 6 2 2 2" xfId="647"/>
    <cellStyle name="Vejica 2 6 2 2 2 2" xfId="1987"/>
    <cellStyle name="Vejica 2 6 2 2 2 2 2" xfId="7062"/>
    <cellStyle name="Vejica 2 6 2 2 2 2 2 2" xfId="10269"/>
    <cellStyle name="Vejica 2 6 2 2 2 2 3" xfId="8268"/>
    <cellStyle name="Vejica 2 6 2 2 2 2 3 2" xfId="10270"/>
    <cellStyle name="Vejica 2 6 2 2 2 2 4" xfId="10268"/>
    <cellStyle name="Vejica 2 6 2 2 2 3" xfId="1988"/>
    <cellStyle name="Vejica 2 6 2 2 2 3 2" xfId="4142"/>
    <cellStyle name="Vejica 2 6 2 2 2 3 2 2" xfId="10272"/>
    <cellStyle name="Vejica 2 6 2 2 2 3 3" xfId="6534"/>
    <cellStyle name="Vejica 2 6 2 2 2 3 3 2" xfId="10273"/>
    <cellStyle name="Vejica 2 6 2 2 2 3 4" xfId="10274"/>
    <cellStyle name="Vejica 2 6 2 2 2 3 5" xfId="10271"/>
    <cellStyle name="Vejica 2 6 2 2 2 3 6" xfId="14639"/>
    <cellStyle name="Vejica 2 6 2 2 2 3 7" xfId="6063"/>
    <cellStyle name="Vejica 2 6 2 2 2 4" xfId="1989"/>
    <cellStyle name="Vejica 2 6 2 2 2 4 2" xfId="4143"/>
    <cellStyle name="Vejica 2 6 2 2 2 4 2 2" xfId="10276"/>
    <cellStyle name="Vejica 2 6 2 2 2 4 2 3" xfId="15479"/>
    <cellStyle name="Vejica 2 6 2 2 2 4 3" xfId="10275"/>
    <cellStyle name="Vejica 2 6 2 2 2 4 4" xfId="15357"/>
    <cellStyle name="Vejica 2 6 2 2 2 5" xfId="4144"/>
    <cellStyle name="Vejica 2 6 2 2 2 5 2" xfId="4145"/>
    <cellStyle name="Vejica 2 6 2 2 2 5 2 2" xfId="10278"/>
    <cellStyle name="Vejica 2 6 2 2 2 5 3" xfId="10277"/>
    <cellStyle name="Vejica 2 6 2 2 2 6" xfId="4146"/>
    <cellStyle name="Vejica 2 6 2 2 2 6 2" xfId="10279"/>
    <cellStyle name="Vejica 2 6 2 2 2 7" xfId="4141"/>
    <cellStyle name="Vejica 2 6 2 2 2 7 2" xfId="10280"/>
    <cellStyle name="Vejica 2 6 2 2 2 8" xfId="10267"/>
    <cellStyle name="Vejica 2 6 2 2 3" xfId="1990"/>
    <cellStyle name="Vejica 2 6 2 2 3 2" xfId="5855"/>
    <cellStyle name="Vejica 2 6 2 2 3 2 2" xfId="10282"/>
    <cellStyle name="Vejica 2 6 2 2 3 3" xfId="8277"/>
    <cellStyle name="Vejica 2 6 2 2 3 3 2" xfId="10283"/>
    <cellStyle name="Vejica 2 6 2 2 3 4" xfId="10281"/>
    <cellStyle name="Vejica 2 6 2 2 4" xfId="1991"/>
    <cellStyle name="Vejica 2 6 2 2 4 2" xfId="4147"/>
    <cellStyle name="Vejica 2 6 2 2 4 2 2" xfId="10285"/>
    <cellStyle name="Vejica 2 6 2 2 4 3" xfId="6535"/>
    <cellStyle name="Vejica 2 6 2 2 4 3 2" xfId="10286"/>
    <cellStyle name="Vejica 2 6 2 2 4 4" xfId="10287"/>
    <cellStyle name="Vejica 2 6 2 2 4 5" xfId="10284"/>
    <cellStyle name="Vejica 2 6 2 2 4 6" xfId="14638"/>
    <cellStyle name="Vejica 2 6 2 2 4 7" xfId="6062"/>
    <cellStyle name="Vejica 2 6 2 2 5" xfId="1992"/>
    <cellStyle name="Vejica 2 6 2 2 5 2" xfId="4148"/>
    <cellStyle name="Vejica 2 6 2 2 5 2 2" xfId="10289"/>
    <cellStyle name="Vejica 2 6 2 2 5 2 3" xfId="15480"/>
    <cellStyle name="Vejica 2 6 2 2 5 3" xfId="10288"/>
    <cellStyle name="Vejica 2 6 2 2 5 4" xfId="15358"/>
    <cellStyle name="Vejica 2 6 2 2 6" xfId="4149"/>
    <cellStyle name="Vejica 2 6 2 2 6 2" xfId="4150"/>
    <cellStyle name="Vejica 2 6 2 2 6 2 2" xfId="10291"/>
    <cellStyle name="Vejica 2 6 2 2 6 3" xfId="10290"/>
    <cellStyle name="Vejica 2 6 2 2 7" xfId="4151"/>
    <cellStyle name="Vejica 2 6 2 2 7 2" xfId="10292"/>
    <cellStyle name="Vejica 2 6 2 2 8" xfId="4140"/>
    <cellStyle name="Vejica 2 6 2 2 8 2" xfId="10293"/>
    <cellStyle name="Vejica 2 6 2 2 9" xfId="10266"/>
    <cellStyle name="Vejica 2 6 2 3" xfId="648"/>
    <cellStyle name="Vejica 2 6 2 3 2" xfId="1993"/>
    <cellStyle name="Vejica 2 6 2 3 2 2" xfId="6320"/>
    <cellStyle name="Vejica 2 6 2 3 2 2 2" xfId="10296"/>
    <cellStyle name="Vejica 2 6 2 3 2 3" xfId="8274"/>
    <cellStyle name="Vejica 2 6 2 3 2 3 2" xfId="10297"/>
    <cellStyle name="Vejica 2 6 2 3 2 4" xfId="10295"/>
    <cellStyle name="Vejica 2 6 2 3 3" xfId="1994"/>
    <cellStyle name="Vejica 2 6 2 3 3 2" xfId="4153"/>
    <cellStyle name="Vejica 2 6 2 3 3 2 2" xfId="10299"/>
    <cellStyle name="Vejica 2 6 2 3 3 3" xfId="6536"/>
    <cellStyle name="Vejica 2 6 2 3 3 3 2" xfId="10300"/>
    <cellStyle name="Vejica 2 6 2 3 3 4" xfId="10301"/>
    <cellStyle name="Vejica 2 6 2 3 3 5" xfId="10298"/>
    <cellStyle name="Vejica 2 6 2 3 3 6" xfId="14640"/>
    <cellStyle name="Vejica 2 6 2 3 3 7" xfId="6064"/>
    <cellStyle name="Vejica 2 6 2 3 4" xfId="1995"/>
    <cellStyle name="Vejica 2 6 2 3 4 2" xfId="4154"/>
    <cellStyle name="Vejica 2 6 2 3 4 2 2" xfId="10303"/>
    <cellStyle name="Vejica 2 6 2 3 4 2 3" xfId="15481"/>
    <cellStyle name="Vejica 2 6 2 3 4 3" xfId="10302"/>
    <cellStyle name="Vejica 2 6 2 3 4 4" xfId="15359"/>
    <cellStyle name="Vejica 2 6 2 3 5" xfId="4155"/>
    <cellStyle name="Vejica 2 6 2 3 5 2" xfId="4156"/>
    <cellStyle name="Vejica 2 6 2 3 5 2 2" xfId="10305"/>
    <cellStyle name="Vejica 2 6 2 3 5 3" xfId="10304"/>
    <cellStyle name="Vejica 2 6 2 3 6" xfId="4157"/>
    <cellStyle name="Vejica 2 6 2 3 6 2" xfId="10306"/>
    <cellStyle name="Vejica 2 6 2 3 7" xfId="4152"/>
    <cellStyle name="Vejica 2 6 2 3 7 2" xfId="10307"/>
    <cellStyle name="Vejica 2 6 2 3 8" xfId="10294"/>
    <cellStyle name="Vejica 2 6 2 4" xfId="1996"/>
    <cellStyle name="Vejica 2 6 2 4 2" xfId="7850"/>
    <cellStyle name="Vejica 2 6 2 4 2 2" xfId="10309"/>
    <cellStyle name="Vejica 2 6 2 4 3" xfId="8286"/>
    <cellStyle name="Vejica 2 6 2 4 3 2" xfId="10310"/>
    <cellStyle name="Vejica 2 6 2 4 4" xfId="10308"/>
    <cellStyle name="Vejica 2 6 2 5" xfId="1997"/>
    <cellStyle name="Vejica 2 6 2 5 2" xfId="4158"/>
    <cellStyle name="Vejica 2 6 2 5 2 2" xfId="10312"/>
    <cellStyle name="Vejica 2 6 2 5 3" xfId="6537"/>
    <cellStyle name="Vejica 2 6 2 5 3 2" xfId="10313"/>
    <cellStyle name="Vejica 2 6 2 5 4" xfId="10314"/>
    <cellStyle name="Vejica 2 6 2 5 5" xfId="10311"/>
    <cellStyle name="Vejica 2 6 2 5 6" xfId="14637"/>
    <cellStyle name="Vejica 2 6 2 5 7" xfId="6061"/>
    <cellStyle name="Vejica 2 6 2 6" xfId="1998"/>
    <cellStyle name="Vejica 2 6 2 6 2" xfId="4159"/>
    <cellStyle name="Vejica 2 6 2 6 2 2" xfId="10316"/>
    <cellStyle name="Vejica 2 6 2 6 2 3" xfId="15482"/>
    <cellStyle name="Vejica 2 6 2 6 3" xfId="10315"/>
    <cellStyle name="Vejica 2 6 2 6 4" xfId="15360"/>
    <cellStyle name="Vejica 2 6 2 7" xfId="4160"/>
    <cellStyle name="Vejica 2 6 2 7 2" xfId="4161"/>
    <cellStyle name="Vejica 2 6 2 7 2 2" xfId="10318"/>
    <cellStyle name="Vejica 2 6 2 7 3" xfId="10317"/>
    <cellStyle name="Vejica 2 6 2 8" xfId="4162"/>
    <cellStyle name="Vejica 2 6 2 8 2" xfId="10319"/>
    <cellStyle name="Vejica 2 6 2 9" xfId="4139"/>
    <cellStyle name="Vejica 2 6 2 9 2" xfId="10320"/>
    <cellStyle name="Vejica 2 6 3" xfId="649"/>
    <cellStyle name="Vejica 2 6 3 10" xfId="10321"/>
    <cellStyle name="Vejica 2 6 3 2" xfId="650"/>
    <cellStyle name="Vejica 2 6 3 2 2" xfId="651"/>
    <cellStyle name="Vejica 2 6 3 2 2 2" xfId="1999"/>
    <cellStyle name="Vejica 2 6 3 2 2 2 2" xfId="8164"/>
    <cellStyle name="Vejica 2 6 3 2 2 2 2 2" xfId="10325"/>
    <cellStyle name="Vejica 2 6 3 2 2 2 3" xfId="8267"/>
    <cellStyle name="Vejica 2 6 3 2 2 2 3 2" xfId="10326"/>
    <cellStyle name="Vejica 2 6 3 2 2 2 4" xfId="10324"/>
    <cellStyle name="Vejica 2 6 3 2 2 3" xfId="2000"/>
    <cellStyle name="Vejica 2 6 3 2 2 3 2" xfId="4166"/>
    <cellStyle name="Vejica 2 6 3 2 2 3 2 2" xfId="10328"/>
    <cellStyle name="Vejica 2 6 3 2 2 3 3" xfId="6538"/>
    <cellStyle name="Vejica 2 6 3 2 2 3 3 2" xfId="10329"/>
    <cellStyle name="Vejica 2 6 3 2 2 3 4" xfId="10330"/>
    <cellStyle name="Vejica 2 6 3 2 2 3 5" xfId="10327"/>
    <cellStyle name="Vejica 2 6 3 2 2 3 6" xfId="14643"/>
    <cellStyle name="Vejica 2 6 3 2 2 3 7" xfId="6067"/>
    <cellStyle name="Vejica 2 6 3 2 2 4" xfId="2001"/>
    <cellStyle name="Vejica 2 6 3 2 2 4 2" xfId="4167"/>
    <cellStyle name="Vejica 2 6 3 2 2 4 2 2" xfId="10332"/>
    <cellStyle name="Vejica 2 6 3 2 2 4 2 3" xfId="15483"/>
    <cellStyle name="Vejica 2 6 3 2 2 4 3" xfId="10331"/>
    <cellStyle name="Vejica 2 6 3 2 2 4 4" xfId="15361"/>
    <cellStyle name="Vejica 2 6 3 2 2 5" xfId="4168"/>
    <cellStyle name="Vejica 2 6 3 2 2 5 2" xfId="4169"/>
    <cellStyle name="Vejica 2 6 3 2 2 5 2 2" xfId="10334"/>
    <cellStyle name="Vejica 2 6 3 2 2 5 3" xfId="10333"/>
    <cellStyle name="Vejica 2 6 3 2 2 6" xfId="4170"/>
    <cellStyle name="Vejica 2 6 3 2 2 6 2" xfId="10335"/>
    <cellStyle name="Vejica 2 6 3 2 2 7" xfId="4165"/>
    <cellStyle name="Vejica 2 6 3 2 2 7 2" xfId="10336"/>
    <cellStyle name="Vejica 2 6 3 2 2 8" xfId="10323"/>
    <cellStyle name="Vejica 2 6 3 2 3" xfId="2002"/>
    <cellStyle name="Vejica 2 6 3 2 3 2" xfId="7882"/>
    <cellStyle name="Vejica 2 6 3 2 3 2 2" xfId="10338"/>
    <cellStyle name="Vejica 2 6 3 2 3 3" xfId="8278"/>
    <cellStyle name="Vejica 2 6 3 2 3 3 2" xfId="10339"/>
    <cellStyle name="Vejica 2 6 3 2 3 4" xfId="10337"/>
    <cellStyle name="Vejica 2 6 3 2 4" xfId="2003"/>
    <cellStyle name="Vejica 2 6 3 2 4 2" xfId="4171"/>
    <cellStyle name="Vejica 2 6 3 2 4 2 2" xfId="10341"/>
    <cellStyle name="Vejica 2 6 3 2 4 3" xfId="6539"/>
    <cellStyle name="Vejica 2 6 3 2 4 3 2" xfId="10342"/>
    <cellStyle name="Vejica 2 6 3 2 4 4" xfId="10343"/>
    <cellStyle name="Vejica 2 6 3 2 4 5" xfId="10340"/>
    <cellStyle name="Vejica 2 6 3 2 4 6" xfId="14642"/>
    <cellStyle name="Vejica 2 6 3 2 4 7" xfId="6066"/>
    <cellStyle name="Vejica 2 6 3 2 5" xfId="2004"/>
    <cellStyle name="Vejica 2 6 3 2 5 2" xfId="4172"/>
    <cellStyle name="Vejica 2 6 3 2 5 2 2" xfId="10345"/>
    <cellStyle name="Vejica 2 6 3 2 5 2 3" xfId="15484"/>
    <cellStyle name="Vejica 2 6 3 2 5 3" xfId="10344"/>
    <cellStyle name="Vejica 2 6 3 2 5 4" xfId="15362"/>
    <cellStyle name="Vejica 2 6 3 2 6" xfId="4173"/>
    <cellStyle name="Vejica 2 6 3 2 6 2" xfId="4174"/>
    <cellStyle name="Vejica 2 6 3 2 6 2 2" xfId="10347"/>
    <cellStyle name="Vejica 2 6 3 2 6 3" xfId="10346"/>
    <cellStyle name="Vejica 2 6 3 2 7" xfId="4175"/>
    <cellStyle name="Vejica 2 6 3 2 7 2" xfId="10348"/>
    <cellStyle name="Vejica 2 6 3 2 8" xfId="4164"/>
    <cellStyle name="Vejica 2 6 3 2 8 2" xfId="10349"/>
    <cellStyle name="Vejica 2 6 3 2 9" xfId="10322"/>
    <cellStyle name="Vejica 2 6 3 3" xfId="652"/>
    <cellStyle name="Vejica 2 6 3 3 2" xfId="2005"/>
    <cellStyle name="Vejica 2 6 3 3 2 2" xfId="8138"/>
    <cellStyle name="Vejica 2 6 3 3 2 2 2" xfId="10352"/>
    <cellStyle name="Vejica 2 6 3 3 2 3" xfId="8273"/>
    <cellStyle name="Vejica 2 6 3 3 2 3 2" xfId="10353"/>
    <cellStyle name="Vejica 2 6 3 3 2 4" xfId="10351"/>
    <cellStyle name="Vejica 2 6 3 3 3" xfId="2006"/>
    <cellStyle name="Vejica 2 6 3 3 3 2" xfId="4177"/>
    <cellStyle name="Vejica 2 6 3 3 3 2 2" xfId="10355"/>
    <cellStyle name="Vejica 2 6 3 3 3 3" xfId="6540"/>
    <cellStyle name="Vejica 2 6 3 3 3 3 2" xfId="10356"/>
    <cellStyle name="Vejica 2 6 3 3 3 4" xfId="10357"/>
    <cellStyle name="Vejica 2 6 3 3 3 5" xfId="10354"/>
    <cellStyle name="Vejica 2 6 3 3 3 6" xfId="14644"/>
    <cellStyle name="Vejica 2 6 3 3 3 7" xfId="6068"/>
    <cellStyle name="Vejica 2 6 3 3 4" xfId="2007"/>
    <cellStyle name="Vejica 2 6 3 3 4 2" xfId="4178"/>
    <cellStyle name="Vejica 2 6 3 3 4 2 2" xfId="10359"/>
    <cellStyle name="Vejica 2 6 3 3 4 2 3" xfId="15485"/>
    <cellStyle name="Vejica 2 6 3 3 4 3" xfId="10358"/>
    <cellStyle name="Vejica 2 6 3 3 4 4" xfId="15363"/>
    <cellStyle name="Vejica 2 6 3 3 5" xfId="4179"/>
    <cellStyle name="Vejica 2 6 3 3 5 2" xfId="4180"/>
    <cellStyle name="Vejica 2 6 3 3 5 2 2" xfId="10361"/>
    <cellStyle name="Vejica 2 6 3 3 5 3" xfId="10360"/>
    <cellStyle name="Vejica 2 6 3 3 6" xfId="4181"/>
    <cellStyle name="Vejica 2 6 3 3 6 2" xfId="10362"/>
    <cellStyle name="Vejica 2 6 3 3 7" xfId="4176"/>
    <cellStyle name="Vejica 2 6 3 3 7 2" xfId="10363"/>
    <cellStyle name="Vejica 2 6 3 3 8" xfId="10350"/>
    <cellStyle name="Vejica 2 6 3 4" xfId="2008"/>
    <cellStyle name="Vejica 2 6 3 4 2" xfId="8238"/>
    <cellStyle name="Vejica 2 6 3 4 2 2" xfId="10365"/>
    <cellStyle name="Vejica 2 6 3 4 3" xfId="8287"/>
    <cellStyle name="Vejica 2 6 3 4 3 2" xfId="10366"/>
    <cellStyle name="Vejica 2 6 3 4 4" xfId="10364"/>
    <cellStyle name="Vejica 2 6 3 5" xfId="2009"/>
    <cellStyle name="Vejica 2 6 3 5 2" xfId="4182"/>
    <cellStyle name="Vejica 2 6 3 5 2 2" xfId="10368"/>
    <cellStyle name="Vejica 2 6 3 5 3" xfId="6541"/>
    <cellStyle name="Vejica 2 6 3 5 3 2" xfId="10369"/>
    <cellStyle name="Vejica 2 6 3 5 4" xfId="10370"/>
    <cellStyle name="Vejica 2 6 3 5 5" xfId="10367"/>
    <cellStyle name="Vejica 2 6 3 5 6" xfId="14641"/>
    <cellStyle name="Vejica 2 6 3 5 7" xfId="6065"/>
    <cellStyle name="Vejica 2 6 3 6" xfId="2010"/>
    <cellStyle name="Vejica 2 6 3 6 2" xfId="4183"/>
    <cellStyle name="Vejica 2 6 3 6 2 2" xfId="10372"/>
    <cellStyle name="Vejica 2 6 3 6 2 3" xfId="15486"/>
    <cellStyle name="Vejica 2 6 3 6 3" xfId="10371"/>
    <cellStyle name="Vejica 2 6 3 6 4" xfId="15364"/>
    <cellStyle name="Vejica 2 6 3 7" xfId="4184"/>
    <cellStyle name="Vejica 2 6 3 7 2" xfId="4185"/>
    <cellStyle name="Vejica 2 6 3 7 2 2" xfId="10374"/>
    <cellStyle name="Vejica 2 6 3 7 3" xfId="10373"/>
    <cellStyle name="Vejica 2 6 3 8" xfId="4186"/>
    <cellStyle name="Vejica 2 6 3 8 2" xfId="10375"/>
    <cellStyle name="Vejica 2 6 3 9" xfId="4163"/>
    <cellStyle name="Vejica 2 6 3 9 2" xfId="10376"/>
    <cellStyle name="Vejica 2 6 4" xfId="653"/>
    <cellStyle name="Vejica 2 6 4 2" xfId="654"/>
    <cellStyle name="Vejica 2 6 4 2 2" xfId="2011"/>
    <cellStyle name="Vejica 2 6 4 2 2 2" xfId="7881"/>
    <cellStyle name="Vejica 2 6 4 2 2 2 2" xfId="10380"/>
    <cellStyle name="Vejica 2 6 4 2 2 3" xfId="8275"/>
    <cellStyle name="Vejica 2 6 4 2 2 3 2" xfId="10381"/>
    <cellStyle name="Vejica 2 6 4 2 2 4" xfId="10379"/>
    <cellStyle name="Vejica 2 6 4 2 3" xfId="2012"/>
    <cellStyle name="Vejica 2 6 4 2 3 2" xfId="4189"/>
    <cellStyle name="Vejica 2 6 4 2 3 2 2" xfId="10383"/>
    <cellStyle name="Vejica 2 6 4 2 3 3" xfId="6542"/>
    <cellStyle name="Vejica 2 6 4 2 3 3 2" xfId="10384"/>
    <cellStyle name="Vejica 2 6 4 2 3 4" xfId="10385"/>
    <cellStyle name="Vejica 2 6 4 2 3 5" xfId="10382"/>
    <cellStyle name="Vejica 2 6 4 2 3 6" xfId="14646"/>
    <cellStyle name="Vejica 2 6 4 2 3 7" xfId="6070"/>
    <cellStyle name="Vejica 2 6 4 2 4" xfId="2013"/>
    <cellStyle name="Vejica 2 6 4 2 4 2" xfId="4190"/>
    <cellStyle name="Vejica 2 6 4 2 4 2 2" xfId="10387"/>
    <cellStyle name="Vejica 2 6 4 2 4 2 3" xfId="15487"/>
    <cellStyle name="Vejica 2 6 4 2 4 3" xfId="10386"/>
    <cellStyle name="Vejica 2 6 4 2 4 4" xfId="15365"/>
    <cellStyle name="Vejica 2 6 4 2 5" xfId="4191"/>
    <cellStyle name="Vejica 2 6 4 2 5 2" xfId="4192"/>
    <cellStyle name="Vejica 2 6 4 2 5 2 2" xfId="10389"/>
    <cellStyle name="Vejica 2 6 4 2 5 3" xfId="10388"/>
    <cellStyle name="Vejica 2 6 4 2 6" xfId="4193"/>
    <cellStyle name="Vejica 2 6 4 2 6 2" xfId="10390"/>
    <cellStyle name="Vejica 2 6 4 2 7" xfId="4188"/>
    <cellStyle name="Vejica 2 6 4 2 7 2" xfId="10391"/>
    <cellStyle name="Vejica 2 6 4 2 8" xfId="10378"/>
    <cellStyle name="Vejica 2 6 4 3" xfId="2014"/>
    <cellStyle name="Vejica 2 6 4 3 2" xfId="7880"/>
    <cellStyle name="Vejica 2 6 4 3 2 2" xfId="10393"/>
    <cellStyle name="Vejica 2 6 4 3 3" xfId="8283"/>
    <cellStyle name="Vejica 2 6 4 3 3 2" xfId="10394"/>
    <cellStyle name="Vejica 2 6 4 3 4" xfId="10392"/>
    <cellStyle name="Vejica 2 6 4 4" xfId="2015"/>
    <cellStyle name="Vejica 2 6 4 4 2" xfId="4194"/>
    <cellStyle name="Vejica 2 6 4 4 2 2" xfId="10396"/>
    <cellStyle name="Vejica 2 6 4 4 3" xfId="6543"/>
    <cellStyle name="Vejica 2 6 4 4 3 2" xfId="10397"/>
    <cellStyle name="Vejica 2 6 4 4 4" xfId="10398"/>
    <cellStyle name="Vejica 2 6 4 4 5" xfId="10395"/>
    <cellStyle name="Vejica 2 6 4 4 6" xfId="14645"/>
    <cellStyle name="Vejica 2 6 4 4 7" xfId="6069"/>
    <cellStyle name="Vejica 2 6 4 5" xfId="2016"/>
    <cellStyle name="Vejica 2 6 4 5 2" xfId="4195"/>
    <cellStyle name="Vejica 2 6 4 5 2 2" xfId="10400"/>
    <cellStyle name="Vejica 2 6 4 5 2 3" xfId="15488"/>
    <cellStyle name="Vejica 2 6 4 5 3" xfId="10399"/>
    <cellStyle name="Vejica 2 6 4 5 4" xfId="15366"/>
    <cellStyle name="Vejica 2 6 4 6" xfId="4196"/>
    <cellStyle name="Vejica 2 6 4 6 2" xfId="4197"/>
    <cellStyle name="Vejica 2 6 4 6 2 2" xfId="10402"/>
    <cellStyle name="Vejica 2 6 4 6 3" xfId="10401"/>
    <cellStyle name="Vejica 2 6 4 7" xfId="4198"/>
    <cellStyle name="Vejica 2 6 4 7 2" xfId="10403"/>
    <cellStyle name="Vejica 2 6 4 8" xfId="4187"/>
    <cellStyle name="Vejica 2 6 4 8 2" xfId="10404"/>
    <cellStyle name="Vejica 2 6 4 9" xfId="10377"/>
    <cellStyle name="Vejica 2 6 5" xfId="655"/>
    <cellStyle name="Vejica 2 6 5 2" xfId="2017"/>
    <cellStyle name="Vejica 2 6 5 2 2" xfId="7878"/>
    <cellStyle name="Vejica 2 6 5 2 2 2" xfId="10407"/>
    <cellStyle name="Vejica 2 6 5 2 3" xfId="8263"/>
    <cellStyle name="Vejica 2 6 5 2 3 2" xfId="10408"/>
    <cellStyle name="Vejica 2 6 5 2 4" xfId="10406"/>
    <cellStyle name="Vejica 2 6 5 3" xfId="2018"/>
    <cellStyle name="Vejica 2 6 5 3 2" xfId="4200"/>
    <cellStyle name="Vejica 2 6 5 3 2 2" xfId="10410"/>
    <cellStyle name="Vejica 2 6 5 3 3" xfId="6544"/>
    <cellStyle name="Vejica 2 6 5 3 3 2" xfId="10411"/>
    <cellStyle name="Vejica 2 6 5 3 4" xfId="10412"/>
    <cellStyle name="Vejica 2 6 5 3 5" xfId="10409"/>
    <cellStyle name="Vejica 2 6 5 3 6" xfId="14647"/>
    <cellStyle name="Vejica 2 6 5 3 7" xfId="6071"/>
    <cellStyle name="Vejica 2 6 5 4" xfId="2019"/>
    <cellStyle name="Vejica 2 6 5 4 2" xfId="4201"/>
    <cellStyle name="Vejica 2 6 5 4 2 2" xfId="10414"/>
    <cellStyle name="Vejica 2 6 5 4 2 3" xfId="15489"/>
    <cellStyle name="Vejica 2 6 5 4 3" xfId="10413"/>
    <cellStyle name="Vejica 2 6 5 4 4" xfId="15367"/>
    <cellStyle name="Vejica 2 6 5 5" xfId="4202"/>
    <cellStyle name="Vejica 2 6 5 5 2" xfId="4203"/>
    <cellStyle name="Vejica 2 6 5 5 2 2" xfId="10416"/>
    <cellStyle name="Vejica 2 6 5 5 3" xfId="10415"/>
    <cellStyle name="Vejica 2 6 5 6" xfId="4204"/>
    <cellStyle name="Vejica 2 6 5 6 2" xfId="10417"/>
    <cellStyle name="Vejica 2 6 5 7" xfId="4199"/>
    <cellStyle name="Vejica 2 6 5 7 2" xfId="10418"/>
    <cellStyle name="Vejica 2 6 5 8" xfId="10405"/>
    <cellStyle name="Vejica 2 6 6" xfId="2020"/>
    <cellStyle name="Vejica 2 6 6 2" xfId="8174"/>
    <cellStyle name="Vejica 2 6 6 2 2" xfId="10420"/>
    <cellStyle name="Vejica 2 6 6 3" xfId="7280"/>
    <cellStyle name="Vejica 2 6 6 3 2" xfId="10421"/>
    <cellStyle name="Vejica 2 6 6 4" xfId="10419"/>
    <cellStyle name="Vejica 2 6 7" xfId="2021"/>
    <cellStyle name="Vejica 2 6 7 2" xfId="4205"/>
    <cellStyle name="Vejica 2 6 7 2 2" xfId="10423"/>
    <cellStyle name="Vejica 2 6 7 3" xfId="6545"/>
    <cellStyle name="Vejica 2 6 7 3 2" xfId="10424"/>
    <cellStyle name="Vejica 2 6 7 4" xfId="10425"/>
    <cellStyle name="Vejica 2 6 7 5" xfId="10422"/>
    <cellStyle name="Vejica 2 6 7 6" xfId="14636"/>
    <cellStyle name="Vejica 2 6 7 7" xfId="6060"/>
    <cellStyle name="Vejica 2 6 8" xfId="2022"/>
    <cellStyle name="Vejica 2 6 8 2" xfId="4206"/>
    <cellStyle name="Vejica 2 6 8 2 2" xfId="10427"/>
    <cellStyle name="Vejica 2 6 8 2 3" xfId="15490"/>
    <cellStyle name="Vejica 2 6 8 3" xfId="10426"/>
    <cellStyle name="Vejica 2 6 8 4" xfId="15368"/>
    <cellStyle name="Vejica 2 6 9" xfId="4207"/>
    <cellStyle name="Vejica 2 6 9 2" xfId="4208"/>
    <cellStyle name="Vejica 2 6 9 2 2" xfId="10429"/>
    <cellStyle name="Vejica 2 6 9 3" xfId="10428"/>
    <cellStyle name="Vejica 2 7" xfId="4"/>
    <cellStyle name="Vejica 2 7 10" xfId="4210"/>
    <cellStyle name="Vejica 2 7 10 2" xfId="10431"/>
    <cellStyle name="Vejica 2 7 11" xfId="4209"/>
    <cellStyle name="Vejica 2 7 11 2" xfId="10432"/>
    <cellStyle name="Vejica 2 7 12" xfId="10430"/>
    <cellStyle name="Vejica 2 7 2" xfId="656"/>
    <cellStyle name="Vejica 2 7 2 10" xfId="4211"/>
    <cellStyle name="Vejica 2 7 2 10 2" xfId="10434"/>
    <cellStyle name="Vejica 2 7 2 11" xfId="10433"/>
    <cellStyle name="Vejica 2 7 2 2" xfId="657"/>
    <cellStyle name="Vejica 2 7 2 2 2" xfId="658"/>
    <cellStyle name="Vejica 2 7 2 2 2 2" xfId="2023"/>
    <cellStyle name="Vejica 2 7 2 2 2 2 2" xfId="7879"/>
    <cellStyle name="Vejica 2 7 2 2 2 2 2 2" xfId="10438"/>
    <cellStyle name="Vejica 2 7 2 2 2 2 3" xfId="5901"/>
    <cellStyle name="Vejica 2 7 2 2 2 2 3 2" xfId="10439"/>
    <cellStyle name="Vejica 2 7 2 2 2 2 4" xfId="10437"/>
    <cellStyle name="Vejica 2 7 2 2 2 3" xfId="2024"/>
    <cellStyle name="Vejica 2 7 2 2 2 3 2" xfId="4214"/>
    <cellStyle name="Vejica 2 7 2 2 2 3 2 2" xfId="10441"/>
    <cellStyle name="Vejica 2 7 2 2 2 3 3" xfId="6546"/>
    <cellStyle name="Vejica 2 7 2 2 2 3 3 2" xfId="10442"/>
    <cellStyle name="Vejica 2 7 2 2 2 3 4" xfId="10443"/>
    <cellStyle name="Vejica 2 7 2 2 2 3 5" xfId="10440"/>
    <cellStyle name="Vejica 2 7 2 2 2 3 6" xfId="14651"/>
    <cellStyle name="Vejica 2 7 2 2 2 3 7" xfId="6075"/>
    <cellStyle name="Vejica 2 7 2 2 2 4" xfId="2025"/>
    <cellStyle name="Vejica 2 7 2 2 2 4 2" xfId="4215"/>
    <cellStyle name="Vejica 2 7 2 2 2 4 2 2" xfId="10445"/>
    <cellStyle name="Vejica 2 7 2 2 2 4 2 3" xfId="15491"/>
    <cellStyle name="Vejica 2 7 2 2 2 4 3" xfId="10444"/>
    <cellStyle name="Vejica 2 7 2 2 2 4 4" xfId="15369"/>
    <cellStyle name="Vejica 2 7 2 2 2 5" xfId="4216"/>
    <cellStyle name="Vejica 2 7 2 2 2 5 2" xfId="4217"/>
    <cellStyle name="Vejica 2 7 2 2 2 5 2 2" xfId="10447"/>
    <cellStyle name="Vejica 2 7 2 2 2 5 3" xfId="10446"/>
    <cellStyle name="Vejica 2 7 2 2 2 6" xfId="4218"/>
    <cellStyle name="Vejica 2 7 2 2 2 6 2" xfId="10448"/>
    <cellStyle name="Vejica 2 7 2 2 2 7" xfId="4213"/>
    <cellStyle name="Vejica 2 7 2 2 2 7 2" xfId="10449"/>
    <cellStyle name="Vejica 2 7 2 2 2 8" xfId="10436"/>
    <cellStyle name="Vejica 2 7 2 2 3" xfId="2026"/>
    <cellStyle name="Vejica 2 7 2 2 3 2" xfId="7061"/>
    <cellStyle name="Vejica 2 7 2 2 3 2 2" xfId="10451"/>
    <cellStyle name="Vejica 2 7 2 2 3 3" xfId="8284"/>
    <cellStyle name="Vejica 2 7 2 2 3 3 2" xfId="10452"/>
    <cellStyle name="Vejica 2 7 2 2 3 4" xfId="10450"/>
    <cellStyle name="Vejica 2 7 2 2 4" xfId="2027"/>
    <cellStyle name="Vejica 2 7 2 2 4 2" xfId="4219"/>
    <cellStyle name="Vejica 2 7 2 2 4 2 2" xfId="10454"/>
    <cellStyle name="Vejica 2 7 2 2 4 3" xfId="6547"/>
    <cellStyle name="Vejica 2 7 2 2 4 3 2" xfId="10455"/>
    <cellStyle name="Vejica 2 7 2 2 4 4" xfId="10456"/>
    <cellStyle name="Vejica 2 7 2 2 4 5" xfId="10453"/>
    <cellStyle name="Vejica 2 7 2 2 4 6" xfId="14650"/>
    <cellStyle name="Vejica 2 7 2 2 4 7" xfId="6074"/>
    <cellStyle name="Vejica 2 7 2 2 5" xfId="2028"/>
    <cellStyle name="Vejica 2 7 2 2 5 2" xfId="4220"/>
    <cellStyle name="Vejica 2 7 2 2 5 2 2" xfId="10458"/>
    <cellStyle name="Vejica 2 7 2 2 5 2 3" xfId="15492"/>
    <cellStyle name="Vejica 2 7 2 2 5 3" xfId="10457"/>
    <cellStyle name="Vejica 2 7 2 2 5 4" xfId="15370"/>
    <cellStyle name="Vejica 2 7 2 2 6" xfId="4221"/>
    <cellStyle name="Vejica 2 7 2 2 6 2" xfId="4222"/>
    <cellStyle name="Vejica 2 7 2 2 6 2 2" xfId="10460"/>
    <cellStyle name="Vejica 2 7 2 2 6 3" xfId="10459"/>
    <cellStyle name="Vejica 2 7 2 2 7" xfId="4223"/>
    <cellStyle name="Vejica 2 7 2 2 7 2" xfId="10461"/>
    <cellStyle name="Vejica 2 7 2 2 8" xfId="4212"/>
    <cellStyle name="Vejica 2 7 2 2 8 2" xfId="10462"/>
    <cellStyle name="Vejica 2 7 2 2 9" xfId="10435"/>
    <cellStyle name="Vejica 2 7 2 3" xfId="659"/>
    <cellStyle name="Vejica 2 7 2 3 2" xfId="2029"/>
    <cellStyle name="Vejica 2 7 2 3 2 2" xfId="7876"/>
    <cellStyle name="Vejica 2 7 2 3 2 2 2" xfId="10465"/>
    <cellStyle name="Vejica 2 7 2 3 2 3" xfId="8289"/>
    <cellStyle name="Vejica 2 7 2 3 2 3 2" xfId="10466"/>
    <cellStyle name="Vejica 2 7 2 3 2 4" xfId="10464"/>
    <cellStyle name="Vejica 2 7 2 3 3" xfId="2030"/>
    <cellStyle name="Vejica 2 7 2 3 3 2" xfId="4225"/>
    <cellStyle name="Vejica 2 7 2 3 3 2 2" xfId="10468"/>
    <cellStyle name="Vejica 2 7 2 3 3 3" xfId="6548"/>
    <cellStyle name="Vejica 2 7 2 3 3 3 2" xfId="10469"/>
    <cellStyle name="Vejica 2 7 2 3 3 4" xfId="10470"/>
    <cellStyle name="Vejica 2 7 2 3 3 5" xfId="10467"/>
    <cellStyle name="Vejica 2 7 2 3 3 6" xfId="14652"/>
    <cellStyle name="Vejica 2 7 2 3 3 7" xfId="6076"/>
    <cellStyle name="Vejica 2 7 2 3 4" xfId="2031"/>
    <cellStyle name="Vejica 2 7 2 3 4 2" xfId="4226"/>
    <cellStyle name="Vejica 2 7 2 3 4 2 2" xfId="10472"/>
    <cellStyle name="Vejica 2 7 2 3 4 2 3" xfId="15493"/>
    <cellStyle name="Vejica 2 7 2 3 4 3" xfId="10471"/>
    <cellStyle name="Vejica 2 7 2 3 4 4" xfId="15371"/>
    <cellStyle name="Vejica 2 7 2 3 5" xfId="4227"/>
    <cellStyle name="Vejica 2 7 2 3 5 2" xfId="4228"/>
    <cellStyle name="Vejica 2 7 2 3 5 2 2" xfId="10474"/>
    <cellStyle name="Vejica 2 7 2 3 5 3" xfId="10473"/>
    <cellStyle name="Vejica 2 7 2 3 6" xfId="4229"/>
    <cellStyle name="Vejica 2 7 2 3 6 2" xfId="10475"/>
    <cellStyle name="Vejica 2 7 2 3 7" xfId="4224"/>
    <cellStyle name="Vejica 2 7 2 3 7 2" xfId="10476"/>
    <cellStyle name="Vejica 2 7 2 3 8" xfId="10463"/>
    <cellStyle name="Vejica 2 7 2 4" xfId="2032"/>
    <cellStyle name="Vejica 2 7 2 4 2" xfId="8173"/>
    <cellStyle name="Vejica 2 7 2 4 2 2" xfId="10478"/>
    <cellStyle name="Vejica 2 7 2 4 3" xfId="8281"/>
    <cellStyle name="Vejica 2 7 2 4 3 2" xfId="10479"/>
    <cellStyle name="Vejica 2 7 2 4 4" xfId="10477"/>
    <cellStyle name="Vejica 2 7 2 5" xfId="2033"/>
    <cellStyle name="Vejica 2 7 2 5 2" xfId="4230"/>
    <cellStyle name="Vejica 2 7 2 5 2 2" xfId="10481"/>
    <cellStyle name="Vejica 2 7 2 5 3" xfId="6549"/>
    <cellStyle name="Vejica 2 7 2 5 3 2" xfId="10482"/>
    <cellStyle name="Vejica 2 7 2 5 4" xfId="10483"/>
    <cellStyle name="Vejica 2 7 2 5 5" xfId="10480"/>
    <cellStyle name="Vejica 2 7 2 5 6" xfId="14649"/>
    <cellStyle name="Vejica 2 7 2 5 7" xfId="6073"/>
    <cellStyle name="Vejica 2 7 2 6" xfId="2034"/>
    <cellStyle name="Vejica 2 7 2 6 2" xfId="4231"/>
    <cellStyle name="Vejica 2 7 2 6 2 2" xfId="10485"/>
    <cellStyle name="Vejica 2 7 2 6 2 3" xfId="15494"/>
    <cellStyle name="Vejica 2 7 2 6 3" xfId="10484"/>
    <cellStyle name="Vejica 2 7 2 6 4" xfId="15372"/>
    <cellStyle name="Vejica 2 7 2 7" xfId="2035"/>
    <cellStyle name="Vejica 2 7 2 7 2" xfId="10486"/>
    <cellStyle name="Vejica 2 7 2 7 3" xfId="15373"/>
    <cellStyle name="Vejica 2 7 2 8" xfId="4232"/>
    <cellStyle name="Vejica 2 7 2 8 2" xfId="4233"/>
    <cellStyle name="Vejica 2 7 2 8 2 2" xfId="10488"/>
    <cellStyle name="Vejica 2 7 2 8 3" xfId="10487"/>
    <cellStyle name="Vejica 2 7 2 9" xfId="4234"/>
    <cellStyle name="Vejica 2 7 2 9 2" xfId="10489"/>
    <cellStyle name="Vejica 2 7 3" xfId="660"/>
    <cellStyle name="Vejica 2 7 3 10" xfId="10490"/>
    <cellStyle name="Vejica 2 7 3 2" xfId="661"/>
    <cellStyle name="Vejica 2 7 3 2 2" xfId="662"/>
    <cellStyle name="Vejica 2 7 3 2 2 2" xfId="2036"/>
    <cellStyle name="Vejica 2 7 3 2 2 2 2" xfId="7877"/>
    <cellStyle name="Vejica 2 7 3 2 2 2 2 2" xfId="10494"/>
    <cellStyle name="Vejica 2 7 3 2 2 2 3" xfId="8276"/>
    <cellStyle name="Vejica 2 7 3 2 2 2 3 2" xfId="10495"/>
    <cellStyle name="Vejica 2 7 3 2 2 2 4" xfId="10493"/>
    <cellStyle name="Vejica 2 7 3 2 2 3" xfId="2037"/>
    <cellStyle name="Vejica 2 7 3 2 2 3 2" xfId="4238"/>
    <cellStyle name="Vejica 2 7 3 2 2 3 2 2" xfId="10497"/>
    <cellStyle name="Vejica 2 7 3 2 2 3 3" xfId="6550"/>
    <cellStyle name="Vejica 2 7 3 2 2 3 3 2" xfId="10498"/>
    <cellStyle name="Vejica 2 7 3 2 2 3 4" xfId="10499"/>
    <cellStyle name="Vejica 2 7 3 2 2 3 5" xfId="10496"/>
    <cellStyle name="Vejica 2 7 3 2 2 3 6" xfId="14655"/>
    <cellStyle name="Vejica 2 7 3 2 2 3 7" xfId="6079"/>
    <cellStyle name="Vejica 2 7 3 2 2 4" xfId="2038"/>
    <cellStyle name="Vejica 2 7 3 2 2 4 2" xfId="4239"/>
    <cellStyle name="Vejica 2 7 3 2 2 4 2 2" xfId="10501"/>
    <cellStyle name="Vejica 2 7 3 2 2 4 2 3" xfId="15495"/>
    <cellStyle name="Vejica 2 7 3 2 2 4 3" xfId="10500"/>
    <cellStyle name="Vejica 2 7 3 2 2 4 4" xfId="15374"/>
    <cellStyle name="Vejica 2 7 3 2 2 5" xfId="4240"/>
    <cellStyle name="Vejica 2 7 3 2 2 5 2" xfId="4241"/>
    <cellStyle name="Vejica 2 7 3 2 2 5 2 2" xfId="10503"/>
    <cellStyle name="Vejica 2 7 3 2 2 5 3" xfId="10502"/>
    <cellStyle name="Vejica 2 7 3 2 2 6" xfId="4242"/>
    <cellStyle name="Vejica 2 7 3 2 2 6 2" xfId="10504"/>
    <cellStyle name="Vejica 2 7 3 2 2 7" xfId="4237"/>
    <cellStyle name="Vejica 2 7 3 2 2 7 2" xfId="10505"/>
    <cellStyle name="Vejica 2 7 3 2 2 8" xfId="10492"/>
    <cellStyle name="Vejica 2 7 3 2 3" xfId="2039"/>
    <cellStyle name="Vejica 2 7 3 2 3 2" xfId="7060"/>
    <cellStyle name="Vejica 2 7 3 2 3 2 2" xfId="10507"/>
    <cellStyle name="Vejica 2 7 3 2 3 3" xfId="8285"/>
    <cellStyle name="Vejica 2 7 3 2 3 3 2" xfId="10508"/>
    <cellStyle name="Vejica 2 7 3 2 3 4" xfId="10506"/>
    <cellStyle name="Vejica 2 7 3 2 4" xfId="2040"/>
    <cellStyle name="Vejica 2 7 3 2 4 2" xfId="4243"/>
    <cellStyle name="Vejica 2 7 3 2 4 2 2" xfId="10510"/>
    <cellStyle name="Vejica 2 7 3 2 4 3" xfId="6551"/>
    <cellStyle name="Vejica 2 7 3 2 4 3 2" xfId="10511"/>
    <cellStyle name="Vejica 2 7 3 2 4 4" xfId="10512"/>
    <cellStyle name="Vejica 2 7 3 2 4 5" xfId="10509"/>
    <cellStyle name="Vejica 2 7 3 2 4 6" xfId="14654"/>
    <cellStyle name="Vejica 2 7 3 2 4 7" xfId="6078"/>
    <cellStyle name="Vejica 2 7 3 2 5" xfId="2041"/>
    <cellStyle name="Vejica 2 7 3 2 5 2" xfId="4244"/>
    <cellStyle name="Vejica 2 7 3 2 5 2 2" xfId="10514"/>
    <cellStyle name="Vejica 2 7 3 2 5 2 3" xfId="15496"/>
    <cellStyle name="Vejica 2 7 3 2 5 3" xfId="10513"/>
    <cellStyle name="Vejica 2 7 3 2 5 4" xfId="15375"/>
    <cellStyle name="Vejica 2 7 3 2 6" xfId="4245"/>
    <cellStyle name="Vejica 2 7 3 2 6 2" xfId="4246"/>
    <cellStyle name="Vejica 2 7 3 2 6 2 2" xfId="10516"/>
    <cellStyle name="Vejica 2 7 3 2 6 3" xfId="10515"/>
    <cellStyle name="Vejica 2 7 3 2 7" xfId="4247"/>
    <cellStyle name="Vejica 2 7 3 2 7 2" xfId="10517"/>
    <cellStyle name="Vejica 2 7 3 2 8" xfId="4236"/>
    <cellStyle name="Vejica 2 7 3 2 8 2" xfId="10518"/>
    <cellStyle name="Vejica 2 7 3 2 9" xfId="10491"/>
    <cellStyle name="Vejica 2 7 3 3" xfId="663"/>
    <cellStyle name="Vejica 2 7 3 3 2" xfId="2042"/>
    <cellStyle name="Vejica 2 7 3 3 2 2" xfId="7875"/>
    <cellStyle name="Vejica 2 7 3 3 2 2 2" xfId="10521"/>
    <cellStyle name="Vejica 2 7 3 3 2 3" xfId="8288"/>
    <cellStyle name="Vejica 2 7 3 3 2 3 2" xfId="10522"/>
    <cellStyle name="Vejica 2 7 3 3 2 4" xfId="10520"/>
    <cellStyle name="Vejica 2 7 3 3 3" xfId="2043"/>
    <cellStyle name="Vejica 2 7 3 3 3 2" xfId="4249"/>
    <cellStyle name="Vejica 2 7 3 3 3 2 2" xfId="10524"/>
    <cellStyle name="Vejica 2 7 3 3 3 3" xfId="6552"/>
    <cellStyle name="Vejica 2 7 3 3 3 3 2" xfId="10525"/>
    <cellStyle name="Vejica 2 7 3 3 3 4" xfId="10526"/>
    <cellStyle name="Vejica 2 7 3 3 3 5" xfId="10523"/>
    <cellStyle name="Vejica 2 7 3 3 3 6" xfId="14656"/>
    <cellStyle name="Vejica 2 7 3 3 3 7" xfId="6080"/>
    <cellStyle name="Vejica 2 7 3 3 4" xfId="2044"/>
    <cellStyle name="Vejica 2 7 3 3 4 2" xfId="4250"/>
    <cellStyle name="Vejica 2 7 3 3 4 2 2" xfId="10528"/>
    <cellStyle name="Vejica 2 7 3 3 4 2 3" xfId="15497"/>
    <cellStyle name="Vejica 2 7 3 3 4 3" xfId="10527"/>
    <cellStyle name="Vejica 2 7 3 3 4 4" xfId="15376"/>
    <cellStyle name="Vejica 2 7 3 3 5" xfId="4251"/>
    <cellStyle name="Vejica 2 7 3 3 5 2" xfId="4252"/>
    <cellStyle name="Vejica 2 7 3 3 5 2 2" xfId="10530"/>
    <cellStyle name="Vejica 2 7 3 3 5 3" xfId="10529"/>
    <cellStyle name="Vejica 2 7 3 3 6" xfId="4253"/>
    <cellStyle name="Vejica 2 7 3 3 6 2" xfId="10531"/>
    <cellStyle name="Vejica 2 7 3 3 7" xfId="4248"/>
    <cellStyle name="Vejica 2 7 3 3 7 2" xfId="10532"/>
    <cellStyle name="Vejica 2 7 3 3 8" xfId="10519"/>
    <cellStyle name="Vejica 2 7 3 4" xfId="2045"/>
    <cellStyle name="Vejica 2 7 3 4 2" xfId="7059"/>
    <cellStyle name="Vejica 2 7 3 4 2 2" xfId="10534"/>
    <cellStyle name="Vejica 2 7 3 4 3" xfId="8279"/>
    <cellStyle name="Vejica 2 7 3 4 3 2" xfId="10535"/>
    <cellStyle name="Vejica 2 7 3 4 4" xfId="10533"/>
    <cellStyle name="Vejica 2 7 3 5" xfId="2046"/>
    <cellStyle name="Vejica 2 7 3 5 2" xfId="4254"/>
    <cellStyle name="Vejica 2 7 3 5 2 2" xfId="10537"/>
    <cellStyle name="Vejica 2 7 3 5 3" xfId="6553"/>
    <cellStyle name="Vejica 2 7 3 5 3 2" xfId="10538"/>
    <cellStyle name="Vejica 2 7 3 5 4" xfId="10539"/>
    <cellStyle name="Vejica 2 7 3 5 5" xfId="10536"/>
    <cellStyle name="Vejica 2 7 3 5 6" xfId="14653"/>
    <cellStyle name="Vejica 2 7 3 5 7" xfId="6077"/>
    <cellStyle name="Vejica 2 7 3 6" xfId="2047"/>
    <cellStyle name="Vejica 2 7 3 6 2" xfId="4255"/>
    <cellStyle name="Vejica 2 7 3 6 2 2" xfId="10541"/>
    <cellStyle name="Vejica 2 7 3 6 2 3" xfId="15498"/>
    <cellStyle name="Vejica 2 7 3 6 3" xfId="10540"/>
    <cellStyle name="Vejica 2 7 3 6 4" xfId="15377"/>
    <cellStyle name="Vejica 2 7 3 7" xfId="4256"/>
    <cellStyle name="Vejica 2 7 3 7 2" xfId="4257"/>
    <cellStyle name="Vejica 2 7 3 7 2 2" xfId="10543"/>
    <cellStyle name="Vejica 2 7 3 7 3" xfId="10542"/>
    <cellStyle name="Vejica 2 7 3 8" xfId="4258"/>
    <cellStyle name="Vejica 2 7 3 8 2" xfId="10544"/>
    <cellStyle name="Vejica 2 7 3 9" xfId="4235"/>
    <cellStyle name="Vejica 2 7 3 9 2" xfId="10545"/>
    <cellStyle name="Vejica 2 7 4" xfId="664"/>
    <cellStyle name="Vejica 2 7 4 2" xfId="665"/>
    <cellStyle name="Vejica 2 7 4 2 2" xfId="2048"/>
    <cellStyle name="Vejica 2 7 4 2 2 2" xfId="8128"/>
    <cellStyle name="Vejica 2 7 4 2 2 2 2" xfId="10549"/>
    <cellStyle name="Vejica 2 7 4 2 2 3" xfId="7279"/>
    <cellStyle name="Vejica 2 7 4 2 2 3 2" xfId="10550"/>
    <cellStyle name="Vejica 2 7 4 2 2 4" xfId="10548"/>
    <cellStyle name="Vejica 2 7 4 2 3" xfId="2049"/>
    <cellStyle name="Vejica 2 7 4 2 3 2" xfId="4261"/>
    <cellStyle name="Vejica 2 7 4 2 3 2 2" xfId="10552"/>
    <cellStyle name="Vejica 2 7 4 2 3 3" xfId="6554"/>
    <cellStyle name="Vejica 2 7 4 2 3 3 2" xfId="10553"/>
    <cellStyle name="Vejica 2 7 4 2 3 4" xfId="10554"/>
    <cellStyle name="Vejica 2 7 4 2 3 5" xfId="10551"/>
    <cellStyle name="Vejica 2 7 4 2 3 6" xfId="14658"/>
    <cellStyle name="Vejica 2 7 4 2 3 7" xfId="6082"/>
    <cellStyle name="Vejica 2 7 4 2 4" xfId="2050"/>
    <cellStyle name="Vejica 2 7 4 2 4 2" xfId="4262"/>
    <cellStyle name="Vejica 2 7 4 2 4 2 2" xfId="10556"/>
    <cellStyle name="Vejica 2 7 4 2 4 2 3" xfId="15499"/>
    <cellStyle name="Vejica 2 7 4 2 4 3" xfId="10555"/>
    <cellStyle name="Vejica 2 7 4 2 4 4" xfId="15378"/>
    <cellStyle name="Vejica 2 7 4 2 5" xfId="4263"/>
    <cellStyle name="Vejica 2 7 4 2 5 2" xfId="4264"/>
    <cellStyle name="Vejica 2 7 4 2 5 2 2" xfId="10558"/>
    <cellStyle name="Vejica 2 7 4 2 5 3" xfId="10557"/>
    <cellStyle name="Vejica 2 7 4 2 6" xfId="4265"/>
    <cellStyle name="Vejica 2 7 4 2 6 2" xfId="10559"/>
    <cellStyle name="Vejica 2 7 4 2 7" xfId="4260"/>
    <cellStyle name="Vejica 2 7 4 2 7 2" xfId="10560"/>
    <cellStyle name="Vejica 2 7 4 2 8" xfId="10547"/>
    <cellStyle name="Vejica 2 7 4 3" xfId="2051"/>
    <cellStyle name="Vejica 2 7 4 3 2" xfId="7866"/>
    <cellStyle name="Vejica 2 7 4 3 2 2" xfId="10562"/>
    <cellStyle name="Vejica 2 7 4 3 3" xfId="5843"/>
    <cellStyle name="Vejica 2 7 4 3 3 2" xfId="10563"/>
    <cellStyle name="Vejica 2 7 4 3 4" xfId="10561"/>
    <cellStyle name="Vejica 2 7 4 4" xfId="2052"/>
    <cellStyle name="Vejica 2 7 4 4 2" xfId="4266"/>
    <cellStyle name="Vejica 2 7 4 4 2 2" xfId="10565"/>
    <cellStyle name="Vejica 2 7 4 4 3" xfId="6555"/>
    <cellStyle name="Vejica 2 7 4 4 3 2" xfId="10566"/>
    <cellStyle name="Vejica 2 7 4 4 4" xfId="10567"/>
    <cellStyle name="Vejica 2 7 4 4 5" xfId="10564"/>
    <cellStyle name="Vejica 2 7 4 4 6" xfId="14657"/>
    <cellStyle name="Vejica 2 7 4 4 7" xfId="6081"/>
    <cellStyle name="Vejica 2 7 4 5" xfId="2053"/>
    <cellStyle name="Vejica 2 7 4 5 2" xfId="4267"/>
    <cellStyle name="Vejica 2 7 4 5 2 2" xfId="10569"/>
    <cellStyle name="Vejica 2 7 4 5 2 3" xfId="15500"/>
    <cellStyle name="Vejica 2 7 4 5 3" xfId="10568"/>
    <cellStyle name="Vejica 2 7 4 5 4" xfId="15379"/>
    <cellStyle name="Vejica 2 7 4 6" xfId="4268"/>
    <cellStyle name="Vejica 2 7 4 6 2" xfId="4269"/>
    <cellStyle name="Vejica 2 7 4 6 2 2" xfId="10571"/>
    <cellStyle name="Vejica 2 7 4 6 3" xfId="10570"/>
    <cellStyle name="Vejica 2 7 4 7" xfId="4270"/>
    <cellStyle name="Vejica 2 7 4 7 2" xfId="10572"/>
    <cellStyle name="Vejica 2 7 4 8" xfId="4259"/>
    <cellStyle name="Vejica 2 7 4 8 2" xfId="10573"/>
    <cellStyle name="Vejica 2 7 4 9" xfId="10546"/>
    <cellStyle name="Vejica 2 7 5" xfId="666"/>
    <cellStyle name="Vejica 2 7 5 2" xfId="2054"/>
    <cellStyle name="Vejica 2 7 5 2 2" xfId="8170"/>
    <cellStyle name="Vejica 2 7 5 2 2 2" xfId="10576"/>
    <cellStyle name="Vejica 2 7 5 2 3" xfId="7278"/>
    <cellStyle name="Vejica 2 7 5 2 3 2" xfId="10577"/>
    <cellStyle name="Vejica 2 7 5 2 4" xfId="10575"/>
    <cellStyle name="Vejica 2 7 5 3" xfId="2055"/>
    <cellStyle name="Vejica 2 7 5 3 2" xfId="4272"/>
    <cellStyle name="Vejica 2 7 5 3 2 2" xfId="10579"/>
    <cellStyle name="Vejica 2 7 5 3 3" xfId="6556"/>
    <cellStyle name="Vejica 2 7 5 3 3 2" xfId="10580"/>
    <cellStyle name="Vejica 2 7 5 3 4" xfId="10581"/>
    <cellStyle name="Vejica 2 7 5 3 5" xfId="10578"/>
    <cellStyle name="Vejica 2 7 5 3 6" xfId="14659"/>
    <cellStyle name="Vejica 2 7 5 3 7" xfId="6083"/>
    <cellStyle name="Vejica 2 7 5 4" xfId="2056"/>
    <cellStyle name="Vejica 2 7 5 4 2" xfId="4273"/>
    <cellStyle name="Vejica 2 7 5 4 2 2" xfId="10583"/>
    <cellStyle name="Vejica 2 7 5 4 2 3" xfId="15501"/>
    <cellStyle name="Vejica 2 7 5 4 3" xfId="10582"/>
    <cellStyle name="Vejica 2 7 5 4 4" xfId="15380"/>
    <cellStyle name="Vejica 2 7 5 5" xfId="4274"/>
    <cellStyle name="Vejica 2 7 5 5 2" xfId="4275"/>
    <cellStyle name="Vejica 2 7 5 5 2 2" xfId="10585"/>
    <cellStyle name="Vejica 2 7 5 5 3" xfId="10584"/>
    <cellStyle name="Vejica 2 7 5 6" xfId="4276"/>
    <cellStyle name="Vejica 2 7 5 6 2" xfId="10586"/>
    <cellStyle name="Vejica 2 7 5 7" xfId="4271"/>
    <cellStyle name="Vejica 2 7 5 7 2" xfId="10587"/>
    <cellStyle name="Vejica 2 7 5 8" xfId="10574"/>
    <cellStyle name="Vejica 2 7 6" xfId="786"/>
    <cellStyle name="Vejica 2 7 6 2" xfId="4277"/>
    <cellStyle name="Vejica 2 7 6 2 2" xfId="10589"/>
    <cellStyle name="Vejica 2 7 6 3" xfId="6216"/>
    <cellStyle name="Vejica 2 7 6 3 2" xfId="10590"/>
    <cellStyle name="Vejica 2 7 6 4" xfId="7277"/>
    <cellStyle name="Vejica 2 7 6 4 2" xfId="10591"/>
    <cellStyle name="Vejica 2 7 6 5" xfId="10588"/>
    <cellStyle name="Vejica 2 7 7" xfId="2057"/>
    <cellStyle name="Vejica 2 7 7 2" xfId="4278"/>
    <cellStyle name="Vejica 2 7 7 2 2" xfId="10593"/>
    <cellStyle name="Vejica 2 7 7 3" xfId="6557"/>
    <cellStyle name="Vejica 2 7 7 3 2" xfId="10594"/>
    <cellStyle name="Vejica 2 7 7 4" xfId="10595"/>
    <cellStyle name="Vejica 2 7 7 5" xfId="10592"/>
    <cellStyle name="Vejica 2 7 7 6" xfId="14648"/>
    <cellStyle name="Vejica 2 7 7 7" xfId="6072"/>
    <cellStyle name="Vejica 2 7 8" xfId="2058"/>
    <cellStyle name="Vejica 2 7 8 2" xfId="4279"/>
    <cellStyle name="Vejica 2 7 8 2 2" xfId="10597"/>
    <cellStyle name="Vejica 2 7 8 2 3" xfId="15502"/>
    <cellStyle name="Vejica 2 7 8 3" xfId="10596"/>
    <cellStyle name="Vejica 2 7 8 4" xfId="15381"/>
    <cellStyle name="Vejica 2 7 9" xfId="4280"/>
    <cellStyle name="Vejica 2 7 9 2" xfId="4281"/>
    <cellStyle name="Vejica 2 7 9 2 2" xfId="10599"/>
    <cellStyle name="Vejica 2 7 9 3" xfId="10598"/>
    <cellStyle name="Vejica 2 8" xfId="667"/>
    <cellStyle name="Vejica 2 8 10" xfId="4283"/>
    <cellStyle name="Vejica 2 8 10 2" xfId="4284"/>
    <cellStyle name="Vejica 2 8 10 2 2" xfId="10602"/>
    <cellStyle name="Vejica 2 8 10 3" xfId="10601"/>
    <cellStyle name="Vejica 2 8 11" xfId="4285"/>
    <cellStyle name="Vejica 2 8 11 2" xfId="10603"/>
    <cellStyle name="Vejica 2 8 12" xfId="4282"/>
    <cellStyle name="Vejica 2 8 12 2" xfId="10604"/>
    <cellStyle name="Vejica 2 8 13" xfId="10600"/>
    <cellStyle name="Vejica 2 8 2" xfId="668"/>
    <cellStyle name="Vejica 2 8 2 10" xfId="10605"/>
    <cellStyle name="Vejica 2 8 2 2" xfId="669"/>
    <cellStyle name="Vejica 2 8 2 2 2" xfId="670"/>
    <cellStyle name="Vejica 2 8 2 2 2 2" xfId="2059"/>
    <cellStyle name="Vejica 2 8 2 2 2 2 2" xfId="7874"/>
    <cellStyle name="Vejica 2 8 2 2 2 2 2 2" xfId="10609"/>
    <cellStyle name="Vejica 2 8 2 2 2 2 3" xfId="7276"/>
    <cellStyle name="Vejica 2 8 2 2 2 2 3 2" xfId="10610"/>
    <cellStyle name="Vejica 2 8 2 2 2 2 4" xfId="10608"/>
    <cellStyle name="Vejica 2 8 2 2 2 3" xfId="2060"/>
    <cellStyle name="Vejica 2 8 2 2 2 3 2" xfId="4289"/>
    <cellStyle name="Vejica 2 8 2 2 2 3 2 2" xfId="10612"/>
    <cellStyle name="Vejica 2 8 2 2 2 3 3" xfId="6558"/>
    <cellStyle name="Vejica 2 8 2 2 2 3 3 2" xfId="10613"/>
    <cellStyle name="Vejica 2 8 2 2 2 3 4" xfId="10614"/>
    <cellStyle name="Vejica 2 8 2 2 2 3 5" xfId="10611"/>
    <cellStyle name="Vejica 2 8 2 2 2 3 6" xfId="14663"/>
    <cellStyle name="Vejica 2 8 2 2 2 3 7" xfId="6087"/>
    <cellStyle name="Vejica 2 8 2 2 2 4" xfId="2061"/>
    <cellStyle name="Vejica 2 8 2 2 2 4 2" xfId="4290"/>
    <cellStyle name="Vejica 2 8 2 2 2 4 2 2" xfId="10616"/>
    <cellStyle name="Vejica 2 8 2 2 2 4 3" xfId="10615"/>
    <cellStyle name="Vejica 2 8 2 2 2 5" xfId="4291"/>
    <cellStyle name="Vejica 2 8 2 2 2 5 2" xfId="4292"/>
    <cellStyle name="Vejica 2 8 2 2 2 5 2 2" xfId="10618"/>
    <cellStyle name="Vejica 2 8 2 2 2 5 3" xfId="10617"/>
    <cellStyle name="Vejica 2 8 2 2 2 6" xfId="4293"/>
    <cellStyle name="Vejica 2 8 2 2 2 6 2" xfId="10619"/>
    <cellStyle name="Vejica 2 8 2 2 2 7" xfId="4288"/>
    <cellStyle name="Vejica 2 8 2 2 2 7 2" xfId="10620"/>
    <cellStyle name="Vejica 2 8 2 2 2 8" xfId="10607"/>
    <cellStyle name="Vejica 2 8 2 2 3" xfId="2062"/>
    <cellStyle name="Vejica 2 8 2 2 3 2" xfId="8137"/>
    <cellStyle name="Vejica 2 8 2 2 3 2 2" xfId="10622"/>
    <cellStyle name="Vejica 2 8 2 2 3 3" xfId="6263"/>
    <cellStyle name="Vejica 2 8 2 2 3 3 2" xfId="10623"/>
    <cellStyle name="Vejica 2 8 2 2 3 4" xfId="10621"/>
    <cellStyle name="Vejica 2 8 2 2 4" xfId="2063"/>
    <cellStyle name="Vejica 2 8 2 2 4 2" xfId="4294"/>
    <cellStyle name="Vejica 2 8 2 2 4 2 2" xfId="10625"/>
    <cellStyle name="Vejica 2 8 2 2 4 3" xfId="6559"/>
    <cellStyle name="Vejica 2 8 2 2 4 3 2" xfId="10626"/>
    <cellStyle name="Vejica 2 8 2 2 4 4" xfId="10627"/>
    <cellStyle name="Vejica 2 8 2 2 4 5" xfId="10624"/>
    <cellStyle name="Vejica 2 8 2 2 4 6" xfId="14662"/>
    <cellStyle name="Vejica 2 8 2 2 4 7" xfId="6086"/>
    <cellStyle name="Vejica 2 8 2 2 5" xfId="2064"/>
    <cellStyle name="Vejica 2 8 2 2 5 2" xfId="4295"/>
    <cellStyle name="Vejica 2 8 2 2 5 2 2" xfId="10629"/>
    <cellStyle name="Vejica 2 8 2 2 5 3" xfId="10628"/>
    <cellStyle name="Vejica 2 8 2 2 6" xfId="4296"/>
    <cellStyle name="Vejica 2 8 2 2 6 2" xfId="4297"/>
    <cellStyle name="Vejica 2 8 2 2 6 2 2" xfId="10631"/>
    <cellStyle name="Vejica 2 8 2 2 6 3" xfId="10630"/>
    <cellStyle name="Vejica 2 8 2 2 7" xfId="4298"/>
    <cellStyle name="Vejica 2 8 2 2 7 2" xfId="10632"/>
    <cellStyle name="Vejica 2 8 2 2 8" xfId="4287"/>
    <cellStyle name="Vejica 2 8 2 2 8 2" xfId="10633"/>
    <cellStyle name="Vejica 2 8 2 2 9" xfId="10606"/>
    <cellStyle name="Vejica 2 8 2 3" xfId="671"/>
    <cellStyle name="Vejica 2 8 2 3 2" xfId="2065"/>
    <cellStyle name="Vejica 2 8 2 3 2 2" xfId="8237"/>
    <cellStyle name="Vejica 2 8 2 3 2 2 2" xfId="10636"/>
    <cellStyle name="Vejica 2 8 2 3 2 3" xfId="7275"/>
    <cellStyle name="Vejica 2 8 2 3 2 3 2" xfId="10637"/>
    <cellStyle name="Vejica 2 8 2 3 2 4" xfId="10635"/>
    <cellStyle name="Vejica 2 8 2 3 3" xfId="2066"/>
    <cellStyle name="Vejica 2 8 2 3 3 2" xfId="4300"/>
    <cellStyle name="Vejica 2 8 2 3 3 2 2" xfId="10639"/>
    <cellStyle name="Vejica 2 8 2 3 3 3" xfId="6560"/>
    <cellStyle name="Vejica 2 8 2 3 3 3 2" xfId="10640"/>
    <cellStyle name="Vejica 2 8 2 3 3 4" xfId="10641"/>
    <cellStyle name="Vejica 2 8 2 3 3 5" xfId="10638"/>
    <cellStyle name="Vejica 2 8 2 3 3 6" xfId="14664"/>
    <cellStyle name="Vejica 2 8 2 3 3 7" xfId="6088"/>
    <cellStyle name="Vejica 2 8 2 3 4" xfId="2067"/>
    <cellStyle name="Vejica 2 8 2 3 4 2" xfId="4301"/>
    <cellStyle name="Vejica 2 8 2 3 4 2 2" xfId="10643"/>
    <cellStyle name="Vejica 2 8 2 3 4 3" xfId="10642"/>
    <cellStyle name="Vejica 2 8 2 3 5" xfId="4302"/>
    <cellStyle name="Vejica 2 8 2 3 5 2" xfId="4303"/>
    <cellStyle name="Vejica 2 8 2 3 5 2 2" xfId="10645"/>
    <cellStyle name="Vejica 2 8 2 3 5 3" xfId="10644"/>
    <cellStyle name="Vejica 2 8 2 3 6" xfId="4304"/>
    <cellStyle name="Vejica 2 8 2 3 6 2" xfId="10646"/>
    <cellStyle name="Vejica 2 8 2 3 7" xfId="4299"/>
    <cellStyle name="Vejica 2 8 2 3 7 2" xfId="10647"/>
    <cellStyle name="Vejica 2 8 2 3 8" xfId="10634"/>
    <cellStyle name="Vejica 2 8 2 4" xfId="2068"/>
    <cellStyle name="Vejica 2 8 2 4 2" xfId="7873"/>
    <cellStyle name="Vejica 2 8 2 4 2 2" xfId="10649"/>
    <cellStyle name="Vejica 2 8 2 4 3" xfId="6264"/>
    <cellStyle name="Vejica 2 8 2 4 3 2" xfId="10650"/>
    <cellStyle name="Vejica 2 8 2 4 4" xfId="10648"/>
    <cellStyle name="Vejica 2 8 2 5" xfId="2069"/>
    <cellStyle name="Vejica 2 8 2 5 2" xfId="4305"/>
    <cellStyle name="Vejica 2 8 2 5 2 2" xfId="10652"/>
    <cellStyle name="Vejica 2 8 2 5 3" xfId="6561"/>
    <cellStyle name="Vejica 2 8 2 5 3 2" xfId="10653"/>
    <cellStyle name="Vejica 2 8 2 5 4" xfId="10654"/>
    <cellStyle name="Vejica 2 8 2 5 5" xfId="10651"/>
    <cellStyle name="Vejica 2 8 2 5 6" xfId="14661"/>
    <cellStyle name="Vejica 2 8 2 5 7" xfId="6085"/>
    <cellStyle name="Vejica 2 8 2 6" xfId="2070"/>
    <cellStyle name="Vejica 2 8 2 6 2" xfId="4306"/>
    <cellStyle name="Vejica 2 8 2 6 2 2" xfId="10656"/>
    <cellStyle name="Vejica 2 8 2 6 3" xfId="10655"/>
    <cellStyle name="Vejica 2 8 2 7" xfId="4307"/>
    <cellStyle name="Vejica 2 8 2 7 2" xfId="4308"/>
    <cellStyle name="Vejica 2 8 2 7 2 2" xfId="10658"/>
    <cellStyle name="Vejica 2 8 2 7 3" xfId="10657"/>
    <cellStyle name="Vejica 2 8 2 8" xfId="4309"/>
    <cellStyle name="Vejica 2 8 2 8 2" xfId="10659"/>
    <cellStyle name="Vejica 2 8 2 9" xfId="4286"/>
    <cellStyle name="Vejica 2 8 2 9 2" xfId="10660"/>
    <cellStyle name="Vejica 2 8 3" xfId="672"/>
    <cellStyle name="Vejica 2 8 3 10" xfId="10661"/>
    <cellStyle name="Vejica 2 8 3 2" xfId="673"/>
    <cellStyle name="Vejica 2 8 3 2 2" xfId="674"/>
    <cellStyle name="Vejica 2 8 3 2 2 2" xfId="2071"/>
    <cellStyle name="Vejica 2 8 3 2 2 2 2" xfId="7872"/>
    <cellStyle name="Vejica 2 8 3 2 2 2 2 2" xfId="10665"/>
    <cellStyle name="Vejica 2 8 3 2 2 2 3" xfId="6265"/>
    <cellStyle name="Vejica 2 8 3 2 2 2 3 2" xfId="10666"/>
    <cellStyle name="Vejica 2 8 3 2 2 2 4" xfId="10664"/>
    <cellStyle name="Vejica 2 8 3 2 2 3" xfId="2072"/>
    <cellStyle name="Vejica 2 8 3 2 2 3 2" xfId="4313"/>
    <cellStyle name="Vejica 2 8 3 2 2 3 2 2" xfId="10668"/>
    <cellStyle name="Vejica 2 8 3 2 2 3 3" xfId="6562"/>
    <cellStyle name="Vejica 2 8 3 2 2 3 3 2" xfId="10669"/>
    <cellStyle name="Vejica 2 8 3 2 2 3 4" xfId="10670"/>
    <cellStyle name="Vejica 2 8 3 2 2 3 5" xfId="10667"/>
    <cellStyle name="Vejica 2 8 3 2 2 3 6" xfId="14667"/>
    <cellStyle name="Vejica 2 8 3 2 2 3 7" xfId="6091"/>
    <cellStyle name="Vejica 2 8 3 2 2 4" xfId="2073"/>
    <cellStyle name="Vejica 2 8 3 2 2 4 2" xfId="4314"/>
    <cellStyle name="Vejica 2 8 3 2 2 4 2 2" xfId="10672"/>
    <cellStyle name="Vejica 2 8 3 2 2 4 3" xfId="10671"/>
    <cellStyle name="Vejica 2 8 3 2 2 5" xfId="4315"/>
    <cellStyle name="Vejica 2 8 3 2 2 5 2" xfId="4316"/>
    <cellStyle name="Vejica 2 8 3 2 2 5 2 2" xfId="10674"/>
    <cellStyle name="Vejica 2 8 3 2 2 5 3" xfId="10673"/>
    <cellStyle name="Vejica 2 8 3 2 2 6" xfId="4317"/>
    <cellStyle name="Vejica 2 8 3 2 2 6 2" xfId="10675"/>
    <cellStyle name="Vejica 2 8 3 2 2 7" xfId="4312"/>
    <cellStyle name="Vejica 2 8 3 2 2 7 2" xfId="10676"/>
    <cellStyle name="Vejica 2 8 3 2 2 8" xfId="10663"/>
    <cellStyle name="Vejica 2 8 3 2 3" xfId="2074"/>
    <cellStyle name="Vejica 2 8 3 2 3 2" xfId="7870"/>
    <cellStyle name="Vejica 2 8 3 2 3 2 2" xfId="10678"/>
    <cellStyle name="Vejica 2 8 3 2 3 3" xfId="6266"/>
    <cellStyle name="Vejica 2 8 3 2 3 3 2" xfId="10679"/>
    <cellStyle name="Vejica 2 8 3 2 3 4" xfId="10677"/>
    <cellStyle name="Vejica 2 8 3 2 4" xfId="2075"/>
    <cellStyle name="Vejica 2 8 3 2 4 2" xfId="4318"/>
    <cellStyle name="Vejica 2 8 3 2 4 2 2" xfId="10681"/>
    <cellStyle name="Vejica 2 8 3 2 4 3" xfId="6563"/>
    <cellStyle name="Vejica 2 8 3 2 4 3 2" xfId="10682"/>
    <cellStyle name="Vejica 2 8 3 2 4 4" xfId="10683"/>
    <cellStyle name="Vejica 2 8 3 2 4 5" xfId="10680"/>
    <cellStyle name="Vejica 2 8 3 2 4 6" xfId="14666"/>
    <cellStyle name="Vejica 2 8 3 2 4 7" xfId="6090"/>
    <cellStyle name="Vejica 2 8 3 2 5" xfId="2076"/>
    <cellStyle name="Vejica 2 8 3 2 5 2" xfId="4319"/>
    <cellStyle name="Vejica 2 8 3 2 5 2 2" xfId="10685"/>
    <cellStyle name="Vejica 2 8 3 2 5 3" xfId="10684"/>
    <cellStyle name="Vejica 2 8 3 2 6" xfId="4320"/>
    <cellStyle name="Vejica 2 8 3 2 6 2" xfId="4321"/>
    <cellStyle name="Vejica 2 8 3 2 6 2 2" xfId="10687"/>
    <cellStyle name="Vejica 2 8 3 2 6 3" xfId="10686"/>
    <cellStyle name="Vejica 2 8 3 2 7" xfId="4322"/>
    <cellStyle name="Vejica 2 8 3 2 7 2" xfId="10688"/>
    <cellStyle name="Vejica 2 8 3 2 8" xfId="4311"/>
    <cellStyle name="Vejica 2 8 3 2 8 2" xfId="10689"/>
    <cellStyle name="Vejica 2 8 3 2 9" xfId="10662"/>
    <cellStyle name="Vejica 2 8 3 3" xfId="675"/>
    <cellStyle name="Vejica 2 8 3 3 2" xfId="2077"/>
    <cellStyle name="Vejica 2 8 3 3 2 2" xfId="8172"/>
    <cellStyle name="Vejica 2 8 3 3 2 2 2" xfId="10692"/>
    <cellStyle name="Vejica 2 8 3 3 2 3" xfId="7274"/>
    <cellStyle name="Vejica 2 8 3 3 2 3 2" xfId="10693"/>
    <cellStyle name="Vejica 2 8 3 3 2 4" xfId="10691"/>
    <cellStyle name="Vejica 2 8 3 3 3" xfId="2078"/>
    <cellStyle name="Vejica 2 8 3 3 3 2" xfId="4324"/>
    <cellStyle name="Vejica 2 8 3 3 3 2 2" xfId="10695"/>
    <cellStyle name="Vejica 2 8 3 3 3 3" xfId="6564"/>
    <cellStyle name="Vejica 2 8 3 3 3 3 2" xfId="10696"/>
    <cellStyle name="Vejica 2 8 3 3 3 4" xfId="10697"/>
    <cellStyle name="Vejica 2 8 3 3 3 5" xfId="10694"/>
    <cellStyle name="Vejica 2 8 3 3 3 6" xfId="14668"/>
    <cellStyle name="Vejica 2 8 3 3 3 7" xfId="6092"/>
    <cellStyle name="Vejica 2 8 3 3 4" xfId="2079"/>
    <cellStyle name="Vejica 2 8 3 3 4 2" xfId="4325"/>
    <cellStyle name="Vejica 2 8 3 3 4 2 2" xfId="10699"/>
    <cellStyle name="Vejica 2 8 3 3 4 3" xfId="10698"/>
    <cellStyle name="Vejica 2 8 3 3 5" xfId="4326"/>
    <cellStyle name="Vejica 2 8 3 3 5 2" xfId="4327"/>
    <cellStyle name="Vejica 2 8 3 3 5 2 2" xfId="10701"/>
    <cellStyle name="Vejica 2 8 3 3 5 3" xfId="10700"/>
    <cellStyle name="Vejica 2 8 3 3 6" xfId="4328"/>
    <cellStyle name="Vejica 2 8 3 3 6 2" xfId="10702"/>
    <cellStyle name="Vejica 2 8 3 3 7" xfId="4323"/>
    <cellStyle name="Vejica 2 8 3 3 7 2" xfId="10703"/>
    <cellStyle name="Vejica 2 8 3 3 8" xfId="10690"/>
    <cellStyle name="Vejica 2 8 3 4" xfId="2080"/>
    <cellStyle name="Vejica 2 8 3 4 2" xfId="7871"/>
    <cellStyle name="Vejica 2 8 3 4 2 2" xfId="10705"/>
    <cellStyle name="Vejica 2 8 3 4 3" xfId="6406"/>
    <cellStyle name="Vejica 2 8 3 4 3 2" xfId="10706"/>
    <cellStyle name="Vejica 2 8 3 4 4" xfId="10704"/>
    <cellStyle name="Vejica 2 8 3 5" xfId="2081"/>
    <cellStyle name="Vejica 2 8 3 5 2" xfId="4329"/>
    <cellStyle name="Vejica 2 8 3 5 2 2" xfId="10708"/>
    <cellStyle name="Vejica 2 8 3 5 3" xfId="6565"/>
    <cellStyle name="Vejica 2 8 3 5 3 2" xfId="10709"/>
    <cellStyle name="Vejica 2 8 3 5 4" xfId="10710"/>
    <cellStyle name="Vejica 2 8 3 5 5" xfId="10707"/>
    <cellStyle name="Vejica 2 8 3 5 6" xfId="14665"/>
    <cellStyle name="Vejica 2 8 3 5 7" xfId="6089"/>
    <cellStyle name="Vejica 2 8 3 6" xfId="2082"/>
    <cellStyle name="Vejica 2 8 3 6 2" xfId="4330"/>
    <cellStyle name="Vejica 2 8 3 6 2 2" xfId="10712"/>
    <cellStyle name="Vejica 2 8 3 6 3" xfId="10711"/>
    <cellStyle name="Vejica 2 8 3 7" xfId="4331"/>
    <cellStyle name="Vejica 2 8 3 7 2" xfId="4332"/>
    <cellStyle name="Vejica 2 8 3 7 2 2" xfId="10714"/>
    <cellStyle name="Vejica 2 8 3 7 3" xfId="10713"/>
    <cellStyle name="Vejica 2 8 3 8" xfId="4333"/>
    <cellStyle name="Vejica 2 8 3 8 2" xfId="10715"/>
    <cellStyle name="Vejica 2 8 3 9" xfId="4310"/>
    <cellStyle name="Vejica 2 8 3 9 2" xfId="10716"/>
    <cellStyle name="Vejica 2 8 4" xfId="676"/>
    <cellStyle name="Vejica 2 8 4 2" xfId="677"/>
    <cellStyle name="Vejica 2 8 4 2 2" xfId="2083"/>
    <cellStyle name="Vejica 2 8 4 2 2 2" xfId="7058"/>
    <cellStyle name="Vejica 2 8 4 2 2 2 2" xfId="10720"/>
    <cellStyle name="Vejica 2 8 4 2 2 3" xfId="6267"/>
    <cellStyle name="Vejica 2 8 4 2 2 3 2" xfId="10721"/>
    <cellStyle name="Vejica 2 8 4 2 2 4" xfId="10719"/>
    <cellStyle name="Vejica 2 8 4 2 3" xfId="2084"/>
    <cellStyle name="Vejica 2 8 4 2 3 2" xfId="4336"/>
    <cellStyle name="Vejica 2 8 4 2 3 2 2" xfId="10723"/>
    <cellStyle name="Vejica 2 8 4 2 3 3" xfId="6566"/>
    <cellStyle name="Vejica 2 8 4 2 3 3 2" xfId="10724"/>
    <cellStyle name="Vejica 2 8 4 2 3 4" xfId="10725"/>
    <cellStyle name="Vejica 2 8 4 2 3 5" xfId="10722"/>
    <cellStyle name="Vejica 2 8 4 2 3 6" xfId="14670"/>
    <cellStyle name="Vejica 2 8 4 2 3 7" xfId="6094"/>
    <cellStyle name="Vejica 2 8 4 2 4" xfId="2085"/>
    <cellStyle name="Vejica 2 8 4 2 4 2" xfId="4337"/>
    <cellStyle name="Vejica 2 8 4 2 4 2 2" xfId="10727"/>
    <cellStyle name="Vejica 2 8 4 2 4 3" xfId="10726"/>
    <cellStyle name="Vejica 2 8 4 2 5" xfId="4338"/>
    <cellStyle name="Vejica 2 8 4 2 5 2" xfId="4339"/>
    <cellStyle name="Vejica 2 8 4 2 5 2 2" xfId="10729"/>
    <cellStyle name="Vejica 2 8 4 2 5 3" xfId="10728"/>
    <cellStyle name="Vejica 2 8 4 2 6" xfId="4340"/>
    <cellStyle name="Vejica 2 8 4 2 6 2" xfId="10730"/>
    <cellStyle name="Vejica 2 8 4 2 7" xfId="4335"/>
    <cellStyle name="Vejica 2 8 4 2 7 2" xfId="10731"/>
    <cellStyle name="Vejica 2 8 4 2 8" xfId="10718"/>
    <cellStyle name="Vejica 2 8 4 3" xfId="2086"/>
    <cellStyle name="Vejica 2 8 4 3 2" xfId="7868"/>
    <cellStyle name="Vejica 2 8 4 3 2 2" xfId="10733"/>
    <cellStyle name="Vejica 2 8 4 3 3" xfId="7272"/>
    <cellStyle name="Vejica 2 8 4 3 3 2" xfId="10734"/>
    <cellStyle name="Vejica 2 8 4 3 4" xfId="10732"/>
    <cellStyle name="Vejica 2 8 4 4" xfId="2087"/>
    <cellStyle name="Vejica 2 8 4 4 2" xfId="4341"/>
    <cellStyle name="Vejica 2 8 4 4 2 2" xfId="10736"/>
    <cellStyle name="Vejica 2 8 4 4 3" xfId="6567"/>
    <cellStyle name="Vejica 2 8 4 4 3 2" xfId="10737"/>
    <cellStyle name="Vejica 2 8 4 4 4" xfId="10738"/>
    <cellStyle name="Vejica 2 8 4 4 5" xfId="10735"/>
    <cellStyle name="Vejica 2 8 4 4 6" xfId="14669"/>
    <cellStyle name="Vejica 2 8 4 4 7" xfId="6093"/>
    <cellStyle name="Vejica 2 8 4 5" xfId="2088"/>
    <cellStyle name="Vejica 2 8 4 5 2" xfId="4342"/>
    <cellStyle name="Vejica 2 8 4 5 2 2" xfId="10740"/>
    <cellStyle name="Vejica 2 8 4 5 3" xfId="10739"/>
    <cellStyle name="Vejica 2 8 4 6" xfId="4343"/>
    <cellStyle name="Vejica 2 8 4 6 2" xfId="4344"/>
    <cellStyle name="Vejica 2 8 4 6 2 2" xfId="10742"/>
    <cellStyle name="Vejica 2 8 4 6 3" xfId="10741"/>
    <cellStyle name="Vejica 2 8 4 7" xfId="4345"/>
    <cellStyle name="Vejica 2 8 4 7 2" xfId="10743"/>
    <cellStyle name="Vejica 2 8 4 8" xfId="4334"/>
    <cellStyle name="Vejica 2 8 4 8 2" xfId="10744"/>
    <cellStyle name="Vejica 2 8 4 9" xfId="10717"/>
    <cellStyle name="Vejica 2 8 5" xfId="678"/>
    <cellStyle name="Vejica 2 8 5 10" xfId="10745"/>
    <cellStyle name="Vejica 2 8 5 2" xfId="679"/>
    <cellStyle name="Vejica 2 8 5 2 2" xfId="2089"/>
    <cellStyle name="Vejica 2 8 5 2 2 2" xfId="8171"/>
    <cellStyle name="Vejica 2 8 5 2 2 2 2" xfId="10748"/>
    <cellStyle name="Vejica 2 8 5 2 2 3" xfId="7271"/>
    <cellStyle name="Vejica 2 8 5 2 2 3 2" xfId="10749"/>
    <cellStyle name="Vejica 2 8 5 2 2 4" xfId="10747"/>
    <cellStyle name="Vejica 2 8 5 2 3" xfId="2090"/>
    <cellStyle name="Vejica 2 8 5 2 3 2" xfId="4348"/>
    <cellStyle name="Vejica 2 8 5 2 3 2 2" xfId="10751"/>
    <cellStyle name="Vejica 2 8 5 2 3 3" xfId="6568"/>
    <cellStyle name="Vejica 2 8 5 2 3 3 2" xfId="10752"/>
    <cellStyle name="Vejica 2 8 5 2 3 4" xfId="10753"/>
    <cellStyle name="Vejica 2 8 5 2 3 5" xfId="10750"/>
    <cellStyle name="Vejica 2 8 5 2 3 6" xfId="14672"/>
    <cellStyle name="Vejica 2 8 5 2 3 7" xfId="6096"/>
    <cellStyle name="Vejica 2 8 5 2 4" xfId="2091"/>
    <cellStyle name="Vejica 2 8 5 2 4 2" xfId="4349"/>
    <cellStyle name="Vejica 2 8 5 2 4 2 2" xfId="10755"/>
    <cellStyle name="Vejica 2 8 5 2 4 2 3" xfId="15503"/>
    <cellStyle name="Vejica 2 8 5 2 4 3" xfId="10754"/>
    <cellStyle name="Vejica 2 8 5 2 4 4" xfId="15382"/>
    <cellStyle name="Vejica 2 8 5 2 5" xfId="4350"/>
    <cellStyle name="Vejica 2 8 5 2 5 2" xfId="4351"/>
    <cellStyle name="Vejica 2 8 5 2 5 2 2" xfId="10757"/>
    <cellStyle name="Vejica 2 8 5 2 5 3" xfId="10756"/>
    <cellStyle name="Vejica 2 8 5 2 6" xfId="4352"/>
    <cellStyle name="Vejica 2 8 5 2 6 2" xfId="10758"/>
    <cellStyle name="Vejica 2 8 5 2 7" xfId="4347"/>
    <cellStyle name="Vejica 2 8 5 2 7 2" xfId="10759"/>
    <cellStyle name="Vejica 2 8 5 2 8" xfId="10746"/>
    <cellStyle name="Vejica 2 8 5 3" xfId="2092"/>
    <cellStyle name="Vejica 2 8 5 3 2" xfId="7869"/>
    <cellStyle name="Vejica 2 8 5 3 2 2" xfId="10761"/>
    <cellStyle name="Vejica 2 8 5 3 3" xfId="6268"/>
    <cellStyle name="Vejica 2 8 5 3 3 2" xfId="10762"/>
    <cellStyle name="Vejica 2 8 5 3 4" xfId="10760"/>
    <cellStyle name="Vejica 2 8 5 4" xfId="2093"/>
    <cellStyle name="Vejica 2 8 5 4 2" xfId="4353"/>
    <cellStyle name="Vejica 2 8 5 4 2 2" xfId="10764"/>
    <cellStyle name="Vejica 2 8 5 4 3" xfId="6569"/>
    <cellStyle name="Vejica 2 8 5 4 3 2" xfId="10765"/>
    <cellStyle name="Vejica 2 8 5 4 4" xfId="10766"/>
    <cellStyle name="Vejica 2 8 5 4 5" xfId="10763"/>
    <cellStyle name="Vejica 2 8 5 4 6" xfId="14671"/>
    <cellStyle name="Vejica 2 8 5 4 7" xfId="6095"/>
    <cellStyle name="Vejica 2 8 5 5" xfId="2094"/>
    <cellStyle name="Vejica 2 8 5 5 2" xfId="4354"/>
    <cellStyle name="Vejica 2 8 5 5 2 2" xfId="10768"/>
    <cellStyle name="Vejica 2 8 5 5 2 3" xfId="15504"/>
    <cellStyle name="Vejica 2 8 5 5 3" xfId="10767"/>
    <cellStyle name="Vejica 2 8 5 5 4" xfId="15383"/>
    <cellStyle name="Vejica 2 8 5 6" xfId="4355"/>
    <cellStyle name="Vejica 2 8 5 6 2" xfId="4356"/>
    <cellStyle name="Vejica 2 8 5 6 2 2" xfId="10770"/>
    <cellStyle name="Vejica 2 8 5 6 3" xfId="10769"/>
    <cellStyle name="Vejica 2 8 5 7" xfId="4357"/>
    <cellStyle name="Vejica 2 8 5 7 2" xfId="10771"/>
    <cellStyle name="Vejica 2 8 5 8" xfId="4346"/>
    <cellStyle name="Vejica 2 8 5 8 2" xfId="10772"/>
    <cellStyle name="Vejica 2 8 5 9" xfId="5210"/>
    <cellStyle name="Vejica 2 8 5 9 2" xfId="10773"/>
    <cellStyle name="Vejica 2 8 6" xfId="680"/>
    <cellStyle name="Vejica 2 8 6 2" xfId="2095"/>
    <cellStyle name="Vejica 2 8 6 2 2" xfId="7057"/>
    <cellStyle name="Vejica 2 8 6 2 2 2" xfId="10776"/>
    <cellStyle name="Vejica 2 8 6 2 3" xfId="7270"/>
    <cellStyle name="Vejica 2 8 6 2 3 2" xfId="10777"/>
    <cellStyle name="Vejica 2 8 6 2 4" xfId="10775"/>
    <cellStyle name="Vejica 2 8 6 3" xfId="2096"/>
    <cellStyle name="Vejica 2 8 6 3 2" xfId="4359"/>
    <cellStyle name="Vejica 2 8 6 3 2 2" xfId="10779"/>
    <cellStyle name="Vejica 2 8 6 3 3" xfId="6570"/>
    <cellStyle name="Vejica 2 8 6 3 3 2" xfId="10780"/>
    <cellStyle name="Vejica 2 8 6 3 4" xfId="10781"/>
    <cellStyle name="Vejica 2 8 6 3 5" xfId="10778"/>
    <cellStyle name="Vejica 2 8 6 3 6" xfId="14673"/>
    <cellStyle name="Vejica 2 8 6 3 7" xfId="6097"/>
    <cellStyle name="Vejica 2 8 6 4" xfId="2097"/>
    <cellStyle name="Vejica 2 8 6 4 2" xfId="4360"/>
    <cellStyle name="Vejica 2 8 6 4 2 2" xfId="10783"/>
    <cellStyle name="Vejica 2 8 6 4 3" xfId="10782"/>
    <cellStyle name="Vejica 2 8 6 5" xfId="4361"/>
    <cellStyle name="Vejica 2 8 6 5 2" xfId="4362"/>
    <cellStyle name="Vejica 2 8 6 5 2 2" xfId="10785"/>
    <cellStyle name="Vejica 2 8 6 5 3" xfId="10784"/>
    <cellStyle name="Vejica 2 8 6 6" xfId="4363"/>
    <cellStyle name="Vejica 2 8 6 6 2" xfId="10786"/>
    <cellStyle name="Vejica 2 8 6 7" xfId="4358"/>
    <cellStyle name="Vejica 2 8 6 7 2" xfId="10787"/>
    <cellStyle name="Vejica 2 8 6 8" xfId="10774"/>
    <cellStyle name="Vejica 2 8 7" xfId="2098"/>
    <cellStyle name="Vejica 2 8 7 2" xfId="7867"/>
    <cellStyle name="Vejica 2 8 7 2 2" xfId="10789"/>
    <cellStyle name="Vejica 2 8 7 3" xfId="6269"/>
    <cellStyle name="Vejica 2 8 7 3 2" xfId="10790"/>
    <cellStyle name="Vejica 2 8 7 4" xfId="10788"/>
    <cellStyle name="Vejica 2 8 8" xfId="2099"/>
    <cellStyle name="Vejica 2 8 8 2" xfId="4364"/>
    <cellStyle name="Vejica 2 8 8 2 2" xfId="10792"/>
    <cellStyle name="Vejica 2 8 8 3" xfId="6571"/>
    <cellStyle name="Vejica 2 8 8 3 2" xfId="10793"/>
    <cellStyle name="Vejica 2 8 8 4" xfId="10794"/>
    <cellStyle name="Vejica 2 8 8 5" xfId="10791"/>
    <cellStyle name="Vejica 2 8 8 6" xfId="14660"/>
    <cellStyle name="Vejica 2 8 8 7" xfId="6084"/>
    <cellStyle name="Vejica 2 8 9" xfId="2100"/>
    <cellStyle name="Vejica 2 8 9 2" xfId="4365"/>
    <cellStyle name="Vejica 2 8 9 2 2" xfId="10796"/>
    <cellStyle name="Vejica 2 8 9 3" xfId="10795"/>
    <cellStyle name="Vejica 2 9" xfId="681"/>
    <cellStyle name="Vejica 2 9 10" xfId="4367"/>
    <cellStyle name="Vejica 2 9 10 2" xfId="10798"/>
    <cellStyle name="Vejica 2 9 11" xfId="4366"/>
    <cellStyle name="Vejica 2 9 11 2" xfId="10799"/>
    <cellStyle name="Vejica 2 9 12" xfId="10797"/>
    <cellStyle name="Vejica 2 9 2" xfId="682"/>
    <cellStyle name="Vejica 2 9 2 10" xfId="10800"/>
    <cellStyle name="Vejica 2 9 2 2" xfId="683"/>
    <cellStyle name="Vejica 2 9 2 2 2" xfId="2101"/>
    <cellStyle name="Vejica 2 9 2 2 2 2" xfId="7056"/>
    <cellStyle name="Vejica 2 9 2 2 2 2 2" xfId="10803"/>
    <cellStyle name="Vejica 2 9 2 2 2 3" xfId="6270"/>
    <cellStyle name="Vejica 2 9 2 2 2 3 2" xfId="10804"/>
    <cellStyle name="Vejica 2 9 2 2 2 4" xfId="10802"/>
    <cellStyle name="Vejica 2 9 2 2 3" xfId="2102"/>
    <cellStyle name="Vejica 2 9 2 2 3 2" xfId="4370"/>
    <cellStyle name="Vejica 2 9 2 2 3 2 2" xfId="10806"/>
    <cellStyle name="Vejica 2 9 2 2 3 3" xfId="6572"/>
    <cellStyle name="Vejica 2 9 2 2 3 3 2" xfId="10807"/>
    <cellStyle name="Vejica 2 9 2 2 3 4" xfId="10808"/>
    <cellStyle name="Vejica 2 9 2 2 3 5" xfId="10805"/>
    <cellStyle name="Vejica 2 9 2 2 3 6" xfId="14676"/>
    <cellStyle name="Vejica 2 9 2 2 3 7" xfId="6100"/>
    <cellStyle name="Vejica 2 9 2 2 4" xfId="2103"/>
    <cellStyle name="Vejica 2 9 2 2 4 2" xfId="4371"/>
    <cellStyle name="Vejica 2 9 2 2 4 2 2" xfId="10810"/>
    <cellStyle name="Vejica 2 9 2 2 4 3" xfId="10809"/>
    <cellStyle name="Vejica 2 9 2 2 5" xfId="4372"/>
    <cellStyle name="Vejica 2 9 2 2 5 2" xfId="4373"/>
    <cellStyle name="Vejica 2 9 2 2 5 2 2" xfId="10812"/>
    <cellStyle name="Vejica 2 9 2 2 5 3" xfId="10811"/>
    <cellStyle name="Vejica 2 9 2 2 6" xfId="4374"/>
    <cellStyle name="Vejica 2 9 2 2 6 2" xfId="10813"/>
    <cellStyle name="Vejica 2 9 2 2 7" xfId="4369"/>
    <cellStyle name="Vejica 2 9 2 2 7 2" xfId="10814"/>
    <cellStyle name="Vejica 2 9 2 2 8" xfId="10801"/>
    <cellStyle name="Vejica 2 9 2 3" xfId="2104"/>
    <cellStyle name="Vejica 2 9 2 3 2" xfId="6321"/>
    <cellStyle name="Vejica 2 9 2 3 2 2" xfId="10816"/>
    <cellStyle name="Vejica 2 9 2 3 3" xfId="7269"/>
    <cellStyle name="Vejica 2 9 2 3 3 2" xfId="10817"/>
    <cellStyle name="Vejica 2 9 2 3 4" xfId="10815"/>
    <cellStyle name="Vejica 2 9 2 4" xfId="2105"/>
    <cellStyle name="Vejica 2 9 2 4 2" xfId="4375"/>
    <cellStyle name="Vejica 2 9 2 4 2 2" xfId="10819"/>
    <cellStyle name="Vejica 2 9 2 4 3" xfId="6573"/>
    <cellStyle name="Vejica 2 9 2 4 3 2" xfId="10820"/>
    <cellStyle name="Vejica 2 9 2 4 4" xfId="10821"/>
    <cellStyle name="Vejica 2 9 2 4 5" xfId="10818"/>
    <cellStyle name="Vejica 2 9 2 4 6" xfId="14675"/>
    <cellStyle name="Vejica 2 9 2 4 7" xfId="6099"/>
    <cellStyle name="Vejica 2 9 2 5" xfId="2106"/>
    <cellStyle name="Vejica 2 9 2 5 2" xfId="4376"/>
    <cellStyle name="Vejica 2 9 2 5 2 2" xfId="10823"/>
    <cellStyle name="Vejica 2 9 2 5 3" xfId="10822"/>
    <cellStyle name="Vejica 2 9 2 6" xfId="4377"/>
    <cellStyle name="Vejica 2 9 2 6 2" xfId="4378"/>
    <cellStyle name="Vejica 2 9 2 6 2 2" xfId="10825"/>
    <cellStyle name="Vejica 2 9 2 6 3" xfId="10824"/>
    <cellStyle name="Vejica 2 9 2 7" xfId="4379"/>
    <cellStyle name="Vejica 2 9 2 7 2" xfId="10826"/>
    <cellStyle name="Vejica 2 9 2 8" xfId="4368"/>
    <cellStyle name="Vejica 2 9 2 8 2" xfId="10827"/>
    <cellStyle name="Vejica 2 9 2 9" xfId="5211"/>
    <cellStyle name="Vejica 2 9 2 9 2" xfId="10828"/>
    <cellStyle name="Vejica 2 9 2 9 3" xfId="15510"/>
    <cellStyle name="Vejica 2 9 3" xfId="684"/>
    <cellStyle name="Vejica 2 9 3 2" xfId="685"/>
    <cellStyle name="Vejica 2 9 3 2 2" xfId="2107"/>
    <cellStyle name="Vejica 2 9 3 2 2 2" xfId="7851"/>
    <cellStyle name="Vejica 2 9 3 2 2 2 2" xfId="10832"/>
    <cellStyle name="Vejica 2 9 3 2 2 3" xfId="6410"/>
    <cellStyle name="Vejica 2 9 3 2 2 3 2" xfId="10833"/>
    <cellStyle name="Vejica 2 9 3 2 2 4" xfId="10831"/>
    <cellStyle name="Vejica 2 9 3 2 3" xfId="2108"/>
    <cellStyle name="Vejica 2 9 3 2 3 2" xfId="4382"/>
    <cellStyle name="Vejica 2 9 3 2 3 2 2" xfId="10835"/>
    <cellStyle name="Vejica 2 9 3 2 3 3" xfId="6574"/>
    <cellStyle name="Vejica 2 9 3 2 3 3 2" xfId="10836"/>
    <cellStyle name="Vejica 2 9 3 2 3 4" xfId="10837"/>
    <cellStyle name="Vejica 2 9 3 2 3 5" xfId="10834"/>
    <cellStyle name="Vejica 2 9 3 2 3 6" xfId="14678"/>
    <cellStyle name="Vejica 2 9 3 2 3 7" xfId="6102"/>
    <cellStyle name="Vejica 2 9 3 2 4" xfId="2109"/>
    <cellStyle name="Vejica 2 9 3 2 4 2" xfId="4383"/>
    <cellStyle name="Vejica 2 9 3 2 4 2 2" xfId="10839"/>
    <cellStyle name="Vejica 2 9 3 2 4 2 3" xfId="15505"/>
    <cellStyle name="Vejica 2 9 3 2 4 3" xfId="10838"/>
    <cellStyle name="Vejica 2 9 3 2 4 4" xfId="15384"/>
    <cellStyle name="Vejica 2 9 3 2 5" xfId="4384"/>
    <cellStyle name="Vejica 2 9 3 2 5 2" xfId="4385"/>
    <cellStyle name="Vejica 2 9 3 2 5 2 2" xfId="10841"/>
    <cellStyle name="Vejica 2 9 3 2 5 3" xfId="10840"/>
    <cellStyle name="Vejica 2 9 3 2 6" xfId="4386"/>
    <cellStyle name="Vejica 2 9 3 2 6 2" xfId="10842"/>
    <cellStyle name="Vejica 2 9 3 2 7" xfId="4381"/>
    <cellStyle name="Vejica 2 9 3 2 7 2" xfId="10843"/>
    <cellStyle name="Vejica 2 9 3 2 8" xfId="10830"/>
    <cellStyle name="Vejica 2 9 3 3" xfId="2110"/>
    <cellStyle name="Vejica 2 9 3 3 2" xfId="8165"/>
    <cellStyle name="Vejica 2 9 3 3 2 2" xfId="10845"/>
    <cellStyle name="Vejica 2 9 3 3 3" xfId="7267"/>
    <cellStyle name="Vejica 2 9 3 3 3 2" xfId="10846"/>
    <cellStyle name="Vejica 2 9 3 3 4" xfId="10844"/>
    <cellStyle name="Vejica 2 9 3 4" xfId="2111"/>
    <cellStyle name="Vejica 2 9 3 4 2" xfId="4387"/>
    <cellStyle name="Vejica 2 9 3 4 2 2" xfId="10848"/>
    <cellStyle name="Vejica 2 9 3 4 3" xfId="6575"/>
    <cellStyle name="Vejica 2 9 3 4 3 2" xfId="10849"/>
    <cellStyle name="Vejica 2 9 3 4 4" xfId="10850"/>
    <cellStyle name="Vejica 2 9 3 4 5" xfId="10847"/>
    <cellStyle name="Vejica 2 9 3 4 6" xfId="14677"/>
    <cellStyle name="Vejica 2 9 3 4 7" xfId="6101"/>
    <cellStyle name="Vejica 2 9 3 5" xfId="2112"/>
    <cellStyle name="Vejica 2 9 3 5 2" xfId="4388"/>
    <cellStyle name="Vejica 2 9 3 5 2 2" xfId="10852"/>
    <cellStyle name="Vejica 2 9 3 5 2 3" xfId="15506"/>
    <cellStyle name="Vejica 2 9 3 5 3" xfId="10851"/>
    <cellStyle name="Vejica 2 9 3 5 4" xfId="15385"/>
    <cellStyle name="Vejica 2 9 3 6" xfId="4389"/>
    <cellStyle name="Vejica 2 9 3 6 2" xfId="4390"/>
    <cellStyle name="Vejica 2 9 3 6 2 2" xfId="10854"/>
    <cellStyle name="Vejica 2 9 3 6 3" xfId="10853"/>
    <cellStyle name="Vejica 2 9 3 7" xfId="4391"/>
    <cellStyle name="Vejica 2 9 3 7 2" xfId="10855"/>
    <cellStyle name="Vejica 2 9 3 8" xfId="4380"/>
    <cellStyle name="Vejica 2 9 3 8 2" xfId="10856"/>
    <cellStyle name="Vejica 2 9 3 9" xfId="10829"/>
    <cellStyle name="Vejica 2 9 4" xfId="686"/>
    <cellStyle name="Vejica 2 9 4 2" xfId="687"/>
    <cellStyle name="Vejica 2 9 4 2 2" xfId="2113"/>
    <cellStyle name="Vejica 2 9 4 2 2 2" xfId="7865"/>
    <cellStyle name="Vejica 2 9 4 2 2 2 2" xfId="10860"/>
    <cellStyle name="Vejica 2 9 4 2 2 3" xfId="7268"/>
    <cellStyle name="Vejica 2 9 4 2 2 3 2" xfId="10861"/>
    <cellStyle name="Vejica 2 9 4 2 2 4" xfId="10859"/>
    <cellStyle name="Vejica 2 9 4 2 3" xfId="2114"/>
    <cellStyle name="Vejica 2 9 4 2 3 2" xfId="4394"/>
    <cellStyle name="Vejica 2 9 4 2 3 2 2" xfId="10863"/>
    <cellStyle name="Vejica 2 9 4 2 3 3" xfId="6576"/>
    <cellStyle name="Vejica 2 9 4 2 3 3 2" xfId="10864"/>
    <cellStyle name="Vejica 2 9 4 2 3 4" xfId="10865"/>
    <cellStyle name="Vejica 2 9 4 2 3 5" xfId="10862"/>
    <cellStyle name="Vejica 2 9 4 2 3 6" xfId="14680"/>
    <cellStyle name="Vejica 2 9 4 2 3 7" xfId="6104"/>
    <cellStyle name="Vejica 2 9 4 2 4" xfId="2115"/>
    <cellStyle name="Vejica 2 9 4 2 4 2" xfId="4395"/>
    <cellStyle name="Vejica 2 9 4 2 4 2 2" xfId="10867"/>
    <cellStyle name="Vejica 2 9 4 2 4 3" xfId="10866"/>
    <cellStyle name="Vejica 2 9 4 2 5" xfId="4396"/>
    <cellStyle name="Vejica 2 9 4 2 5 2" xfId="4397"/>
    <cellStyle name="Vejica 2 9 4 2 5 2 2" xfId="10869"/>
    <cellStyle name="Vejica 2 9 4 2 5 3" xfId="10868"/>
    <cellStyle name="Vejica 2 9 4 2 6" xfId="4398"/>
    <cellStyle name="Vejica 2 9 4 2 6 2" xfId="10870"/>
    <cellStyle name="Vejica 2 9 4 2 7" xfId="4393"/>
    <cellStyle name="Vejica 2 9 4 2 7 2" xfId="10871"/>
    <cellStyle name="Vejica 2 9 4 2 8" xfId="10858"/>
    <cellStyle name="Vejica 2 9 4 3" xfId="2116"/>
    <cellStyle name="Vejica 2 9 4 3 2" xfId="8136"/>
    <cellStyle name="Vejica 2 9 4 3 2 2" xfId="10873"/>
    <cellStyle name="Vejica 2 9 4 3 3" xfId="6271"/>
    <cellStyle name="Vejica 2 9 4 3 3 2" xfId="10874"/>
    <cellStyle name="Vejica 2 9 4 3 4" xfId="10872"/>
    <cellStyle name="Vejica 2 9 4 4" xfId="2117"/>
    <cellStyle name="Vejica 2 9 4 4 2" xfId="4399"/>
    <cellStyle name="Vejica 2 9 4 4 2 2" xfId="10876"/>
    <cellStyle name="Vejica 2 9 4 4 3" xfId="6577"/>
    <cellStyle name="Vejica 2 9 4 4 3 2" xfId="10877"/>
    <cellStyle name="Vejica 2 9 4 4 4" xfId="10878"/>
    <cellStyle name="Vejica 2 9 4 4 5" xfId="10875"/>
    <cellStyle name="Vejica 2 9 4 4 6" xfId="14679"/>
    <cellStyle name="Vejica 2 9 4 4 7" xfId="6103"/>
    <cellStyle name="Vejica 2 9 4 5" xfId="2118"/>
    <cellStyle name="Vejica 2 9 4 5 2" xfId="4400"/>
    <cellStyle name="Vejica 2 9 4 5 2 2" xfId="10880"/>
    <cellStyle name="Vejica 2 9 4 5 3" xfId="10879"/>
    <cellStyle name="Vejica 2 9 4 6" xfId="4401"/>
    <cellStyle name="Vejica 2 9 4 6 2" xfId="4402"/>
    <cellStyle name="Vejica 2 9 4 6 2 2" xfId="10882"/>
    <cellStyle name="Vejica 2 9 4 6 3" xfId="10881"/>
    <cellStyle name="Vejica 2 9 4 7" xfId="4403"/>
    <cellStyle name="Vejica 2 9 4 7 2" xfId="10883"/>
    <cellStyle name="Vejica 2 9 4 8" xfId="4392"/>
    <cellStyle name="Vejica 2 9 4 8 2" xfId="10884"/>
    <cellStyle name="Vejica 2 9 4 9" xfId="10857"/>
    <cellStyle name="Vejica 2 9 5" xfId="688"/>
    <cellStyle name="Vejica 2 9 5 2" xfId="2119"/>
    <cellStyle name="Vejica 2 9 5 2 2" xfId="8236"/>
    <cellStyle name="Vejica 2 9 5 2 2 2" xfId="10887"/>
    <cellStyle name="Vejica 2 9 5 2 3" xfId="7266"/>
    <cellStyle name="Vejica 2 9 5 2 3 2" xfId="10888"/>
    <cellStyle name="Vejica 2 9 5 2 4" xfId="10886"/>
    <cellStyle name="Vejica 2 9 5 3" xfId="2120"/>
    <cellStyle name="Vejica 2 9 5 3 2" xfId="4405"/>
    <cellStyle name="Vejica 2 9 5 3 2 2" xfId="10890"/>
    <cellStyle name="Vejica 2 9 5 3 3" xfId="6578"/>
    <cellStyle name="Vejica 2 9 5 3 3 2" xfId="10891"/>
    <cellStyle name="Vejica 2 9 5 3 4" xfId="10892"/>
    <cellStyle name="Vejica 2 9 5 3 5" xfId="10889"/>
    <cellStyle name="Vejica 2 9 5 3 6" xfId="14681"/>
    <cellStyle name="Vejica 2 9 5 3 7" xfId="6105"/>
    <cellStyle name="Vejica 2 9 5 4" xfId="2121"/>
    <cellStyle name="Vejica 2 9 5 4 2" xfId="4406"/>
    <cellStyle name="Vejica 2 9 5 4 2 2" xfId="10894"/>
    <cellStyle name="Vejica 2 9 5 4 3" xfId="10893"/>
    <cellStyle name="Vejica 2 9 5 5" xfId="4407"/>
    <cellStyle name="Vejica 2 9 5 5 2" xfId="4408"/>
    <cellStyle name="Vejica 2 9 5 5 2 2" xfId="10896"/>
    <cellStyle name="Vejica 2 9 5 5 3" xfId="10895"/>
    <cellStyle name="Vejica 2 9 5 6" xfId="4409"/>
    <cellStyle name="Vejica 2 9 5 6 2" xfId="10897"/>
    <cellStyle name="Vejica 2 9 5 7" xfId="4404"/>
    <cellStyle name="Vejica 2 9 5 7 2" xfId="10898"/>
    <cellStyle name="Vejica 2 9 5 8" xfId="10885"/>
    <cellStyle name="Vejica 2 9 6" xfId="2122"/>
    <cellStyle name="Vejica 2 9 6 2" xfId="7864"/>
    <cellStyle name="Vejica 2 9 6 2 2" xfId="10900"/>
    <cellStyle name="Vejica 2 9 6 3" xfId="6412"/>
    <cellStyle name="Vejica 2 9 6 3 2" xfId="10901"/>
    <cellStyle name="Vejica 2 9 6 4" xfId="10899"/>
    <cellStyle name="Vejica 2 9 7" xfId="2123"/>
    <cellStyle name="Vejica 2 9 7 2" xfId="4410"/>
    <cellStyle name="Vejica 2 9 7 2 2" xfId="10903"/>
    <cellStyle name="Vejica 2 9 7 3" xfId="6579"/>
    <cellStyle name="Vejica 2 9 7 3 2" xfId="10904"/>
    <cellStyle name="Vejica 2 9 7 4" xfId="10905"/>
    <cellStyle name="Vejica 2 9 7 5" xfId="10902"/>
    <cellStyle name="Vejica 2 9 7 6" xfId="14674"/>
    <cellStyle name="Vejica 2 9 7 7" xfId="6098"/>
    <cellStyle name="Vejica 2 9 8" xfId="2124"/>
    <cellStyle name="Vejica 2 9 8 2" xfId="4411"/>
    <cellStyle name="Vejica 2 9 8 2 2" xfId="10907"/>
    <cellStyle name="Vejica 2 9 8 2 3" xfId="15507"/>
    <cellStyle name="Vejica 2 9 8 3" xfId="10906"/>
    <cellStyle name="Vejica 2 9 8 4" xfId="15386"/>
    <cellStyle name="Vejica 2 9 9" xfId="4412"/>
    <cellStyle name="Vejica 2 9 9 2" xfId="4413"/>
    <cellStyle name="Vejica 2 9 9 2 2" xfId="10909"/>
    <cellStyle name="Vejica 2 9 9 3" xfId="10908"/>
    <cellStyle name="Vejica 20" xfId="689"/>
    <cellStyle name="Vejica 20 10" xfId="2125"/>
    <cellStyle name="Vejica 20 10 2" xfId="4415"/>
    <cellStyle name="Vejica 20 10 2 2" xfId="10912"/>
    <cellStyle name="Vejica 20 10 3" xfId="10911"/>
    <cellStyle name="Vejica 20 11" xfId="4416"/>
    <cellStyle name="Vejica 20 11 2" xfId="4417"/>
    <cellStyle name="Vejica 20 11 2 2" xfId="10914"/>
    <cellStyle name="Vejica 20 11 3" xfId="10913"/>
    <cellStyle name="Vejica 20 12" xfId="4418"/>
    <cellStyle name="Vejica 20 12 2" xfId="10915"/>
    <cellStyle name="Vejica 20 13" xfId="4419"/>
    <cellStyle name="Vejica 20 13 2" xfId="10916"/>
    <cellStyle name="Vejica 20 14" xfId="4414"/>
    <cellStyle name="Vejica 20 14 2" xfId="10917"/>
    <cellStyle name="Vejica 20 15" xfId="2519"/>
    <cellStyle name="Vejica 20 15 2" xfId="10918"/>
    <cellStyle name="Vejica 20 15 3" xfId="15405"/>
    <cellStyle name="Vejica 20 16" xfId="10910"/>
    <cellStyle name="Vejica 20 2" xfId="690"/>
    <cellStyle name="Vejica 20 2 10" xfId="10919"/>
    <cellStyle name="Vejica 20 2 2" xfId="691"/>
    <cellStyle name="Vejica 20 2 2 2" xfId="2126"/>
    <cellStyle name="Vejica 20 2 2 2 2" xfId="7863"/>
    <cellStyle name="Vejica 20 2 2 2 2 2" xfId="10922"/>
    <cellStyle name="Vejica 20 2 2 2 3" xfId="6414"/>
    <cellStyle name="Vejica 20 2 2 2 3 2" xfId="10923"/>
    <cellStyle name="Vejica 20 2 2 2 4" xfId="10921"/>
    <cellStyle name="Vejica 20 2 2 3" xfId="2127"/>
    <cellStyle name="Vejica 20 2 2 3 2" xfId="4422"/>
    <cellStyle name="Vejica 20 2 2 3 2 2" xfId="10925"/>
    <cellStyle name="Vejica 20 2 2 3 3" xfId="6580"/>
    <cellStyle name="Vejica 20 2 2 3 3 2" xfId="10926"/>
    <cellStyle name="Vejica 20 2 2 3 4" xfId="10927"/>
    <cellStyle name="Vejica 20 2 2 3 5" xfId="10924"/>
    <cellStyle name="Vejica 20 2 2 3 6" xfId="14684"/>
    <cellStyle name="Vejica 20 2 2 3 7" xfId="6108"/>
    <cellStyle name="Vejica 20 2 2 4" xfId="2128"/>
    <cellStyle name="Vejica 20 2 2 4 2" xfId="4423"/>
    <cellStyle name="Vejica 20 2 2 4 2 2" xfId="10929"/>
    <cellStyle name="Vejica 20 2 2 4 3" xfId="10928"/>
    <cellStyle name="Vejica 20 2 2 5" xfId="4424"/>
    <cellStyle name="Vejica 20 2 2 5 2" xfId="4425"/>
    <cellStyle name="Vejica 20 2 2 5 2 2" xfId="10931"/>
    <cellStyle name="Vejica 20 2 2 5 3" xfId="10930"/>
    <cellStyle name="Vejica 20 2 2 6" xfId="4426"/>
    <cellStyle name="Vejica 20 2 2 6 2" xfId="10932"/>
    <cellStyle name="Vejica 20 2 2 7" xfId="4421"/>
    <cellStyle name="Vejica 20 2 2 7 2" xfId="10933"/>
    <cellStyle name="Vejica 20 2 2 8" xfId="10920"/>
    <cellStyle name="Vejica 20 2 3" xfId="2129"/>
    <cellStyle name="Vejica 20 2 3 2" xfId="7861"/>
    <cellStyle name="Vejica 20 2 3 2 2" xfId="10935"/>
    <cellStyle name="Vejica 20 2 3 3" xfId="7265"/>
    <cellStyle name="Vejica 20 2 3 3 2" xfId="10936"/>
    <cellStyle name="Vejica 20 2 3 4" xfId="10934"/>
    <cellStyle name="Vejica 20 2 4" xfId="2130"/>
    <cellStyle name="Vejica 20 2 4 2" xfId="4427"/>
    <cellStyle name="Vejica 20 2 4 2 2" xfId="10938"/>
    <cellStyle name="Vejica 20 2 4 3" xfId="6581"/>
    <cellStyle name="Vejica 20 2 4 3 2" xfId="10939"/>
    <cellStyle name="Vejica 20 2 4 4" xfId="10940"/>
    <cellStyle name="Vejica 20 2 4 5" xfId="10937"/>
    <cellStyle name="Vejica 20 2 4 6" xfId="14683"/>
    <cellStyle name="Vejica 20 2 4 7" xfId="6107"/>
    <cellStyle name="Vejica 20 2 5" xfId="2131"/>
    <cellStyle name="Vejica 20 2 5 2" xfId="4428"/>
    <cellStyle name="Vejica 20 2 5 2 2" xfId="10942"/>
    <cellStyle name="Vejica 20 2 5 3" xfId="10941"/>
    <cellStyle name="Vejica 20 2 6" xfId="4429"/>
    <cellStyle name="Vejica 20 2 6 2" xfId="4430"/>
    <cellStyle name="Vejica 20 2 6 2 2" xfId="10944"/>
    <cellStyle name="Vejica 20 2 6 3" xfId="10943"/>
    <cellStyle name="Vejica 20 2 7" xfId="4431"/>
    <cellStyle name="Vejica 20 2 7 2" xfId="10945"/>
    <cellStyle name="Vejica 20 2 8" xfId="4432"/>
    <cellStyle name="Vejica 20 2 8 2" xfId="10946"/>
    <cellStyle name="Vejica 20 2 9" xfId="4420"/>
    <cellStyle name="Vejica 20 2 9 2" xfId="10947"/>
    <cellStyle name="Vejica 20 3" xfId="692"/>
    <cellStyle name="Vejica 20 3 2" xfId="2132"/>
    <cellStyle name="Vejica 20 3 2 2" xfId="8169"/>
    <cellStyle name="Vejica 20 3 2 2 2" xfId="10950"/>
    <cellStyle name="Vejica 20 3 2 3" xfId="5903"/>
    <cellStyle name="Vejica 20 3 2 3 2" xfId="10951"/>
    <cellStyle name="Vejica 20 3 2 4" xfId="10949"/>
    <cellStyle name="Vejica 20 3 3" xfId="2133"/>
    <cellStyle name="Vejica 20 3 3 2" xfId="7264"/>
    <cellStyle name="Vejica 20 3 3 2 2" xfId="10953"/>
    <cellStyle name="Vejica 20 3 3 3" xfId="10954"/>
    <cellStyle name="Vejica 20 3 3 4" xfId="10952"/>
    <cellStyle name="Vejica 20 3 4" xfId="4434"/>
    <cellStyle name="Vejica 20 3 4 2" xfId="10955"/>
    <cellStyle name="Vejica 20 3 5" xfId="4433"/>
    <cellStyle name="Vejica 20 3 5 2" xfId="10956"/>
    <cellStyle name="Vejica 20 3 6" xfId="6273"/>
    <cellStyle name="Vejica 20 3 6 2" xfId="10957"/>
    <cellStyle name="Vejica 20 3 7" xfId="10948"/>
    <cellStyle name="Vejica 20 4" xfId="2134"/>
    <cellStyle name="Vejica 20 4 2" xfId="7862"/>
    <cellStyle name="Vejica 20 4 2 2" xfId="10959"/>
    <cellStyle name="Vejica 20 4 3" xfId="7263"/>
    <cellStyle name="Vejica 20 4 3 2" xfId="10960"/>
    <cellStyle name="Vejica 20 4 4" xfId="10958"/>
    <cellStyle name="Vejica 20 5" xfId="2135"/>
    <cellStyle name="Vejica 20 5 2" xfId="4435"/>
    <cellStyle name="Vejica 20 5 2 2" xfId="10962"/>
    <cellStyle name="Vejica 20 5 3" xfId="6582"/>
    <cellStyle name="Vejica 20 5 3 2" xfId="10963"/>
    <cellStyle name="Vejica 20 5 4" xfId="10964"/>
    <cellStyle name="Vejica 20 5 5" xfId="10961"/>
    <cellStyle name="Vejica 20 5 6" xfId="14682"/>
    <cellStyle name="Vejica 20 5 7" xfId="6106"/>
    <cellStyle name="Vejica 20 6" xfId="2136"/>
    <cellStyle name="Vejica 20 6 2" xfId="2137"/>
    <cellStyle name="Vejica 20 6 2 2" xfId="4436"/>
    <cellStyle name="Vejica 20 6 2 2 2" xfId="10967"/>
    <cellStyle name="Vejica 20 6 2 3" xfId="10966"/>
    <cellStyle name="Vejica 20 6 3" xfId="2138"/>
    <cellStyle name="Vejica 20 6 3 2" xfId="2139"/>
    <cellStyle name="Vejica 20 6 3 2 2" xfId="4437"/>
    <cellStyle name="Vejica 20 6 3 2 2 2" xfId="10970"/>
    <cellStyle name="Vejica 20 6 3 2 3" xfId="10969"/>
    <cellStyle name="Vejica 20 6 3 3" xfId="2140"/>
    <cellStyle name="Vejica 20 6 3 3 2" xfId="4438"/>
    <cellStyle name="Vejica 20 6 3 3 2 2" xfId="10972"/>
    <cellStyle name="Vejica 20 6 3 3 3" xfId="10971"/>
    <cellStyle name="Vejica 20 6 3 4" xfId="4439"/>
    <cellStyle name="Vejica 20 6 3 4 2" xfId="10973"/>
    <cellStyle name="Vejica 20 6 3 5" xfId="10968"/>
    <cellStyle name="Vejica 20 6 4" xfId="4440"/>
    <cellStyle name="Vejica 20 6 4 2" xfId="10974"/>
    <cellStyle name="Vejica 20 6 5" xfId="10965"/>
    <cellStyle name="Vejica 20 7" xfId="2141"/>
    <cellStyle name="Vejica 20 7 2" xfId="4441"/>
    <cellStyle name="Vejica 20 7 2 2" xfId="10976"/>
    <cellStyle name="Vejica 20 7 3" xfId="10975"/>
    <cellStyle name="Vejica 20 8" xfId="2142"/>
    <cellStyle name="Vejica 20 8 2" xfId="4442"/>
    <cellStyle name="Vejica 20 8 2 2" xfId="10978"/>
    <cellStyle name="Vejica 20 8 3" xfId="10977"/>
    <cellStyle name="Vejica 20 9" xfId="2143"/>
    <cellStyle name="Vejica 20 9 2" xfId="10979"/>
    <cellStyle name="Vejica 21" xfId="693"/>
    <cellStyle name="Vejica 21 10" xfId="2144"/>
    <cellStyle name="Vejica 21 10 2" xfId="4444"/>
    <cellStyle name="Vejica 21 10 2 2" xfId="10982"/>
    <cellStyle name="Vejica 21 10 3" xfId="10981"/>
    <cellStyle name="Vejica 21 11" xfId="4445"/>
    <cellStyle name="Vejica 21 11 2" xfId="4446"/>
    <cellStyle name="Vejica 21 11 2 2" xfId="10984"/>
    <cellStyle name="Vejica 21 11 3" xfId="10983"/>
    <cellStyle name="Vejica 21 12" xfId="4447"/>
    <cellStyle name="Vejica 21 12 2" xfId="10985"/>
    <cellStyle name="Vejica 21 13" xfId="4448"/>
    <cellStyle name="Vejica 21 13 2" xfId="10986"/>
    <cellStyle name="Vejica 21 14" xfId="4443"/>
    <cellStyle name="Vejica 21 14 2" xfId="10987"/>
    <cellStyle name="Vejica 21 15" xfId="2520"/>
    <cellStyle name="Vejica 21 15 2" xfId="10988"/>
    <cellStyle name="Vejica 21 15 3" xfId="15406"/>
    <cellStyle name="Vejica 21 16" xfId="10980"/>
    <cellStyle name="Vejica 21 2" xfId="694"/>
    <cellStyle name="Vejica 21 2 10" xfId="10989"/>
    <cellStyle name="Vejica 21 2 2" xfId="695"/>
    <cellStyle name="Vejica 21 2 2 2" xfId="2145"/>
    <cellStyle name="Vejica 21 2 2 2 2" xfId="7055"/>
    <cellStyle name="Vejica 21 2 2 2 2 2" xfId="10992"/>
    <cellStyle name="Vejica 21 2 2 2 3" xfId="7262"/>
    <cellStyle name="Vejica 21 2 2 2 3 2" xfId="10993"/>
    <cellStyle name="Vejica 21 2 2 2 4" xfId="10991"/>
    <cellStyle name="Vejica 21 2 2 3" xfId="2146"/>
    <cellStyle name="Vejica 21 2 2 3 2" xfId="4451"/>
    <cellStyle name="Vejica 21 2 2 3 2 2" xfId="10995"/>
    <cellStyle name="Vejica 21 2 2 3 3" xfId="6583"/>
    <cellStyle name="Vejica 21 2 2 3 3 2" xfId="10996"/>
    <cellStyle name="Vejica 21 2 2 3 4" xfId="10997"/>
    <cellStyle name="Vejica 21 2 2 3 5" xfId="10994"/>
    <cellStyle name="Vejica 21 2 2 3 6" xfId="14687"/>
    <cellStyle name="Vejica 21 2 2 3 7" xfId="6111"/>
    <cellStyle name="Vejica 21 2 2 4" xfId="2147"/>
    <cellStyle name="Vejica 21 2 2 4 2" xfId="4452"/>
    <cellStyle name="Vejica 21 2 2 4 2 2" xfId="10999"/>
    <cellStyle name="Vejica 21 2 2 4 3" xfId="10998"/>
    <cellStyle name="Vejica 21 2 2 5" xfId="4453"/>
    <cellStyle name="Vejica 21 2 2 5 2" xfId="4454"/>
    <cellStyle name="Vejica 21 2 2 5 2 2" xfId="11001"/>
    <cellStyle name="Vejica 21 2 2 5 3" xfId="11000"/>
    <cellStyle name="Vejica 21 2 2 6" xfId="4455"/>
    <cellStyle name="Vejica 21 2 2 6 2" xfId="11002"/>
    <cellStyle name="Vejica 21 2 2 7" xfId="4450"/>
    <cellStyle name="Vejica 21 2 2 7 2" xfId="11003"/>
    <cellStyle name="Vejica 21 2 2 8" xfId="10990"/>
    <cellStyle name="Vejica 21 2 3" xfId="2148"/>
    <cellStyle name="Vejica 21 2 3 2" xfId="7859"/>
    <cellStyle name="Vejica 21 2 3 2 2" xfId="11005"/>
    <cellStyle name="Vejica 21 2 3 3" xfId="6196"/>
    <cellStyle name="Vejica 21 2 3 3 2" xfId="11006"/>
    <cellStyle name="Vejica 21 2 3 4" xfId="11004"/>
    <cellStyle name="Vejica 21 2 4" xfId="2149"/>
    <cellStyle name="Vejica 21 2 4 2" xfId="4456"/>
    <cellStyle name="Vejica 21 2 4 2 2" xfId="11008"/>
    <cellStyle name="Vejica 21 2 4 3" xfId="6584"/>
    <cellStyle name="Vejica 21 2 4 3 2" xfId="11009"/>
    <cellStyle name="Vejica 21 2 4 4" xfId="11010"/>
    <cellStyle name="Vejica 21 2 4 5" xfId="11007"/>
    <cellStyle name="Vejica 21 2 4 6" xfId="14686"/>
    <cellStyle name="Vejica 21 2 4 7" xfId="6110"/>
    <cellStyle name="Vejica 21 2 5" xfId="2150"/>
    <cellStyle name="Vejica 21 2 5 2" xfId="4457"/>
    <cellStyle name="Vejica 21 2 5 2 2" xfId="11012"/>
    <cellStyle name="Vejica 21 2 5 3" xfId="11011"/>
    <cellStyle name="Vejica 21 2 6" xfId="4458"/>
    <cellStyle name="Vejica 21 2 6 2" xfId="4459"/>
    <cellStyle name="Vejica 21 2 6 2 2" xfId="11014"/>
    <cellStyle name="Vejica 21 2 6 3" xfId="11013"/>
    <cellStyle name="Vejica 21 2 7" xfId="4460"/>
    <cellStyle name="Vejica 21 2 7 2" xfId="11015"/>
    <cellStyle name="Vejica 21 2 8" xfId="4461"/>
    <cellStyle name="Vejica 21 2 8 2" xfId="11016"/>
    <cellStyle name="Vejica 21 2 9" xfId="4449"/>
    <cellStyle name="Vejica 21 2 9 2" xfId="11017"/>
    <cellStyle name="Vejica 21 3" xfId="696"/>
    <cellStyle name="Vejica 21 3 2" xfId="2151"/>
    <cellStyle name="Vejica 21 3 2 2" xfId="8168"/>
    <cellStyle name="Vejica 21 3 2 2 2" xfId="11020"/>
    <cellStyle name="Vejica 21 3 2 3" xfId="7260"/>
    <cellStyle name="Vejica 21 3 2 3 2" xfId="11021"/>
    <cellStyle name="Vejica 21 3 2 4" xfId="11019"/>
    <cellStyle name="Vejica 21 3 3" xfId="2152"/>
    <cellStyle name="Vejica 21 3 3 2" xfId="6195"/>
    <cellStyle name="Vejica 21 3 3 2 2" xfId="11023"/>
    <cellStyle name="Vejica 21 3 3 3" xfId="11024"/>
    <cellStyle name="Vejica 21 3 3 4" xfId="11022"/>
    <cellStyle name="Vejica 21 3 4" xfId="4463"/>
    <cellStyle name="Vejica 21 3 4 2" xfId="11025"/>
    <cellStyle name="Vejica 21 3 5" xfId="4462"/>
    <cellStyle name="Vejica 21 3 5 2" xfId="11026"/>
    <cellStyle name="Vejica 21 3 6" xfId="7261"/>
    <cellStyle name="Vejica 21 3 6 2" xfId="11027"/>
    <cellStyle name="Vejica 21 3 7" xfId="11018"/>
    <cellStyle name="Vejica 21 4" xfId="2153"/>
    <cellStyle name="Vejica 21 4 2" xfId="7860"/>
    <cellStyle name="Vejica 21 4 2 2" xfId="11029"/>
    <cellStyle name="Vejica 21 4 3" xfId="5904"/>
    <cellStyle name="Vejica 21 4 3 2" xfId="11030"/>
    <cellStyle name="Vejica 21 4 4" xfId="11028"/>
    <cellStyle name="Vejica 21 5" xfId="2154"/>
    <cellStyle name="Vejica 21 5 2" xfId="4464"/>
    <cellStyle name="Vejica 21 5 2 2" xfId="11032"/>
    <cellStyle name="Vejica 21 5 3" xfId="6585"/>
    <cellStyle name="Vejica 21 5 3 2" xfId="11033"/>
    <cellStyle name="Vejica 21 5 4" xfId="11034"/>
    <cellStyle name="Vejica 21 5 5" xfId="11031"/>
    <cellStyle name="Vejica 21 5 6" xfId="14685"/>
    <cellStyle name="Vejica 21 5 7" xfId="6109"/>
    <cellStyle name="Vejica 21 6" xfId="2155"/>
    <cellStyle name="Vejica 21 6 2" xfId="2156"/>
    <cellStyle name="Vejica 21 6 2 2" xfId="4465"/>
    <cellStyle name="Vejica 21 6 2 2 2" xfId="11037"/>
    <cellStyle name="Vejica 21 6 2 3" xfId="11036"/>
    <cellStyle name="Vejica 21 6 3" xfId="2157"/>
    <cellStyle name="Vejica 21 6 3 2" xfId="2158"/>
    <cellStyle name="Vejica 21 6 3 2 2" xfId="4466"/>
    <cellStyle name="Vejica 21 6 3 2 2 2" xfId="11040"/>
    <cellStyle name="Vejica 21 6 3 2 3" xfId="11039"/>
    <cellStyle name="Vejica 21 6 3 3" xfId="2159"/>
    <cellStyle name="Vejica 21 6 3 3 2" xfId="4467"/>
    <cellStyle name="Vejica 21 6 3 3 2 2" xfId="11042"/>
    <cellStyle name="Vejica 21 6 3 3 3" xfId="11041"/>
    <cellStyle name="Vejica 21 6 3 4" xfId="4468"/>
    <cellStyle name="Vejica 21 6 3 4 2" xfId="11043"/>
    <cellStyle name="Vejica 21 6 3 5" xfId="11038"/>
    <cellStyle name="Vejica 21 6 4" xfId="4469"/>
    <cellStyle name="Vejica 21 6 4 2" xfId="11044"/>
    <cellStyle name="Vejica 21 6 5" xfId="11035"/>
    <cellStyle name="Vejica 21 7" xfId="2160"/>
    <cellStyle name="Vejica 21 7 2" xfId="4470"/>
    <cellStyle name="Vejica 21 7 2 2" xfId="11046"/>
    <cellStyle name="Vejica 21 7 3" xfId="11045"/>
    <cellStyle name="Vejica 21 8" xfId="2161"/>
    <cellStyle name="Vejica 21 8 2" xfId="4471"/>
    <cellStyle name="Vejica 21 8 2 2" xfId="11048"/>
    <cellStyle name="Vejica 21 8 3" xfId="11047"/>
    <cellStyle name="Vejica 21 9" xfId="2162"/>
    <cellStyle name="Vejica 21 9 2" xfId="11049"/>
    <cellStyle name="Vejica 22" xfId="697"/>
    <cellStyle name="Vejica 22 10" xfId="2163"/>
    <cellStyle name="Vejica 22 10 2" xfId="4473"/>
    <cellStyle name="Vejica 22 10 2 2" xfId="11052"/>
    <cellStyle name="Vejica 22 10 3" xfId="11051"/>
    <cellStyle name="Vejica 22 11" xfId="4474"/>
    <cellStyle name="Vejica 22 11 2" xfId="4475"/>
    <cellStyle name="Vejica 22 11 2 2" xfId="11054"/>
    <cellStyle name="Vejica 22 11 3" xfId="11053"/>
    <cellStyle name="Vejica 22 12" xfId="4476"/>
    <cellStyle name="Vejica 22 12 2" xfId="11055"/>
    <cellStyle name="Vejica 22 13" xfId="4477"/>
    <cellStyle name="Vejica 22 13 2" xfId="11056"/>
    <cellStyle name="Vejica 22 14" xfId="4472"/>
    <cellStyle name="Vejica 22 14 2" xfId="11057"/>
    <cellStyle name="Vejica 22 15" xfId="2521"/>
    <cellStyle name="Vejica 22 15 2" xfId="11058"/>
    <cellStyle name="Vejica 22 15 3" xfId="15407"/>
    <cellStyle name="Vejica 22 16" xfId="11050"/>
    <cellStyle name="Vejica 22 2" xfId="698"/>
    <cellStyle name="Vejica 22 2 10" xfId="11059"/>
    <cellStyle name="Vejica 22 2 2" xfId="699"/>
    <cellStyle name="Vejica 22 2 2 2" xfId="2164"/>
    <cellStyle name="Vejica 22 2 2 2 2" xfId="7054"/>
    <cellStyle name="Vejica 22 2 2 2 2 2" xfId="11062"/>
    <cellStyle name="Vejica 22 2 2 2 3" xfId="6194"/>
    <cellStyle name="Vejica 22 2 2 2 3 2" xfId="11063"/>
    <cellStyle name="Vejica 22 2 2 2 4" xfId="11061"/>
    <cellStyle name="Vejica 22 2 2 3" xfId="2165"/>
    <cellStyle name="Vejica 22 2 2 3 2" xfId="4480"/>
    <cellStyle name="Vejica 22 2 2 3 2 2" xfId="11065"/>
    <cellStyle name="Vejica 22 2 2 3 3" xfId="6586"/>
    <cellStyle name="Vejica 22 2 2 3 3 2" xfId="11066"/>
    <cellStyle name="Vejica 22 2 2 3 4" xfId="11067"/>
    <cellStyle name="Vejica 22 2 2 3 5" xfId="11064"/>
    <cellStyle name="Vejica 22 2 2 3 6" xfId="14690"/>
    <cellStyle name="Vejica 22 2 2 3 7" xfId="6114"/>
    <cellStyle name="Vejica 22 2 2 4" xfId="2166"/>
    <cellStyle name="Vejica 22 2 2 4 2" xfId="4481"/>
    <cellStyle name="Vejica 22 2 2 4 2 2" xfId="11069"/>
    <cellStyle name="Vejica 22 2 2 4 3" xfId="11068"/>
    <cellStyle name="Vejica 22 2 2 5" xfId="4482"/>
    <cellStyle name="Vejica 22 2 2 5 2" xfId="4483"/>
    <cellStyle name="Vejica 22 2 2 5 2 2" xfId="11071"/>
    <cellStyle name="Vejica 22 2 2 5 3" xfId="11070"/>
    <cellStyle name="Vejica 22 2 2 6" xfId="4484"/>
    <cellStyle name="Vejica 22 2 2 6 2" xfId="11072"/>
    <cellStyle name="Vejica 22 2 2 7" xfId="4479"/>
    <cellStyle name="Vejica 22 2 2 7 2" xfId="11073"/>
    <cellStyle name="Vejica 22 2 2 8" xfId="11060"/>
    <cellStyle name="Vejica 22 2 3" xfId="2167"/>
    <cellStyle name="Vejica 22 2 3 2" xfId="7858"/>
    <cellStyle name="Vejica 22 2 3 2 2" xfId="11075"/>
    <cellStyle name="Vejica 22 2 3 3" xfId="7259"/>
    <cellStyle name="Vejica 22 2 3 3 2" xfId="11076"/>
    <cellStyle name="Vejica 22 2 3 4" xfId="11074"/>
    <cellStyle name="Vejica 22 2 4" xfId="2168"/>
    <cellStyle name="Vejica 22 2 4 2" xfId="4485"/>
    <cellStyle name="Vejica 22 2 4 2 2" xfId="11078"/>
    <cellStyle name="Vejica 22 2 4 3" xfId="6587"/>
    <cellStyle name="Vejica 22 2 4 3 2" xfId="11079"/>
    <cellStyle name="Vejica 22 2 4 4" xfId="11080"/>
    <cellStyle name="Vejica 22 2 4 5" xfId="11077"/>
    <cellStyle name="Vejica 22 2 4 6" xfId="14689"/>
    <cellStyle name="Vejica 22 2 4 7" xfId="6113"/>
    <cellStyle name="Vejica 22 2 5" xfId="2169"/>
    <cellStyle name="Vejica 22 2 5 2" xfId="4486"/>
    <cellStyle name="Vejica 22 2 5 2 2" xfId="11082"/>
    <cellStyle name="Vejica 22 2 5 3" xfId="11081"/>
    <cellStyle name="Vejica 22 2 6" xfId="4487"/>
    <cellStyle name="Vejica 22 2 6 2" xfId="4488"/>
    <cellStyle name="Vejica 22 2 6 2 2" xfId="11084"/>
    <cellStyle name="Vejica 22 2 6 3" xfId="11083"/>
    <cellStyle name="Vejica 22 2 7" xfId="4489"/>
    <cellStyle name="Vejica 22 2 7 2" xfId="11085"/>
    <cellStyle name="Vejica 22 2 8" xfId="4490"/>
    <cellStyle name="Vejica 22 2 8 2" xfId="11086"/>
    <cellStyle name="Vejica 22 2 9" xfId="4478"/>
    <cellStyle name="Vejica 22 2 9 2" xfId="11087"/>
    <cellStyle name="Vejica 22 3" xfId="700"/>
    <cellStyle name="Vejica 22 3 2" xfId="2170"/>
    <cellStyle name="Vejica 22 3 2 2" xfId="7053"/>
    <cellStyle name="Vejica 22 3 2 2 2" xfId="11090"/>
    <cellStyle name="Vejica 22 3 2 3" xfId="5905"/>
    <cellStyle name="Vejica 22 3 2 3 2" xfId="11091"/>
    <cellStyle name="Vejica 22 3 2 4" xfId="11089"/>
    <cellStyle name="Vejica 22 3 3" xfId="2171"/>
    <cellStyle name="Vejica 22 3 3 2" xfId="7257"/>
    <cellStyle name="Vejica 22 3 3 2 2" xfId="11093"/>
    <cellStyle name="Vejica 22 3 3 3" xfId="11094"/>
    <cellStyle name="Vejica 22 3 3 4" xfId="11092"/>
    <cellStyle name="Vejica 22 3 4" xfId="4492"/>
    <cellStyle name="Vejica 22 3 4 2" xfId="11095"/>
    <cellStyle name="Vejica 22 3 5" xfId="4491"/>
    <cellStyle name="Vejica 22 3 5 2" xfId="11096"/>
    <cellStyle name="Vejica 22 3 6" xfId="6193"/>
    <cellStyle name="Vejica 22 3 6 2" xfId="11097"/>
    <cellStyle name="Vejica 22 3 7" xfId="11088"/>
    <cellStyle name="Vejica 22 4" xfId="2172"/>
    <cellStyle name="Vejica 22 4 2" xfId="7852"/>
    <cellStyle name="Vejica 22 4 2 2" xfId="11099"/>
    <cellStyle name="Vejica 22 4 3" xfId="7258"/>
    <cellStyle name="Vejica 22 4 3 2" xfId="11100"/>
    <cellStyle name="Vejica 22 4 4" xfId="11098"/>
    <cellStyle name="Vejica 22 5" xfId="2173"/>
    <cellStyle name="Vejica 22 5 2" xfId="4493"/>
    <cellStyle name="Vejica 22 5 2 2" xfId="11102"/>
    <cellStyle name="Vejica 22 5 3" xfId="6588"/>
    <cellStyle name="Vejica 22 5 3 2" xfId="11103"/>
    <cellStyle name="Vejica 22 5 4" xfId="11104"/>
    <cellStyle name="Vejica 22 5 5" xfId="11101"/>
    <cellStyle name="Vejica 22 5 6" xfId="14688"/>
    <cellStyle name="Vejica 22 5 7" xfId="6112"/>
    <cellStyle name="Vejica 22 6" xfId="2174"/>
    <cellStyle name="Vejica 22 6 2" xfId="2175"/>
    <cellStyle name="Vejica 22 6 2 2" xfId="4494"/>
    <cellStyle name="Vejica 22 6 2 2 2" xfId="11107"/>
    <cellStyle name="Vejica 22 6 2 3" xfId="11106"/>
    <cellStyle name="Vejica 22 6 3" xfId="2176"/>
    <cellStyle name="Vejica 22 6 3 2" xfId="2177"/>
    <cellStyle name="Vejica 22 6 3 2 2" xfId="4495"/>
    <cellStyle name="Vejica 22 6 3 2 2 2" xfId="11110"/>
    <cellStyle name="Vejica 22 6 3 2 3" xfId="11109"/>
    <cellStyle name="Vejica 22 6 3 3" xfId="2178"/>
    <cellStyle name="Vejica 22 6 3 3 2" xfId="4496"/>
    <cellStyle name="Vejica 22 6 3 3 2 2" xfId="11112"/>
    <cellStyle name="Vejica 22 6 3 3 3" xfId="11111"/>
    <cellStyle name="Vejica 22 6 3 4" xfId="4497"/>
    <cellStyle name="Vejica 22 6 3 4 2" xfId="11113"/>
    <cellStyle name="Vejica 22 6 3 5" xfId="11108"/>
    <cellStyle name="Vejica 22 6 4" xfId="4498"/>
    <cellStyle name="Vejica 22 6 4 2" xfId="11114"/>
    <cellStyle name="Vejica 22 6 5" xfId="11105"/>
    <cellStyle name="Vejica 22 7" xfId="2179"/>
    <cellStyle name="Vejica 22 7 2" xfId="4499"/>
    <cellStyle name="Vejica 22 7 2 2" xfId="11116"/>
    <cellStyle name="Vejica 22 7 3" xfId="11115"/>
    <cellStyle name="Vejica 22 8" xfId="2180"/>
    <cellStyle name="Vejica 22 8 2" xfId="4500"/>
    <cellStyle name="Vejica 22 8 2 2" xfId="11118"/>
    <cellStyle name="Vejica 22 8 3" xfId="11117"/>
    <cellStyle name="Vejica 22 9" xfId="2181"/>
    <cellStyle name="Vejica 22 9 2" xfId="11119"/>
    <cellStyle name="Vejica 23" xfId="701"/>
    <cellStyle name="Vejica 23 10" xfId="4502"/>
    <cellStyle name="Vejica 23 10 2" xfId="4503"/>
    <cellStyle name="Vejica 23 10 2 2" xfId="11122"/>
    <cellStyle name="Vejica 23 10 3" xfId="11121"/>
    <cellStyle name="Vejica 23 11" xfId="4504"/>
    <cellStyle name="Vejica 23 11 2" xfId="11123"/>
    <cellStyle name="Vejica 23 12" xfId="4505"/>
    <cellStyle name="Vejica 23 12 2" xfId="11124"/>
    <cellStyle name="Vejica 23 13" xfId="4501"/>
    <cellStyle name="Vejica 23 13 2" xfId="11125"/>
    <cellStyle name="Vejica 23 14" xfId="2522"/>
    <cellStyle name="Vejica 23 14 2" xfId="11126"/>
    <cellStyle name="Vejica 23 14 3" xfId="15408"/>
    <cellStyle name="Vejica 23 15" xfId="11120"/>
    <cellStyle name="Vejica 23 2" xfId="702"/>
    <cellStyle name="Vejica 23 2 2" xfId="703"/>
    <cellStyle name="Vejica 23 2 2 2" xfId="2182"/>
    <cellStyle name="Vejica 23 2 2 2 2" xfId="8166"/>
    <cellStyle name="Vejica 23 2 2 2 2 2" xfId="11130"/>
    <cellStyle name="Vejica 23 2 2 2 3" xfId="7256"/>
    <cellStyle name="Vejica 23 2 2 2 3 2" xfId="11131"/>
    <cellStyle name="Vejica 23 2 2 2 4" xfId="11129"/>
    <cellStyle name="Vejica 23 2 2 3" xfId="2183"/>
    <cellStyle name="Vejica 23 2 2 3 2" xfId="4508"/>
    <cellStyle name="Vejica 23 2 2 3 2 2" xfId="11133"/>
    <cellStyle name="Vejica 23 2 2 3 3" xfId="6589"/>
    <cellStyle name="Vejica 23 2 2 3 3 2" xfId="11134"/>
    <cellStyle name="Vejica 23 2 2 3 4" xfId="11135"/>
    <cellStyle name="Vejica 23 2 2 3 5" xfId="11132"/>
    <cellStyle name="Vejica 23 2 2 3 6" xfId="14693"/>
    <cellStyle name="Vejica 23 2 2 3 7" xfId="6117"/>
    <cellStyle name="Vejica 23 2 2 4" xfId="2184"/>
    <cellStyle name="Vejica 23 2 2 4 2" xfId="4509"/>
    <cellStyle name="Vejica 23 2 2 4 2 2" xfId="11137"/>
    <cellStyle name="Vejica 23 2 2 4 3" xfId="11136"/>
    <cellStyle name="Vejica 23 2 2 5" xfId="4510"/>
    <cellStyle name="Vejica 23 2 2 5 2" xfId="4511"/>
    <cellStyle name="Vejica 23 2 2 5 2 2" xfId="11139"/>
    <cellStyle name="Vejica 23 2 2 5 3" xfId="11138"/>
    <cellStyle name="Vejica 23 2 2 6" xfId="4512"/>
    <cellStyle name="Vejica 23 2 2 6 2" xfId="11140"/>
    <cellStyle name="Vejica 23 2 2 7" xfId="4507"/>
    <cellStyle name="Vejica 23 2 2 7 2" xfId="11141"/>
    <cellStyle name="Vejica 23 2 2 8" xfId="11128"/>
    <cellStyle name="Vejica 23 2 3" xfId="2185"/>
    <cellStyle name="Vejica 23 2 3 2" xfId="7857"/>
    <cellStyle name="Vejica 23 2 3 2 2" xfId="11143"/>
    <cellStyle name="Vejica 23 2 3 3" xfId="6192"/>
    <cellStyle name="Vejica 23 2 3 3 2" xfId="11144"/>
    <cellStyle name="Vejica 23 2 3 4" xfId="11142"/>
    <cellStyle name="Vejica 23 2 4" xfId="2186"/>
    <cellStyle name="Vejica 23 2 4 2" xfId="4513"/>
    <cellStyle name="Vejica 23 2 4 2 2" xfId="11146"/>
    <cellStyle name="Vejica 23 2 4 3" xfId="6590"/>
    <cellStyle name="Vejica 23 2 4 3 2" xfId="11147"/>
    <cellStyle name="Vejica 23 2 4 4" xfId="11148"/>
    <cellStyle name="Vejica 23 2 4 5" xfId="11145"/>
    <cellStyle name="Vejica 23 2 4 6" xfId="14692"/>
    <cellStyle name="Vejica 23 2 4 7" xfId="6116"/>
    <cellStyle name="Vejica 23 2 5" xfId="2187"/>
    <cellStyle name="Vejica 23 2 5 2" xfId="4514"/>
    <cellStyle name="Vejica 23 2 5 2 2" xfId="11150"/>
    <cellStyle name="Vejica 23 2 5 3" xfId="11149"/>
    <cellStyle name="Vejica 23 2 6" xfId="4515"/>
    <cellStyle name="Vejica 23 2 6 2" xfId="4516"/>
    <cellStyle name="Vejica 23 2 6 2 2" xfId="11152"/>
    <cellStyle name="Vejica 23 2 6 3" xfId="11151"/>
    <cellStyle name="Vejica 23 2 7" xfId="4517"/>
    <cellStyle name="Vejica 23 2 7 2" xfId="11153"/>
    <cellStyle name="Vejica 23 2 8" xfId="4506"/>
    <cellStyle name="Vejica 23 2 8 2" xfId="11154"/>
    <cellStyle name="Vejica 23 2 9" xfId="11127"/>
    <cellStyle name="Vejica 23 3" xfId="2188"/>
    <cellStyle name="Vejica 23 3 2" xfId="8135"/>
    <cellStyle name="Vejica 23 3 2 2" xfId="11156"/>
    <cellStyle name="Vejica 23 3 3" xfId="7253"/>
    <cellStyle name="Vejica 23 3 3 2" xfId="11157"/>
    <cellStyle name="Vejica 23 3 4" xfId="11155"/>
    <cellStyle name="Vejica 23 4" xfId="2189"/>
    <cellStyle name="Vejica 23 4 2" xfId="4518"/>
    <cellStyle name="Vejica 23 4 2 2" xfId="11159"/>
    <cellStyle name="Vejica 23 4 3" xfId="6591"/>
    <cellStyle name="Vejica 23 4 3 2" xfId="11160"/>
    <cellStyle name="Vejica 23 4 4" xfId="11161"/>
    <cellStyle name="Vejica 23 4 5" xfId="11158"/>
    <cellStyle name="Vejica 23 4 6" xfId="14691"/>
    <cellStyle name="Vejica 23 4 7" xfId="6115"/>
    <cellStyle name="Vejica 23 5" xfId="2190"/>
    <cellStyle name="Vejica 23 5 2" xfId="2191"/>
    <cellStyle name="Vejica 23 5 2 2" xfId="4519"/>
    <cellStyle name="Vejica 23 5 2 2 2" xfId="11164"/>
    <cellStyle name="Vejica 23 5 2 3" xfId="11163"/>
    <cellStyle name="Vejica 23 5 3" xfId="2192"/>
    <cellStyle name="Vejica 23 5 3 2" xfId="2193"/>
    <cellStyle name="Vejica 23 5 3 2 2" xfId="4520"/>
    <cellStyle name="Vejica 23 5 3 2 2 2" xfId="11167"/>
    <cellStyle name="Vejica 23 5 3 2 3" xfId="11166"/>
    <cellStyle name="Vejica 23 5 3 3" xfId="2194"/>
    <cellStyle name="Vejica 23 5 3 3 2" xfId="4521"/>
    <cellStyle name="Vejica 23 5 3 3 2 2" xfId="11169"/>
    <cellStyle name="Vejica 23 5 3 3 3" xfId="11168"/>
    <cellStyle name="Vejica 23 5 3 4" xfId="4522"/>
    <cellStyle name="Vejica 23 5 3 4 2" xfId="11170"/>
    <cellStyle name="Vejica 23 5 3 5" xfId="11165"/>
    <cellStyle name="Vejica 23 5 4" xfId="4523"/>
    <cellStyle name="Vejica 23 5 4 2" xfId="11171"/>
    <cellStyle name="Vejica 23 5 5" xfId="11162"/>
    <cellStyle name="Vejica 23 6" xfId="2195"/>
    <cellStyle name="Vejica 23 6 2" xfId="4524"/>
    <cellStyle name="Vejica 23 6 2 2" xfId="11173"/>
    <cellStyle name="Vejica 23 6 3" xfId="11172"/>
    <cellStyle name="Vejica 23 7" xfId="2196"/>
    <cellStyle name="Vejica 23 7 2" xfId="2197"/>
    <cellStyle name="Vejica 23 7 2 2" xfId="4525"/>
    <cellStyle name="Vejica 23 7 2 2 2" xfId="11176"/>
    <cellStyle name="Vejica 23 7 2 3" xfId="11175"/>
    <cellStyle name="Vejica 23 7 3" xfId="11174"/>
    <cellStyle name="Vejica 23 8" xfId="2198"/>
    <cellStyle name="Vejica 23 8 2" xfId="11177"/>
    <cellStyle name="Vejica 23 9" xfId="2199"/>
    <cellStyle name="Vejica 23 9 2" xfId="4526"/>
    <cellStyle name="Vejica 23 9 2 2" xfId="11179"/>
    <cellStyle name="Vejica 23 9 3" xfId="11178"/>
    <cellStyle name="Vejica 24" xfId="704"/>
    <cellStyle name="Vejica 24 10" xfId="4528"/>
    <cellStyle name="Vejica 24 10 2" xfId="4529"/>
    <cellStyle name="Vejica 24 10 2 2" xfId="11182"/>
    <cellStyle name="Vejica 24 10 3" xfId="11181"/>
    <cellStyle name="Vejica 24 11" xfId="4530"/>
    <cellStyle name="Vejica 24 11 2" xfId="11183"/>
    <cellStyle name="Vejica 24 12" xfId="4531"/>
    <cellStyle name="Vejica 24 12 2" xfId="11184"/>
    <cellStyle name="Vejica 24 13" xfId="4527"/>
    <cellStyle name="Vejica 24 13 2" xfId="11185"/>
    <cellStyle name="Vejica 24 14" xfId="2523"/>
    <cellStyle name="Vejica 24 14 2" xfId="11186"/>
    <cellStyle name="Vejica 24 14 3" xfId="15409"/>
    <cellStyle name="Vejica 24 15" xfId="11180"/>
    <cellStyle name="Vejica 24 2" xfId="705"/>
    <cellStyle name="Vejica 24 2 2" xfId="706"/>
    <cellStyle name="Vejica 24 2 2 2" xfId="2200"/>
    <cellStyle name="Vejica 24 2 2 2 2" xfId="8235"/>
    <cellStyle name="Vejica 24 2 2 2 2 2" xfId="11190"/>
    <cellStyle name="Vejica 24 2 2 2 3" xfId="7255"/>
    <cellStyle name="Vejica 24 2 2 2 3 2" xfId="11191"/>
    <cellStyle name="Vejica 24 2 2 2 4" xfId="11189"/>
    <cellStyle name="Vejica 24 2 2 3" xfId="2201"/>
    <cellStyle name="Vejica 24 2 2 3 2" xfId="4534"/>
    <cellStyle name="Vejica 24 2 2 3 2 2" xfId="11193"/>
    <cellStyle name="Vejica 24 2 2 3 3" xfId="6592"/>
    <cellStyle name="Vejica 24 2 2 3 3 2" xfId="11194"/>
    <cellStyle name="Vejica 24 2 2 3 4" xfId="11195"/>
    <cellStyle name="Vejica 24 2 2 3 5" xfId="11192"/>
    <cellStyle name="Vejica 24 2 2 3 6" xfId="14696"/>
    <cellStyle name="Vejica 24 2 2 3 7" xfId="6120"/>
    <cellStyle name="Vejica 24 2 2 4" xfId="2202"/>
    <cellStyle name="Vejica 24 2 2 4 2" xfId="4535"/>
    <cellStyle name="Vejica 24 2 2 4 2 2" xfId="11197"/>
    <cellStyle name="Vejica 24 2 2 4 3" xfId="11196"/>
    <cellStyle name="Vejica 24 2 2 5" xfId="4536"/>
    <cellStyle name="Vejica 24 2 2 5 2" xfId="4537"/>
    <cellStyle name="Vejica 24 2 2 5 2 2" xfId="11199"/>
    <cellStyle name="Vejica 24 2 2 5 3" xfId="11198"/>
    <cellStyle name="Vejica 24 2 2 6" xfId="4538"/>
    <cellStyle name="Vejica 24 2 2 6 2" xfId="11200"/>
    <cellStyle name="Vejica 24 2 2 7" xfId="4533"/>
    <cellStyle name="Vejica 24 2 2 7 2" xfId="11201"/>
    <cellStyle name="Vejica 24 2 2 8" xfId="11188"/>
    <cellStyle name="Vejica 24 2 3" xfId="2203"/>
    <cellStyle name="Vejica 24 2 3 2" xfId="7856"/>
    <cellStyle name="Vejica 24 2 3 2 2" xfId="11203"/>
    <cellStyle name="Vejica 24 2 3 3" xfId="6274"/>
    <cellStyle name="Vejica 24 2 3 3 2" xfId="11204"/>
    <cellStyle name="Vejica 24 2 3 4" xfId="11202"/>
    <cellStyle name="Vejica 24 2 4" xfId="2204"/>
    <cellStyle name="Vejica 24 2 4 2" xfId="4539"/>
    <cellStyle name="Vejica 24 2 4 2 2" xfId="11206"/>
    <cellStyle name="Vejica 24 2 4 3" xfId="6593"/>
    <cellStyle name="Vejica 24 2 4 3 2" xfId="11207"/>
    <cellStyle name="Vejica 24 2 4 4" xfId="11208"/>
    <cellStyle name="Vejica 24 2 4 5" xfId="11205"/>
    <cellStyle name="Vejica 24 2 4 6" xfId="14695"/>
    <cellStyle name="Vejica 24 2 4 7" xfId="6119"/>
    <cellStyle name="Vejica 24 2 5" xfId="2205"/>
    <cellStyle name="Vejica 24 2 5 2" xfId="4540"/>
    <cellStyle name="Vejica 24 2 5 2 2" xfId="11210"/>
    <cellStyle name="Vejica 24 2 5 3" xfId="11209"/>
    <cellStyle name="Vejica 24 2 6" xfId="4541"/>
    <cellStyle name="Vejica 24 2 6 2" xfId="4542"/>
    <cellStyle name="Vejica 24 2 6 2 2" xfId="11212"/>
    <cellStyle name="Vejica 24 2 6 3" xfId="11211"/>
    <cellStyle name="Vejica 24 2 7" xfId="4543"/>
    <cellStyle name="Vejica 24 2 7 2" xfId="11213"/>
    <cellStyle name="Vejica 24 2 8" xfId="4532"/>
    <cellStyle name="Vejica 24 2 8 2" xfId="11214"/>
    <cellStyle name="Vejica 24 2 9" xfId="11187"/>
    <cellStyle name="Vejica 24 3" xfId="2206"/>
    <cellStyle name="Vejica 24 3 2" xfId="7855"/>
    <cellStyle name="Vejica 24 3 2 2" xfId="11216"/>
    <cellStyle name="Vejica 24 3 3" xfId="7254"/>
    <cellStyle name="Vejica 24 3 3 2" xfId="11217"/>
    <cellStyle name="Vejica 24 3 4" xfId="11215"/>
    <cellStyle name="Vejica 24 4" xfId="2207"/>
    <cellStyle name="Vejica 24 4 2" xfId="4544"/>
    <cellStyle name="Vejica 24 4 2 2" xfId="11219"/>
    <cellStyle name="Vejica 24 4 3" xfId="6594"/>
    <cellStyle name="Vejica 24 4 3 2" xfId="11220"/>
    <cellStyle name="Vejica 24 4 4" xfId="11221"/>
    <cellStyle name="Vejica 24 4 5" xfId="11218"/>
    <cellStyle name="Vejica 24 4 6" xfId="14694"/>
    <cellStyle name="Vejica 24 4 7" xfId="6118"/>
    <cellStyle name="Vejica 24 5" xfId="2208"/>
    <cellStyle name="Vejica 24 5 2" xfId="2209"/>
    <cellStyle name="Vejica 24 5 2 2" xfId="4545"/>
    <cellStyle name="Vejica 24 5 2 2 2" xfId="11224"/>
    <cellStyle name="Vejica 24 5 2 3" xfId="11223"/>
    <cellStyle name="Vejica 24 5 3" xfId="2210"/>
    <cellStyle name="Vejica 24 5 3 2" xfId="2211"/>
    <cellStyle name="Vejica 24 5 3 2 2" xfId="4546"/>
    <cellStyle name="Vejica 24 5 3 2 2 2" xfId="11227"/>
    <cellStyle name="Vejica 24 5 3 2 3" xfId="11226"/>
    <cellStyle name="Vejica 24 5 3 3" xfId="2212"/>
    <cellStyle name="Vejica 24 5 3 3 2" xfId="4547"/>
    <cellStyle name="Vejica 24 5 3 3 2 2" xfId="11229"/>
    <cellStyle name="Vejica 24 5 3 3 3" xfId="11228"/>
    <cellStyle name="Vejica 24 5 3 4" xfId="4548"/>
    <cellStyle name="Vejica 24 5 3 4 2" xfId="11230"/>
    <cellStyle name="Vejica 24 5 3 5" xfId="11225"/>
    <cellStyle name="Vejica 24 5 4" xfId="4549"/>
    <cellStyle name="Vejica 24 5 4 2" xfId="11231"/>
    <cellStyle name="Vejica 24 5 5" xfId="11222"/>
    <cellStyle name="Vejica 24 6" xfId="2213"/>
    <cellStyle name="Vejica 24 6 2" xfId="4550"/>
    <cellStyle name="Vejica 24 6 2 2" xfId="11233"/>
    <cellStyle name="Vejica 24 6 3" xfId="11232"/>
    <cellStyle name="Vejica 24 7" xfId="2214"/>
    <cellStyle name="Vejica 24 7 2" xfId="2215"/>
    <cellStyle name="Vejica 24 7 2 2" xfId="4551"/>
    <cellStyle name="Vejica 24 7 2 2 2" xfId="11236"/>
    <cellStyle name="Vejica 24 7 2 3" xfId="11235"/>
    <cellStyle name="Vejica 24 7 3" xfId="11234"/>
    <cellStyle name="Vejica 24 8" xfId="2216"/>
    <cellStyle name="Vejica 24 8 2" xfId="11237"/>
    <cellStyle name="Vejica 24 9" xfId="2217"/>
    <cellStyle name="Vejica 24 9 2" xfId="4552"/>
    <cellStyle name="Vejica 24 9 2 2" xfId="11239"/>
    <cellStyle name="Vejica 24 9 3" xfId="11238"/>
    <cellStyle name="Vejica 25" xfId="707"/>
    <cellStyle name="Vejica 25 10" xfId="4554"/>
    <cellStyle name="Vejica 25 10 2" xfId="4555"/>
    <cellStyle name="Vejica 25 10 2 2" xfId="11242"/>
    <cellStyle name="Vejica 25 10 3" xfId="11241"/>
    <cellStyle name="Vejica 25 11" xfId="4556"/>
    <cellStyle name="Vejica 25 11 2" xfId="11243"/>
    <cellStyle name="Vejica 25 12" xfId="4557"/>
    <cellStyle name="Vejica 25 12 2" xfId="11244"/>
    <cellStyle name="Vejica 25 13" xfId="4553"/>
    <cellStyle name="Vejica 25 13 2" xfId="11245"/>
    <cellStyle name="Vejica 25 14" xfId="2524"/>
    <cellStyle name="Vejica 25 14 2" xfId="11246"/>
    <cellStyle name="Vejica 25 14 3" xfId="15410"/>
    <cellStyle name="Vejica 25 15" xfId="11240"/>
    <cellStyle name="Vejica 25 2" xfId="708"/>
    <cellStyle name="Vejica 25 2 2" xfId="709"/>
    <cellStyle name="Vejica 25 2 2 2" xfId="2218"/>
    <cellStyle name="Vejica 25 2 2 2 2" xfId="7853"/>
    <cellStyle name="Vejica 25 2 2 2 2 2" xfId="11250"/>
    <cellStyle name="Vejica 25 2 2 2 3" xfId="7252"/>
    <cellStyle name="Vejica 25 2 2 2 3 2" xfId="11251"/>
    <cellStyle name="Vejica 25 2 2 2 4" xfId="11249"/>
    <cellStyle name="Vejica 25 2 2 3" xfId="2219"/>
    <cellStyle name="Vejica 25 2 2 3 2" xfId="4560"/>
    <cellStyle name="Vejica 25 2 2 3 2 2" xfId="11253"/>
    <cellStyle name="Vejica 25 2 2 3 3" xfId="6595"/>
    <cellStyle name="Vejica 25 2 2 3 3 2" xfId="11254"/>
    <cellStyle name="Vejica 25 2 2 3 4" xfId="11255"/>
    <cellStyle name="Vejica 25 2 2 3 5" xfId="11252"/>
    <cellStyle name="Vejica 25 2 2 3 6" xfId="14699"/>
    <cellStyle name="Vejica 25 2 2 3 7" xfId="6123"/>
    <cellStyle name="Vejica 25 2 2 4" xfId="2220"/>
    <cellStyle name="Vejica 25 2 2 4 2" xfId="4561"/>
    <cellStyle name="Vejica 25 2 2 4 2 2" xfId="11257"/>
    <cellStyle name="Vejica 25 2 2 4 3" xfId="11256"/>
    <cellStyle name="Vejica 25 2 2 5" xfId="4562"/>
    <cellStyle name="Vejica 25 2 2 5 2" xfId="4563"/>
    <cellStyle name="Vejica 25 2 2 5 2 2" xfId="11259"/>
    <cellStyle name="Vejica 25 2 2 5 3" xfId="11258"/>
    <cellStyle name="Vejica 25 2 2 6" xfId="4564"/>
    <cellStyle name="Vejica 25 2 2 6 2" xfId="11260"/>
    <cellStyle name="Vejica 25 2 2 7" xfId="4559"/>
    <cellStyle name="Vejica 25 2 2 7 2" xfId="11261"/>
    <cellStyle name="Vejica 25 2 2 8" xfId="11248"/>
    <cellStyle name="Vejica 25 2 3" xfId="2221"/>
    <cellStyle name="Vejica 25 2 3 2" xfId="8167"/>
    <cellStyle name="Vejica 25 2 3 2 2" xfId="11263"/>
    <cellStyle name="Vejica 25 2 3 3" xfId="6420"/>
    <cellStyle name="Vejica 25 2 3 3 2" xfId="11264"/>
    <cellStyle name="Vejica 25 2 3 4" xfId="11262"/>
    <cellStyle name="Vejica 25 2 4" xfId="2222"/>
    <cellStyle name="Vejica 25 2 4 2" xfId="4565"/>
    <cellStyle name="Vejica 25 2 4 2 2" xfId="11266"/>
    <cellStyle name="Vejica 25 2 4 3" xfId="6596"/>
    <cellStyle name="Vejica 25 2 4 3 2" xfId="11267"/>
    <cellStyle name="Vejica 25 2 4 4" xfId="11268"/>
    <cellStyle name="Vejica 25 2 4 5" xfId="11265"/>
    <cellStyle name="Vejica 25 2 4 6" xfId="14698"/>
    <cellStyle name="Vejica 25 2 4 7" xfId="6122"/>
    <cellStyle name="Vejica 25 2 5" xfId="2223"/>
    <cellStyle name="Vejica 25 2 5 2" xfId="4566"/>
    <cellStyle name="Vejica 25 2 5 2 2" xfId="11270"/>
    <cellStyle name="Vejica 25 2 5 3" xfId="11269"/>
    <cellStyle name="Vejica 25 2 6" xfId="4567"/>
    <cellStyle name="Vejica 25 2 6 2" xfId="4568"/>
    <cellStyle name="Vejica 25 2 6 2 2" xfId="11272"/>
    <cellStyle name="Vejica 25 2 6 3" xfId="11271"/>
    <cellStyle name="Vejica 25 2 7" xfId="4569"/>
    <cellStyle name="Vejica 25 2 7 2" xfId="11273"/>
    <cellStyle name="Vejica 25 2 8" xfId="4558"/>
    <cellStyle name="Vejica 25 2 8 2" xfId="11274"/>
    <cellStyle name="Vejica 25 2 9" xfId="11247"/>
    <cellStyle name="Vejica 25 3" xfId="2224"/>
    <cellStyle name="Vejica 25 3 2" xfId="7854"/>
    <cellStyle name="Vejica 25 3 2 2" xfId="11276"/>
    <cellStyle name="Vejica 25 3 3" xfId="5907"/>
    <cellStyle name="Vejica 25 3 3 2" xfId="11277"/>
    <cellStyle name="Vejica 25 3 4" xfId="11275"/>
    <cellStyle name="Vejica 25 4" xfId="2225"/>
    <cellStyle name="Vejica 25 4 2" xfId="4570"/>
    <cellStyle name="Vejica 25 4 2 2" xfId="11279"/>
    <cellStyle name="Vejica 25 4 3" xfId="6597"/>
    <cellStyle name="Vejica 25 4 3 2" xfId="11280"/>
    <cellStyle name="Vejica 25 4 4" xfId="11281"/>
    <cellStyle name="Vejica 25 4 5" xfId="11278"/>
    <cellStyle name="Vejica 25 4 6" xfId="14697"/>
    <cellStyle name="Vejica 25 4 7" xfId="6121"/>
    <cellStyle name="Vejica 25 5" xfId="2226"/>
    <cellStyle name="Vejica 25 5 2" xfId="2227"/>
    <cellStyle name="Vejica 25 5 2 2" xfId="4571"/>
    <cellStyle name="Vejica 25 5 2 2 2" xfId="11284"/>
    <cellStyle name="Vejica 25 5 2 3" xfId="11283"/>
    <cellStyle name="Vejica 25 5 3" xfId="2228"/>
    <cellStyle name="Vejica 25 5 3 2" xfId="2229"/>
    <cellStyle name="Vejica 25 5 3 2 2" xfId="4572"/>
    <cellStyle name="Vejica 25 5 3 2 2 2" xfId="11287"/>
    <cellStyle name="Vejica 25 5 3 2 3" xfId="11286"/>
    <cellStyle name="Vejica 25 5 3 3" xfId="2230"/>
    <cellStyle name="Vejica 25 5 3 3 2" xfId="4573"/>
    <cellStyle name="Vejica 25 5 3 3 2 2" xfId="11289"/>
    <cellStyle name="Vejica 25 5 3 3 3" xfId="11288"/>
    <cellStyle name="Vejica 25 5 3 4" xfId="4574"/>
    <cellStyle name="Vejica 25 5 3 4 2" xfId="11290"/>
    <cellStyle name="Vejica 25 5 3 5" xfId="11285"/>
    <cellStyle name="Vejica 25 5 4" xfId="4575"/>
    <cellStyle name="Vejica 25 5 4 2" xfId="11291"/>
    <cellStyle name="Vejica 25 5 5" xfId="11282"/>
    <cellStyle name="Vejica 25 6" xfId="2231"/>
    <cellStyle name="Vejica 25 6 2" xfId="4576"/>
    <cellStyle name="Vejica 25 6 2 2" xfId="11293"/>
    <cellStyle name="Vejica 25 6 3" xfId="11292"/>
    <cellStyle name="Vejica 25 7" xfId="2232"/>
    <cellStyle name="Vejica 25 7 2" xfId="2233"/>
    <cellStyle name="Vejica 25 7 2 2" xfId="4577"/>
    <cellStyle name="Vejica 25 7 2 2 2" xfId="11296"/>
    <cellStyle name="Vejica 25 7 2 3" xfId="11295"/>
    <cellStyle name="Vejica 25 7 3" xfId="11294"/>
    <cellStyle name="Vejica 25 8" xfId="2234"/>
    <cellStyle name="Vejica 25 8 2" xfId="11297"/>
    <cellStyle name="Vejica 25 9" xfId="2235"/>
    <cellStyle name="Vejica 25 9 2" xfId="4578"/>
    <cellStyle name="Vejica 25 9 2 2" xfId="11299"/>
    <cellStyle name="Vejica 25 9 3" xfId="11298"/>
    <cellStyle name="Vejica 26" xfId="710"/>
    <cellStyle name="Vejica 26 2" xfId="2236"/>
    <cellStyle name="Vejica 26 2 2" xfId="6422"/>
    <cellStyle name="Vejica 26 2 2 2" xfId="11302"/>
    <cellStyle name="Vejica 26 2 3" xfId="11303"/>
    <cellStyle name="Vejica 26 2 4" xfId="11301"/>
    <cellStyle name="Vejica 26 3" xfId="2237"/>
    <cellStyle name="Vejica 26 3 2" xfId="11304"/>
    <cellStyle name="Vejica 26 4" xfId="4579"/>
    <cellStyle name="Vejica 26 4 2" xfId="11305"/>
    <cellStyle name="Vejica 26 5" xfId="7251"/>
    <cellStyle name="Vejica 26 5 2" xfId="11306"/>
    <cellStyle name="Vejica 26 6" xfId="11300"/>
    <cellStyle name="Vejica 27" xfId="711"/>
    <cellStyle name="Vejica 27 2" xfId="2238"/>
    <cellStyle name="Vejica 27 2 2" xfId="7249"/>
    <cellStyle name="Vejica 27 2 2 2" xfId="11309"/>
    <cellStyle name="Vejica 27 2 3" xfId="11310"/>
    <cellStyle name="Vejica 27 2 4" xfId="11308"/>
    <cellStyle name="Vejica 27 3" xfId="2239"/>
    <cellStyle name="Vejica 27 3 2" xfId="11311"/>
    <cellStyle name="Vejica 27 4" xfId="4580"/>
    <cellStyle name="Vejica 27 4 2" xfId="11312"/>
    <cellStyle name="Vejica 27 5" xfId="7250"/>
    <cellStyle name="Vejica 27 5 2" xfId="11313"/>
    <cellStyle name="Vejica 27 6" xfId="11307"/>
    <cellStyle name="Vejica 28" xfId="712"/>
    <cellStyle name="Vejica 28 2" xfId="2240"/>
    <cellStyle name="Vejica 28 2 2" xfId="5908"/>
    <cellStyle name="Vejica 28 2 2 2" xfId="11316"/>
    <cellStyle name="Vejica 28 2 3" xfId="11317"/>
    <cellStyle name="Vejica 28 2 4" xfId="11315"/>
    <cellStyle name="Vejica 28 3" xfId="2241"/>
    <cellStyle name="Vejica 28 3 2" xfId="11318"/>
    <cellStyle name="Vejica 28 4" xfId="4581"/>
    <cellStyle name="Vejica 28 4 2" xfId="11319"/>
    <cellStyle name="Vejica 28 5" xfId="6423"/>
    <cellStyle name="Vejica 28 5 2" xfId="11320"/>
    <cellStyle name="Vejica 28 6" xfId="11314"/>
    <cellStyle name="Vejica 29" xfId="713"/>
    <cellStyle name="Vejica 29 2" xfId="2242"/>
    <cellStyle name="Vejica 29 2 2" xfId="5910"/>
    <cellStyle name="Vejica 29 2 2 2" xfId="11323"/>
    <cellStyle name="Vejica 29 2 3" xfId="11324"/>
    <cellStyle name="Vejica 29 2 4" xfId="11322"/>
    <cellStyle name="Vejica 29 3" xfId="2243"/>
    <cellStyle name="Vejica 29 3 2" xfId="11325"/>
    <cellStyle name="Vejica 29 4" xfId="4582"/>
    <cellStyle name="Vejica 29 4 2" xfId="11326"/>
    <cellStyle name="Vejica 29 5" xfId="5909"/>
    <cellStyle name="Vejica 29 5 2" xfId="11327"/>
    <cellStyle name="Vejica 29 6" xfId="11321"/>
    <cellStyle name="Vejica 3" xfId="714"/>
    <cellStyle name="Vejica 3 10" xfId="715"/>
    <cellStyle name="Vejica 3 10 10" xfId="11329"/>
    <cellStyle name="Vejica 3 10 2" xfId="716"/>
    <cellStyle name="Vejica 3 10 2 2" xfId="717"/>
    <cellStyle name="Vejica 3 10 2 2 2" xfId="2244"/>
    <cellStyle name="Vejica 3 10 2 2 2 2" xfId="7052"/>
    <cellStyle name="Vejica 3 10 2 2 2 2 2" xfId="11333"/>
    <cellStyle name="Vejica 3 10 2 2 2 3" xfId="7248"/>
    <cellStyle name="Vejica 3 10 2 2 2 3 2" xfId="11334"/>
    <cellStyle name="Vejica 3 10 2 2 2 4" xfId="11332"/>
    <cellStyle name="Vejica 3 10 2 2 3" xfId="2245"/>
    <cellStyle name="Vejica 3 10 2 2 3 2" xfId="4587"/>
    <cellStyle name="Vejica 3 10 2 2 3 2 2" xfId="11336"/>
    <cellStyle name="Vejica 3 10 2 2 3 3" xfId="6598"/>
    <cellStyle name="Vejica 3 10 2 2 3 3 2" xfId="11337"/>
    <cellStyle name="Vejica 3 10 2 2 3 4" xfId="11338"/>
    <cellStyle name="Vejica 3 10 2 2 3 5" xfId="11335"/>
    <cellStyle name="Vejica 3 10 2 2 3 6" xfId="14703"/>
    <cellStyle name="Vejica 3 10 2 2 3 7" xfId="6127"/>
    <cellStyle name="Vejica 3 10 2 2 4" xfId="2246"/>
    <cellStyle name="Vejica 3 10 2 2 4 2" xfId="4589"/>
    <cellStyle name="Vejica 3 10 2 2 4 2 2" xfId="5351"/>
    <cellStyle name="Vejica 3 10 2 2 4 2 2 2" xfId="11341"/>
    <cellStyle name="Vejica 3 10 2 2 4 2 2 3" xfId="15511"/>
    <cellStyle name="Vejica 3 10 2 2 4 2 3" xfId="11340"/>
    <cellStyle name="Vejica 3 10 2 2 4 3" xfId="4588"/>
    <cellStyle name="Vejica 3 10 2 2 4 3 2" xfId="11342"/>
    <cellStyle name="Vejica 3 10 2 2 4 4" xfId="11339"/>
    <cellStyle name="Vejica 3 10 2 2 4 5" xfId="15387"/>
    <cellStyle name="Vejica 3 10 2 2 5" xfId="4590"/>
    <cellStyle name="Vejica 3 10 2 2 5 2" xfId="4591"/>
    <cellStyle name="Vejica 3 10 2 2 5 2 2" xfId="5512"/>
    <cellStyle name="Vejica 3 10 2 2 5 2 2 2" xfId="11345"/>
    <cellStyle name="Vejica 3 10 2 2 5 2 3" xfId="11344"/>
    <cellStyle name="Vejica 3 10 2 2 5 3" xfId="5278"/>
    <cellStyle name="Vejica 3 10 2 2 5 3 2" xfId="11346"/>
    <cellStyle name="Vejica 3 10 2 2 5 4" xfId="11343"/>
    <cellStyle name="Vejica 3 10 2 2 6" xfId="4592"/>
    <cellStyle name="Vejica 3 10 2 2 6 2" xfId="5350"/>
    <cellStyle name="Vejica 3 10 2 2 6 2 2" xfId="11348"/>
    <cellStyle name="Vejica 3 10 2 2 6 3" xfId="11347"/>
    <cellStyle name="Vejica 3 10 2 2 7" xfId="4586"/>
    <cellStyle name="Vejica 3 10 2 2 7 2" xfId="11349"/>
    <cellStyle name="Vejica 3 10 2 2 8" xfId="11331"/>
    <cellStyle name="Vejica 3 10 2 3" xfId="2247"/>
    <cellStyle name="Vejica 3 10 2 3 2" xfId="4593"/>
    <cellStyle name="Vejica 3 10 2 3 2 2" xfId="7246"/>
    <cellStyle name="Vejica 3 10 2 3 2 2 2" xfId="11352"/>
    <cellStyle name="Vejica 3 10 2 3 2 3" xfId="11353"/>
    <cellStyle name="Vejica 3 10 2 3 2 4" xfId="11351"/>
    <cellStyle name="Vejica 3 10 2 3 3" xfId="7247"/>
    <cellStyle name="Vejica 3 10 2 3 3 2" xfId="11354"/>
    <cellStyle name="Vejica 3 10 2 3 4" xfId="11350"/>
    <cellStyle name="Vejica 3 10 2 4" xfId="2248"/>
    <cellStyle name="Vejica 3 10 2 4 2" xfId="4595"/>
    <cellStyle name="Vejica 3 10 2 4 2 2" xfId="5352"/>
    <cellStyle name="Vejica 3 10 2 4 2 2 2" xfId="11357"/>
    <cellStyle name="Vejica 3 10 2 4 2 3" xfId="11356"/>
    <cellStyle name="Vejica 3 10 2 4 3" xfId="4594"/>
    <cellStyle name="Vejica 3 10 2 4 3 2" xfId="11358"/>
    <cellStyle name="Vejica 3 10 2 4 4" xfId="6599"/>
    <cellStyle name="Vejica 3 10 2 4 4 2" xfId="11359"/>
    <cellStyle name="Vejica 3 10 2 4 5" xfId="11360"/>
    <cellStyle name="Vejica 3 10 2 4 6" xfId="11355"/>
    <cellStyle name="Vejica 3 10 2 4 7" xfId="14702"/>
    <cellStyle name="Vejica 3 10 2 4 8" xfId="6126"/>
    <cellStyle name="Vejica 3 10 2 5" xfId="2249"/>
    <cellStyle name="Vejica 3 10 2 5 2" xfId="4597"/>
    <cellStyle name="Vejica 3 10 2 5 2 2" xfId="5353"/>
    <cellStyle name="Vejica 3 10 2 5 2 2 2" xfId="11363"/>
    <cellStyle name="Vejica 3 10 2 5 2 2 3" xfId="15512"/>
    <cellStyle name="Vejica 3 10 2 5 2 3" xfId="11362"/>
    <cellStyle name="Vejica 3 10 2 5 3" xfId="4596"/>
    <cellStyle name="Vejica 3 10 2 5 3 2" xfId="11364"/>
    <cellStyle name="Vejica 3 10 2 5 4" xfId="11361"/>
    <cellStyle name="Vejica 3 10 2 5 5" xfId="15388"/>
    <cellStyle name="Vejica 3 10 2 6" xfId="4598"/>
    <cellStyle name="Vejica 3 10 2 6 2" xfId="4599"/>
    <cellStyle name="Vejica 3 10 2 6 2 2" xfId="5513"/>
    <cellStyle name="Vejica 3 10 2 6 2 2 2" xfId="11367"/>
    <cellStyle name="Vejica 3 10 2 6 2 3" xfId="11366"/>
    <cellStyle name="Vejica 3 10 2 6 3" xfId="5279"/>
    <cellStyle name="Vejica 3 10 2 6 3 2" xfId="11368"/>
    <cellStyle name="Vejica 3 10 2 6 4" xfId="11365"/>
    <cellStyle name="Vejica 3 10 2 7" xfId="4600"/>
    <cellStyle name="Vejica 3 10 2 7 2" xfId="5349"/>
    <cellStyle name="Vejica 3 10 2 7 2 2" xfId="11370"/>
    <cellStyle name="Vejica 3 10 2 7 3" xfId="11369"/>
    <cellStyle name="Vejica 3 10 2 8" xfId="4585"/>
    <cellStyle name="Vejica 3 10 2 8 2" xfId="11371"/>
    <cellStyle name="Vejica 3 10 2 9" xfId="11330"/>
    <cellStyle name="Vejica 3 10 3" xfId="718"/>
    <cellStyle name="Vejica 3 10 3 2" xfId="2250"/>
    <cellStyle name="Vejica 3 10 3 2 2" xfId="4602"/>
    <cellStyle name="Vejica 3 10 3 2 2 2" xfId="6427"/>
    <cellStyle name="Vejica 3 10 3 2 2 2 2" xfId="11375"/>
    <cellStyle name="Vejica 3 10 3 2 2 3" xfId="11376"/>
    <cellStyle name="Vejica 3 10 3 2 2 4" xfId="11374"/>
    <cellStyle name="Vejica 3 10 3 2 3" xfId="7245"/>
    <cellStyle name="Vejica 3 10 3 2 3 2" xfId="11377"/>
    <cellStyle name="Vejica 3 10 3 2 4" xfId="11373"/>
    <cellStyle name="Vejica 3 10 3 3" xfId="2251"/>
    <cellStyle name="Vejica 3 10 3 3 2" xfId="4604"/>
    <cellStyle name="Vejica 3 10 3 3 2 2" xfId="5355"/>
    <cellStyle name="Vejica 3 10 3 3 2 2 2" xfId="11380"/>
    <cellStyle name="Vejica 3 10 3 3 2 3" xfId="11379"/>
    <cellStyle name="Vejica 3 10 3 3 3" xfId="4603"/>
    <cellStyle name="Vejica 3 10 3 3 3 2" xfId="11381"/>
    <cellStyle name="Vejica 3 10 3 3 4" xfId="6600"/>
    <cellStyle name="Vejica 3 10 3 3 4 2" xfId="11382"/>
    <cellStyle name="Vejica 3 10 3 3 5" xfId="11383"/>
    <cellStyle name="Vejica 3 10 3 3 6" xfId="11378"/>
    <cellStyle name="Vejica 3 10 3 3 7" xfId="14704"/>
    <cellStyle name="Vejica 3 10 3 3 8" xfId="6128"/>
    <cellStyle name="Vejica 3 10 3 4" xfId="2252"/>
    <cellStyle name="Vejica 3 10 3 4 2" xfId="4606"/>
    <cellStyle name="Vejica 3 10 3 4 2 2" xfId="5356"/>
    <cellStyle name="Vejica 3 10 3 4 2 2 2" xfId="11386"/>
    <cellStyle name="Vejica 3 10 3 4 2 2 3" xfId="15513"/>
    <cellStyle name="Vejica 3 10 3 4 2 3" xfId="11385"/>
    <cellStyle name="Vejica 3 10 3 4 3" xfId="4605"/>
    <cellStyle name="Vejica 3 10 3 4 3 2" xfId="11387"/>
    <cellStyle name="Vejica 3 10 3 4 4" xfId="11384"/>
    <cellStyle name="Vejica 3 10 3 4 5" xfId="15389"/>
    <cellStyle name="Vejica 3 10 3 5" xfId="4607"/>
    <cellStyle name="Vejica 3 10 3 5 2" xfId="4608"/>
    <cellStyle name="Vejica 3 10 3 5 2 2" xfId="5514"/>
    <cellStyle name="Vejica 3 10 3 5 2 2 2" xfId="11390"/>
    <cellStyle name="Vejica 3 10 3 5 2 3" xfId="11389"/>
    <cellStyle name="Vejica 3 10 3 5 3" xfId="5280"/>
    <cellStyle name="Vejica 3 10 3 5 3 2" xfId="11391"/>
    <cellStyle name="Vejica 3 10 3 5 4" xfId="11388"/>
    <cellStyle name="Vejica 3 10 3 6" xfId="4609"/>
    <cellStyle name="Vejica 3 10 3 6 2" xfId="5354"/>
    <cellStyle name="Vejica 3 10 3 6 2 2" xfId="11393"/>
    <cellStyle name="Vejica 3 10 3 6 3" xfId="11392"/>
    <cellStyle name="Vejica 3 10 3 7" xfId="4601"/>
    <cellStyle name="Vejica 3 10 3 7 2" xfId="11394"/>
    <cellStyle name="Vejica 3 10 3 8" xfId="5257"/>
    <cellStyle name="Vejica 3 10 3 8 2" xfId="11395"/>
    <cellStyle name="Vejica 3 10 3 9" xfId="11372"/>
    <cellStyle name="Vejica 3 10 4" xfId="2253"/>
    <cellStyle name="Vejica 3 10 4 2" xfId="4610"/>
    <cellStyle name="Vejica 3 10 4 2 2" xfId="5912"/>
    <cellStyle name="Vejica 3 10 4 2 2 2" xfId="11398"/>
    <cellStyle name="Vejica 3 10 4 2 3" xfId="11399"/>
    <cellStyle name="Vejica 3 10 4 2 4" xfId="11397"/>
    <cellStyle name="Vejica 3 10 4 3" xfId="5911"/>
    <cellStyle name="Vejica 3 10 4 3 2" xfId="11400"/>
    <cellStyle name="Vejica 3 10 4 4" xfId="11396"/>
    <cellStyle name="Vejica 3 10 5" xfId="2254"/>
    <cellStyle name="Vejica 3 10 5 2" xfId="4612"/>
    <cellStyle name="Vejica 3 10 5 2 2" xfId="5357"/>
    <cellStyle name="Vejica 3 10 5 2 2 2" xfId="11403"/>
    <cellStyle name="Vejica 3 10 5 2 3" xfId="11402"/>
    <cellStyle name="Vejica 3 10 5 3" xfId="4611"/>
    <cellStyle name="Vejica 3 10 5 3 2" xfId="11404"/>
    <cellStyle name="Vejica 3 10 5 4" xfId="6601"/>
    <cellStyle name="Vejica 3 10 5 4 2" xfId="11405"/>
    <cellStyle name="Vejica 3 10 5 5" xfId="11406"/>
    <cellStyle name="Vejica 3 10 5 6" xfId="11401"/>
    <cellStyle name="Vejica 3 10 5 7" xfId="14701"/>
    <cellStyle name="Vejica 3 10 5 8" xfId="6125"/>
    <cellStyle name="Vejica 3 10 6" xfId="2255"/>
    <cellStyle name="Vejica 3 10 6 2" xfId="4614"/>
    <cellStyle name="Vejica 3 10 6 2 2" xfId="5358"/>
    <cellStyle name="Vejica 3 10 6 2 2 2" xfId="11409"/>
    <cellStyle name="Vejica 3 10 6 2 2 3" xfId="15514"/>
    <cellStyle name="Vejica 3 10 6 2 3" xfId="11408"/>
    <cellStyle name="Vejica 3 10 6 3" xfId="4613"/>
    <cellStyle name="Vejica 3 10 6 3 2" xfId="11410"/>
    <cellStyle name="Vejica 3 10 6 4" xfId="11407"/>
    <cellStyle name="Vejica 3 10 6 5" xfId="15390"/>
    <cellStyle name="Vejica 3 10 7" xfId="4615"/>
    <cellStyle name="Vejica 3 10 7 2" xfId="4616"/>
    <cellStyle name="Vejica 3 10 7 2 2" xfId="5515"/>
    <cellStyle name="Vejica 3 10 7 2 2 2" xfId="11413"/>
    <cellStyle name="Vejica 3 10 7 2 3" xfId="11412"/>
    <cellStyle name="Vejica 3 10 7 3" xfId="5281"/>
    <cellStyle name="Vejica 3 10 7 3 2" xfId="11414"/>
    <cellStyle name="Vejica 3 10 7 4" xfId="11411"/>
    <cellStyle name="Vejica 3 10 8" xfId="4617"/>
    <cellStyle name="Vejica 3 10 8 2" xfId="5348"/>
    <cellStyle name="Vejica 3 10 8 2 2" xfId="11416"/>
    <cellStyle name="Vejica 3 10 8 3" xfId="11415"/>
    <cellStyle name="Vejica 3 10 9" xfId="4584"/>
    <cellStyle name="Vejica 3 10 9 2" xfId="11417"/>
    <cellStyle name="Vejica 3 11" xfId="719"/>
    <cellStyle name="Vejica 3 11 10" xfId="11418"/>
    <cellStyle name="Vejica 3 11 2" xfId="720"/>
    <cellStyle name="Vejica 3 11 2 2" xfId="2256"/>
    <cellStyle name="Vejica 3 11 2 2 2" xfId="4620"/>
    <cellStyle name="Vejica 3 11 2 2 2 2" xfId="5913"/>
    <cellStyle name="Vejica 3 11 2 2 2 2 2" xfId="11422"/>
    <cellStyle name="Vejica 3 11 2 2 2 3" xfId="11423"/>
    <cellStyle name="Vejica 3 11 2 2 2 4" xfId="11421"/>
    <cellStyle name="Vejica 3 11 2 2 3" xfId="7244"/>
    <cellStyle name="Vejica 3 11 2 2 3 2" xfId="11424"/>
    <cellStyle name="Vejica 3 11 2 2 4" xfId="11420"/>
    <cellStyle name="Vejica 3 11 2 3" xfId="2257"/>
    <cellStyle name="Vejica 3 11 2 3 2" xfId="4622"/>
    <cellStyle name="Vejica 3 11 2 3 2 2" xfId="5361"/>
    <cellStyle name="Vejica 3 11 2 3 2 2 2" xfId="11427"/>
    <cellStyle name="Vejica 3 11 2 3 2 3" xfId="11426"/>
    <cellStyle name="Vejica 3 11 2 3 3" xfId="4621"/>
    <cellStyle name="Vejica 3 11 2 3 3 2" xfId="11428"/>
    <cellStyle name="Vejica 3 11 2 3 4" xfId="6602"/>
    <cellStyle name="Vejica 3 11 2 3 4 2" xfId="11429"/>
    <cellStyle name="Vejica 3 11 2 3 5" xfId="11430"/>
    <cellStyle name="Vejica 3 11 2 3 6" xfId="11425"/>
    <cellStyle name="Vejica 3 11 2 3 7" xfId="14706"/>
    <cellStyle name="Vejica 3 11 2 3 8" xfId="6130"/>
    <cellStyle name="Vejica 3 11 2 4" xfId="2258"/>
    <cellStyle name="Vejica 3 11 2 4 2" xfId="4624"/>
    <cellStyle name="Vejica 3 11 2 4 2 2" xfId="5362"/>
    <cellStyle name="Vejica 3 11 2 4 2 2 2" xfId="11433"/>
    <cellStyle name="Vejica 3 11 2 4 2 2 3" xfId="15515"/>
    <cellStyle name="Vejica 3 11 2 4 2 3" xfId="11432"/>
    <cellStyle name="Vejica 3 11 2 4 3" xfId="4623"/>
    <cellStyle name="Vejica 3 11 2 4 3 2" xfId="11434"/>
    <cellStyle name="Vejica 3 11 2 4 4" xfId="11431"/>
    <cellStyle name="Vejica 3 11 2 4 5" xfId="15391"/>
    <cellStyle name="Vejica 3 11 2 5" xfId="4625"/>
    <cellStyle name="Vejica 3 11 2 5 2" xfId="4626"/>
    <cellStyle name="Vejica 3 11 2 5 2 2" xfId="5516"/>
    <cellStyle name="Vejica 3 11 2 5 2 2 2" xfId="11437"/>
    <cellStyle name="Vejica 3 11 2 5 2 3" xfId="11436"/>
    <cellStyle name="Vejica 3 11 2 5 3" xfId="5282"/>
    <cellStyle name="Vejica 3 11 2 5 3 2" xfId="11438"/>
    <cellStyle name="Vejica 3 11 2 5 4" xfId="11435"/>
    <cellStyle name="Vejica 3 11 2 6" xfId="4627"/>
    <cellStyle name="Vejica 3 11 2 6 2" xfId="5360"/>
    <cellStyle name="Vejica 3 11 2 6 2 2" xfId="11440"/>
    <cellStyle name="Vejica 3 11 2 6 3" xfId="11439"/>
    <cellStyle name="Vejica 3 11 2 7" xfId="4619"/>
    <cellStyle name="Vejica 3 11 2 7 2" xfId="11441"/>
    <cellStyle name="Vejica 3 11 2 8" xfId="5214"/>
    <cellStyle name="Vejica 3 11 2 8 2" xfId="11442"/>
    <cellStyle name="Vejica 3 11 2 9" xfId="11419"/>
    <cellStyle name="Vejica 3 11 3" xfId="2259"/>
    <cellStyle name="Vejica 3 11 3 2" xfId="4628"/>
    <cellStyle name="Vejica 3 11 3 2 2" xfId="6429"/>
    <cellStyle name="Vejica 3 11 3 2 2 2" xfId="11445"/>
    <cellStyle name="Vejica 3 11 3 2 3" xfId="11446"/>
    <cellStyle name="Vejica 3 11 3 2 4" xfId="11444"/>
    <cellStyle name="Vejica 3 11 3 3" xfId="7243"/>
    <cellStyle name="Vejica 3 11 3 3 2" xfId="11447"/>
    <cellStyle name="Vejica 3 11 3 4" xfId="11443"/>
    <cellStyle name="Vejica 3 11 4" xfId="2260"/>
    <cellStyle name="Vejica 3 11 4 2" xfId="4630"/>
    <cellStyle name="Vejica 3 11 4 2 2" xfId="5363"/>
    <cellStyle name="Vejica 3 11 4 2 2 2" xfId="11450"/>
    <cellStyle name="Vejica 3 11 4 2 3" xfId="11449"/>
    <cellStyle name="Vejica 3 11 4 3" xfId="4629"/>
    <cellStyle name="Vejica 3 11 4 3 2" xfId="11451"/>
    <cellStyle name="Vejica 3 11 4 4" xfId="6603"/>
    <cellStyle name="Vejica 3 11 4 4 2" xfId="11452"/>
    <cellStyle name="Vejica 3 11 4 5" xfId="11453"/>
    <cellStyle name="Vejica 3 11 4 6" xfId="11448"/>
    <cellStyle name="Vejica 3 11 4 7" xfId="14705"/>
    <cellStyle name="Vejica 3 11 4 8" xfId="6129"/>
    <cellStyle name="Vejica 3 11 5" xfId="2261"/>
    <cellStyle name="Vejica 3 11 5 2" xfId="4632"/>
    <cellStyle name="Vejica 3 11 5 2 2" xfId="5364"/>
    <cellStyle name="Vejica 3 11 5 2 2 2" xfId="11456"/>
    <cellStyle name="Vejica 3 11 5 2 2 3" xfId="15516"/>
    <cellStyle name="Vejica 3 11 5 2 3" xfId="11455"/>
    <cellStyle name="Vejica 3 11 5 3" xfId="4631"/>
    <cellStyle name="Vejica 3 11 5 3 2" xfId="11457"/>
    <cellStyle name="Vejica 3 11 5 4" xfId="11454"/>
    <cellStyle name="Vejica 3 11 5 5" xfId="15392"/>
    <cellStyle name="Vejica 3 11 6" xfId="4633"/>
    <cellStyle name="Vejica 3 11 6 2" xfId="4634"/>
    <cellStyle name="Vejica 3 11 6 2 2" xfId="5517"/>
    <cellStyle name="Vejica 3 11 6 2 2 2" xfId="11460"/>
    <cellStyle name="Vejica 3 11 6 2 3" xfId="11459"/>
    <cellStyle name="Vejica 3 11 6 3" xfId="5283"/>
    <cellStyle name="Vejica 3 11 6 3 2" xfId="11461"/>
    <cellStyle name="Vejica 3 11 6 4" xfId="11458"/>
    <cellStyle name="Vejica 3 11 7" xfId="4635"/>
    <cellStyle name="Vejica 3 11 7 2" xfId="5359"/>
    <cellStyle name="Vejica 3 11 7 2 2" xfId="11463"/>
    <cellStyle name="Vejica 3 11 7 3" xfId="11462"/>
    <cellStyle name="Vejica 3 11 8" xfId="4618"/>
    <cellStyle name="Vejica 3 11 8 2" xfId="11464"/>
    <cellStyle name="Vejica 3 11 9" xfId="5217"/>
    <cellStyle name="Vejica 3 11 9 2" xfId="11465"/>
    <cellStyle name="Vejica 3 12" xfId="721"/>
    <cellStyle name="Vejica 3 12 2" xfId="2262"/>
    <cellStyle name="Vejica 3 12 2 2" xfId="4637"/>
    <cellStyle name="Vejica 3 12 2 2 2" xfId="5914"/>
    <cellStyle name="Vejica 3 12 2 2 2 2" xfId="11469"/>
    <cellStyle name="Vejica 3 12 2 2 3" xfId="11470"/>
    <cellStyle name="Vejica 3 12 2 2 4" xfId="11468"/>
    <cellStyle name="Vejica 3 12 2 3" xfId="7242"/>
    <cellStyle name="Vejica 3 12 2 3 2" xfId="11471"/>
    <cellStyle name="Vejica 3 12 2 4" xfId="11467"/>
    <cellStyle name="Vejica 3 12 3" xfId="2263"/>
    <cellStyle name="Vejica 3 12 3 2" xfId="4639"/>
    <cellStyle name="Vejica 3 12 3 2 2" xfId="5366"/>
    <cellStyle name="Vejica 3 12 3 2 2 2" xfId="11474"/>
    <cellStyle name="Vejica 3 12 3 2 3" xfId="11473"/>
    <cellStyle name="Vejica 3 12 3 3" xfId="4638"/>
    <cellStyle name="Vejica 3 12 3 3 2" xfId="11475"/>
    <cellStyle name="Vejica 3 12 3 4" xfId="6604"/>
    <cellStyle name="Vejica 3 12 3 4 2" xfId="11476"/>
    <cellStyle name="Vejica 3 12 3 5" xfId="11477"/>
    <cellStyle name="Vejica 3 12 3 6" xfId="11472"/>
    <cellStyle name="Vejica 3 12 3 7" xfId="14707"/>
    <cellStyle name="Vejica 3 12 3 8" xfId="6131"/>
    <cellStyle name="Vejica 3 12 4" xfId="2264"/>
    <cellStyle name="Vejica 3 12 4 2" xfId="4641"/>
    <cellStyle name="Vejica 3 12 4 2 2" xfId="5367"/>
    <cellStyle name="Vejica 3 12 4 2 2 2" xfId="11480"/>
    <cellStyle name="Vejica 3 12 4 2 2 3" xfId="15517"/>
    <cellStyle name="Vejica 3 12 4 2 3" xfId="11479"/>
    <cellStyle name="Vejica 3 12 4 3" xfId="4640"/>
    <cellStyle name="Vejica 3 12 4 3 2" xfId="11481"/>
    <cellStyle name="Vejica 3 12 4 4" xfId="11478"/>
    <cellStyle name="Vejica 3 12 4 5" xfId="15393"/>
    <cellStyle name="Vejica 3 12 5" xfId="4642"/>
    <cellStyle name="Vejica 3 12 5 2" xfId="4643"/>
    <cellStyle name="Vejica 3 12 5 2 2" xfId="5518"/>
    <cellStyle name="Vejica 3 12 5 2 2 2" xfId="11484"/>
    <cellStyle name="Vejica 3 12 5 2 3" xfId="11483"/>
    <cellStyle name="Vejica 3 12 5 3" xfId="5284"/>
    <cellStyle name="Vejica 3 12 5 3 2" xfId="11485"/>
    <cellStyle name="Vejica 3 12 5 4" xfId="11482"/>
    <cellStyle name="Vejica 3 12 6" xfId="4644"/>
    <cellStyle name="Vejica 3 12 6 2" xfId="5365"/>
    <cellStyle name="Vejica 3 12 6 2 2" xfId="11487"/>
    <cellStyle name="Vejica 3 12 6 3" xfId="11486"/>
    <cellStyle name="Vejica 3 12 7" xfId="4636"/>
    <cellStyle name="Vejica 3 12 7 2" xfId="11488"/>
    <cellStyle name="Vejica 3 12 8" xfId="5256"/>
    <cellStyle name="Vejica 3 12 8 2" xfId="11489"/>
    <cellStyle name="Vejica 3 12 9" xfId="11466"/>
    <cellStyle name="Vejica 3 13" xfId="2265"/>
    <cellStyle name="Vejica 3 13 2" xfId="4645"/>
    <cellStyle name="Vejica 3 13 2 2" xfId="6432"/>
    <cellStyle name="Vejica 3 13 2 2 2" xfId="11492"/>
    <cellStyle name="Vejica 3 13 2 3" xfId="11493"/>
    <cellStyle name="Vejica 3 13 2 4" xfId="11491"/>
    <cellStyle name="Vejica 3 13 3" xfId="7241"/>
    <cellStyle name="Vejica 3 13 3 2" xfId="11494"/>
    <cellStyle name="Vejica 3 13 4" xfId="11490"/>
    <cellStyle name="Vejica 3 14" xfId="2266"/>
    <cellStyle name="Vejica 3 14 2" xfId="4646"/>
    <cellStyle name="Vejica 3 14 2 2" xfId="6434"/>
    <cellStyle name="Vejica 3 14 2 2 2" xfId="11497"/>
    <cellStyle name="Vejica 3 14 2 3" xfId="11498"/>
    <cellStyle name="Vejica 3 14 2 4" xfId="11496"/>
    <cellStyle name="Vejica 3 14 3" xfId="6433"/>
    <cellStyle name="Vejica 3 14 3 2" xfId="11499"/>
    <cellStyle name="Vejica 3 14 4" xfId="11495"/>
    <cellStyle name="Vejica 3 15" xfId="2267"/>
    <cellStyle name="Vejica 3 15 2" xfId="4648"/>
    <cellStyle name="Vejica 3 15 2 2" xfId="5368"/>
    <cellStyle name="Vejica 3 15 2 2 2" xfId="11502"/>
    <cellStyle name="Vejica 3 15 2 3" xfId="11501"/>
    <cellStyle name="Vejica 3 15 3" xfId="4647"/>
    <cellStyle name="Vejica 3 15 3 2" xfId="11503"/>
    <cellStyle name="Vejica 3 15 4" xfId="6605"/>
    <cellStyle name="Vejica 3 15 4 2" xfId="11504"/>
    <cellStyle name="Vejica 3 15 5" xfId="11505"/>
    <cellStyle name="Vejica 3 15 6" xfId="11500"/>
    <cellStyle name="Vejica 3 15 7" xfId="14700"/>
    <cellStyle name="Vejica 3 15 8" xfId="6124"/>
    <cellStyle name="Vejica 3 16" xfId="2268"/>
    <cellStyle name="Vejica 3 16 2" xfId="4650"/>
    <cellStyle name="Vejica 3 16 2 2" xfId="5369"/>
    <cellStyle name="Vejica 3 16 2 2 2" xfId="11508"/>
    <cellStyle name="Vejica 3 16 2 2 3" xfId="15518"/>
    <cellStyle name="Vejica 3 16 2 3" xfId="11507"/>
    <cellStyle name="Vejica 3 16 3" xfId="4649"/>
    <cellStyle name="Vejica 3 16 3 2" xfId="11509"/>
    <cellStyle name="Vejica 3 16 4" xfId="11506"/>
    <cellStyle name="Vejica 3 16 5" xfId="15394"/>
    <cellStyle name="Vejica 3 17" xfId="4651"/>
    <cellStyle name="Vejica 3 17 2" xfId="4652"/>
    <cellStyle name="Vejica 3 17 2 2" xfId="5370"/>
    <cellStyle name="Vejica 3 17 2 2 2" xfId="11512"/>
    <cellStyle name="Vejica 3 17 2 3" xfId="11511"/>
    <cellStyle name="Vejica 3 17 3" xfId="5237"/>
    <cellStyle name="Vejica 3 17 3 2" xfId="11513"/>
    <cellStyle name="Vejica 3 17 4" xfId="11510"/>
    <cellStyle name="Vejica 3 18" xfId="4653"/>
    <cellStyle name="Vejica 3 18 2" xfId="5347"/>
    <cellStyle name="Vejica 3 18 2 2" xfId="11515"/>
    <cellStyle name="Vejica 3 18 3" xfId="11514"/>
    <cellStyle name="Vejica 3 19" xfId="4583"/>
    <cellStyle name="Vejica 3 19 2" xfId="11516"/>
    <cellStyle name="Vejica 3 2" xfId="722"/>
    <cellStyle name="Vejica 3 2 10" xfId="11517"/>
    <cellStyle name="Vejica 3 2 2" xfId="723"/>
    <cellStyle name="Vejica 3 2 2 10" xfId="11518"/>
    <cellStyle name="Vejica 3 2 2 2" xfId="2269"/>
    <cellStyle name="Vejica 3 2 2 2 2" xfId="4656"/>
    <cellStyle name="Vejica 3 2 2 2 2 2" xfId="7238"/>
    <cellStyle name="Vejica 3 2 2 2 2 2 2" xfId="11521"/>
    <cellStyle name="Vejica 3 2 2 2 2 3" xfId="11522"/>
    <cellStyle name="Vejica 3 2 2 2 2 4" xfId="11520"/>
    <cellStyle name="Vejica 3 2 2 2 3" xfId="7239"/>
    <cellStyle name="Vejica 3 2 2 2 3 2" xfId="11523"/>
    <cellStyle name="Vejica 3 2 2 2 4" xfId="11519"/>
    <cellStyle name="Vejica 3 2 2 3" xfId="2270"/>
    <cellStyle name="Vejica 3 2 2 3 2" xfId="4658"/>
    <cellStyle name="Vejica 3 2 2 3 2 2" xfId="5373"/>
    <cellStyle name="Vejica 3 2 2 3 2 2 2" xfId="11526"/>
    <cellStyle name="Vejica 3 2 2 3 2 3" xfId="11525"/>
    <cellStyle name="Vejica 3 2 2 3 3" xfId="4657"/>
    <cellStyle name="Vejica 3 2 2 3 3 2" xfId="11527"/>
    <cellStyle name="Vejica 3 2 2 3 4" xfId="6606"/>
    <cellStyle name="Vejica 3 2 2 3 4 2" xfId="11528"/>
    <cellStyle name="Vejica 3 2 2 3 5" xfId="11529"/>
    <cellStyle name="Vejica 3 2 2 3 6" xfId="11524"/>
    <cellStyle name="Vejica 3 2 2 3 7" xfId="14708"/>
    <cellStyle name="Vejica 3 2 2 3 8" xfId="6132"/>
    <cellStyle name="Vejica 3 2 2 4" xfId="2271"/>
    <cellStyle name="Vejica 3 2 2 4 2" xfId="4659"/>
    <cellStyle name="Vejica 3 2 2 4 2 2" xfId="11531"/>
    <cellStyle name="Vejica 3 2 2 4 3" xfId="11530"/>
    <cellStyle name="Vejica 3 2 2 5" xfId="4660"/>
    <cellStyle name="Vejica 3 2 2 5 2" xfId="4661"/>
    <cellStyle name="Vejica 3 2 2 5 2 2" xfId="5519"/>
    <cellStyle name="Vejica 3 2 2 5 2 2 2" xfId="11534"/>
    <cellStyle name="Vejica 3 2 2 5 2 3" xfId="11533"/>
    <cellStyle name="Vejica 3 2 2 5 3" xfId="5285"/>
    <cellStyle name="Vejica 3 2 2 5 3 2" xfId="11535"/>
    <cellStyle name="Vejica 3 2 2 5 4" xfId="11532"/>
    <cellStyle name="Vejica 3 2 2 6" xfId="4662"/>
    <cellStyle name="Vejica 3 2 2 6 2" xfId="5372"/>
    <cellStyle name="Vejica 3 2 2 6 2 2" xfId="11537"/>
    <cellStyle name="Vejica 3 2 2 6 3" xfId="11536"/>
    <cellStyle name="Vejica 3 2 2 7" xfId="4655"/>
    <cellStyle name="Vejica 3 2 2 7 2" xfId="11538"/>
    <cellStyle name="Vejica 3 2 2 8" xfId="5230"/>
    <cellStyle name="Vejica 3 2 2 8 2" xfId="11539"/>
    <cellStyle name="Vejica 3 2 2 9" xfId="5915"/>
    <cellStyle name="Vejica 3 2 2 9 2" xfId="11540"/>
    <cellStyle name="Vejica 3 2 3" xfId="2272"/>
    <cellStyle name="Vejica 3 2 3 2" xfId="4663"/>
    <cellStyle name="Vejica 3 2 3 2 2" xfId="11542"/>
    <cellStyle name="Vejica 3 2 3 3" xfId="11541"/>
    <cellStyle name="Vejica 3 2 4" xfId="4664"/>
    <cellStyle name="Vejica 3 2 4 2" xfId="5239"/>
    <cellStyle name="Vejica 3 2 4 2 2" xfId="11544"/>
    <cellStyle name="Vejica 3 2 4 3" xfId="11545"/>
    <cellStyle name="Vejica 3 2 4 4" xfId="11543"/>
    <cellStyle name="Vejica 3 2 5" xfId="4665"/>
    <cellStyle name="Vejica 3 2 5 2" xfId="5371"/>
    <cellStyle name="Vejica 3 2 5 2 2" xfId="11547"/>
    <cellStyle name="Vejica 3 2 5 3" xfId="11546"/>
    <cellStyle name="Vejica 3 2 6" xfId="4654"/>
    <cellStyle name="Vejica 3 2 6 2" xfId="11548"/>
    <cellStyle name="Vejica 3 2 7" xfId="5228"/>
    <cellStyle name="Vejica 3 2 7 2" xfId="11549"/>
    <cellStyle name="Vejica 3 2 8" xfId="5653"/>
    <cellStyle name="Vejica 3 2 8 2" xfId="11550"/>
    <cellStyle name="Vejica 3 2 9" xfId="7240"/>
    <cellStyle name="Vejica 3 2 9 2" xfId="11551"/>
    <cellStyle name="Vejica 3 20" xfId="11328"/>
    <cellStyle name="Vejica 3 3" xfId="724"/>
    <cellStyle name="Vejica 3 3 10" xfId="11552"/>
    <cellStyle name="Vejica 3 3 2" xfId="2273"/>
    <cellStyle name="Vejica 3 3 2 2" xfId="4667"/>
    <cellStyle name="Vejica 3 3 2 2 2" xfId="6436"/>
    <cellStyle name="Vejica 3 3 2 2 2 2" xfId="11555"/>
    <cellStyle name="Vejica 3 3 2 2 3" xfId="11556"/>
    <cellStyle name="Vejica 3 3 2 2 4" xfId="11554"/>
    <cellStyle name="Vejica 3 3 2 3" xfId="7236"/>
    <cellStyle name="Vejica 3 3 2 3 2" xfId="11557"/>
    <cellStyle name="Vejica 3 3 2 4" xfId="11553"/>
    <cellStyle name="Vejica 3 3 3" xfId="2274"/>
    <cellStyle name="Vejica 3 3 3 2" xfId="4669"/>
    <cellStyle name="Vejica 3 3 3 2 2" xfId="5375"/>
    <cellStyle name="Vejica 3 3 3 2 2 2" xfId="11560"/>
    <cellStyle name="Vejica 3 3 3 2 3" xfId="11559"/>
    <cellStyle name="Vejica 3 3 3 3" xfId="4668"/>
    <cellStyle name="Vejica 3 3 3 3 2" xfId="11561"/>
    <cellStyle name="Vejica 3 3 3 4" xfId="6607"/>
    <cellStyle name="Vejica 3 3 3 4 2" xfId="11562"/>
    <cellStyle name="Vejica 3 3 3 5" xfId="11563"/>
    <cellStyle name="Vejica 3 3 3 6" xfId="11558"/>
    <cellStyle name="Vejica 3 3 3 7" xfId="14709"/>
    <cellStyle name="Vejica 3 3 3 8" xfId="6133"/>
    <cellStyle name="Vejica 3 3 4" xfId="2275"/>
    <cellStyle name="Vejica 3 3 4 2" xfId="4670"/>
    <cellStyle name="Vejica 3 3 4 2 2" xfId="11565"/>
    <cellStyle name="Vejica 3 3 4 3" xfId="11564"/>
    <cellStyle name="Vejica 3 3 5" xfId="4671"/>
    <cellStyle name="Vejica 3 3 5 2" xfId="4672"/>
    <cellStyle name="Vejica 3 3 5 2 2" xfId="5520"/>
    <cellStyle name="Vejica 3 3 5 2 2 2" xfId="11568"/>
    <cellStyle name="Vejica 3 3 5 2 3" xfId="11567"/>
    <cellStyle name="Vejica 3 3 5 3" xfId="5286"/>
    <cellStyle name="Vejica 3 3 5 3 2" xfId="11569"/>
    <cellStyle name="Vejica 3 3 5 4" xfId="11566"/>
    <cellStyle name="Vejica 3 3 6" xfId="4673"/>
    <cellStyle name="Vejica 3 3 6 2" xfId="5374"/>
    <cellStyle name="Vejica 3 3 6 2 2" xfId="11571"/>
    <cellStyle name="Vejica 3 3 6 3" xfId="11570"/>
    <cellStyle name="Vejica 3 3 7" xfId="4666"/>
    <cellStyle name="Vejica 3 3 7 2" xfId="11572"/>
    <cellStyle name="Vejica 3 3 8" xfId="5265"/>
    <cellStyle name="Vejica 3 3 8 2" xfId="11573"/>
    <cellStyle name="Vejica 3 3 9" xfId="7237"/>
    <cellStyle name="Vejica 3 3 9 2" xfId="11574"/>
    <cellStyle name="Vejica 3 4" xfId="725"/>
    <cellStyle name="Vejica 3 4 10" xfId="11575"/>
    <cellStyle name="Vejica 3 4 2" xfId="2276"/>
    <cellStyle name="Vejica 3 4 2 2" xfId="4675"/>
    <cellStyle name="Vejica 3 4 2 2 2" xfId="5916"/>
    <cellStyle name="Vejica 3 4 2 2 2 2" xfId="11578"/>
    <cellStyle name="Vejica 3 4 2 2 3" xfId="11579"/>
    <cellStyle name="Vejica 3 4 2 2 4" xfId="11577"/>
    <cellStyle name="Vejica 3 4 2 3" xfId="6438"/>
    <cellStyle name="Vejica 3 4 2 3 2" xfId="11580"/>
    <cellStyle name="Vejica 3 4 2 4" xfId="11576"/>
    <cellStyle name="Vejica 3 4 3" xfId="2277"/>
    <cellStyle name="Vejica 3 4 3 2" xfId="4677"/>
    <cellStyle name="Vejica 3 4 3 2 2" xfId="5377"/>
    <cellStyle name="Vejica 3 4 3 2 2 2" xfId="11583"/>
    <cellStyle name="Vejica 3 4 3 2 3" xfId="11582"/>
    <cellStyle name="Vejica 3 4 3 3" xfId="4676"/>
    <cellStyle name="Vejica 3 4 3 3 2" xfId="11584"/>
    <cellStyle name="Vejica 3 4 3 4" xfId="6608"/>
    <cellStyle name="Vejica 3 4 3 4 2" xfId="11585"/>
    <cellStyle name="Vejica 3 4 3 5" xfId="11586"/>
    <cellStyle name="Vejica 3 4 3 6" xfId="11581"/>
    <cellStyle name="Vejica 3 4 3 7" xfId="14710"/>
    <cellStyle name="Vejica 3 4 3 8" xfId="6134"/>
    <cellStyle name="Vejica 3 4 4" xfId="2278"/>
    <cellStyle name="Vejica 3 4 4 2" xfId="4678"/>
    <cellStyle name="Vejica 3 4 4 2 2" xfId="11588"/>
    <cellStyle name="Vejica 3 4 4 3" xfId="11587"/>
    <cellStyle name="Vejica 3 4 5" xfId="4679"/>
    <cellStyle name="Vejica 3 4 5 2" xfId="4680"/>
    <cellStyle name="Vejica 3 4 5 2 2" xfId="5521"/>
    <cellStyle name="Vejica 3 4 5 2 2 2" xfId="11591"/>
    <cellStyle name="Vejica 3 4 5 2 3" xfId="11590"/>
    <cellStyle name="Vejica 3 4 5 3" xfId="5287"/>
    <cellStyle name="Vejica 3 4 5 3 2" xfId="11592"/>
    <cellStyle name="Vejica 3 4 5 4" xfId="11589"/>
    <cellStyle name="Vejica 3 4 6" xfId="4681"/>
    <cellStyle name="Vejica 3 4 6 2" xfId="5376"/>
    <cellStyle name="Vejica 3 4 6 2 2" xfId="11594"/>
    <cellStyle name="Vejica 3 4 6 3" xfId="11593"/>
    <cellStyle name="Vejica 3 4 7" xfId="4674"/>
    <cellStyle name="Vejica 3 4 7 2" xfId="11595"/>
    <cellStyle name="Vejica 3 4 8" xfId="5246"/>
    <cellStyle name="Vejica 3 4 8 2" xfId="11596"/>
    <cellStyle name="Vejica 3 4 9" xfId="7235"/>
    <cellStyle name="Vejica 3 4 9 2" xfId="11597"/>
    <cellStyle name="Vejica 3 5" xfId="726"/>
    <cellStyle name="Vejica 3 5 10" xfId="11598"/>
    <cellStyle name="Vejica 3 5 2" xfId="2279"/>
    <cellStyle name="Vejica 3 5 2 2" xfId="4683"/>
    <cellStyle name="Vejica 3 5 2 2 2" xfId="7233"/>
    <cellStyle name="Vejica 3 5 2 2 2 2" xfId="11601"/>
    <cellStyle name="Vejica 3 5 2 2 3" xfId="11602"/>
    <cellStyle name="Vejica 3 5 2 2 4" xfId="11600"/>
    <cellStyle name="Vejica 3 5 2 3" xfId="5917"/>
    <cellStyle name="Vejica 3 5 2 3 2" xfId="11603"/>
    <cellStyle name="Vejica 3 5 2 4" xfId="11599"/>
    <cellStyle name="Vejica 3 5 3" xfId="2280"/>
    <cellStyle name="Vejica 3 5 3 2" xfId="4685"/>
    <cellStyle name="Vejica 3 5 3 2 2" xfId="5379"/>
    <cellStyle name="Vejica 3 5 3 2 2 2" xfId="11606"/>
    <cellStyle name="Vejica 3 5 3 2 3" xfId="11605"/>
    <cellStyle name="Vejica 3 5 3 3" xfId="4684"/>
    <cellStyle name="Vejica 3 5 3 3 2" xfId="11607"/>
    <cellStyle name="Vejica 3 5 3 4" xfId="6609"/>
    <cellStyle name="Vejica 3 5 3 4 2" xfId="11608"/>
    <cellStyle name="Vejica 3 5 3 5" xfId="11609"/>
    <cellStyle name="Vejica 3 5 3 6" xfId="11604"/>
    <cellStyle name="Vejica 3 5 3 7" xfId="14711"/>
    <cellStyle name="Vejica 3 5 3 8" xfId="6135"/>
    <cellStyle name="Vejica 3 5 4" xfId="2281"/>
    <cellStyle name="Vejica 3 5 4 2" xfId="4686"/>
    <cellStyle name="Vejica 3 5 4 2 2" xfId="11611"/>
    <cellStyle name="Vejica 3 5 4 3" xfId="11610"/>
    <cellStyle name="Vejica 3 5 5" xfId="4687"/>
    <cellStyle name="Vejica 3 5 5 2" xfId="4688"/>
    <cellStyle name="Vejica 3 5 5 2 2" xfId="5522"/>
    <cellStyle name="Vejica 3 5 5 2 2 2" xfId="11614"/>
    <cellStyle name="Vejica 3 5 5 2 3" xfId="11613"/>
    <cellStyle name="Vejica 3 5 5 3" xfId="5288"/>
    <cellStyle name="Vejica 3 5 5 3 2" xfId="11615"/>
    <cellStyle name="Vejica 3 5 5 4" xfId="11612"/>
    <cellStyle name="Vejica 3 5 6" xfId="4689"/>
    <cellStyle name="Vejica 3 5 6 2" xfId="5378"/>
    <cellStyle name="Vejica 3 5 6 2 2" xfId="11617"/>
    <cellStyle name="Vejica 3 5 6 3" xfId="11616"/>
    <cellStyle name="Vejica 3 5 7" xfId="4682"/>
    <cellStyle name="Vejica 3 5 7 2" xfId="11618"/>
    <cellStyle name="Vejica 3 5 8" xfId="5236"/>
    <cellStyle name="Vejica 3 5 8 2" xfId="11619"/>
    <cellStyle name="Vejica 3 5 9" xfId="7234"/>
    <cellStyle name="Vejica 3 5 9 2" xfId="11620"/>
    <cellStyle name="Vejica 3 6" xfId="727"/>
    <cellStyle name="Vejica 3 6 10" xfId="11621"/>
    <cellStyle name="Vejica 3 6 2" xfId="2282"/>
    <cellStyle name="Vejica 3 6 2 2" xfId="4691"/>
    <cellStyle name="Vejica 3 6 2 2 2" xfId="5918"/>
    <cellStyle name="Vejica 3 6 2 2 2 2" xfId="11624"/>
    <cellStyle name="Vejica 3 6 2 2 3" xfId="11625"/>
    <cellStyle name="Vejica 3 6 2 2 4" xfId="11623"/>
    <cellStyle name="Vejica 3 6 2 3" xfId="6442"/>
    <cellStyle name="Vejica 3 6 2 3 2" xfId="11626"/>
    <cellStyle name="Vejica 3 6 2 4" xfId="11622"/>
    <cellStyle name="Vejica 3 6 3" xfId="2283"/>
    <cellStyle name="Vejica 3 6 3 2" xfId="4693"/>
    <cellStyle name="Vejica 3 6 3 2 2" xfId="5381"/>
    <cellStyle name="Vejica 3 6 3 2 2 2" xfId="11629"/>
    <cellStyle name="Vejica 3 6 3 2 3" xfId="11628"/>
    <cellStyle name="Vejica 3 6 3 3" xfId="4692"/>
    <cellStyle name="Vejica 3 6 3 3 2" xfId="11630"/>
    <cellStyle name="Vejica 3 6 3 4" xfId="6610"/>
    <cellStyle name="Vejica 3 6 3 4 2" xfId="11631"/>
    <cellStyle name="Vejica 3 6 3 5" xfId="11632"/>
    <cellStyle name="Vejica 3 6 3 6" xfId="11627"/>
    <cellStyle name="Vejica 3 6 3 7" xfId="14712"/>
    <cellStyle name="Vejica 3 6 3 8" xfId="6136"/>
    <cellStyle name="Vejica 3 6 4" xfId="2284"/>
    <cellStyle name="Vejica 3 6 4 2" xfId="4694"/>
    <cellStyle name="Vejica 3 6 4 2 2" xfId="11634"/>
    <cellStyle name="Vejica 3 6 4 3" xfId="11633"/>
    <cellStyle name="Vejica 3 6 5" xfId="4695"/>
    <cellStyle name="Vejica 3 6 5 2" xfId="4696"/>
    <cellStyle name="Vejica 3 6 5 2 2" xfId="5523"/>
    <cellStyle name="Vejica 3 6 5 2 2 2" xfId="11637"/>
    <cellStyle name="Vejica 3 6 5 2 3" xfId="11636"/>
    <cellStyle name="Vejica 3 6 5 3" xfId="5289"/>
    <cellStyle name="Vejica 3 6 5 3 2" xfId="11638"/>
    <cellStyle name="Vejica 3 6 5 4" xfId="11635"/>
    <cellStyle name="Vejica 3 6 6" xfId="4697"/>
    <cellStyle name="Vejica 3 6 6 2" xfId="5380"/>
    <cellStyle name="Vejica 3 6 6 2 2" xfId="11640"/>
    <cellStyle name="Vejica 3 6 6 3" xfId="11639"/>
    <cellStyle name="Vejica 3 6 7" xfId="4690"/>
    <cellStyle name="Vejica 3 6 7 2" xfId="11641"/>
    <cellStyle name="Vejica 3 6 8" xfId="5262"/>
    <cellStyle name="Vejica 3 6 8 2" xfId="11642"/>
    <cellStyle name="Vejica 3 6 9" xfId="6440"/>
    <cellStyle name="Vejica 3 6 9 2" xfId="11643"/>
    <cellStyle name="Vejica 3 7" xfId="728"/>
    <cellStyle name="Vejica 3 7 10" xfId="11644"/>
    <cellStyle name="Vejica 3 7 2" xfId="2285"/>
    <cellStyle name="Vejica 3 7 2 2" xfId="4699"/>
    <cellStyle name="Vejica 3 7 2 2 2" xfId="6444"/>
    <cellStyle name="Vejica 3 7 2 2 2 2" xfId="11647"/>
    <cellStyle name="Vejica 3 7 2 2 3" xfId="11648"/>
    <cellStyle name="Vejica 3 7 2 2 4" xfId="11646"/>
    <cellStyle name="Vejica 3 7 2 3" xfId="7231"/>
    <cellStyle name="Vejica 3 7 2 3 2" xfId="11649"/>
    <cellStyle name="Vejica 3 7 2 4" xfId="11645"/>
    <cellStyle name="Vejica 3 7 3" xfId="2286"/>
    <cellStyle name="Vejica 3 7 3 2" xfId="4701"/>
    <cellStyle name="Vejica 3 7 3 2 2" xfId="5383"/>
    <cellStyle name="Vejica 3 7 3 2 2 2" xfId="11652"/>
    <cellStyle name="Vejica 3 7 3 2 3" xfId="11651"/>
    <cellStyle name="Vejica 3 7 3 3" xfId="4700"/>
    <cellStyle name="Vejica 3 7 3 3 2" xfId="11653"/>
    <cellStyle name="Vejica 3 7 3 4" xfId="6611"/>
    <cellStyle name="Vejica 3 7 3 4 2" xfId="11654"/>
    <cellStyle name="Vejica 3 7 3 5" xfId="11655"/>
    <cellStyle name="Vejica 3 7 3 6" xfId="11650"/>
    <cellStyle name="Vejica 3 7 3 7" xfId="14713"/>
    <cellStyle name="Vejica 3 7 3 8" xfId="6137"/>
    <cellStyle name="Vejica 3 7 4" xfId="2287"/>
    <cellStyle name="Vejica 3 7 4 2" xfId="4702"/>
    <cellStyle name="Vejica 3 7 4 2 2" xfId="11657"/>
    <cellStyle name="Vejica 3 7 4 3" xfId="11656"/>
    <cellStyle name="Vejica 3 7 5" xfId="4703"/>
    <cellStyle name="Vejica 3 7 5 2" xfId="4704"/>
    <cellStyle name="Vejica 3 7 5 2 2" xfId="5524"/>
    <cellStyle name="Vejica 3 7 5 2 2 2" xfId="11660"/>
    <cellStyle name="Vejica 3 7 5 2 3" xfId="11659"/>
    <cellStyle name="Vejica 3 7 5 3" xfId="5290"/>
    <cellStyle name="Vejica 3 7 5 3 2" xfId="11661"/>
    <cellStyle name="Vejica 3 7 5 4" xfId="11658"/>
    <cellStyle name="Vejica 3 7 6" xfId="4705"/>
    <cellStyle name="Vejica 3 7 6 2" xfId="5382"/>
    <cellStyle name="Vejica 3 7 6 2 2" xfId="11663"/>
    <cellStyle name="Vejica 3 7 6 3" xfId="11662"/>
    <cellStyle name="Vejica 3 7 7" xfId="4698"/>
    <cellStyle name="Vejica 3 7 7 2" xfId="11664"/>
    <cellStyle name="Vejica 3 7 8" xfId="5268"/>
    <cellStyle name="Vejica 3 7 8 2" xfId="11665"/>
    <cellStyle name="Vejica 3 7 9" xfId="7232"/>
    <cellStyle name="Vejica 3 7 9 2" xfId="11666"/>
    <cellStyle name="Vejica 3 8" xfId="729"/>
    <cellStyle name="Vejica 3 8 10" xfId="11667"/>
    <cellStyle name="Vejica 3 8 2" xfId="2288"/>
    <cellStyle name="Vejica 3 8 2 2" xfId="4707"/>
    <cellStyle name="Vejica 3 8 2 2 2" xfId="5919"/>
    <cellStyle name="Vejica 3 8 2 2 2 2" xfId="11670"/>
    <cellStyle name="Vejica 3 8 2 2 3" xfId="11671"/>
    <cellStyle name="Vejica 3 8 2 2 4" xfId="11669"/>
    <cellStyle name="Vejica 3 8 2 3" xfId="6446"/>
    <cellStyle name="Vejica 3 8 2 3 2" xfId="11672"/>
    <cellStyle name="Vejica 3 8 2 4" xfId="11668"/>
    <cellStyle name="Vejica 3 8 3" xfId="2289"/>
    <cellStyle name="Vejica 3 8 3 2" xfId="4709"/>
    <cellStyle name="Vejica 3 8 3 2 2" xfId="5385"/>
    <cellStyle name="Vejica 3 8 3 2 2 2" xfId="11675"/>
    <cellStyle name="Vejica 3 8 3 2 3" xfId="11674"/>
    <cellStyle name="Vejica 3 8 3 3" xfId="4708"/>
    <cellStyle name="Vejica 3 8 3 3 2" xfId="11676"/>
    <cellStyle name="Vejica 3 8 3 4" xfId="6612"/>
    <cellStyle name="Vejica 3 8 3 4 2" xfId="11677"/>
    <cellStyle name="Vejica 3 8 3 5" xfId="11678"/>
    <cellStyle name="Vejica 3 8 3 6" xfId="11673"/>
    <cellStyle name="Vejica 3 8 3 7" xfId="14714"/>
    <cellStyle name="Vejica 3 8 3 8" xfId="6138"/>
    <cellStyle name="Vejica 3 8 4" xfId="2290"/>
    <cellStyle name="Vejica 3 8 4 2" xfId="4710"/>
    <cellStyle name="Vejica 3 8 4 2 2" xfId="11680"/>
    <cellStyle name="Vejica 3 8 4 3" xfId="11679"/>
    <cellStyle name="Vejica 3 8 5" xfId="4711"/>
    <cellStyle name="Vejica 3 8 5 2" xfId="4712"/>
    <cellStyle name="Vejica 3 8 5 2 2" xfId="5525"/>
    <cellStyle name="Vejica 3 8 5 2 2 2" xfId="11683"/>
    <cellStyle name="Vejica 3 8 5 2 3" xfId="11682"/>
    <cellStyle name="Vejica 3 8 5 3" xfId="5291"/>
    <cellStyle name="Vejica 3 8 5 3 2" xfId="11684"/>
    <cellStyle name="Vejica 3 8 5 4" xfId="11681"/>
    <cellStyle name="Vejica 3 8 6" xfId="4713"/>
    <cellStyle name="Vejica 3 8 6 2" xfId="5384"/>
    <cellStyle name="Vejica 3 8 6 2 2" xfId="11686"/>
    <cellStyle name="Vejica 3 8 6 3" xfId="11685"/>
    <cellStyle name="Vejica 3 8 7" xfId="4706"/>
    <cellStyle name="Vejica 3 8 7 2" xfId="11687"/>
    <cellStyle name="Vejica 3 8 8" xfId="5220"/>
    <cellStyle name="Vejica 3 8 8 2" xfId="11688"/>
    <cellStyle name="Vejica 3 8 9" xfId="7230"/>
    <cellStyle name="Vejica 3 8 9 2" xfId="11689"/>
    <cellStyle name="Vejica 3 9" xfId="730"/>
    <cellStyle name="Vejica 3 9 10" xfId="5247"/>
    <cellStyle name="Vejica 3 9 10 2" xfId="11691"/>
    <cellStyle name="Vejica 3 9 11" xfId="11690"/>
    <cellStyle name="Vejica 3 9 2" xfId="731"/>
    <cellStyle name="Vejica 3 9 2 10" xfId="11692"/>
    <cellStyle name="Vejica 3 9 2 2" xfId="732"/>
    <cellStyle name="Vejica 3 9 2 2 2" xfId="2291"/>
    <cellStyle name="Vejica 3 9 2 2 2 2" xfId="4717"/>
    <cellStyle name="Vejica 3 9 2 2 2 2 2" xfId="6449"/>
    <cellStyle name="Vejica 3 9 2 2 2 2 2 2" xfId="11696"/>
    <cellStyle name="Vejica 3 9 2 2 2 2 3" xfId="11697"/>
    <cellStyle name="Vejica 3 9 2 2 2 2 4" xfId="11695"/>
    <cellStyle name="Vejica 3 9 2 2 2 3" xfId="7229"/>
    <cellStyle name="Vejica 3 9 2 2 2 3 2" xfId="11698"/>
    <cellStyle name="Vejica 3 9 2 2 2 4" xfId="11694"/>
    <cellStyle name="Vejica 3 9 2 2 3" xfId="2292"/>
    <cellStyle name="Vejica 3 9 2 2 3 2" xfId="4719"/>
    <cellStyle name="Vejica 3 9 2 2 3 2 2" xfId="5389"/>
    <cellStyle name="Vejica 3 9 2 2 3 2 2 2" xfId="11701"/>
    <cellStyle name="Vejica 3 9 2 2 3 2 3" xfId="11700"/>
    <cellStyle name="Vejica 3 9 2 2 3 3" xfId="4718"/>
    <cellStyle name="Vejica 3 9 2 2 3 3 2" xfId="11702"/>
    <cellStyle name="Vejica 3 9 2 2 3 4" xfId="6613"/>
    <cellStyle name="Vejica 3 9 2 2 3 4 2" xfId="11703"/>
    <cellStyle name="Vejica 3 9 2 2 3 5" xfId="11704"/>
    <cellStyle name="Vejica 3 9 2 2 3 6" xfId="11699"/>
    <cellStyle name="Vejica 3 9 2 2 3 7" xfId="14717"/>
    <cellStyle name="Vejica 3 9 2 2 3 8" xfId="6141"/>
    <cellStyle name="Vejica 3 9 2 2 4" xfId="2293"/>
    <cellStyle name="Vejica 3 9 2 2 4 2" xfId="4721"/>
    <cellStyle name="Vejica 3 9 2 2 4 2 2" xfId="5390"/>
    <cellStyle name="Vejica 3 9 2 2 4 2 2 2" xfId="11707"/>
    <cellStyle name="Vejica 3 9 2 2 4 2 2 3" xfId="15519"/>
    <cellStyle name="Vejica 3 9 2 2 4 2 3" xfId="11706"/>
    <cellStyle name="Vejica 3 9 2 2 4 3" xfId="4720"/>
    <cellStyle name="Vejica 3 9 2 2 4 3 2" xfId="11708"/>
    <cellStyle name="Vejica 3 9 2 2 4 4" xfId="11705"/>
    <cellStyle name="Vejica 3 9 2 2 4 5" xfId="15395"/>
    <cellStyle name="Vejica 3 9 2 2 5" xfId="4722"/>
    <cellStyle name="Vejica 3 9 2 2 5 2" xfId="4723"/>
    <cellStyle name="Vejica 3 9 2 2 5 2 2" xfId="5526"/>
    <cellStyle name="Vejica 3 9 2 2 5 2 2 2" xfId="11711"/>
    <cellStyle name="Vejica 3 9 2 2 5 2 3" xfId="11710"/>
    <cellStyle name="Vejica 3 9 2 2 5 3" xfId="5292"/>
    <cellStyle name="Vejica 3 9 2 2 5 3 2" xfId="11712"/>
    <cellStyle name="Vejica 3 9 2 2 5 4" xfId="11709"/>
    <cellStyle name="Vejica 3 9 2 2 6" xfId="4724"/>
    <cellStyle name="Vejica 3 9 2 2 6 2" xfId="5388"/>
    <cellStyle name="Vejica 3 9 2 2 6 2 2" xfId="11714"/>
    <cellStyle name="Vejica 3 9 2 2 6 3" xfId="11713"/>
    <cellStyle name="Vejica 3 9 2 2 7" xfId="4716"/>
    <cellStyle name="Vejica 3 9 2 2 7 2" xfId="11715"/>
    <cellStyle name="Vejica 3 9 2 2 8" xfId="5216"/>
    <cellStyle name="Vejica 3 9 2 2 8 2" xfId="11716"/>
    <cellStyle name="Vejica 3 9 2 2 9" xfId="11693"/>
    <cellStyle name="Vejica 3 9 2 3" xfId="2294"/>
    <cellStyle name="Vejica 3 9 2 3 2" xfId="4725"/>
    <cellStyle name="Vejica 3 9 2 3 2 2" xfId="6451"/>
    <cellStyle name="Vejica 3 9 2 3 2 2 2" xfId="11719"/>
    <cellStyle name="Vejica 3 9 2 3 2 3" xfId="11720"/>
    <cellStyle name="Vejica 3 9 2 3 2 4" xfId="11718"/>
    <cellStyle name="Vejica 3 9 2 3 3" xfId="5920"/>
    <cellStyle name="Vejica 3 9 2 3 3 2" xfId="11721"/>
    <cellStyle name="Vejica 3 9 2 3 4" xfId="11717"/>
    <cellStyle name="Vejica 3 9 2 4" xfId="2295"/>
    <cellStyle name="Vejica 3 9 2 4 2" xfId="4727"/>
    <cellStyle name="Vejica 3 9 2 4 2 2" xfId="5391"/>
    <cellStyle name="Vejica 3 9 2 4 2 2 2" xfId="11724"/>
    <cellStyle name="Vejica 3 9 2 4 2 3" xfId="11723"/>
    <cellStyle name="Vejica 3 9 2 4 3" xfId="4726"/>
    <cellStyle name="Vejica 3 9 2 4 3 2" xfId="11725"/>
    <cellStyle name="Vejica 3 9 2 4 4" xfId="6614"/>
    <cellStyle name="Vejica 3 9 2 4 4 2" xfId="11726"/>
    <cellStyle name="Vejica 3 9 2 4 5" xfId="11727"/>
    <cellStyle name="Vejica 3 9 2 4 6" xfId="11722"/>
    <cellStyle name="Vejica 3 9 2 4 7" xfId="14716"/>
    <cellStyle name="Vejica 3 9 2 4 8" xfId="6140"/>
    <cellStyle name="Vejica 3 9 2 5" xfId="2296"/>
    <cellStyle name="Vejica 3 9 2 5 2" xfId="4729"/>
    <cellStyle name="Vejica 3 9 2 5 2 2" xfId="5392"/>
    <cellStyle name="Vejica 3 9 2 5 2 2 2" xfId="11730"/>
    <cellStyle name="Vejica 3 9 2 5 2 2 3" xfId="15520"/>
    <cellStyle name="Vejica 3 9 2 5 2 3" xfId="11729"/>
    <cellStyle name="Vejica 3 9 2 5 3" xfId="4728"/>
    <cellStyle name="Vejica 3 9 2 5 3 2" xfId="11731"/>
    <cellStyle name="Vejica 3 9 2 5 4" xfId="11728"/>
    <cellStyle name="Vejica 3 9 2 5 5" xfId="15396"/>
    <cellStyle name="Vejica 3 9 2 6" xfId="4730"/>
    <cellStyle name="Vejica 3 9 2 6 2" xfId="4731"/>
    <cellStyle name="Vejica 3 9 2 6 2 2" xfId="5527"/>
    <cellStyle name="Vejica 3 9 2 6 2 2 2" xfId="11734"/>
    <cellStyle name="Vejica 3 9 2 6 2 3" xfId="11733"/>
    <cellStyle name="Vejica 3 9 2 6 3" xfId="5293"/>
    <cellStyle name="Vejica 3 9 2 6 3 2" xfId="11735"/>
    <cellStyle name="Vejica 3 9 2 6 4" xfId="11732"/>
    <cellStyle name="Vejica 3 9 2 7" xfId="4732"/>
    <cellStyle name="Vejica 3 9 2 7 2" xfId="5387"/>
    <cellStyle name="Vejica 3 9 2 7 2 2" xfId="11737"/>
    <cellStyle name="Vejica 3 9 2 7 3" xfId="11736"/>
    <cellStyle name="Vejica 3 9 2 8" xfId="4715"/>
    <cellStyle name="Vejica 3 9 2 8 2" xfId="11738"/>
    <cellStyle name="Vejica 3 9 2 9" xfId="5248"/>
    <cellStyle name="Vejica 3 9 2 9 2" xfId="11739"/>
    <cellStyle name="Vejica 3 9 3" xfId="733"/>
    <cellStyle name="Vejica 3 9 3 2" xfId="2297"/>
    <cellStyle name="Vejica 3 9 3 2 2" xfId="4734"/>
    <cellStyle name="Vejica 3 9 3 2 2 2" xfId="5921"/>
    <cellStyle name="Vejica 3 9 3 2 2 2 2" xfId="11743"/>
    <cellStyle name="Vejica 3 9 3 2 2 3" xfId="11744"/>
    <cellStyle name="Vejica 3 9 3 2 2 4" xfId="11742"/>
    <cellStyle name="Vejica 3 9 3 2 3" xfId="7228"/>
    <cellStyle name="Vejica 3 9 3 2 3 2" xfId="11745"/>
    <cellStyle name="Vejica 3 9 3 2 4" xfId="11741"/>
    <cellStyle name="Vejica 3 9 3 3" xfId="2298"/>
    <cellStyle name="Vejica 3 9 3 3 2" xfId="4736"/>
    <cellStyle name="Vejica 3 9 3 3 2 2" xfId="5394"/>
    <cellStyle name="Vejica 3 9 3 3 2 2 2" xfId="11748"/>
    <cellStyle name="Vejica 3 9 3 3 2 3" xfId="11747"/>
    <cellStyle name="Vejica 3 9 3 3 3" xfId="4735"/>
    <cellStyle name="Vejica 3 9 3 3 3 2" xfId="11749"/>
    <cellStyle name="Vejica 3 9 3 3 4" xfId="6615"/>
    <cellStyle name="Vejica 3 9 3 3 4 2" xfId="11750"/>
    <cellStyle name="Vejica 3 9 3 3 5" xfId="11751"/>
    <cellStyle name="Vejica 3 9 3 3 6" xfId="11746"/>
    <cellStyle name="Vejica 3 9 3 3 7" xfId="14718"/>
    <cellStyle name="Vejica 3 9 3 3 8" xfId="6142"/>
    <cellStyle name="Vejica 3 9 3 4" xfId="2299"/>
    <cellStyle name="Vejica 3 9 3 4 2" xfId="4738"/>
    <cellStyle name="Vejica 3 9 3 4 2 2" xfId="5395"/>
    <cellStyle name="Vejica 3 9 3 4 2 2 2" xfId="11754"/>
    <cellStyle name="Vejica 3 9 3 4 2 2 3" xfId="15521"/>
    <cellStyle name="Vejica 3 9 3 4 2 3" xfId="11753"/>
    <cellStyle name="Vejica 3 9 3 4 3" xfId="4737"/>
    <cellStyle name="Vejica 3 9 3 4 3 2" xfId="11755"/>
    <cellStyle name="Vejica 3 9 3 4 4" xfId="11752"/>
    <cellStyle name="Vejica 3 9 3 4 5" xfId="15397"/>
    <cellStyle name="Vejica 3 9 3 5" xfId="4739"/>
    <cellStyle name="Vejica 3 9 3 5 2" xfId="4740"/>
    <cellStyle name="Vejica 3 9 3 5 2 2" xfId="5528"/>
    <cellStyle name="Vejica 3 9 3 5 2 2 2" xfId="11758"/>
    <cellStyle name="Vejica 3 9 3 5 2 3" xfId="11757"/>
    <cellStyle name="Vejica 3 9 3 5 3" xfId="5294"/>
    <cellStyle name="Vejica 3 9 3 5 3 2" xfId="11759"/>
    <cellStyle name="Vejica 3 9 3 5 4" xfId="11756"/>
    <cellStyle name="Vejica 3 9 3 6" xfId="4741"/>
    <cellStyle name="Vejica 3 9 3 6 2" xfId="5393"/>
    <cellStyle name="Vejica 3 9 3 6 2 2" xfId="11761"/>
    <cellStyle name="Vejica 3 9 3 6 3" xfId="11760"/>
    <cellStyle name="Vejica 3 9 3 7" xfId="4733"/>
    <cellStyle name="Vejica 3 9 3 7 2" xfId="11762"/>
    <cellStyle name="Vejica 3 9 3 8" xfId="5255"/>
    <cellStyle name="Vejica 3 9 3 8 2" xfId="11763"/>
    <cellStyle name="Vejica 3 9 3 9" xfId="11740"/>
    <cellStyle name="Vejica 3 9 4" xfId="2300"/>
    <cellStyle name="Vejica 3 9 4 2" xfId="4742"/>
    <cellStyle name="Vejica 3 9 4 2 2" xfId="5922"/>
    <cellStyle name="Vejica 3 9 4 2 2 2" xfId="11766"/>
    <cellStyle name="Vejica 3 9 4 2 3" xfId="11767"/>
    <cellStyle name="Vejica 3 9 4 2 4" xfId="11765"/>
    <cellStyle name="Vejica 3 9 4 3" xfId="7227"/>
    <cellStyle name="Vejica 3 9 4 3 2" xfId="11768"/>
    <cellStyle name="Vejica 3 9 4 4" xfId="11764"/>
    <cellStyle name="Vejica 3 9 5" xfId="2301"/>
    <cellStyle name="Vejica 3 9 5 2" xfId="4744"/>
    <cellStyle name="Vejica 3 9 5 2 2" xfId="5396"/>
    <cellStyle name="Vejica 3 9 5 2 2 2" xfId="11771"/>
    <cellStyle name="Vejica 3 9 5 2 3" xfId="11770"/>
    <cellStyle name="Vejica 3 9 5 3" xfId="4743"/>
    <cellStyle name="Vejica 3 9 5 3 2" xfId="11772"/>
    <cellStyle name="Vejica 3 9 5 4" xfId="6616"/>
    <cellStyle name="Vejica 3 9 5 4 2" xfId="11773"/>
    <cellStyle name="Vejica 3 9 5 5" xfId="11774"/>
    <cellStyle name="Vejica 3 9 5 6" xfId="11769"/>
    <cellStyle name="Vejica 3 9 5 7" xfId="14715"/>
    <cellStyle name="Vejica 3 9 5 8" xfId="6139"/>
    <cellStyle name="Vejica 3 9 6" xfId="2302"/>
    <cellStyle name="Vejica 3 9 6 2" xfId="4746"/>
    <cellStyle name="Vejica 3 9 6 2 2" xfId="5397"/>
    <cellStyle name="Vejica 3 9 6 2 2 2" xfId="11777"/>
    <cellStyle name="Vejica 3 9 6 2 2 3" xfId="15522"/>
    <cellStyle name="Vejica 3 9 6 2 3" xfId="11776"/>
    <cellStyle name="Vejica 3 9 6 3" xfId="4745"/>
    <cellStyle name="Vejica 3 9 6 3 2" xfId="11778"/>
    <cellStyle name="Vejica 3 9 6 4" xfId="11775"/>
    <cellStyle name="Vejica 3 9 6 5" xfId="15398"/>
    <cellStyle name="Vejica 3 9 7" xfId="4747"/>
    <cellStyle name="Vejica 3 9 7 2" xfId="4748"/>
    <cellStyle name="Vejica 3 9 7 2 2" xfId="5529"/>
    <cellStyle name="Vejica 3 9 7 2 2 2" xfId="11781"/>
    <cellStyle name="Vejica 3 9 7 2 3" xfId="11780"/>
    <cellStyle name="Vejica 3 9 7 3" xfId="5295"/>
    <cellStyle name="Vejica 3 9 7 3 2" xfId="11782"/>
    <cellStyle name="Vejica 3 9 7 4" xfId="11779"/>
    <cellStyle name="Vejica 3 9 8" xfId="4749"/>
    <cellStyle name="Vejica 3 9 8 2" xfId="5386"/>
    <cellStyle name="Vejica 3 9 8 2 2" xfId="11784"/>
    <cellStyle name="Vejica 3 9 8 3" xfId="11783"/>
    <cellStyle name="Vejica 3 9 9" xfId="4714"/>
    <cellStyle name="Vejica 3 9 9 2" xfId="11785"/>
    <cellStyle name="Vejica 30" xfId="734"/>
    <cellStyle name="Vejica 30 2" xfId="2303"/>
    <cellStyle name="Vejica 30 2 2" xfId="4751"/>
    <cellStyle name="Vejica 30 2 2 2" xfId="11788"/>
    <cellStyle name="Vejica 30 2 3" xfId="7225"/>
    <cellStyle name="Vejica 30 2 3 2" xfId="11789"/>
    <cellStyle name="Vejica 30 2 4" xfId="11790"/>
    <cellStyle name="Vejica 30 2 5" xfId="11787"/>
    <cellStyle name="Vejica 30 3" xfId="2304"/>
    <cellStyle name="Vejica 30 3 2" xfId="4752"/>
    <cellStyle name="Vejica 30 3 2 2" xfId="11792"/>
    <cellStyle name="Vejica 30 3 3" xfId="11791"/>
    <cellStyle name="Vejica 30 4" xfId="4753"/>
    <cellStyle name="Vejica 30 4 2" xfId="5296"/>
    <cellStyle name="Vejica 30 4 2 2" xfId="11794"/>
    <cellStyle name="Vejica 30 4 3" xfId="11793"/>
    <cellStyle name="Vejica 30 5" xfId="4750"/>
    <cellStyle name="Vejica 30 5 2" xfId="11795"/>
    <cellStyle name="Vejica 30 6" xfId="7226"/>
    <cellStyle name="Vejica 30 6 2" xfId="11796"/>
    <cellStyle name="Vejica 30 7" xfId="11786"/>
    <cellStyle name="Vejica 31" xfId="735"/>
    <cellStyle name="Vejica 31 10" xfId="5276"/>
    <cellStyle name="Vejica 31 10 2" xfId="11798"/>
    <cellStyle name="Vejica 31 11" xfId="6455"/>
    <cellStyle name="Vejica 31 11 2" xfId="11799"/>
    <cellStyle name="Vejica 31 12" xfId="11797"/>
    <cellStyle name="Vejica 31 2" xfId="2305"/>
    <cellStyle name="Vejica 31 2 2" xfId="4755"/>
    <cellStyle name="Vejica 31 2 2 2" xfId="7223"/>
    <cellStyle name="Vejica 31 2 2 2 2" xfId="11802"/>
    <cellStyle name="Vejica 31 2 2 3" xfId="11803"/>
    <cellStyle name="Vejica 31 2 2 4" xfId="11801"/>
    <cellStyle name="Vejica 31 2 3" xfId="7224"/>
    <cellStyle name="Vejica 31 2 3 2" xfId="11804"/>
    <cellStyle name="Vejica 31 2 4" xfId="11800"/>
    <cellStyle name="Vejica 31 3" xfId="2306"/>
    <cellStyle name="Vejica 31 3 2" xfId="4757"/>
    <cellStyle name="Vejica 31 3 2 2" xfId="5399"/>
    <cellStyle name="Vejica 31 3 2 2 2" xfId="11807"/>
    <cellStyle name="Vejica 31 3 2 3" xfId="11806"/>
    <cellStyle name="Vejica 31 3 3" xfId="4756"/>
    <cellStyle name="Vejica 31 3 3 2" xfId="11808"/>
    <cellStyle name="Vejica 31 3 4" xfId="6617"/>
    <cellStyle name="Vejica 31 3 4 2" xfId="11809"/>
    <cellStyle name="Vejica 31 3 5" xfId="11810"/>
    <cellStyle name="Vejica 31 3 6" xfId="11805"/>
    <cellStyle name="Vejica 31 3 7" xfId="14719"/>
    <cellStyle name="Vejica 31 3 8" xfId="6143"/>
    <cellStyle name="Vejica 31 4" xfId="2307"/>
    <cellStyle name="Vejica 31 4 2" xfId="4758"/>
    <cellStyle name="Vejica 31 4 2 2" xfId="11812"/>
    <cellStyle name="Vejica 31 4 3" xfId="11811"/>
    <cellStyle name="Vejica 31 5" xfId="2308"/>
    <cellStyle name="Vejica 31 5 2" xfId="4759"/>
    <cellStyle name="Vejica 31 5 2 2" xfId="11814"/>
    <cellStyle name="Vejica 31 5 3" xfId="11813"/>
    <cellStyle name="Vejica 31 6" xfId="2309"/>
    <cellStyle name="Vejica 31 6 2" xfId="4760"/>
    <cellStyle name="Vejica 31 6 2 2" xfId="11816"/>
    <cellStyle name="Vejica 31 6 3" xfId="11815"/>
    <cellStyle name="Vejica 31 7" xfId="4761"/>
    <cellStyle name="Vejica 31 7 2" xfId="4762"/>
    <cellStyle name="Vejica 31 7 2 2" xfId="5530"/>
    <cellStyle name="Vejica 31 7 2 2 2" xfId="11819"/>
    <cellStyle name="Vejica 31 7 2 3" xfId="11818"/>
    <cellStyle name="Vejica 31 7 3" xfId="5297"/>
    <cellStyle name="Vejica 31 7 3 2" xfId="11820"/>
    <cellStyle name="Vejica 31 7 4" xfId="11817"/>
    <cellStyle name="Vejica 31 8" xfId="4763"/>
    <cellStyle name="Vejica 31 8 2" xfId="5398"/>
    <cellStyle name="Vejica 31 8 2 2" xfId="11822"/>
    <cellStyle name="Vejica 31 8 3" xfId="11821"/>
    <cellStyle name="Vejica 31 9" xfId="4754"/>
    <cellStyle name="Vejica 31 9 2" xfId="11823"/>
    <cellStyle name="Vejica 32" xfId="736"/>
    <cellStyle name="Vejica 32 10" xfId="5235"/>
    <cellStyle name="Vejica 32 10 2" xfId="11825"/>
    <cellStyle name="Vejica 32 11" xfId="5924"/>
    <cellStyle name="Vejica 32 11 2" xfId="11826"/>
    <cellStyle name="Vejica 32 12" xfId="11824"/>
    <cellStyle name="Vejica 32 2" xfId="2310"/>
    <cellStyle name="Vejica 32 2 2" xfId="4765"/>
    <cellStyle name="Vejica 32 2 2 2" xfId="6459"/>
    <cellStyle name="Vejica 32 2 2 2 2" xfId="11829"/>
    <cellStyle name="Vejica 32 2 2 3" xfId="11830"/>
    <cellStyle name="Vejica 32 2 2 4" xfId="11828"/>
    <cellStyle name="Vejica 32 2 3" xfId="6457"/>
    <cellStyle name="Vejica 32 2 3 2" xfId="11831"/>
    <cellStyle name="Vejica 32 2 4" xfId="11827"/>
    <cellStyle name="Vejica 32 3" xfId="2311"/>
    <cellStyle name="Vejica 32 3 2" xfId="4767"/>
    <cellStyle name="Vejica 32 3 2 2" xfId="5401"/>
    <cellStyle name="Vejica 32 3 2 2 2" xfId="11834"/>
    <cellStyle name="Vejica 32 3 2 3" xfId="11833"/>
    <cellStyle name="Vejica 32 3 3" xfId="4766"/>
    <cellStyle name="Vejica 32 3 3 2" xfId="11835"/>
    <cellStyle name="Vejica 32 3 4" xfId="6618"/>
    <cellStyle name="Vejica 32 3 4 2" xfId="11836"/>
    <cellStyle name="Vejica 32 3 5" xfId="11837"/>
    <cellStyle name="Vejica 32 3 6" xfId="11832"/>
    <cellStyle name="Vejica 32 3 7" xfId="14720"/>
    <cellStyle name="Vejica 32 3 8" xfId="6144"/>
    <cellStyle name="Vejica 32 4" xfId="2312"/>
    <cellStyle name="Vejica 32 4 2" xfId="4768"/>
    <cellStyle name="Vejica 32 4 2 2" xfId="11839"/>
    <cellStyle name="Vejica 32 4 3" xfId="11838"/>
    <cellStyle name="Vejica 32 5" xfId="2313"/>
    <cellStyle name="Vejica 32 5 2" xfId="4769"/>
    <cellStyle name="Vejica 32 5 2 2" xfId="11841"/>
    <cellStyle name="Vejica 32 5 3" xfId="11840"/>
    <cellStyle name="Vejica 32 6" xfId="2314"/>
    <cellStyle name="Vejica 32 6 2" xfId="4770"/>
    <cellStyle name="Vejica 32 6 2 2" xfId="11843"/>
    <cellStyle name="Vejica 32 6 3" xfId="11842"/>
    <cellStyle name="Vejica 32 7" xfId="4771"/>
    <cellStyle name="Vejica 32 7 2" xfId="4772"/>
    <cellStyle name="Vejica 32 7 2 2" xfId="5531"/>
    <cellStyle name="Vejica 32 7 2 2 2" xfId="11846"/>
    <cellStyle name="Vejica 32 7 2 3" xfId="11845"/>
    <cellStyle name="Vejica 32 7 3" xfId="5298"/>
    <cellStyle name="Vejica 32 7 3 2" xfId="11847"/>
    <cellStyle name="Vejica 32 7 4" xfId="11844"/>
    <cellStyle name="Vejica 32 8" xfId="4773"/>
    <cellStyle name="Vejica 32 8 2" xfId="5400"/>
    <cellStyle name="Vejica 32 8 2 2" xfId="11849"/>
    <cellStyle name="Vejica 32 8 3" xfId="11848"/>
    <cellStyle name="Vejica 32 9" xfId="4764"/>
    <cellStyle name="Vejica 32 9 2" xfId="11850"/>
    <cellStyle name="Vejica 33" xfId="737"/>
    <cellStyle name="Vejica 33 10" xfId="5213"/>
    <cellStyle name="Vejica 33 10 2" xfId="11852"/>
    <cellStyle name="Vejica 33 11" xfId="7222"/>
    <cellStyle name="Vejica 33 11 2" xfId="11853"/>
    <cellStyle name="Vejica 33 12" xfId="11851"/>
    <cellStyle name="Vejica 33 2" xfId="2315"/>
    <cellStyle name="Vejica 33 2 2" xfId="4775"/>
    <cellStyle name="Vejica 33 2 2 2" xfId="7221"/>
    <cellStyle name="Vejica 33 2 2 2 2" xfId="11856"/>
    <cellStyle name="Vejica 33 2 2 3" xfId="11857"/>
    <cellStyle name="Vejica 33 2 2 4" xfId="11855"/>
    <cellStyle name="Vejica 33 2 3" xfId="6461"/>
    <cellStyle name="Vejica 33 2 3 2" xfId="11858"/>
    <cellStyle name="Vejica 33 2 4" xfId="11854"/>
    <cellStyle name="Vejica 33 3" xfId="2316"/>
    <cellStyle name="Vejica 33 3 2" xfId="4777"/>
    <cellStyle name="Vejica 33 3 2 2" xfId="5403"/>
    <cellStyle name="Vejica 33 3 2 2 2" xfId="11861"/>
    <cellStyle name="Vejica 33 3 2 3" xfId="11860"/>
    <cellStyle name="Vejica 33 3 3" xfId="4776"/>
    <cellStyle name="Vejica 33 3 3 2" xfId="11862"/>
    <cellStyle name="Vejica 33 3 4" xfId="6619"/>
    <cellStyle name="Vejica 33 3 4 2" xfId="11863"/>
    <cellStyle name="Vejica 33 3 5" xfId="11864"/>
    <cellStyle name="Vejica 33 3 6" xfId="11859"/>
    <cellStyle name="Vejica 33 3 7" xfId="14721"/>
    <cellStyle name="Vejica 33 3 8" xfId="6145"/>
    <cellStyle name="Vejica 33 4" xfId="2317"/>
    <cellStyle name="Vejica 33 4 2" xfId="4778"/>
    <cellStyle name="Vejica 33 4 2 2" xfId="11866"/>
    <cellStyle name="Vejica 33 4 3" xfId="11865"/>
    <cellStyle name="Vejica 33 5" xfId="2318"/>
    <cellStyle name="Vejica 33 5 2" xfId="4779"/>
    <cellStyle name="Vejica 33 5 2 2" xfId="11868"/>
    <cellStyle name="Vejica 33 5 3" xfId="11867"/>
    <cellStyle name="Vejica 33 6" xfId="2319"/>
    <cellStyle name="Vejica 33 6 2" xfId="4780"/>
    <cellStyle name="Vejica 33 6 2 2" xfId="11870"/>
    <cellStyle name="Vejica 33 6 3" xfId="11869"/>
    <cellStyle name="Vejica 33 7" xfId="4781"/>
    <cellStyle name="Vejica 33 7 2" xfId="4782"/>
    <cellStyle name="Vejica 33 7 2 2" xfId="5532"/>
    <cellStyle name="Vejica 33 7 2 2 2" xfId="11873"/>
    <cellStyle name="Vejica 33 7 2 3" xfId="11872"/>
    <cellStyle name="Vejica 33 7 3" xfId="5299"/>
    <cellStyle name="Vejica 33 7 3 2" xfId="11874"/>
    <cellStyle name="Vejica 33 7 4" xfId="11871"/>
    <cellStyle name="Vejica 33 8" xfId="4783"/>
    <cellStyle name="Vejica 33 8 2" xfId="5402"/>
    <cellStyle name="Vejica 33 8 2 2" xfId="11876"/>
    <cellStyle name="Vejica 33 8 3" xfId="11875"/>
    <cellStyle name="Vejica 33 9" xfId="4774"/>
    <cellStyle name="Vejica 33 9 2" xfId="11877"/>
    <cellStyle name="Vejica 34" xfId="738"/>
    <cellStyle name="Vejica 34 10" xfId="5260"/>
    <cellStyle name="Vejica 34 10 2" xfId="11879"/>
    <cellStyle name="Vejica 34 11" xfId="6462"/>
    <cellStyle name="Vejica 34 11 2" xfId="11880"/>
    <cellStyle name="Vejica 34 12" xfId="11878"/>
    <cellStyle name="Vejica 34 2" xfId="2320"/>
    <cellStyle name="Vejica 34 2 2" xfId="4785"/>
    <cellStyle name="Vejica 34 2 2 2" xfId="7220"/>
    <cellStyle name="Vejica 34 2 2 2 2" xfId="11883"/>
    <cellStyle name="Vejica 34 2 2 3" xfId="11884"/>
    <cellStyle name="Vejica 34 2 2 4" xfId="11882"/>
    <cellStyle name="Vejica 34 2 3" xfId="5925"/>
    <cellStyle name="Vejica 34 2 3 2" xfId="11885"/>
    <cellStyle name="Vejica 34 2 4" xfId="11881"/>
    <cellStyle name="Vejica 34 3" xfId="2321"/>
    <cellStyle name="Vejica 34 3 2" xfId="4787"/>
    <cellStyle name="Vejica 34 3 2 2" xfId="5405"/>
    <cellStyle name="Vejica 34 3 2 2 2" xfId="11888"/>
    <cellStyle name="Vejica 34 3 2 3" xfId="11887"/>
    <cellStyle name="Vejica 34 3 3" xfId="4786"/>
    <cellStyle name="Vejica 34 3 3 2" xfId="11889"/>
    <cellStyle name="Vejica 34 3 4" xfId="6620"/>
    <cellStyle name="Vejica 34 3 4 2" xfId="11890"/>
    <cellStyle name="Vejica 34 3 5" xfId="11891"/>
    <cellStyle name="Vejica 34 3 6" xfId="11886"/>
    <cellStyle name="Vejica 34 3 7" xfId="14722"/>
    <cellStyle name="Vejica 34 3 8" xfId="6146"/>
    <cellStyle name="Vejica 34 4" xfId="2322"/>
    <cellStyle name="Vejica 34 4 2" xfId="4788"/>
    <cellStyle name="Vejica 34 4 2 2" xfId="11893"/>
    <cellStyle name="Vejica 34 4 3" xfId="11892"/>
    <cellStyle name="Vejica 34 5" xfId="2323"/>
    <cellStyle name="Vejica 34 5 2" xfId="4789"/>
    <cellStyle name="Vejica 34 5 2 2" xfId="11895"/>
    <cellStyle name="Vejica 34 5 3" xfId="11894"/>
    <cellStyle name="Vejica 34 6" xfId="2324"/>
    <cellStyle name="Vejica 34 6 2" xfId="4790"/>
    <cellStyle name="Vejica 34 6 2 2" xfId="11897"/>
    <cellStyle name="Vejica 34 6 3" xfId="11896"/>
    <cellStyle name="Vejica 34 7" xfId="4791"/>
    <cellStyle name="Vejica 34 7 2" xfId="4792"/>
    <cellStyle name="Vejica 34 7 2 2" xfId="5533"/>
    <cellStyle name="Vejica 34 7 2 2 2" xfId="11900"/>
    <cellStyle name="Vejica 34 7 2 3" xfId="11899"/>
    <cellStyle name="Vejica 34 7 3" xfId="5300"/>
    <cellStyle name="Vejica 34 7 3 2" xfId="11901"/>
    <cellStyle name="Vejica 34 7 4" xfId="11898"/>
    <cellStyle name="Vejica 34 8" xfId="4793"/>
    <cellStyle name="Vejica 34 8 2" xfId="5404"/>
    <cellStyle name="Vejica 34 8 2 2" xfId="11903"/>
    <cellStyle name="Vejica 34 8 3" xfId="11902"/>
    <cellStyle name="Vejica 34 9" xfId="4784"/>
    <cellStyle name="Vejica 34 9 2" xfId="11904"/>
    <cellStyle name="Vejica 35" xfId="2325"/>
    <cellStyle name="Vejica 35 2" xfId="2326"/>
    <cellStyle name="Vejica 35 2 2" xfId="4795"/>
    <cellStyle name="Vejica 35 2 2 2" xfId="7218"/>
    <cellStyle name="Vejica 35 2 2 2 2" xfId="11908"/>
    <cellStyle name="Vejica 35 2 2 3" xfId="11909"/>
    <cellStyle name="Vejica 35 2 2 4" xfId="11907"/>
    <cellStyle name="Vejica 35 2 3" xfId="7219"/>
    <cellStyle name="Vejica 35 2 3 2" xfId="11910"/>
    <cellStyle name="Vejica 35 2 4" xfId="11906"/>
    <cellStyle name="Vejica 35 3" xfId="2327"/>
    <cellStyle name="Vejica 35 3 2" xfId="4796"/>
    <cellStyle name="Vejica 35 3 2 2" xfId="11912"/>
    <cellStyle name="Vejica 35 3 3" xfId="5927"/>
    <cellStyle name="Vejica 35 3 3 2" xfId="11913"/>
    <cellStyle name="Vejica 35 3 4" xfId="11914"/>
    <cellStyle name="Vejica 35 3 5" xfId="11911"/>
    <cellStyle name="Vejica 35 4" xfId="4797"/>
    <cellStyle name="Vejica 35 4 2" xfId="5406"/>
    <cellStyle name="Vejica 35 4 2 2" xfId="11916"/>
    <cellStyle name="Vejica 35 4 3" xfId="11915"/>
    <cellStyle name="Vejica 35 5" xfId="4794"/>
    <cellStyle name="Vejica 35 5 2" xfId="11917"/>
    <cellStyle name="Vejica 35 6" xfId="5926"/>
    <cellStyle name="Vejica 35 6 2" xfId="11918"/>
    <cellStyle name="Vejica 35 7" xfId="11905"/>
    <cellStyle name="Vejica 36" xfId="2328"/>
    <cellStyle name="Vejica 36 2" xfId="4798"/>
    <cellStyle name="Vejica 36 2 2" xfId="11920"/>
    <cellStyle name="Vejica 36 3" xfId="11919"/>
    <cellStyle name="Vejica 37" xfId="2329"/>
    <cellStyle name="Vejica 37 2" xfId="4799"/>
    <cellStyle name="Vejica 37 2 2" xfId="11922"/>
    <cellStyle name="Vejica 37 3" xfId="11921"/>
    <cellStyle name="Vejica 38" xfId="2330"/>
    <cellStyle name="Vejica 38 2" xfId="4800"/>
    <cellStyle name="Vejica 38 2 2" xfId="11924"/>
    <cellStyle name="Vejica 38 3" xfId="11923"/>
    <cellStyle name="Vejica 39" xfId="2331"/>
    <cellStyle name="Vejica 39 2" xfId="4801"/>
    <cellStyle name="Vejica 39 2 2" xfId="11926"/>
    <cellStyle name="Vejica 39 3" xfId="11925"/>
    <cellStyle name="Vejica 39 4" xfId="15399"/>
    <cellStyle name="Vejica 4" xfId="739"/>
    <cellStyle name="Vejica 4 10" xfId="740"/>
    <cellStyle name="Vejica 4 10 10" xfId="5238"/>
    <cellStyle name="Vejica 4 10 10 2" xfId="11929"/>
    <cellStyle name="Vejica 4 10 11" xfId="11928"/>
    <cellStyle name="Vejica 4 10 2" xfId="741"/>
    <cellStyle name="Vejica 4 10 2 10" xfId="11930"/>
    <cellStyle name="Vejica 4 10 2 2" xfId="742"/>
    <cellStyle name="Vejica 4 10 2 2 2" xfId="2332"/>
    <cellStyle name="Vejica 4 10 2 2 2 2" xfId="4806"/>
    <cellStyle name="Vejica 4 10 2 2 2 2 2" xfId="7217"/>
    <cellStyle name="Vejica 4 10 2 2 2 2 2 2" xfId="11934"/>
    <cellStyle name="Vejica 4 10 2 2 2 2 3" xfId="11935"/>
    <cellStyle name="Vejica 4 10 2 2 2 2 4" xfId="11933"/>
    <cellStyle name="Vejica 4 10 2 2 2 3" xfId="7216"/>
    <cellStyle name="Vejica 4 10 2 2 2 3 2" xfId="11936"/>
    <cellStyle name="Vejica 4 10 2 2 2 4" xfId="11932"/>
    <cellStyle name="Vejica 4 10 2 2 3" xfId="2333"/>
    <cellStyle name="Vejica 4 10 2 2 3 2" xfId="4808"/>
    <cellStyle name="Vejica 4 10 2 2 3 2 2" xfId="5411"/>
    <cellStyle name="Vejica 4 10 2 2 3 2 2 2" xfId="11939"/>
    <cellStyle name="Vejica 4 10 2 2 3 2 3" xfId="11938"/>
    <cellStyle name="Vejica 4 10 2 2 3 3" xfId="4807"/>
    <cellStyle name="Vejica 4 10 2 2 3 3 2" xfId="11940"/>
    <cellStyle name="Vejica 4 10 2 2 3 4" xfId="6621"/>
    <cellStyle name="Vejica 4 10 2 2 3 4 2" xfId="11941"/>
    <cellStyle name="Vejica 4 10 2 2 3 5" xfId="11942"/>
    <cellStyle name="Vejica 4 10 2 2 3 6" xfId="11937"/>
    <cellStyle name="Vejica 4 10 2 2 3 7" xfId="14726"/>
    <cellStyle name="Vejica 4 10 2 2 3 8" xfId="6150"/>
    <cellStyle name="Vejica 4 10 2 2 4" xfId="2334"/>
    <cellStyle name="Vejica 4 10 2 2 4 2" xfId="4810"/>
    <cellStyle name="Vejica 4 10 2 2 4 2 2" xfId="5412"/>
    <cellStyle name="Vejica 4 10 2 2 4 2 2 2" xfId="11945"/>
    <cellStyle name="Vejica 4 10 2 2 4 2 3" xfId="11944"/>
    <cellStyle name="Vejica 4 10 2 2 4 3" xfId="4809"/>
    <cellStyle name="Vejica 4 10 2 2 4 3 2" xfId="11946"/>
    <cellStyle name="Vejica 4 10 2 2 4 4" xfId="11943"/>
    <cellStyle name="Vejica 4 10 2 2 5" xfId="4811"/>
    <cellStyle name="Vejica 4 10 2 2 5 2" xfId="4812"/>
    <cellStyle name="Vejica 4 10 2 2 5 2 2" xfId="5534"/>
    <cellStyle name="Vejica 4 10 2 2 5 2 2 2" xfId="11949"/>
    <cellStyle name="Vejica 4 10 2 2 5 2 3" xfId="11948"/>
    <cellStyle name="Vejica 4 10 2 2 5 3" xfId="5301"/>
    <cellStyle name="Vejica 4 10 2 2 5 3 2" xfId="11950"/>
    <cellStyle name="Vejica 4 10 2 2 5 4" xfId="11947"/>
    <cellStyle name="Vejica 4 10 2 2 6" xfId="4813"/>
    <cellStyle name="Vejica 4 10 2 2 6 2" xfId="5410"/>
    <cellStyle name="Vejica 4 10 2 2 6 2 2" xfId="11952"/>
    <cellStyle name="Vejica 4 10 2 2 6 3" xfId="11951"/>
    <cellStyle name="Vejica 4 10 2 2 7" xfId="4805"/>
    <cellStyle name="Vejica 4 10 2 2 7 2" xfId="11953"/>
    <cellStyle name="Vejica 4 10 2 2 8" xfId="5245"/>
    <cellStyle name="Vejica 4 10 2 2 8 2" xfId="11954"/>
    <cellStyle name="Vejica 4 10 2 2 9" xfId="11931"/>
    <cellStyle name="Vejica 4 10 2 3" xfId="2335"/>
    <cellStyle name="Vejica 4 10 2 3 2" xfId="4814"/>
    <cellStyle name="Vejica 4 10 2 3 2 2" xfId="6276"/>
    <cellStyle name="Vejica 4 10 2 3 2 2 2" xfId="11957"/>
    <cellStyle name="Vejica 4 10 2 3 2 3" xfId="11958"/>
    <cellStyle name="Vejica 4 10 2 3 2 4" xfId="11956"/>
    <cellStyle name="Vejica 4 10 2 3 3" xfId="6275"/>
    <cellStyle name="Vejica 4 10 2 3 3 2" xfId="11959"/>
    <cellStyle name="Vejica 4 10 2 3 4" xfId="11955"/>
    <cellStyle name="Vejica 4 10 2 4" xfId="2336"/>
    <cellStyle name="Vejica 4 10 2 4 2" xfId="4816"/>
    <cellStyle name="Vejica 4 10 2 4 2 2" xfId="5413"/>
    <cellStyle name="Vejica 4 10 2 4 2 2 2" xfId="11962"/>
    <cellStyle name="Vejica 4 10 2 4 2 3" xfId="11961"/>
    <cellStyle name="Vejica 4 10 2 4 3" xfId="4815"/>
    <cellStyle name="Vejica 4 10 2 4 3 2" xfId="11963"/>
    <cellStyle name="Vejica 4 10 2 4 4" xfId="6622"/>
    <cellStyle name="Vejica 4 10 2 4 4 2" xfId="11964"/>
    <cellStyle name="Vejica 4 10 2 4 5" xfId="11965"/>
    <cellStyle name="Vejica 4 10 2 4 6" xfId="11960"/>
    <cellStyle name="Vejica 4 10 2 4 7" xfId="14725"/>
    <cellStyle name="Vejica 4 10 2 4 8" xfId="6149"/>
    <cellStyle name="Vejica 4 10 2 5" xfId="2337"/>
    <cellStyle name="Vejica 4 10 2 5 2" xfId="4818"/>
    <cellStyle name="Vejica 4 10 2 5 2 2" xfId="5414"/>
    <cellStyle name="Vejica 4 10 2 5 2 2 2" xfId="11968"/>
    <cellStyle name="Vejica 4 10 2 5 2 3" xfId="11967"/>
    <cellStyle name="Vejica 4 10 2 5 3" xfId="4817"/>
    <cellStyle name="Vejica 4 10 2 5 3 2" xfId="11969"/>
    <cellStyle name="Vejica 4 10 2 5 4" xfId="11966"/>
    <cellStyle name="Vejica 4 10 2 6" xfId="4819"/>
    <cellStyle name="Vejica 4 10 2 6 2" xfId="4820"/>
    <cellStyle name="Vejica 4 10 2 6 2 2" xfId="5535"/>
    <cellStyle name="Vejica 4 10 2 6 2 2 2" xfId="11972"/>
    <cellStyle name="Vejica 4 10 2 6 2 3" xfId="11971"/>
    <cellStyle name="Vejica 4 10 2 6 3" xfId="5302"/>
    <cellStyle name="Vejica 4 10 2 6 3 2" xfId="11973"/>
    <cellStyle name="Vejica 4 10 2 6 4" xfId="11970"/>
    <cellStyle name="Vejica 4 10 2 7" xfId="4821"/>
    <cellStyle name="Vejica 4 10 2 7 2" xfId="5409"/>
    <cellStyle name="Vejica 4 10 2 7 2 2" xfId="11975"/>
    <cellStyle name="Vejica 4 10 2 7 3" xfId="11974"/>
    <cellStyle name="Vejica 4 10 2 8" xfId="4804"/>
    <cellStyle name="Vejica 4 10 2 8 2" xfId="11976"/>
    <cellStyle name="Vejica 4 10 2 9" xfId="5227"/>
    <cellStyle name="Vejica 4 10 2 9 2" xfId="11977"/>
    <cellStyle name="Vejica 4 10 3" xfId="743"/>
    <cellStyle name="Vejica 4 10 3 2" xfId="2338"/>
    <cellStyle name="Vejica 4 10 3 2 2" xfId="4823"/>
    <cellStyle name="Vejica 4 10 3 2 2 2" xfId="7214"/>
    <cellStyle name="Vejica 4 10 3 2 2 2 2" xfId="11981"/>
    <cellStyle name="Vejica 4 10 3 2 2 3" xfId="11982"/>
    <cellStyle name="Vejica 4 10 3 2 2 4" xfId="11980"/>
    <cellStyle name="Vejica 4 10 3 2 3" xfId="7215"/>
    <cellStyle name="Vejica 4 10 3 2 3 2" xfId="11983"/>
    <cellStyle name="Vejica 4 10 3 2 4" xfId="11979"/>
    <cellStyle name="Vejica 4 10 3 3" xfId="2339"/>
    <cellStyle name="Vejica 4 10 3 3 2" xfId="4825"/>
    <cellStyle name="Vejica 4 10 3 3 2 2" xfId="5416"/>
    <cellStyle name="Vejica 4 10 3 3 2 2 2" xfId="11986"/>
    <cellStyle name="Vejica 4 10 3 3 2 3" xfId="11985"/>
    <cellStyle name="Vejica 4 10 3 3 3" xfId="4824"/>
    <cellStyle name="Vejica 4 10 3 3 3 2" xfId="11987"/>
    <cellStyle name="Vejica 4 10 3 3 4" xfId="6623"/>
    <cellStyle name="Vejica 4 10 3 3 4 2" xfId="11988"/>
    <cellStyle name="Vejica 4 10 3 3 5" xfId="11989"/>
    <cellStyle name="Vejica 4 10 3 3 6" xfId="11984"/>
    <cellStyle name="Vejica 4 10 3 3 7" xfId="14727"/>
    <cellStyle name="Vejica 4 10 3 3 8" xfId="6151"/>
    <cellStyle name="Vejica 4 10 3 4" xfId="2340"/>
    <cellStyle name="Vejica 4 10 3 4 2" xfId="4827"/>
    <cellStyle name="Vejica 4 10 3 4 2 2" xfId="5417"/>
    <cellStyle name="Vejica 4 10 3 4 2 2 2" xfId="11992"/>
    <cellStyle name="Vejica 4 10 3 4 2 3" xfId="11991"/>
    <cellStyle name="Vejica 4 10 3 4 3" xfId="4826"/>
    <cellStyle name="Vejica 4 10 3 4 3 2" xfId="11993"/>
    <cellStyle name="Vejica 4 10 3 4 4" xfId="11990"/>
    <cellStyle name="Vejica 4 10 3 5" xfId="4828"/>
    <cellStyle name="Vejica 4 10 3 5 2" xfId="4829"/>
    <cellStyle name="Vejica 4 10 3 5 2 2" xfId="5536"/>
    <cellStyle name="Vejica 4 10 3 5 2 2 2" xfId="11996"/>
    <cellStyle name="Vejica 4 10 3 5 2 3" xfId="11995"/>
    <cellStyle name="Vejica 4 10 3 5 3" xfId="5303"/>
    <cellStyle name="Vejica 4 10 3 5 3 2" xfId="11997"/>
    <cellStyle name="Vejica 4 10 3 5 4" xfId="11994"/>
    <cellStyle name="Vejica 4 10 3 6" xfId="4830"/>
    <cellStyle name="Vejica 4 10 3 6 2" xfId="5415"/>
    <cellStyle name="Vejica 4 10 3 6 2 2" xfId="11999"/>
    <cellStyle name="Vejica 4 10 3 6 3" xfId="11998"/>
    <cellStyle name="Vejica 4 10 3 7" xfId="4822"/>
    <cellStyle name="Vejica 4 10 3 7 2" xfId="12000"/>
    <cellStyle name="Vejica 4 10 3 8" xfId="5219"/>
    <cellStyle name="Vejica 4 10 3 8 2" xfId="12001"/>
    <cellStyle name="Vejica 4 10 3 9" xfId="11978"/>
    <cellStyle name="Vejica 4 10 4" xfId="2341"/>
    <cellStyle name="Vejica 4 10 4 2" xfId="4831"/>
    <cellStyle name="Vejica 4 10 4 2 2" xfId="5928"/>
    <cellStyle name="Vejica 4 10 4 2 2 2" xfId="12004"/>
    <cellStyle name="Vejica 4 10 4 2 3" xfId="12005"/>
    <cellStyle name="Vejica 4 10 4 2 4" xfId="12003"/>
    <cellStyle name="Vejica 4 10 4 3" xfId="6277"/>
    <cellStyle name="Vejica 4 10 4 3 2" xfId="12006"/>
    <cellStyle name="Vejica 4 10 4 4" xfId="12002"/>
    <cellStyle name="Vejica 4 10 5" xfId="2342"/>
    <cellStyle name="Vejica 4 10 5 2" xfId="4833"/>
    <cellStyle name="Vejica 4 10 5 2 2" xfId="5418"/>
    <cellStyle name="Vejica 4 10 5 2 2 2" xfId="12009"/>
    <cellStyle name="Vejica 4 10 5 2 3" xfId="12008"/>
    <cellStyle name="Vejica 4 10 5 3" xfId="4832"/>
    <cellStyle name="Vejica 4 10 5 3 2" xfId="12010"/>
    <cellStyle name="Vejica 4 10 5 4" xfId="6624"/>
    <cellStyle name="Vejica 4 10 5 4 2" xfId="12011"/>
    <cellStyle name="Vejica 4 10 5 5" xfId="12012"/>
    <cellStyle name="Vejica 4 10 5 6" xfId="12007"/>
    <cellStyle name="Vejica 4 10 5 7" xfId="14724"/>
    <cellStyle name="Vejica 4 10 5 8" xfId="6148"/>
    <cellStyle name="Vejica 4 10 6" xfId="2343"/>
    <cellStyle name="Vejica 4 10 6 2" xfId="4835"/>
    <cellStyle name="Vejica 4 10 6 2 2" xfId="5419"/>
    <cellStyle name="Vejica 4 10 6 2 2 2" xfId="12015"/>
    <cellStyle name="Vejica 4 10 6 2 3" xfId="12014"/>
    <cellStyle name="Vejica 4 10 6 3" xfId="4834"/>
    <cellStyle name="Vejica 4 10 6 3 2" xfId="12016"/>
    <cellStyle name="Vejica 4 10 6 4" xfId="12013"/>
    <cellStyle name="Vejica 4 10 7" xfId="4836"/>
    <cellStyle name="Vejica 4 10 7 2" xfId="4837"/>
    <cellStyle name="Vejica 4 10 7 2 2" xfId="5537"/>
    <cellStyle name="Vejica 4 10 7 2 2 2" xfId="12019"/>
    <cellStyle name="Vejica 4 10 7 2 3" xfId="12018"/>
    <cellStyle name="Vejica 4 10 7 3" xfId="5304"/>
    <cellStyle name="Vejica 4 10 7 3 2" xfId="12020"/>
    <cellStyle name="Vejica 4 10 7 4" xfId="12017"/>
    <cellStyle name="Vejica 4 10 8" xfId="4838"/>
    <cellStyle name="Vejica 4 10 8 2" xfId="5408"/>
    <cellStyle name="Vejica 4 10 8 2 2" xfId="12022"/>
    <cellStyle name="Vejica 4 10 8 3" xfId="12021"/>
    <cellStyle name="Vejica 4 10 9" xfId="4803"/>
    <cellStyle name="Vejica 4 10 9 2" xfId="12023"/>
    <cellStyle name="Vejica 4 11" xfId="744"/>
    <cellStyle name="Vejica 4 11 10" xfId="4840"/>
    <cellStyle name="Vejica 4 11 10 2" xfId="5305"/>
    <cellStyle name="Vejica 4 11 10 2 2" xfId="12026"/>
    <cellStyle name="Vejica 4 11 10 3" xfId="12025"/>
    <cellStyle name="Vejica 4 11 11" xfId="4841"/>
    <cellStyle name="Vejica 4 11 11 2" xfId="5420"/>
    <cellStyle name="Vejica 4 11 11 2 2" xfId="12028"/>
    <cellStyle name="Vejica 4 11 11 3" xfId="12027"/>
    <cellStyle name="Vejica 4 11 12" xfId="4839"/>
    <cellStyle name="Vejica 4 11 12 2" xfId="12029"/>
    <cellStyle name="Vejica 4 11 13" xfId="2526"/>
    <cellStyle name="Vejica 4 11 13 2" xfId="12030"/>
    <cellStyle name="Vejica 4 11 13 3" xfId="15412"/>
    <cellStyle name="Vejica 4 11 14" xfId="5234"/>
    <cellStyle name="Vejica 4 11 14 2" xfId="12031"/>
    <cellStyle name="Vejica 4 11 15" xfId="12024"/>
    <cellStyle name="Vejica 4 11 2" xfId="745"/>
    <cellStyle name="Vejica 4 11 2 10" xfId="12032"/>
    <cellStyle name="Vejica 4 11 2 2" xfId="746"/>
    <cellStyle name="Vejica 4 11 2 2 2" xfId="2344"/>
    <cellStyle name="Vejica 4 11 2 2 2 2" xfId="4844"/>
    <cellStyle name="Vejica 4 11 2 2 2 2 2" xfId="6466"/>
    <cellStyle name="Vejica 4 11 2 2 2 2 2 2" xfId="12036"/>
    <cellStyle name="Vejica 4 11 2 2 2 2 3" xfId="12037"/>
    <cellStyle name="Vejica 4 11 2 2 2 2 4" xfId="12035"/>
    <cellStyle name="Vejica 4 11 2 2 2 3" xfId="6278"/>
    <cellStyle name="Vejica 4 11 2 2 2 3 2" xfId="12038"/>
    <cellStyle name="Vejica 4 11 2 2 2 4" xfId="12034"/>
    <cellStyle name="Vejica 4 11 2 2 3" xfId="2345"/>
    <cellStyle name="Vejica 4 11 2 2 3 2" xfId="4846"/>
    <cellStyle name="Vejica 4 11 2 2 3 2 2" xfId="5423"/>
    <cellStyle name="Vejica 4 11 2 2 3 2 2 2" xfId="12041"/>
    <cellStyle name="Vejica 4 11 2 2 3 2 3" xfId="12040"/>
    <cellStyle name="Vejica 4 11 2 2 3 3" xfId="4845"/>
    <cellStyle name="Vejica 4 11 2 2 3 3 2" xfId="12042"/>
    <cellStyle name="Vejica 4 11 2 2 3 4" xfId="6625"/>
    <cellStyle name="Vejica 4 11 2 2 3 4 2" xfId="12043"/>
    <cellStyle name="Vejica 4 11 2 2 3 5" xfId="12044"/>
    <cellStyle name="Vejica 4 11 2 2 3 6" xfId="12039"/>
    <cellStyle name="Vejica 4 11 2 2 3 7" xfId="14730"/>
    <cellStyle name="Vejica 4 11 2 2 3 8" xfId="6154"/>
    <cellStyle name="Vejica 4 11 2 2 4" xfId="2346"/>
    <cellStyle name="Vejica 4 11 2 2 4 2" xfId="4848"/>
    <cellStyle name="Vejica 4 11 2 2 4 2 2" xfId="5424"/>
    <cellStyle name="Vejica 4 11 2 2 4 2 2 2" xfId="12047"/>
    <cellStyle name="Vejica 4 11 2 2 4 2 3" xfId="12046"/>
    <cellStyle name="Vejica 4 11 2 2 4 3" xfId="4847"/>
    <cellStyle name="Vejica 4 11 2 2 4 3 2" xfId="12048"/>
    <cellStyle name="Vejica 4 11 2 2 4 4" xfId="12045"/>
    <cellStyle name="Vejica 4 11 2 2 5" xfId="4849"/>
    <cellStyle name="Vejica 4 11 2 2 5 2" xfId="4850"/>
    <cellStyle name="Vejica 4 11 2 2 5 2 2" xfId="5538"/>
    <cellStyle name="Vejica 4 11 2 2 5 2 2 2" xfId="12051"/>
    <cellStyle name="Vejica 4 11 2 2 5 2 3" xfId="12050"/>
    <cellStyle name="Vejica 4 11 2 2 5 3" xfId="5306"/>
    <cellStyle name="Vejica 4 11 2 2 5 3 2" xfId="12052"/>
    <cellStyle name="Vejica 4 11 2 2 5 4" xfId="12049"/>
    <cellStyle name="Vejica 4 11 2 2 6" xfId="4851"/>
    <cellStyle name="Vejica 4 11 2 2 6 2" xfId="5422"/>
    <cellStyle name="Vejica 4 11 2 2 6 2 2" xfId="12054"/>
    <cellStyle name="Vejica 4 11 2 2 6 3" xfId="12053"/>
    <cellStyle name="Vejica 4 11 2 2 7" xfId="4843"/>
    <cellStyle name="Vejica 4 11 2 2 7 2" xfId="12055"/>
    <cellStyle name="Vejica 4 11 2 2 8" xfId="5218"/>
    <cellStyle name="Vejica 4 11 2 2 8 2" xfId="12056"/>
    <cellStyle name="Vejica 4 11 2 2 9" xfId="12033"/>
    <cellStyle name="Vejica 4 11 2 3" xfId="2347"/>
    <cellStyle name="Vejica 4 11 2 3 2" xfId="4852"/>
    <cellStyle name="Vejica 4 11 2 3 2 2" xfId="7212"/>
    <cellStyle name="Vejica 4 11 2 3 2 2 2" xfId="12059"/>
    <cellStyle name="Vejica 4 11 2 3 2 3" xfId="12060"/>
    <cellStyle name="Vejica 4 11 2 3 2 4" xfId="12058"/>
    <cellStyle name="Vejica 4 11 2 3 3" xfId="7213"/>
    <cellStyle name="Vejica 4 11 2 3 3 2" xfId="12061"/>
    <cellStyle name="Vejica 4 11 2 3 4" xfId="12057"/>
    <cellStyle name="Vejica 4 11 2 4" xfId="2348"/>
    <cellStyle name="Vejica 4 11 2 4 2" xfId="4854"/>
    <cellStyle name="Vejica 4 11 2 4 2 2" xfId="5425"/>
    <cellStyle name="Vejica 4 11 2 4 2 2 2" xfId="12064"/>
    <cellStyle name="Vejica 4 11 2 4 2 3" xfId="12063"/>
    <cellStyle name="Vejica 4 11 2 4 3" xfId="4853"/>
    <cellStyle name="Vejica 4 11 2 4 3 2" xfId="12065"/>
    <cellStyle name="Vejica 4 11 2 4 4" xfId="6626"/>
    <cellStyle name="Vejica 4 11 2 4 4 2" xfId="12066"/>
    <cellStyle name="Vejica 4 11 2 4 5" xfId="12067"/>
    <cellStyle name="Vejica 4 11 2 4 6" xfId="12062"/>
    <cellStyle name="Vejica 4 11 2 4 7" xfId="14729"/>
    <cellStyle name="Vejica 4 11 2 4 8" xfId="6153"/>
    <cellStyle name="Vejica 4 11 2 5" xfId="2349"/>
    <cellStyle name="Vejica 4 11 2 5 2" xfId="4856"/>
    <cellStyle name="Vejica 4 11 2 5 2 2" xfId="5426"/>
    <cellStyle name="Vejica 4 11 2 5 2 2 2" xfId="12070"/>
    <cellStyle name="Vejica 4 11 2 5 2 3" xfId="12069"/>
    <cellStyle name="Vejica 4 11 2 5 3" xfId="4855"/>
    <cellStyle name="Vejica 4 11 2 5 3 2" xfId="12071"/>
    <cellStyle name="Vejica 4 11 2 5 4" xfId="12068"/>
    <cellStyle name="Vejica 4 11 2 6" xfId="4857"/>
    <cellStyle name="Vejica 4 11 2 6 2" xfId="4858"/>
    <cellStyle name="Vejica 4 11 2 6 2 2" xfId="5539"/>
    <cellStyle name="Vejica 4 11 2 6 2 2 2" xfId="12074"/>
    <cellStyle name="Vejica 4 11 2 6 2 3" xfId="12073"/>
    <cellStyle name="Vejica 4 11 2 6 3" xfId="5307"/>
    <cellStyle name="Vejica 4 11 2 6 3 2" xfId="12075"/>
    <cellStyle name="Vejica 4 11 2 6 4" xfId="12072"/>
    <cellStyle name="Vejica 4 11 2 7" xfId="4859"/>
    <cellStyle name="Vejica 4 11 2 7 2" xfId="5421"/>
    <cellStyle name="Vejica 4 11 2 7 2 2" xfId="12077"/>
    <cellStyle name="Vejica 4 11 2 7 3" xfId="12076"/>
    <cellStyle name="Vejica 4 11 2 8" xfId="4842"/>
    <cellStyle name="Vejica 4 11 2 8 2" xfId="12078"/>
    <cellStyle name="Vejica 4 11 2 9" xfId="5233"/>
    <cellStyle name="Vejica 4 11 2 9 2" xfId="12079"/>
    <cellStyle name="Vejica 4 11 3" xfId="2350"/>
    <cellStyle name="Vejica 4 11 3 2" xfId="4860"/>
    <cellStyle name="Vejica 4 11 3 2 2" xfId="6468"/>
    <cellStyle name="Vejica 4 11 3 2 2 2" xfId="12082"/>
    <cellStyle name="Vejica 4 11 3 2 3" xfId="12083"/>
    <cellStyle name="Vejica 4 11 3 2 4" xfId="12081"/>
    <cellStyle name="Vejica 4 11 3 3" xfId="6279"/>
    <cellStyle name="Vejica 4 11 3 3 2" xfId="12084"/>
    <cellStyle name="Vejica 4 11 3 4" xfId="12080"/>
    <cellStyle name="Vejica 4 11 4" xfId="2351"/>
    <cellStyle name="Vejica 4 11 4 2" xfId="4862"/>
    <cellStyle name="Vejica 4 11 4 2 2" xfId="5427"/>
    <cellStyle name="Vejica 4 11 4 2 2 2" xfId="12087"/>
    <cellStyle name="Vejica 4 11 4 2 3" xfId="12086"/>
    <cellStyle name="Vejica 4 11 4 3" xfId="4861"/>
    <cellStyle name="Vejica 4 11 4 3 2" xfId="12088"/>
    <cellStyle name="Vejica 4 11 4 4" xfId="6627"/>
    <cellStyle name="Vejica 4 11 4 4 2" xfId="12089"/>
    <cellStyle name="Vejica 4 11 4 5" xfId="12090"/>
    <cellStyle name="Vejica 4 11 4 6" xfId="12085"/>
    <cellStyle name="Vejica 4 11 4 7" xfId="14728"/>
    <cellStyle name="Vejica 4 11 4 8" xfId="6152"/>
    <cellStyle name="Vejica 4 11 5" xfId="2352"/>
    <cellStyle name="Vejica 4 11 5 2" xfId="2353"/>
    <cellStyle name="Vejica 4 11 5 2 2" xfId="4865"/>
    <cellStyle name="Vejica 4 11 5 2 2 2" xfId="5429"/>
    <cellStyle name="Vejica 4 11 5 2 2 2 2" xfId="12094"/>
    <cellStyle name="Vejica 4 11 5 2 2 3" xfId="12093"/>
    <cellStyle name="Vejica 4 11 5 2 3" xfId="4864"/>
    <cellStyle name="Vejica 4 11 5 2 3 2" xfId="12095"/>
    <cellStyle name="Vejica 4 11 5 2 4" xfId="12092"/>
    <cellStyle name="Vejica 4 11 5 3" xfId="2354"/>
    <cellStyle name="Vejica 4 11 5 3 2" xfId="2355"/>
    <cellStyle name="Vejica 4 11 5 3 2 2" xfId="4868"/>
    <cellStyle name="Vejica 4 11 5 3 2 2 2" xfId="5431"/>
    <cellStyle name="Vejica 4 11 5 3 2 2 2 2" xfId="12099"/>
    <cellStyle name="Vejica 4 11 5 3 2 2 3" xfId="12098"/>
    <cellStyle name="Vejica 4 11 5 3 2 3" xfId="4867"/>
    <cellStyle name="Vejica 4 11 5 3 2 3 2" xfId="12100"/>
    <cellStyle name="Vejica 4 11 5 3 2 4" xfId="12097"/>
    <cellStyle name="Vejica 4 11 5 3 3" xfId="2356"/>
    <cellStyle name="Vejica 4 11 5 3 3 2" xfId="4870"/>
    <cellStyle name="Vejica 4 11 5 3 3 2 2" xfId="5432"/>
    <cellStyle name="Vejica 4 11 5 3 3 2 2 2" xfId="12103"/>
    <cellStyle name="Vejica 4 11 5 3 3 2 3" xfId="12102"/>
    <cellStyle name="Vejica 4 11 5 3 3 3" xfId="4869"/>
    <cellStyle name="Vejica 4 11 5 3 3 3 2" xfId="12104"/>
    <cellStyle name="Vejica 4 11 5 3 3 4" xfId="12101"/>
    <cellStyle name="Vejica 4 11 5 3 4" xfId="4871"/>
    <cellStyle name="Vejica 4 11 5 3 4 2" xfId="5430"/>
    <cellStyle name="Vejica 4 11 5 3 4 2 2" xfId="12106"/>
    <cellStyle name="Vejica 4 11 5 3 4 3" xfId="12105"/>
    <cellStyle name="Vejica 4 11 5 3 5" xfId="4866"/>
    <cellStyle name="Vejica 4 11 5 3 5 2" xfId="12107"/>
    <cellStyle name="Vejica 4 11 5 3 6" xfId="12096"/>
    <cellStyle name="Vejica 4 11 5 4" xfId="4872"/>
    <cellStyle name="Vejica 4 11 5 4 2" xfId="5428"/>
    <cellStyle name="Vejica 4 11 5 4 2 2" xfId="12109"/>
    <cellStyle name="Vejica 4 11 5 4 3" xfId="12108"/>
    <cellStyle name="Vejica 4 11 5 5" xfId="4863"/>
    <cellStyle name="Vejica 4 11 5 5 2" xfId="12110"/>
    <cellStyle name="Vejica 4 11 5 6" xfId="12091"/>
    <cellStyle name="Vejica 4 11 6" xfId="2357"/>
    <cellStyle name="Vejica 4 11 6 2" xfId="4874"/>
    <cellStyle name="Vejica 4 11 6 2 2" xfId="5433"/>
    <cellStyle name="Vejica 4 11 6 2 2 2" xfId="12113"/>
    <cellStyle name="Vejica 4 11 6 2 3" xfId="12112"/>
    <cellStyle name="Vejica 4 11 6 3" xfId="4873"/>
    <cellStyle name="Vejica 4 11 6 3 2" xfId="12114"/>
    <cellStyle name="Vejica 4 11 6 4" xfId="12111"/>
    <cellStyle name="Vejica 4 11 7" xfId="2358"/>
    <cellStyle name="Vejica 4 11 7 2" xfId="4876"/>
    <cellStyle name="Vejica 4 11 7 2 2" xfId="5434"/>
    <cellStyle name="Vejica 4 11 7 2 2 2" xfId="12117"/>
    <cellStyle name="Vejica 4 11 7 2 3" xfId="12116"/>
    <cellStyle name="Vejica 4 11 7 3" xfId="4875"/>
    <cellStyle name="Vejica 4 11 7 3 2" xfId="12118"/>
    <cellStyle name="Vejica 4 11 7 4" xfId="12115"/>
    <cellStyle name="Vejica 4 11 8" xfId="2359"/>
    <cellStyle name="Vejica 4 11 8 2" xfId="4878"/>
    <cellStyle name="Vejica 4 11 8 2 2" xfId="5435"/>
    <cellStyle name="Vejica 4 11 8 2 2 2" xfId="12121"/>
    <cellStyle name="Vejica 4 11 8 2 3" xfId="12120"/>
    <cellStyle name="Vejica 4 11 8 3" xfId="4877"/>
    <cellStyle name="Vejica 4 11 8 3 2" xfId="12122"/>
    <cellStyle name="Vejica 4 11 8 4" xfId="12119"/>
    <cellStyle name="Vejica 4 11 9" xfId="4879"/>
    <cellStyle name="Vejica 4 11 9 2" xfId="4880"/>
    <cellStyle name="Vejica 4 11 9 2 2" xfId="5540"/>
    <cellStyle name="Vejica 4 11 9 2 2 2" xfId="12125"/>
    <cellStyle name="Vejica 4 11 9 2 3" xfId="12124"/>
    <cellStyle name="Vejica 4 11 9 3" xfId="5308"/>
    <cellStyle name="Vejica 4 11 9 3 2" xfId="12126"/>
    <cellStyle name="Vejica 4 11 9 4" xfId="12123"/>
    <cellStyle name="Vejica 4 12" xfId="747"/>
    <cellStyle name="Vejica 4 12 10" xfId="12127"/>
    <cellStyle name="Vejica 4 12 2" xfId="748"/>
    <cellStyle name="Vejica 4 12 2 2" xfId="2360"/>
    <cellStyle name="Vejica 4 12 2 2 2" xfId="4883"/>
    <cellStyle name="Vejica 4 12 2 2 2 2" xfId="6281"/>
    <cellStyle name="Vejica 4 12 2 2 2 2 2" xfId="12131"/>
    <cellStyle name="Vejica 4 12 2 2 2 3" xfId="12132"/>
    <cellStyle name="Vejica 4 12 2 2 2 4" xfId="12130"/>
    <cellStyle name="Vejica 4 12 2 2 3" xfId="6280"/>
    <cellStyle name="Vejica 4 12 2 2 3 2" xfId="12133"/>
    <cellStyle name="Vejica 4 12 2 2 4" xfId="12129"/>
    <cellStyle name="Vejica 4 12 2 3" xfId="2361"/>
    <cellStyle name="Vejica 4 12 2 3 2" xfId="4885"/>
    <cellStyle name="Vejica 4 12 2 3 2 2" xfId="5438"/>
    <cellStyle name="Vejica 4 12 2 3 2 2 2" xfId="12136"/>
    <cellStyle name="Vejica 4 12 2 3 2 3" xfId="12135"/>
    <cellStyle name="Vejica 4 12 2 3 3" xfId="4884"/>
    <cellStyle name="Vejica 4 12 2 3 3 2" xfId="12137"/>
    <cellStyle name="Vejica 4 12 2 3 4" xfId="6628"/>
    <cellStyle name="Vejica 4 12 2 3 4 2" xfId="12138"/>
    <cellStyle name="Vejica 4 12 2 3 5" xfId="12139"/>
    <cellStyle name="Vejica 4 12 2 3 6" xfId="12134"/>
    <cellStyle name="Vejica 4 12 2 3 7" xfId="14732"/>
    <cellStyle name="Vejica 4 12 2 3 8" xfId="6156"/>
    <cellStyle name="Vejica 4 12 2 4" xfId="2362"/>
    <cellStyle name="Vejica 4 12 2 4 2" xfId="4887"/>
    <cellStyle name="Vejica 4 12 2 4 2 2" xfId="5439"/>
    <cellStyle name="Vejica 4 12 2 4 2 2 2" xfId="12142"/>
    <cellStyle name="Vejica 4 12 2 4 2 2 3" xfId="15523"/>
    <cellStyle name="Vejica 4 12 2 4 2 3" xfId="12141"/>
    <cellStyle name="Vejica 4 12 2 4 3" xfId="4886"/>
    <cellStyle name="Vejica 4 12 2 4 3 2" xfId="12143"/>
    <cellStyle name="Vejica 4 12 2 4 4" xfId="12140"/>
    <cellStyle name="Vejica 4 12 2 4 5" xfId="15400"/>
    <cellStyle name="Vejica 4 12 2 5" xfId="4888"/>
    <cellStyle name="Vejica 4 12 2 5 2" xfId="4889"/>
    <cellStyle name="Vejica 4 12 2 5 2 2" xfId="5541"/>
    <cellStyle name="Vejica 4 12 2 5 2 2 2" xfId="12146"/>
    <cellStyle name="Vejica 4 12 2 5 2 3" xfId="12145"/>
    <cellStyle name="Vejica 4 12 2 5 3" xfId="5309"/>
    <cellStyle name="Vejica 4 12 2 5 3 2" xfId="12147"/>
    <cellStyle name="Vejica 4 12 2 5 4" xfId="12144"/>
    <cellStyle name="Vejica 4 12 2 6" xfId="4890"/>
    <cellStyle name="Vejica 4 12 2 6 2" xfId="5437"/>
    <cellStyle name="Vejica 4 12 2 6 2 2" xfId="12149"/>
    <cellStyle name="Vejica 4 12 2 6 3" xfId="12148"/>
    <cellStyle name="Vejica 4 12 2 7" xfId="4882"/>
    <cellStyle name="Vejica 4 12 2 7 2" xfId="12150"/>
    <cellStyle name="Vejica 4 12 2 8" xfId="5264"/>
    <cellStyle name="Vejica 4 12 2 8 2" xfId="12151"/>
    <cellStyle name="Vejica 4 12 2 9" xfId="12128"/>
    <cellStyle name="Vejica 4 12 3" xfId="2363"/>
    <cellStyle name="Vejica 4 12 3 2" xfId="4891"/>
    <cellStyle name="Vejica 4 12 3 2 2" xfId="7211"/>
    <cellStyle name="Vejica 4 12 3 2 2 2" xfId="12154"/>
    <cellStyle name="Vejica 4 12 3 2 3" xfId="12155"/>
    <cellStyle name="Vejica 4 12 3 2 4" xfId="12153"/>
    <cellStyle name="Vejica 4 12 3 3" xfId="7209"/>
    <cellStyle name="Vejica 4 12 3 3 2" xfId="12156"/>
    <cellStyle name="Vejica 4 12 3 4" xfId="12152"/>
    <cellStyle name="Vejica 4 12 4" xfId="2364"/>
    <cellStyle name="Vejica 4 12 4 2" xfId="4893"/>
    <cellStyle name="Vejica 4 12 4 2 2" xfId="5440"/>
    <cellStyle name="Vejica 4 12 4 2 2 2" xfId="12159"/>
    <cellStyle name="Vejica 4 12 4 2 3" xfId="12158"/>
    <cellStyle name="Vejica 4 12 4 3" xfId="4892"/>
    <cellStyle name="Vejica 4 12 4 3 2" xfId="12160"/>
    <cellStyle name="Vejica 4 12 4 4" xfId="6629"/>
    <cellStyle name="Vejica 4 12 4 4 2" xfId="12161"/>
    <cellStyle name="Vejica 4 12 4 5" xfId="12162"/>
    <cellStyle name="Vejica 4 12 4 6" xfId="12157"/>
    <cellStyle name="Vejica 4 12 4 7" xfId="14731"/>
    <cellStyle name="Vejica 4 12 4 8" xfId="6155"/>
    <cellStyle name="Vejica 4 12 5" xfId="2365"/>
    <cellStyle name="Vejica 4 12 5 2" xfId="4895"/>
    <cellStyle name="Vejica 4 12 5 2 2" xfId="5441"/>
    <cellStyle name="Vejica 4 12 5 2 2 2" xfId="12165"/>
    <cellStyle name="Vejica 4 12 5 2 2 3" xfId="15524"/>
    <cellStyle name="Vejica 4 12 5 2 3" xfId="12164"/>
    <cellStyle name="Vejica 4 12 5 3" xfId="4894"/>
    <cellStyle name="Vejica 4 12 5 3 2" xfId="12166"/>
    <cellStyle name="Vejica 4 12 5 4" xfId="12163"/>
    <cellStyle name="Vejica 4 12 5 5" xfId="15401"/>
    <cellStyle name="Vejica 4 12 6" xfId="4896"/>
    <cellStyle name="Vejica 4 12 6 2" xfId="4897"/>
    <cellStyle name="Vejica 4 12 6 2 2" xfId="5542"/>
    <cellStyle name="Vejica 4 12 6 2 2 2" xfId="12169"/>
    <cellStyle name="Vejica 4 12 6 2 3" xfId="12168"/>
    <cellStyle name="Vejica 4 12 6 3" xfId="5310"/>
    <cellStyle name="Vejica 4 12 6 3 2" xfId="12170"/>
    <cellStyle name="Vejica 4 12 6 4" xfId="12167"/>
    <cellStyle name="Vejica 4 12 7" xfId="4898"/>
    <cellStyle name="Vejica 4 12 7 2" xfId="5436"/>
    <cellStyle name="Vejica 4 12 7 2 2" xfId="12172"/>
    <cellStyle name="Vejica 4 12 7 3" xfId="12171"/>
    <cellStyle name="Vejica 4 12 8" xfId="4881"/>
    <cellStyle name="Vejica 4 12 8 2" xfId="12173"/>
    <cellStyle name="Vejica 4 12 9" xfId="5229"/>
    <cellStyle name="Vejica 4 12 9 2" xfId="12174"/>
    <cellStyle name="Vejica 4 13" xfId="749"/>
    <cellStyle name="Vejica 4 13 10" xfId="4899"/>
    <cellStyle name="Vejica 4 13 10 2" xfId="12176"/>
    <cellStyle name="Vejica 4 13 11" xfId="5269"/>
    <cellStyle name="Vejica 4 13 11 2" xfId="12177"/>
    <cellStyle name="Vejica 4 13 12" xfId="12175"/>
    <cellStyle name="Vejica 4 13 2" xfId="750"/>
    <cellStyle name="Vejica 4 13 2 10" xfId="12178"/>
    <cellStyle name="Vejica 4 13 2 2" xfId="751"/>
    <cellStyle name="Vejica 4 13 2 2 2" xfId="2366"/>
    <cellStyle name="Vejica 4 13 2 2 2 2" xfId="4902"/>
    <cellStyle name="Vejica 4 13 2 2 2 2 2" xfId="7208"/>
    <cellStyle name="Vejica 4 13 2 2 2 2 2 2" xfId="12182"/>
    <cellStyle name="Vejica 4 13 2 2 2 2 3" xfId="12183"/>
    <cellStyle name="Vejica 4 13 2 2 2 2 4" xfId="12181"/>
    <cellStyle name="Vejica 4 13 2 2 2 3" xfId="7207"/>
    <cellStyle name="Vejica 4 13 2 2 2 3 2" xfId="12184"/>
    <cellStyle name="Vejica 4 13 2 2 2 4" xfId="12180"/>
    <cellStyle name="Vejica 4 13 2 2 3" xfId="2367"/>
    <cellStyle name="Vejica 4 13 2 2 3 2" xfId="4904"/>
    <cellStyle name="Vejica 4 13 2 2 3 2 2" xfId="5445"/>
    <cellStyle name="Vejica 4 13 2 2 3 2 2 2" xfId="12187"/>
    <cellStyle name="Vejica 4 13 2 2 3 2 3" xfId="12186"/>
    <cellStyle name="Vejica 4 13 2 2 3 3" xfId="4903"/>
    <cellStyle name="Vejica 4 13 2 2 3 3 2" xfId="12188"/>
    <cellStyle name="Vejica 4 13 2 2 3 4" xfId="6630"/>
    <cellStyle name="Vejica 4 13 2 2 3 4 2" xfId="12189"/>
    <cellStyle name="Vejica 4 13 2 2 3 5" xfId="12190"/>
    <cellStyle name="Vejica 4 13 2 2 3 6" xfId="12185"/>
    <cellStyle name="Vejica 4 13 2 2 3 7" xfId="14735"/>
    <cellStyle name="Vejica 4 13 2 2 3 8" xfId="6159"/>
    <cellStyle name="Vejica 4 13 2 2 4" xfId="2368"/>
    <cellStyle name="Vejica 4 13 2 2 4 2" xfId="4906"/>
    <cellStyle name="Vejica 4 13 2 2 4 2 2" xfId="5446"/>
    <cellStyle name="Vejica 4 13 2 2 4 2 2 2" xfId="12193"/>
    <cellStyle name="Vejica 4 13 2 2 4 2 3" xfId="12192"/>
    <cellStyle name="Vejica 4 13 2 2 4 3" xfId="4905"/>
    <cellStyle name="Vejica 4 13 2 2 4 3 2" xfId="12194"/>
    <cellStyle name="Vejica 4 13 2 2 4 4" xfId="12191"/>
    <cellStyle name="Vejica 4 13 2 2 5" xfId="4907"/>
    <cellStyle name="Vejica 4 13 2 2 5 2" xfId="4908"/>
    <cellStyle name="Vejica 4 13 2 2 5 2 2" xfId="5543"/>
    <cellStyle name="Vejica 4 13 2 2 5 2 2 2" xfId="12197"/>
    <cellStyle name="Vejica 4 13 2 2 5 2 3" xfId="12196"/>
    <cellStyle name="Vejica 4 13 2 2 5 3" xfId="5311"/>
    <cellStyle name="Vejica 4 13 2 2 5 3 2" xfId="12198"/>
    <cellStyle name="Vejica 4 13 2 2 5 4" xfId="12195"/>
    <cellStyle name="Vejica 4 13 2 2 6" xfId="4909"/>
    <cellStyle name="Vejica 4 13 2 2 6 2" xfId="5444"/>
    <cellStyle name="Vejica 4 13 2 2 6 2 2" xfId="12200"/>
    <cellStyle name="Vejica 4 13 2 2 6 3" xfId="12199"/>
    <cellStyle name="Vejica 4 13 2 2 7" xfId="4901"/>
    <cellStyle name="Vejica 4 13 2 2 7 2" xfId="12201"/>
    <cellStyle name="Vejica 4 13 2 2 8" xfId="5259"/>
    <cellStyle name="Vejica 4 13 2 2 8 2" xfId="12202"/>
    <cellStyle name="Vejica 4 13 2 2 9" xfId="12179"/>
    <cellStyle name="Vejica 4 13 2 3" xfId="2369"/>
    <cellStyle name="Vejica 4 13 2 3 2" xfId="4910"/>
    <cellStyle name="Vejica 4 13 2 3 2 2" xfId="6283"/>
    <cellStyle name="Vejica 4 13 2 3 2 2 2" xfId="12205"/>
    <cellStyle name="Vejica 4 13 2 3 2 3" xfId="12206"/>
    <cellStyle name="Vejica 4 13 2 3 2 4" xfId="12204"/>
    <cellStyle name="Vejica 4 13 2 3 3" xfId="6282"/>
    <cellStyle name="Vejica 4 13 2 3 3 2" xfId="12207"/>
    <cellStyle name="Vejica 4 13 2 3 4" xfId="12203"/>
    <cellStyle name="Vejica 4 13 2 4" xfId="2370"/>
    <cellStyle name="Vejica 4 13 2 4 2" xfId="4912"/>
    <cellStyle name="Vejica 4 13 2 4 2 2" xfId="5447"/>
    <cellStyle name="Vejica 4 13 2 4 2 2 2" xfId="12210"/>
    <cellStyle name="Vejica 4 13 2 4 2 3" xfId="12209"/>
    <cellStyle name="Vejica 4 13 2 4 3" xfId="4911"/>
    <cellStyle name="Vejica 4 13 2 4 3 2" xfId="12211"/>
    <cellStyle name="Vejica 4 13 2 4 4" xfId="6631"/>
    <cellStyle name="Vejica 4 13 2 4 4 2" xfId="12212"/>
    <cellStyle name="Vejica 4 13 2 4 5" xfId="12213"/>
    <cellStyle name="Vejica 4 13 2 4 6" xfId="12208"/>
    <cellStyle name="Vejica 4 13 2 4 7" xfId="14734"/>
    <cellStyle name="Vejica 4 13 2 4 8" xfId="6158"/>
    <cellStyle name="Vejica 4 13 2 5" xfId="2371"/>
    <cellStyle name="Vejica 4 13 2 5 2" xfId="4914"/>
    <cellStyle name="Vejica 4 13 2 5 2 2" xfId="5448"/>
    <cellStyle name="Vejica 4 13 2 5 2 2 2" xfId="12216"/>
    <cellStyle name="Vejica 4 13 2 5 2 3" xfId="12215"/>
    <cellStyle name="Vejica 4 13 2 5 3" xfId="4913"/>
    <cellStyle name="Vejica 4 13 2 5 3 2" xfId="12217"/>
    <cellStyle name="Vejica 4 13 2 5 4" xfId="12214"/>
    <cellStyle name="Vejica 4 13 2 6" xfId="4915"/>
    <cellStyle name="Vejica 4 13 2 6 2" xfId="4916"/>
    <cellStyle name="Vejica 4 13 2 6 2 2" xfId="5544"/>
    <cellStyle name="Vejica 4 13 2 6 2 2 2" xfId="12220"/>
    <cellStyle name="Vejica 4 13 2 6 2 3" xfId="12219"/>
    <cellStyle name="Vejica 4 13 2 6 3" xfId="5312"/>
    <cellStyle name="Vejica 4 13 2 6 3 2" xfId="12221"/>
    <cellStyle name="Vejica 4 13 2 6 4" xfId="12218"/>
    <cellStyle name="Vejica 4 13 2 7" xfId="4917"/>
    <cellStyle name="Vejica 4 13 2 7 2" xfId="5443"/>
    <cellStyle name="Vejica 4 13 2 7 2 2" xfId="12223"/>
    <cellStyle name="Vejica 4 13 2 7 3" xfId="12222"/>
    <cellStyle name="Vejica 4 13 2 8" xfId="4900"/>
    <cellStyle name="Vejica 4 13 2 8 2" xfId="12224"/>
    <cellStyle name="Vejica 4 13 2 9" xfId="5222"/>
    <cellStyle name="Vejica 4 13 2 9 2" xfId="12225"/>
    <cellStyle name="Vejica 4 13 3" xfId="2372"/>
    <cellStyle name="Vejica 4 13 3 2" xfId="4918"/>
    <cellStyle name="Vejica 4 13 3 2 2" xfId="7206"/>
    <cellStyle name="Vejica 4 13 3 2 2 2" xfId="12228"/>
    <cellStyle name="Vejica 4 13 3 2 3" xfId="12229"/>
    <cellStyle name="Vejica 4 13 3 2 4" xfId="12227"/>
    <cellStyle name="Vejica 4 13 3 3" xfId="7203"/>
    <cellStyle name="Vejica 4 13 3 3 2" xfId="12230"/>
    <cellStyle name="Vejica 4 13 3 4" xfId="12226"/>
    <cellStyle name="Vejica 4 13 4" xfId="2373"/>
    <cellStyle name="Vejica 4 13 4 2" xfId="4920"/>
    <cellStyle name="Vejica 4 13 4 2 2" xfId="5449"/>
    <cellStyle name="Vejica 4 13 4 2 2 2" xfId="12233"/>
    <cellStyle name="Vejica 4 13 4 2 3" xfId="12232"/>
    <cellStyle name="Vejica 4 13 4 3" xfId="4919"/>
    <cellStyle name="Vejica 4 13 4 3 2" xfId="12234"/>
    <cellStyle name="Vejica 4 13 4 4" xfId="6632"/>
    <cellStyle name="Vejica 4 13 4 4 2" xfId="12235"/>
    <cellStyle name="Vejica 4 13 4 5" xfId="12236"/>
    <cellStyle name="Vejica 4 13 4 6" xfId="12231"/>
    <cellStyle name="Vejica 4 13 4 7" xfId="14733"/>
    <cellStyle name="Vejica 4 13 4 8" xfId="6157"/>
    <cellStyle name="Vejica 4 13 5" xfId="2374"/>
    <cellStyle name="Vejica 4 13 5 2" xfId="4922"/>
    <cellStyle name="Vejica 4 13 5 2 2" xfId="5450"/>
    <cellStyle name="Vejica 4 13 5 2 2 2" xfId="12239"/>
    <cellStyle name="Vejica 4 13 5 2 3" xfId="12238"/>
    <cellStyle name="Vejica 4 13 5 3" xfId="4921"/>
    <cellStyle name="Vejica 4 13 5 3 2" xfId="12240"/>
    <cellStyle name="Vejica 4 13 5 4" xfId="12237"/>
    <cellStyle name="Vejica 4 13 6" xfId="2375"/>
    <cellStyle name="Vejica 4 13 6 2" xfId="4924"/>
    <cellStyle name="Vejica 4 13 6 2 2" xfId="5451"/>
    <cellStyle name="Vejica 4 13 6 2 2 2" xfId="12243"/>
    <cellStyle name="Vejica 4 13 6 2 3" xfId="12242"/>
    <cellStyle name="Vejica 4 13 6 3" xfId="4923"/>
    <cellStyle name="Vejica 4 13 6 3 2" xfId="12244"/>
    <cellStyle name="Vejica 4 13 6 4" xfId="12241"/>
    <cellStyle name="Vejica 4 13 7" xfId="2376"/>
    <cellStyle name="Vejica 4 13 7 2" xfId="4926"/>
    <cellStyle name="Vejica 4 13 7 2 2" xfId="5452"/>
    <cellStyle name="Vejica 4 13 7 2 2 2" xfId="12247"/>
    <cellStyle name="Vejica 4 13 7 2 3" xfId="12246"/>
    <cellStyle name="Vejica 4 13 7 3" xfId="4925"/>
    <cellStyle name="Vejica 4 13 7 3 2" xfId="12248"/>
    <cellStyle name="Vejica 4 13 7 4" xfId="12245"/>
    <cellStyle name="Vejica 4 13 8" xfId="4927"/>
    <cellStyle name="Vejica 4 13 8 2" xfId="4928"/>
    <cellStyle name="Vejica 4 13 8 2 2" xfId="5545"/>
    <cellStyle name="Vejica 4 13 8 2 2 2" xfId="12251"/>
    <cellStyle name="Vejica 4 13 8 2 3" xfId="12250"/>
    <cellStyle name="Vejica 4 13 8 3" xfId="5313"/>
    <cellStyle name="Vejica 4 13 8 3 2" xfId="12252"/>
    <cellStyle name="Vejica 4 13 8 4" xfId="12249"/>
    <cellStyle name="Vejica 4 13 9" xfId="4929"/>
    <cellStyle name="Vejica 4 13 9 2" xfId="5442"/>
    <cellStyle name="Vejica 4 13 9 2 2" xfId="12254"/>
    <cellStyle name="Vejica 4 13 9 3" xfId="12253"/>
    <cellStyle name="Vejica 4 14" xfId="752"/>
    <cellStyle name="Vejica 4 14 2" xfId="2377"/>
    <cellStyle name="Vejica 4 14 2 2" xfId="4931"/>
    <cellStyle name="Vejica 4 14 2 2 2" xfId="7204"/>
    <cellStyle name="Vejica 4 14 2 2 2 2" xfId="12258"/>
    <cellStyle name="Vejica 4 14 2 2 3" xfId="12259"/>
    <cellStyle name="Vejica 4 14 2 2 4" xfId="12257"/>
    <cellStyle name="Vejica 4 14 2 3" xfId="6284"/>
    <cellStyle name="Vejica 4 14 2 3 2" xfId="12260"/>
    <cellStyle name="Vejica 4 14 2 4" xfId="12256"/>
    <cellStyle name="Vejica 4 14 3" xfId="2378"/>
    <cellStyle name="Vejica 4 14 3 2" xfId="4933"/>
    <cellStyle name="Vejica 4 14 3 2 2" xfId="5454"/>
    <cellStyle name="Vejica 4 14 3 2 2 2" xfId="12263"/>
    <cellStyle name="Vejica 4 14 3 2 3" xfId="12262"/>
    <cellStyle name="Vejica 4 14 3 3" xfId="4932"/>
    <cellStyle name="Vejica 4 14 3 3 2" xfId="12264"/>
    <cellStyle name="Vejica 4 14 3 4" xfId="6633"/>
    <cellStyle name="Vejica 4 14 3 4 2" xfId="12265"/>
    <cellStyle name="Vejica 4 14 3 5" xfId="12266"/>
    <cellStyle name="Vejica 4 14 3 6" xfId="12261"/>
    <cellStyle name="Vejica 4 14 3 7" xfId="14736"/>
    <cellStyle name="Vejica 4 14 3 8" xfId="6160"/>
    <cellStyle name="Vejica 4 14 4" xfId="2379"/>
    <cellStyle name="Vejica 4 14 4 2" xfId="4935"/>
    <cellStyle name="Vejica 4 14 4 2 2" xfId="5455"/>
    <cellStyle name="Vejica 4 14 4 2 2 2" xfId="12269"/>
    <cellStyle name="Vejica 4 14 4 2 3" xfId="12268"/>
    <cellStyle name="Vejica 4 14 4 3" xfId="4934"/>
    <cellStyle name="Vejica 4 14 4 3 2" xfId="12270"/>
    <cellStyle name="Vejica 4 14 4 4" xfId="12267"/>
    <cellStyle name="Vejica 4 14 5" xfId="4936"/>
    <cellStyle name="Vejica 4 14 5 2" xfId="4937"/>
    <cellStyle name="Vejica 4 14 5 2 2" xfId="5546"/>
    <cellStyle name="Vejica 4 14 5 2 2 2" xfId="12273"/>
    <cellStyle name="Vejica 4 14 5 2 3" xfId="12272"/>
    <cellStyle name="Vejica 4 14 5 3" xfId="5314"/>
    <cellStyle name="Vejica 4 14 5 3 2" xfId="12274"/>
    <cellStyle name="Vejica 4 14 5 4" xfId="12271"/>
    <cellStyle name="Vejica 4 14 6" xfId="4938"/>
    <cellStyle name="Vejica 4 14 6 2" xfId="5453"/>
    <cellStyle name="Vejica 4 14 6 2 2" xfId="12276"/>
    <cellStyle name="Vejica 4 14 6 3" xfId="12275"/>
    <cellStyle name="Vejica 4 14 7" xfId="4930"/>
    <cellStyle name="Vejica 4 14 7 2" xfId="12277"/>
    <cellStyle name="Vejica 4 14 8" xfId="5253"/>
    <cellStyle name="Vejica 4 14 8 2" xfId="12278"/>
    <cellStyle name="Vejica 4 14 9" xfId="12255"/>
    <cellStyle name="Vejica 4 15" xfId="2380"/>
    <cellStyle name="Vejica 4 15 2" xfId="4939"/>
    <cellStyle name="Vejica 4 15 2 2" xfId="6285"/>
    <cellStyle name="Vejica 4 15 2 2 2" xfId="12281"/>
    <cellStyle name="Vejica 4 15 2 3" xfId="12282"/>
    <cellStyle name="Vejica 4 15 2 4" xfId="12280"/>
    <cellStyle name="Vejica 4 15 3" xfId="7205"/>
    <cellStyle name="Vejica 4 15 3 2" xfId="12283"/>
    <cellStyle name="Vejica 4 15 4" xfId="12279"/>
    <cellStyle name="Vejica 4 16" xfId="2381"/>
    <cellStyle name="Vejica 4 16 2" xfId="4941"/>
    <cellStyle name="Vejica 4 16 2 2" xfId="5456"/>
    <cellStyle name="Vejica 4 16 2 2 2" xfId="12286"/>
    <cellStyle name="Vejica 4 16 2 3" xfId="12285"/>
    <cellStyle name="Vejica 4 16 3" xfId="4940"/>
    <cellStyle name="Vejica 4 16 3 2" xfId="12287"/>
    <cellStyle name="Vejica 4 16 4" xfId="6634"/>
    <cellStyle name="Vejica 4 16 4 2" xfId="12288"/>
    <cellStyle name="Vejica 4 16 5" xfId="12289"/>
    <cellStyle name="Vejica 4 16 6" xfId="12284"/>
    <cellStyle name="Vejica 4 16 7" xfId="14723"/>
    <cellStyle name="Vejica 4 16 8" xfId="6147"/>
    <cellStyle name="Vejica 4 17" xfId="2382"/>
    <cellStyle name="Vejica 4 17 2" xfId="2383"/>
    <cellStyle name="Vejica 4 17 2 2" xfId="4944"/>
    <cellStyle name="Vejica 4 17 2 2 2" xfId="5458"/>
    <cellStyle name="Vejica 4 17 2 2 2 2" xfId="12293"/>
    <cellStyle name="Vejica 4 17 2 2 3" xfId="12292"/>
    <cellStyle name="Vejica 4 17 2 3" xfId="4943"/>
    <cellStyle name="Vejica 4 17 2 3 2" xfId="12294"/>
    <cellStyle name="Vejica 4 17 2 4" xfId="12291"/>
    <cellStyle name="Vejica 4 17 3" xfId="2384"/>
    <cellStyle name="Vejica 4 17 3 2" xfId="2385"/>
    <cellStyle name="Vejica 4 17 3 2 2" xfId="4947"/>
    <cellStyle name="Vejica 4 17 3 2 2 2" xfId="5460"/>
    <cellStyle name="Vejica 4 17 3 2 2 2 2" xfId="12298"/>
    <cellStyle name="Vejica 4 17 3 2 2 3" xfId="12297"/>
    <cellStyle name="Vejica 4 17 3 2 3" xfId="4946"/>
    <cellStyle name="Vejica 4 17 3 2 3 2" xfId="12299"/>
    <cellStyle name="Vejica 4 17 3 2 4" xfId="12296"/>
    <cellStyle name="Vejica 4 17 3 3" xfId="2386"/>
    <cellStyle name="Vejica 4 17 3 3 2" xfId="4949"/>
    <cellStyle name="Vejica 4 17 3 3 2 2" xfId="5461"/>
    <cellStyle name="Vejica 4 17 3 3 2 2 2" xfId="12302"/>
    <cellStyle name="Vejica 4 17 3 3 2 3" xfId="12301"/>
    <cellStyle name="Vejica 4 17 3 3 3" xfId="4948"/>
    <cellStyle name="Vejica 4 17 3 3 3 2" xfId="12303"/>
    <cellStyle name="Vejica 4 17 3 3 4" xfId="12300"/>
    <cellStyle name="Vejica 4 17 3 4" xfId="4950"/>
    <cellStyle name="Vejica 4 17 3 4 2" xfId="5459"/>
    <cellStyle name="Vejica 4 17 3 4 2 2" xfId="12305"/>
    <cellStyle name="Vejica 4 17 3 4 3" xfId="12304"/>
    <cellStyle name="Vejica 4 17 3 5" xfId="4945"/>
    <cellStyle name="Vejica 4 17 3 5 2" xfId="12306"/>
    <cellStyle name="Vejica 4 17 3 6" xfId="12295"/>
    <cellStyle name="Vejica 4 17 4" xfId="4951"/>
    <cellStyle name="Vejica 4 17 4 2" xfId="5457"/>
    <cellStyle name="Vejica 4 17 4 2 2" xfId="12308"/>
    <cellStyle name="Vejica 4 17 4 3" xfId="12307"/>
    <cellStyle name="Vejica 4 17 5" xfId="4942"/>
    <cellStyle name="Vejica 4 17 5 2" xfId="12309"/>
    <cellStyle name="Vejica 4 17 6" xfId="12290"/>
    <cellStyle name="Vejica 4 18" xfId="2387"/>
    <cellStyle name="Vejica 4 18 2" xfId="2388"/>
    <cellStyle name="Vejica 4 18 2 2" xfId="4954"/>
    <cellStyle name="Vejica 4 18 2 2 2" xfId="5463"/>
    <cellStyle name="Vejica 4 18 2 2 2 2" xfId="12313"/>
    <cellStyle name="Vejica 4 18 2 2 3" xfId="12312"/>
    <cellStyle name="Vejica 4 18 2 3" xfId="4953"/>
    <cellStyle name="Vejica 4 18 2 3 2" xfId="12314"/>
    <cellStyle name="Vejica 4 18 2 4" xfId="12311"/>
    <cellStyle name="Vejica 4 18 3" xfId="4955"/>
    <cellStyle name="Vejica 4 18 3 2" xfId="5462"/>
    <cellStyle name="Vejica 4 18 3 2 2" xfId="12316"/>
    <cellStyle name="Vejica 4 18 3 3" xfId="12315"/>
    <cellStyle name="Vejica 4 18 4" xfId="4952"/>
    <cellStyle name="Vejica 4 18 4 2" xfId="12317"/>
    <cellStyle name="Vejica 4 18 5" xfId="12310"/>
    <cellStyle name="Vejica 4 19" xfId="2389"/>
    <cellStyle name="Vejica 4 19 2" xfId="4957"/>
    <cellStyle name="Vejica 4 19 2 2" xfId="5464"/>
    <cellStyle name="Vejica 4 19 2 2 2" xfId="12320"/>
    <cellStyle name="Vejica 4 19 2 3" xfId="12319"/>
    <cellStyle name="Vejica 4 19 3" xfId="4956"/>
    <cellStyle name="Vejica 4 19 3 2" xfId="12321"/>
    <cellStyle name="Vejica 4 19 4" xfId="12318"/>
    <cellStyle name="Vejica 4 2" xfId="753"/>
    <cellStyle name="Vejica 4 2 10" xfId="12322"/>
    <cellStyle name="Vejica 4 2 2" xfId="2390"/>
    <cellStyle name="Vejica 4 2 2 2" xfId="4959"/>
    <cellStyle name="Vejica 4 2 2 2 2" xfId="8271"/>
    <cellStyle name="Vejica 4 2 2 2 2 2" xfId="12325"/>
    <cellStyle name="Vejica 4 2 2 2 3" xfId="12326"/>
    <cellStyle name="Vejica 4 2 2 2 4" xfId="12324"/>
    <cellStyle name="Vejica 4 2 2 3" xfId="6472"/>
    <cellStyle name="Vejica 4 2 2 3 2" xfId="12327"/>
    <cellStyle name="Vejica 4 2 2 4" xfId="12323"/>
    <cellStyle name="Vejica 4 2 3" xfId="2391"/>
    <cellStyle name="Vejica 4 2 3 2" xfId="4961"/>
    <cellStyle name="Vejica 4 2 3 2 2" xfId="5466"/>
    <cellStyle name="Vejica 4 2 3 2 2 2" xfId="12330"/>
    <cellStyle name="Vejica 4 2 3 2 3" xfId="12329"/>
    <cellStyle name="Vejica 4 2 3 3" xfId="4960"/>
    <cellStyle name="Vejica 4 2 3 3 2" xfId="12331"/>
    <cellStyle name="Vejica 4 2 3 4" xfId="6635"/>
    <cellStyle name="Vejica 4 2 3 4 2" xfId="12332"/>
    <cellStyle name="Vejica 4 2 3 5" xfId="12333"/>
    <cellStyle name="Vejica 4 2 3 6" xfId="12328"/>
    <cellStyle name="Vejica 4 2 3 7" xfId="14737"/>
    <cellStyle name="Vejica 4 2 3 8" xfId="6161"/>
    <cellStyle name="Vejica 4 2 4" xfId="2392"/>
    <cellStyle name="Vejica 4 2 4 2" xfId="4962"/>
    <cellStyle name="Vejica 4 2 4 2 2" xfId="12335"/>
    <cellStyle name="Vejica 4 2 4 3" xfId="12334"/>
    <cellStyle name="Vejica 4 2 5" xfId="4963"/>
    <cellStyle name="Vejica 4 2 5 2" xfId="4964"/>
    <cellStyle name="Vejica 4 2 5 2 2" xfId="5547"/>
    <cellStyle name="Vejica 4 2 5 2 2 2" xfId="12338"/>
    <cellStyle name="Vejica 4 2 5 2 3" xfId="12337"/>
    <cellStyle name="Vejica 4 2 5 3" xfId="5315"/>
    <cellStyle name="Vejica 4 2 5 3 2" xfId="12339"/>
    <cellStyle name="Vejica 4 2 5 4" xfId="12336"/>
    <cellStyle name="Vejica 4 2 6" xfId="4965"/>
    <cellStyle name="Vejica 4 2 6 2" xfId="5465"/>
    <cellStyle name="Vejica 4 2 6 2 2" xfId="12341"/>
    <cellStyle name="Vejica 4 2 6 3" xfId="12340"/>
    <cellStyle name="Vejica 4 2 7" xfId="4958"/>
    <cellStyle name="Vejica 4 2 7 2" xfId="12342"/>
    <cellStyle name="Vejica 4 2 8" xfId="5244"/>
    <cellStyle name="Vejica 4 2 8 2" xfId="12343"/>
    <cellStyle name="Vejica 4 2 9" xfId="6470"/>
    <cellStyle name="Vejica 4 2 9 2" xfId="12344"/>
    <cellStyle name="Vejica 4 20" xfId="2393"/>
    <cellStyle name="Vejica 4 20 2" xfId="4967"/>
    <cellStyle name="Vejica 4 20 2 2" xfId="4968"/>
    <cellStyle name="Vejica 4 20 2 2 2" xfId="5549"/>
    <cellStyle name="Vejica 4 20 2 2 2 2" xfId="12348"/>
    <cellStyle name="Vejica 4 20 2 2 3" xfId="12347"/>
    <cellStyle name="Vejica 4 20 2 3" xfId="5316"/>
    <cellStyle name="Vejica 4 20 2 3 2" xfId="12349"/>
    <cellStyle name="Vejica 4 20 2 4" xfId="12346"/>
    <cellStyle name="Vejica 4 20 3" xfId="4969"/>
    <cellStyle name="Vejica 4 20 3 2" xfId="5548"/>
    <cellStyle name="Vejica 4 20 3 2 2" xfId="12351"/>
    <cellStyle name="Vejica 4 20 3 3" xfId="12350"/>
    <cellStyle name="Vejica 4 20 4" xfId="4966"/>
    <cellStyle name="Vejica 4 20 4 2" xfId="12352"/>
    <cellStyle name="Vejica 4 20 5" xfId="12345"/>
    <cellStyle name="Vejica 4 21" xfId="4970"/>
    <cellStyle name="Vejica 4 21 2" xfId="5407"/>
    <cellStyle name="Vejica 4 21 2 2" xfId="12354"/>
    <cellStyle name="Vejica 4 21 3" xfId="12353"/>
    <cellStyle name="Vejica 4 22" xfId="4802"/>
    <cellStyle name="Vejica 4 22 2" xfId="12355"/>
    <cellStyle name="Vejica 4 23" xfId="2525"/>
    <cellStyle name="Vejica 4 23 2" xfId="12356"/>
    <cellStyle name="Vejica 4 23 3" xfId="15411"/>
    <cellStyle name="Vejica 4 24" xfId="5254"/>
    <cellStyle name="Vejica 4 24 2" xfId="12357"/>
    <cellStyle name="Vejica 4 25" xfId="11927"/>
    <cellStyle name="Vejica 4 3" xfId="754"/>
    <cellStyle name="Vejica 4 3 10" xfId="12358"/>
    <cellStyle name="Vejica 4 3 2" xfId="2394"/>
    <cellStyle name="Vejica 4 3 2 2" xfId="4972"/>
    <cellStyle name="Vejica 4 3 2 2 2" xfId="6286"/>
    <cellStyle name="Vejica 4 3 2 2 2 2" xfId="12361"/>
    <cellStyle name="Vejica 4 3 2 2 3" xfId="12362"/>
    <cellStyle name="Vejica 4 3 2 2 4" xfId="12360"/>
    <cellStyle name="Vejica 4 3 2 3" xfId="7202"/>
    <cellStyle name="Vejica 4 3 2 3 2" xfId="12363"/>
    <cellStyle name="Vejica 4 3 2 4" xfId="12359"/>
    <cellStyle name="Vejica 4 3 3" xfId="2395"/>
    <cellStyle name="Vejica 4 3 3 2" xfId="4974"/>
    <cellStyle name="Vejica 4 3 3 2 2" xfId="5468"/>
    <cellStyle name="Vejica 4 3 3 2 2 2" xfId="12366"/>
    <cellStyle name="Vejica 4 3 3 2 3" xfId="12365"/>
    <cellStyle name="Vejica 4 3 3 3" xfId="4973"/>
    <cellStyle name="Vejica 4 3 3 3 2" xfId="12367"/>
    <cellStyle name="Vejica 4 3 3 4" xfId="6636"/>
    <cellStyle name="Vejica 4 3 3 4 2" xfId="12368"/>
    <cellStyle name="Vejica 4 3 3 5" xfId="12369"/>
    <cellStyle name="Vejica 4 3 3 6" xfId="12364"/>
    <cellStyle name="Vejica 4 3 3 7" xfId="14738"/>
    <cellStyle name="Vejica 4 3 3 8" xfId="6162"/>
    <cellStyle name="Vejica 4 3 4" xfId="2396"/>
    <cellStyle name="Vejica 4 3 4 2" xfId="4975"/>
    <cellStyle name="Vejica 4 3 4 2 2" xfId="12371"/>
    <cellStyle name="Vejica 4 3 4 3" xfId="12370"/>
    <cellStyle name="Vejica 4 3 5" xfId="4976"/>
    <cellStyle name="Vejica 4 3 5 2" xfId="4977"/>
    <cellStyle name="Vejica 4 3 5 2 2" xfId="5550"/>
    <cellStyle name="Vejica 4 3 5 2 2 2" xfId="12374"/>
    <cellStyle name="Vejica 4 3 5 2 3" xfId="12373"/>
    <cellStyle name="Vejica 4 3 5 3" xfId="5317"/>
    <cellStyle name="Vejica 4 3 5 3 2" xfId="12375"/>
    <cellStyle name="Vejica 4 3 5 4" xfId="12372"/>
    <cellStyle name="Vejica 4 3 6" xfId="4978"/>
    <cellStyle name="Vejica 4 3 6 2" xfId="5467"/>
    <cellStyle name="Vejica 4 3 6 2 2" xfId="12377"/>
    <cellStyle name="Vejica 4 3 6 3" xfId="12376"/>
    <cellStyle name="Vejica 4 3 7" xfId="4971"/>
    <cellStyle name="Vejica 4 3 7 2" xfId="12378"/>
    <cellStyle name="Vejica 4 3 8" xfId="5258"/>
    <cellStyle name="Vejica 4 3 8 2" xfId="12379"/>
    <cellStyle name="Vejica 4 3 9" xfId="7201"/>
    <cellStyle name="Vejica 4 3 9 2" xfId="12380"/>
    <cellStyle name="Vejica 4 4" xfId="755"/>
    <cellStyle name="Vejica 4 4 10" xfId="12381"/>
    <cellStyle name="Vejica 4 4 2" xfId="791"/>
    <cellStyle name="Vejica 4 4 2 2" xfId="4980"/>
    <cellStyle name="Vejica 4 4 2 2 2" xfId="7200"/>
    <cellStyle name="Vejica 4 4 2 2 2 2" xfId="12384"/>
    <cellStyle name="Vejica 4 4 2 2 3" xfId="12385"/>
    <cellStyle name="Vejica 4 4 2 2 4" xfId="12383"/>
    <cellStyle name="Vejica 4 4 2 3" xfId="6287"/>
    <cellStyle name="Vejica 4 4 2 3 2" xfId="12386"/>
    <cellStyle name="Vejica 4 4 2 4" xfId="12382"/>
    <cellStyle name="Vejica 4 4 2 5" xfId="8448"/>
    <cellStyle name="Vejica 4 4 3" xfId="2397"/>
    <cellStyle name="Vejica 4 4 3 2" xfId="4982"/>
    <cellStyle name="Vejica 4 4 3 2 2" xfId="5470"/>
    <cellStyle name="Vejica 4 4 3 2 2 2" xfId="12389"/>
    <cellStyle name="Vejica 4 4 3 2 3" xfId="12388"/>
    <cellStyle name="Vejica 4 4 3 3" xfId="4981"/>
    <cellStyle name="Vejica 4 4 3 3 2" xfId="12390"/>
    <cellStyle name="Vejica 4 4 3 4" xfId="6637"/>
    <cellStyle name="Vejica 4 4 3 4 2" xfId="12391"/>
    <cellStyle name="Vejica 4 4 3 5" xfId="12392"/>
    <cellStyle name="Vejica 4 4 3 6" xfId="12387"/>
    <cellStyle name="Vejica 4 4 3 7" xfId="14739"/>
    <cellStyle name="Vejica 4 4 3 8" xfId="6163"/>
    <cellStyle name="Vejica 4 4 4" xfId="2398"/>
    <cellStyle name="Vejica 4 4 4 2" xfId="4983"/>
    <cellStyle name="Vejica 4 4 4 2 2" xfId="12394"/>
    <cellStyle name="Vejica 4 4 4 3" xfId="12393"/>
    <cellStyle name="Vejica 4 4 5" xfId="4984"/>
    <cellStyle name="Vejica 4 4 5 2" xfId="4985"/>
    <cellStyle name="Vejica 4 4 5 2 2" xfId="5551"/>
    <cellStyle name="Vejica 4 4 5 2 2 2" xfId="12397"/>
    <cellStyle name="Vejica 4 4 5 2 3" xfId="12396"/>
    <cellStyle name="Vejica 4 4 5 3" xfId="5318"/>
    <cellStyle name="Vejica 4 4 5 3 2" xfId="12398"/>
    <cellStyle name="Vejica 4 4 5 4" xfId="12395"/>
    <cellStyle name="Vejica 4 4 6" xfId="4986"/>
    <cellStyle name="Vejica 4 4 6 2" xfId="5469"/>
    <cellStyle name="Vejica 4 4 6 2 2" xfId="12400"/>
    <cellStyle name="Vejica 4 4 6 3" xfId="12399"/>
    <cellStyle name="Vejica 4 4 7" xfId="4979"/>
    <cellStyle name="Vejica 4 4 7 2" xfId="12401"/>
    <cellStyle name="Vejica 4 4 8" xfId="5252"/>
    <cellStyle name="Vejica 4 4 8 2" xfId="12402"/>
    <cellStyle name="Vejica 4 4 9" xfId="6663"/>
    <cellStyle name="Vejica 4 4 9 2" xfId="12403"/>
    <cellStyle name="Vejica 4 5" xfId="756"/>
    <cellStyle name="Vejica 4 5 10" xfId="12404"/>
    <cellStyle name="Vejica 4 5 2" xfId="2399"/>
    <cellStyle name="Vejica 4 5 2 2" xfId="4988"/>
    <cellStyle name="Vejica 4 5 2 2 2" xfId="7198"/>
    <cellStyle name="Vejica 4 5 2 2 2 2" xfId="12407"/>
    <cellStyle name="Vejica 4 5 2 2 3" xfId="12408"/>
    <cellStyle name="Vejica 4 5 2 2 4" xfId="12406"/>
    <cellStyle name="Vejica 4 5 2 3" xfId="7199"/>
    <cellStyle name="Vejica 4 5 2 3 2" xfId="12409"/>
    <cellStyle name="Vejica 4 5 2 4" xfId="12405"/>
    <cellStyle name="Vejica 4 5 3" xfId="2400"/>
    <cellStyle name="Vejica 4 5 3 2" xfId="4989"/>
    <cellStyle name="Vejica 4 5 3 2 2" xfId="12411"/>
    <cellStyle name="Vejica 4 5 3 3" xfId="6638"/>
    <cellStyle name="Vejica 4 5 3 3 2" xfId="12412"/>
    <cellStyle name="Vejica 4 5 3 4" xfId="12413"/>
    <cellStyle name="Vejica 4 5 3 5" xfId="12410"/>
    <cellStyle name="Vejica 4 5 3 6" xfId="14740"/>
    <cellStyle name="Vejica 4 5 3 7" xfId="6164"/>
    <cellStyle name="Vejica 4 5 4" xfId="2401"/>
    <cellStyle name="Vejica 4 5 4 2" xfId="4990"/>
    <cellStyle name="Vejica 4 5 4 2 2" xfId="12415"/>
    <cellStyle name="Vejica 4 5 4 3" xfId="12414"/>
    <cellStyle name="Vejica 4 5 5" xfId="4991"/>
    <cellStyle name="Vejica 4 5 5 2" xfId="4992"/>
    <cellStyle name="Vejica 4 5 5 2 2" xfId="5552"/>
    <cellStyle name="Vejica 4 5 5 2 2 2" xfId="12418"/>
    <cellStyle name="Vejica 4 5 5 2 3" xfId="12417"/>
    <cellStyle name="Vejica 4 5 5 3" xfId="5319"/>
    <cellStyle name="Vejica 4 5 5 3 2" xfId="12419"/>
    <cellStyle name="Vejica 4 5 5 4" xfId="12416"/>
    <cellStyle name="Vejica 4 5 6" xfId="4993"/>
    <cellStyle name="Vejica 4 5 6 2" xfId="5471"/>
    <cellStyle name="Vejica 4 5 6 2 2" xfId="12421"/>
    <cellStyle name="Vejica 4 5 6 3" xfId="12420"/>
    <cellStyle name="Vejica 4 5 7" xfId="4987"/>
    <cellStyle name="Vejica 4 5 7 2" xfId="12422"/>
    <cellStyle name="Vejica 4 5 8" xfId="5251"/>
    <cellStyle name="Vejica 4 5 8 2" xfId="12423"/>
    <cellStyle name="Vejica 4 5 9" xfId="5929"/>
    <cellStyle name="Vejica 4 5 9 2" xfId="12424"/>
    <cellStyle name="Vejica 4 6" xfId="757"/>
    <cellStyle name="Vejica 4 6 10" xfId="12425"/>
    <cellStyle name="Vejica 4 6 2" xfId="2402"/>
    <cellStyle name="Vejica 4 6 2 2" xfId="4995"/>
    <cellStyle name="Vejica 4 6 2 2 2" xfId="7196"/>
    <cellStyle name="Vejica 4 6 2 2 2 2" xfId="12428"/>
    <cellStyle name="Vejica 4 6 2 2 3" xfId="12429"/>
    <cellStyle name="Vejica 4 6 2 2 4" xfId="12427"/>
    <cellStyle name="Vejica 4 6 2 3" xfId="7197"/>
    <cellStyle name="Vejica 4 6 2 3 2" xfId="12430"/>
    <cellStyle name="Vejica 4 6 2 4" xfId="12426"/>
    <cellStyle name="Vejica 4 6 3" xfId="2403"/>
    <cellStyle name="Vejica 4 6 3 2" xfId="4996"/>
    <cellStyle name="Vejica 4 6 3 2 2" xfId="12432"/>
    <cellStyle name="Vejica 4 6 3 3" xfId="6639"/>
    <cellStyle name="Vejica 4 6 3 3 2" xfId="12433"/>
    <cellStyle name="Vejica 4 6 3 4" xfId="12434"/>
    <cellStyle name="Vejica 4 6 3 5" xfId="12431"/>
    <cellStyle name="Vejica 4 6 3 6" xfId="14741"/>
    <cellStyle name="Vejica 4 6 3 7" xfId="6165"/>
    <cellStyle name="Vejica 4 6 4" xfId="2404"/>
    <cellStyle name="Vejica 4 6 4 2" xfId="4997"/>
    <cellStyle name="Vejica 4 6 4 2 2" xfId="12436"/>
    <cellStyle name="Vejica 4 6 4 3" xfId="12435"/>
    <cellStyle name="Vejica 4 6 5" xfId="4998"/>
    <cellStyle name="Vejica 4 6 5 2" xfId="4999"/>
    <cellStyle name="Vejica 4 6 5 2 2" xfId="5553"/>
    <cellStyle name="Vejica 4 6 5 2 2 2" xfId="12439"/>
    <cellStyle name="Vejica 4 6 5 2 3" xfId="12438"/>
    <cellStyle name="Vejica 4 6 5 3" xfId="5320"/>
    <cellStyle name="Vejica 4 6 5 3 2" xfId="12440"/>
    <cellStyle name="Vejica 4 6 5 4" xfId="12437"/>
    <cellStyle name="Vejica 4 6 6" xfId="5000"/>
    <cellStyle name="Vejica 4 6 6 2" xfId="5472"/>
    <cellStyle name="Vejica 4 6 6 2 2" xfId="12442"/>
    <cellStyle name="Vejica 4 6 6 3" xfId="12441"/>
    <cellStyle name="Vejica 4 6 7" xfId="4994"/>
    <cellStyle name="Vejica 4 6 7 2" xfId="12443"/>
    <cellStyle name="Vejica 4 6 8" xfId="5226"/>
    <cellStyle name="Vejica 4 6 8 2" xfId="12444"/>
    <cellStyle name="Vejica 4 6 9" xfId="6475"/>
    <cellStyle name="Vejica 4 6 9 2" xfId="12445"/>
    <cellStyle name="Vejica 4 7" xfId="758"/>
    <cellStyle name="Vejica 4 7 10" xfId="12446"/>
    <cellStyle name="Vejica 4 7 2" xfId="2405"/>
    <cellStyle name="Vejica 4 7 2 2" xfId="5002"/>
    <cellStyle name="Vejica 4 7 2 2 2" xfId="5930"/>
    <cellStyle name="Vejica 4 7 2 2 2 2" xfId="12449"/>
    <cellStyle name="Vejica 4 7 2 2 3" xfId="12450"/>
    <cellStyle name="Vejica 4 7 2 2 4" xfId="12448"/>
    <cellStyle name="Vejica 4 7 2 3" xfId="7194"/>
    <cellStyle name="Vejica 4 7 2 3 2" xfId="12451"/>
    <cellStyle name="Vejica 4 7 2 4" xfId="12447"/>
    <cellStyle name="Vejica 4 7 3" xfId="2406"/>
    <cellStyle name="Vejica 4 7 3 2" xfId="5003"/>
    <cellStyle name="Vejica 4 7 3 2 2" xfId="12453"/>
    <cellStyle name="Vejica 4 7 3 3" xfId="6640"/>
    <cellStyle name="Vejica 4 7 3 3 2" xfId="12454"/>
    <cellStyle name="Vejica 4 7 3 4" xfId="12455"/>
    <cellStyle name="Vejica 4 7 3 5" xfId="12452"/>
    <cellStyle name="Vejica 4 7 3 6" xfId="14742"/>
    <cellStyle name="Vejica 4 7 3 7" xfId="6166"/>
    <cellStyle name="Vejica 4 7 4" xfId="2407"/>
    <cellStyle name="Vejica 4 7 4 2" xfId="5004"/>
    <cellStyle name="Vejica 4 7 4 2 2" xfId="12457"/>
    <cellStyle name="Vejica 4 7 4 3" xfId="12456"/>
    <cellStyle name="Vejica 4 7 5" xfId="5005"/>
    <cellStyle name="Vejica 4 7 5 2" xfId="5006"/>
    <cellStyle name="Vejica 4 7 5 2 2" xfId="5554"/>
    <cellStyle name="Vejica 4 7 5 2 2 2" xfId="12460"/>
    <cellStyle name="Vejica 4 7 5 2 3" xfId="12459"/>
    <cellStyle name="Vejica 4 7 5 3" xfId="5321"/>
    <cellStyle name="Vejica 4 7 5 3 2" xfId="12461"/>
    <cellStyle name="Vejica 4 7 5 4" xfId="12458"/>
    <cellStyle name="Vejica 4 7 6" xfId="5007"/>
    <cellStyle name="Vejica 4 7 6 2" xfId="5473"/>
    <cellStyle name="Vejica 4 7 6 2 2" xfId="12463"/>
    <cellStyle name="Vejica 4 7 6 3" xfId="12462"/>
    <cellStyle name="Vejica 4 7 7" xfId="5001"/>
    <cellStyle name="Vejica 4 7 7 2" xfId="12464"/>
    <cellStyle name="Vejica 4 7 8" xfId="5232"/>
    <cellStyle name="Vejica 4 7 8 2" xfId="12465"/>
    <cellStyle name="Vejica 4 7 9" xfId="7195"/>
    <cellStyle name="Vejica 4 7 9 2" xfId="12466"/>
    <cellStyle name="Vejica 4 8" xfId="759"/>
    <cellStyle name="Vejica 4 8 10" xfId="12467"/>
    <cellStyle name="Vejica 4 8 2" xfId="2408"/>
    <cellStyle name="Vejica 4 8 2 2" xfId="5009"/>
    <cellStyle name="Vejica 4 8 2 2 2" xfId="7192"/>
    <cellStyle name="Vejica 4 8 2 2 2 2" xfId="12470"/>
    <cellStyle name="Vejica 4 8 2 2 3" xfId="12471"/>
    <cellStyle name="Vejica 4 8 2 2 4" xfId="12469"/>
    <cellStyle name="Vejica 4 8 2 3" xfId="7193"/>
    <cellStyle name="Vejica 4 8 2 3 2" xfId="12472"/>
    <cellStyle name="Vejica 4 8 2 4" xfId="12468"/>
    <cellStyle name="Vejica 4 8 3" xfId="2409"/>
    <cellStyle name="Vejica 4 8 3 2" xfId="5010"/>
    <cellStyle name="Vejica 4 8 3 2 2" xfId="12474"/>
    <cellStyle name="Vejica 4 8 3 3" xfId="6641"/>
    <cellStyle name="Vejica 4 8 3 3 2" xfId="12475"/>
    <cellStyle name="Vejica 4 8 3 4" xfId="12476"/>
    <cellStyle name="Vejica 4 8 3 5" xfId="12473"/>
    <cellStyle name="Vejica 4 8 3 6" xfId="14743"/>
    <cellStyle name="Vejica 4 8 3 7" xfId="6167"/>
    <cellStyle name="Vejica 4 8 4" xfId="2410"/>
    <cellStyle name="Vejica 4 8 4 2" xfId="5011"/>
    <cellStyle name="Vejica 4 8 4 2 2" xfId="12478"/>
    <cellStyle name="Vejica 4 8 4 3" xfId="12477"/>
    <cellStyle name="Vejica 4 8 5" xfId="5012"/>
    <cellStyle name="Vejica 4 8 5 2" xfId="5013"/>
    <cellStyle name="Vejica 4 8 5 2 2" xfId="5555"/>
    <cellStyle name="Vejica 4 8 5 2 2 2" xfId="12481"/>
    <cellStyle name="Vejica 4 8 5 2 3" xfId="12480"/>
    <cellStyle name="Vejica 4 8 5 3" xfId="5322"/>
    <cellStyle name="Vejica 4 8 5 3 2" xfId="12482"/>
    <cellStyle name="Vejica 4 8 5 4" xfId="12479"/>
    <cellStyle name="Vejica 4 8 6" xfId="5014"/>
    <cellStyle name="Vejica 4 8 6 2" xfId="5474"/>
    <cellStyle name="Vejica 4 8 6 2 2" xfId="12484"/>
    <cellStyle name="Vejica 4 8 6 3" xfId="12483"/>
    <cellStyle name="Vejica 4 8 7" xfId="5008"/>
    <cellStyle name="Vejica 4 8 7 2" xfId="12485"/>
    <cellStyle name="Vejica 4 8 8" xfId="5243"/>
    <cellStyle name="Vejica 4 8 8 2" xfId="12486"/>
    <cellStyle name="Vejica 4 8 9" xfId="6478"/>
    <cellStyle name="Vejica 4 8 9 2" xfId="12487"/>
    <cellStyle name="Vejica 4 9" xfId="760"/>
    <cellStyle name="Vejica 4 9 10" xfId="5016"/>
    <cellStyle name="Vejica 4 9 10 2" xfId="5323"/>
    <cellStyle name="Vejica 4 9 10 2 2" xfId="12490"/>
    <cellStyle name="Vejica 4 9 10 3" xfId="12489"/>
    <cellStyle name="Vejica 4 9 11" xfId="5017"/>
    <cellStyle name="Vejica 4 9 11 2" xfId="5475"/>
    <cellStyle name="Vejica 4 9 11 2 2" xfId="12492"/>
    <cellStyle name="Vejica 4 9 11 3" xfId="12491"/>
    <cellStyle name="Vejica 4 9 12" xfId="5015"/>
    <cellStyle name="Vejica 4 9 12 2" xfId="12493"/>
    <cellStyle name="Vejica 4 9 13" xfId="2527"/>
    <cellStyle name="Vejica 4 9 13 2" xfId="12494"/>
    <cellStyle name="Vejica 4 9 13 3" xfId="15413"/>
    <cellStyle name="Vejica 4 9 14" xfId="5266"/>
    <cellStyle name="Vejica 4 9 14 2" xfId="12495"/>
    <cellStyle name="Vejica 4 9 15" xfId="12488"/>
    <cellStyle name="Vejica 4 9 2" xfId="761"/>
    <cellStyle name="Vejica 4 9 2 10" xfId="5019"/>
    <cellStyle name="Vejica 4 9 2 10 2" xfId="5324"/>
    <cellStyle name="Vejica 4 9 2 10 2 2" xfId="12498"/>
    <cellStyle name="Vejica 4 9 2 10 3" xfId="12497"/>
    <cellStyle name="Vejica 4 9 2 11" xfId="5020"/>
    <cellStyle name="Vejica 4 9 2 11 2" xfId="5476"/>
    <cellStyle name="Vejica 4 9 2 11 2 2" xfId="12500"/>
    <cellStyle name="Vejica 4 9 2 11 3" xfId="12499"/>
    <cellStyle name="Vejica 4 9 2 12" xfId="5018"/>
    <cellStyle name="Vejica 4 9 2 12 2" xfId="12501"/>
    <cellStyle name="Vejica 4 9 2 13" xfId="2528"/>
    <cellStyle name="Vejica 4 9 2 13 2" xfId="12502"/>
    <cellStyle name="Vejica 4 9 2 13 3" xfId="15414"/>
    <cellStyle name="Vejica 4 9 2 14" xfId="5277"/>
    <cellStyle name="Vejica 4 9 2 14 2" xfId="12503"/>
    <cellStyle name="Vejica 4 9 2 15" xfId="12496"/>
    <cellStyle name="Vejica 4 9 2 2" xfId="762"/>
    <cellStyle name="Vejica 4 9 2 2 10" xfId="12504"/>
    <cellStyle name="Vejica 4 9 2 2 2" xfId="763"/>
    <cellStyle name="Vejica 4 9 2 2 2 2" xfId="2411"/>
    <cellStyle name="Vejica 4 9 2 2 2 2 2" xfId="5023"/>
    <cellStyle name="Vejica 4 9 2 2 2 2 2 2" xfId="7191"/>
    <cellStyle name="Vejica 4 9 2 2 2 2 2 2 2" xfId="12508"/>
    <cellStyle name="Vejica 4 9 2 2 2 2 2 3" xfId="12509"/>
    <cellStyle name="Vejica 4 9 2 2 2 2 2 4" xfId="12507"/>
    <cellStyle name="Vejica 4 9 2 2 2 2 3" xfId="6482"/>
    <cellStyle name="Vejica 4 9 2 2 2 2 3 2" xfId="12510"/>
    <cellStyle name="Vejica 4 9 2 2 2 2 4" xfId="12506"/>
    <cellStyle name="Vejica 4 9 2 2 2 3" xfId="2412"/>
    <cellStyle name="Vejica 4 9 2 2 2 3 2" xfId="5024"/>
    <cellStyle name="Vejica 4 9 2 2 2 3 2 2" xfId="12512"/>
    <cellStyle name="Vejica 4 9 2 2 2 3 3" xfId="6642"/>
    <cellStyle name="Vejica 4 9 2 2 2 3 3 2" xfId="12513"/>
    <cellStyle name="Vejica 4 9 2 2 2 3 4" xfId="12514"/>
    <cellStyle name="Vejica 4 9 2 2 2 3 5" xfId="12511"/>
    <cellStyle name="Vejica 4 9 2 2 2 3 6" xfId="14747"/>
    <cellStyle name="Vejica 4 9 2 2 2 3 7" xfId="6171"/>
    <cellStyle name="Vejica 4 9 2 2 2 4" xfId="2413"/>
    <cellStyle name="Vejica 4 9 2 2 2 4 2" xfId="5026"/>
    <cellStyle name="Vejica 4 9 2 2 2 4 2 2" xfId="5479"/>
    <cellStyle name="Vejica 4 9 2 2 2 4 2 2 2" xfId="12517"/>
    <cellStyle name="Vejica 4 9 2 2 2 4 2 3" xfId="12516"/>
    <cellStyle name="Vejica 4 9 2 2 2 4 3" xfId="5025"/>
    <cellStyle name="Vejica 4 9 2 2 2 4 3 2" xfId="12518"/>
    <cellStyle name="Vejica 4 9 2 2 2 4 4" xfId="12515"/>
    <cellStyle name="Vejica 4 9 2 2 2 5" xfId="5027"/>
    <cellStyle name="Vejica 4 9 2 2 2 5 2" xfId="5028"/>
    <cellStyle name="Vejica 4 9 2 2 2 5 2 2" xfId="5556"/>
    <cellStyle name="Vejica 4 9 2 2 2 5 2 2 2" xfId="12521"/>
    <cellStyle name="Vejica 4 9 2 2 2 5 2 3" xfId="12520"/>
    <cellStyle name="Vejica 4 9 2 2 2 5 3" xfId="5325"/>
    <cellStyle name="Vejica 4 9 2 2 2 5 3 2" xfId="12522"/>
    <cellStyle name="Vejica 4 9 2 2 2 5 4" xfId="12519"/>
    <cellStyle name="Vejica 4 9 2 2 2 6" xfId="5029"/>
    <cellStyle name="Vejica 4 9 2 2 2 6 2" xfId="5478"/>
    <cellStyle name="Vejica 4 9 2 2 2 6 2 2" xfId="12524"/>
    <cellStyle name="Vejica 4 9 2 2 2 6 3" xfId="12523"/>
    <cellStyle name="Vejica 4 9 2 2 2 7" xfId="5022"/>
    <cellStyle name="Vejica 4 9 2 2 2 7 2" xfId="12525"/>
    <cellStyle name="Vejica 4 9 2 2 2 8" xfId="5242"/>
    <cellStyle name="Vejica 4 9 2 2 2 8 2" xfId="12526"/>
    <cellStyle name="Vejica 4 9 2 2 2 9" xfId="12505"/>
    <cellStyle name="Vejica 4 9 2 2 3" xfId="2414"/>
    <cellStyle name="Vejica 4 9 2 2 3 2" xfId="5030"/>
    <cellStyle name="Vejica 4 9 2 2 3 2 2" xfId="7190"/>
    <cellStyle name="Vejica 4 9 2 2 3 2 2 2" xfId="12529"/>
    <cellStyle name="Vejica 4 9 2 2 3 2 3" xfId="12530"/>
    <cellStyle name="Vejica 4 9 2 2 3 2 4" xfId="12528"/>
    <cellStyle name="Vejica 4 9 2 2 3 3" xfId="5931"/>
    <cellStyle name="Vejica 4 9 2 2 3 3 2" xfId="12531"/>
    <cellStyle name="Vejica 4 9 2 2 3 4" xfId="12527"/>
    <cellStyle name="Vejica 4 9 2 2 4" xfId="2415"/>
    <cellStyle name="Vejica 4 9 2 2 4 2" xfId="5031"/>
    <cellStyle name="Vejica 4 9 2 2 4 2 2" xfId="12533"/>
    <cellStyle name="Vejica 4 9 2 2 4 3" xfId="6643"/>
    <cellStyle name="Vejica 4 9 2 2 4 3 2" xfId="12534"/>
    <cellStyle name="Vejica 4 9 2 2 4 4" xfId="12535"/>
    <cellStyle name="Vejica 4 9 2 2 4 5" xfId="12532"/>
    <cellStyle name="Vejica 4 9 2 2 4 6" xfId="14746"/>
    <cellStyle name="Vejica 4 9 2 2 4 7" xfId="6170"/>
    <cellStyle name="Vejica 4 9 2 2 5" xfId="2416"/>
    <cellStyle name="Vejica 4 9 2 2 5 2" xfId="5033"/>
    <cellStyle name="Vejica 4 9 2 2 5 2 2" xfId="5480"/>
    <cellStyle name="Vejica 4 9 2 2 5 2 2 2" xfId="12538"/>
    <cellStyle name="Vejica 4 9 2 2 5 2 3" xfId="12537"/>
    <cellStyle name="Vejica 4 9 2 2 5 3" xfId="5032"/>
    <cellStyle name="Vejica 4 9 2 2 5 3 2" xfId="12539"/>
    <cellStyle name="Vejica 4 9 2 2 5 4" xfId="12536"/>
    <cellStyle name="Vejica 4 9 2 2 6" xfId="5034"/>
    <cellStyle name="Vejica 4 9 2 2 6 2" xfId="5035"/>
    <cellStyle name="Vejica 4 9 2 2 6 2 2" xfId="5557"/>
    <cellStyle name="Vejica 4 9 2 2 6 2 2 2" xfId="12542"/>
    <cellStyle name="Vejica 4 9 2 2 6 2 3" xfId="12541"/>
    <cellStyle name="Vejica 4 9 2 2 6 3" xfId="5326"/>
    <cellStyle name="Vejica 4 9 2 2 6 3 2" xfId="12543"/>
    <cellStyle name="Vejica 4 9 2 2 6 4" xfId="12540"/>
    <cellStyle name="Vejica 4 9 2 2 7" xfId="5036"/>
    <cellStyle name="Vejica 4 9 2 2 7 2" xfId="5477"/>
    <cellStyle name="Vejica 4 9 2 2 7 2 2" xfId="12545"/>
    <cellStyle name="Vejica 4 9 2 2 7 3" xfId="12544"/>
    <cellStyle name="Vejica 4 9 2 2 8" xfId="5021"/>
    <cellStyle name="Vejica 4 9 2 2 8 2" xfId="12546"/>
    <cellStyle name="Vejica 4 9 2 2 9" xfId="5263"/>
    <cellStyle name="Vejica 4 9 2 2 9 2" xfId="12547"/>
    <cellStyle name="Vejica 4 9 2 3" xfId="2417"/>
    <cellStyle name="Vejica 4 9 2 3 2" xfId="5037"/>
    <cellStyle name="Vejica 4 9 2 3 2 2" xfId="6484"/>
    <cellStyle name="Vejica 4 9 2 3 2 2 2" xfId="12550"/>
    <cellStyle name="Vejica 4 9 2 3 2 3" xfId="12551"/>
    <cellStyle name="Vejica 4 9 2 3 2 4" xfId="12549"/>
    <cellStyle name="Vejica 4 9 2 3 3" xfId="5932"/>
    <cellStyle name="Vejica 4 9 2 3 3 2" xfId="12552"/>
    <cellStyle name="Vejica 4 9 2 3 4" xfId="12548"/>
    <cellStyle name="Vejica 4 9 2 4" xfId="2418"/>
    <cellStyle name="Vejica 4 9 2 4 2" xfId="5038"/>
    <cellStyle name="Vejica 4 9 2 4 2 2" xfId="12554"/>
    <cellStyle name="Vejica 4 9 2 4 3" xfId="6644"/>
    <cellStyle name="Vejica 4 9 2 4 3 2" xfId="12555"/>
    <cellStyle name="Vejica 4 9 2 4 4" xfId="12556"/>
    <cellStyle name="Vejica 4 9 2 4 5" xfId="12553"/>
    <cellStyle name="Vejica 4 9 2 4 6" xfId="14745"/>
    <cellStyle name="Vejica 4 9 2 4 7" xfId="6169"/>
    <cellStyle name="Vejica 4 9 2 5" xfId="2419"/>
    <cellStyle name="Vejica 4 9 2 5 2" xfId="2420"/>
    <cellStyle name="Vejica 4 9 2 5 2 2" xfId="5041"/>
    <cellStyle name="Vejica 4 9 2 5 2 2 2" xfId="5482"/>
    <cellStyle name="Vejica 4 9 2 5 2 2 2 2" xfId="12560"/>
    <cellStyle name="Vejica 4 9 2 5 2 2 3" xfId="12559"/>
    <cellStyle name="Vejica 4 9 2 5 2 3" xfId="5040"/>
    <cellStyle name="Vejica 4 9 2 5 2 3 2" xfId="12561"/>
    <cellStyle name="Vejica 4 9 2 5 2 4" xfId="12558"/>
    <cellStyle name="Vejica 4 9 2 5 3" xfId="2421"/>
    <cellStyle name="Vejica 4 9 2 5 3 2" xfId="2422"/>
    <cellStyle name="Vejica 4 9 2 5 3 2 2" xfId="5044"/>
    <cellStyle name="Vejica 4 9 2 5 3 2 2 2" xfId="5484"/>
    <cellStyle name="Vejica 4 9 2 5 3 2 2 2 2" xfId="12565"/>
    <cellStyle name="Vejica 4 9 2 5 3 2 2 3" xfId="12564"/>
    <cellStyle name="Vejica 4 9 2 5 3 2 3" xfId="5043"/>
    <cellStyle name="Vejica 4 9 2 5 3 2 3 2" xfId="12566"/>
    <cellStyle name="Vejica 4 9 2 5 3 2 4" xfId="12563"/>
    <cellStyle name="Vejica 4 9 2 5 3 3" xfId="2423"/>
    <cellStyle name="Vejica 4 9 2 5 3 3 2" xfId="5046"/>
    <cellStyle name="Vejica 4 9 2 5 3 3 2 2" xfId="5485"/>
    <cellStyle name="Vejica 4 9 2 5 3 3 2 2 2" xfId="12569"/>
    <cellStyle name="Vejica 4 9 2 5 3 3 2 3" xfId="12568"/>
    <cellStyle name="Vejica 4 9 2 5 3 3 3" xfId="5045"/>
    <cellStyle name="Vejica 4 9 2 5 3 3 3 2" xfId="12570"/>
    <cellStyle name="Vejica 4 9 2 5 3 3 4" xfId="12567"/>
    <cellStyle name="Vejica 4 9 2 5 3 4" xfId="5047"/>
    <cellStyle name="Vejica 4 9 2 5 3 4 2" xfId="5483"/>
    <cellStyle name="Vejica 4 9 2 5 3 4 2 2" xfId="12572"/>
    <cellStyle name="Vejica 4 9 2 5 3 4 3" xfId="12571"/>
    <cellStyle name="Vejica 4 9 2 5 3 5" xfId="5042"/>
    <cellStyle name="Vejica 4 9 2 5 3 5 2" xfId="12573"/>
    <cellStyle name="Vejica 4 9 2 5 3 6" xfId="12562"/>
    <cellStyle name="Vejica 4 9 2 5 4" xfId="5048"/>
    <cellStyle name="Vejica 4 9 2 5 4 2" xfId="5481"/>
    <cellStyle name="Vejica 4 9 2 5 4 2 2" xfId="12575"/>
    <cellStyle name="Vejica 4 9 2 5 4 3" xfId="12574"/>
    <cellStyle name="Vejica 4 9 2 5 5" xfId="5039"/>
    <cellStyle name="Vejica 4 9 2 5 5 2" xfId="12576"/>
    <cellStyle name="Vejica 4 9 2 5 6" xfId="12557"/>
    <cellStyle name="Vejica 4 9 2 6" xfId="2424"/>
    <cellStyle name="Vejica 4 9 2 6 2" xfId="5050"/>
    <cellStyle name="Vejica 4 9 2 6 2 2" xfId="5486"/>
    <cellStyle name="Vejica 4 9 2 6 2 2 2" xfId="12579"/>
    <cellStyle name="Vejica 4 9 2 6 2 3" xfId="12578"/>
    <cellStyle name="Vejica 4 9 2 6 3" xfId="5049"/>
    <cellStyle name="Vejica 4 9 2 6 3 2" xfId="12580"/>
    <cellStyle name="Vejica 4 9 2 6 4" xfId="12577"/>
    <cellStyle name="Vejica 4 9 2 7" xfId="2425"/>
    <cellStyle name="Vejica 4 9 2 7 2" xfId="5052"/>
    <cellStyle name="Vejica 4 9 2 7 2 2" xfId="5487"/>
    <cellStyle name="Vejica 4 9 2 7 2 2 2" xfId="12583"/>
    <cellStyle name="Vejica 4 9 2 7 2 3" xfId="12582"/>
    <cellStyle name="Vejica 4 9 2 7 3" xfId="5051"/>
    <cellStyle name="Vejica 4 9 2 7 3 2" xfId="12584"/>
    <cellStyle name="Vejica 4 9 2 7 4" xfId="12581"/>
    <cellStyle name="Vejica 4 9 2 8" xfId="2426"/>
    <cellStyle name="Vejica 4 9 2 8 2" xfId="5054"/>
    <cellStyle name="Vejica 4 9 2 8 2 2" xfId="5488"/>
    <cellStyle name="Vejica 4 9 2 8 2 2 2" xfId="12587"/>
    <cellStyle name="Vejica 4 9 2 8 2 3" xfId="12586"/>
    <cellStyle name="Vejica 4 9 2 8 3" xfId="5053"/>
    <cellStyle name="Vejica 4 9 2 8 3 2" xfId="12588"/>
    <cellStyle name="Vejica 4 9 2 8 4" xfId="12585"/>
    <cellStyle name="Vejica 4 9 2 9" xfId="5055"/>
    <cellStyle name="Vejica 4 9 2 9 2" xfId="5056"/>
    <cellStyle name="Vejica 4 9 2 9 2 2" xfId="5558"/>
    <cellStyle name="Vejica 4 9 2 9 2 2 2" xfId="12591"/>
    <cellStyle name="Vejica 4 9 2 9 2 3" xfId="12590"/>
    <cellStyle name="Vejica 4 9 2 9 3" xfId="5327"/>
    <cellStyle name="Vejica 4 9 2 9 3 2" xfId="12592"/>
    <cellStyle name="Vejica 4 9 2 9 4" xfId="12589"/>
    <cellStyle name="Vejica 4 9 3" xfId="764"/>
    <cellStyle name="Vejica 4 9 3 10" xfId="12593"/>
    <cellStyle name="Vejica 4 9 3 2" xfId="765"/>
    <cellStyle name="Vejica 4 9 3 2 2" xfId="2427"/>
    <cellStyle name="Vejica 4 9 3 2 2 2" xfId="5059"/>
    <cellStyle name="Vejica 4 9 3 2 2 2 2" xfId="7188"/>
    <cellStyle name="Vejica 4 9 3 2 2 2 2 2" xfId="12597"/>
    <cellStyle name="Vejica 4 9 3 2 2 2 3" xfId="12598"/>
    <cellStyle name="Vejica 4 9 3 2 2 2 4" xfId="12596"/>
    <cellStyle name="Vejica 4 9 3 2 2 3" xfId="7189"/>
    <cellStyle name="Vejica 4 9 3 2 2 3 2" xfId="12599"/>
    <cellStyle name="Vejica 4 9 3 2 2 4" xfId="12595"/>
    <cellStyle name="Vejica 4 9 3 2 3" xfId="2428"/>
    <cellStyle name="Vejica 4 9 3 2 3 2" xfId="5060"/>
    <cellStyle name="Vejica 4 9 3 2 3 2 2" xfId="12601"/>
    <cellStyle name="Vejica 4 9 3 2 3 3" xfId="6645"/>
    <cellStyle name="Vejica 4 9 3 2 3 3 2" xfId="12602"/>
    <cellStyle name="Vejica 4 9 3 2 3 4" xfId="12603"/>
    <cellStyle name="Vejica 4 9 3 2 3 5" xfId="12600"/>
    <cellStyle name="Vejica 4 9 3 2 3 6" xfId="14749"/>
    <cellStyle name="Vejica 4 9 3 2 3 7" xfId="6173"/>
    <cellStyle name="Vejica 4 9 3 2 4" xfId="2429"/>
    <cellStyle name="Vejica 4 9 3 2 4 2" xfId="5062"/>
    <cellStyle name="Vejica 4 9 3 2 4 2 2" xfId="5491"/>
    <cellStyle name="Vejica 4 9 3 2 4 2 2 2" xfId="12606"/>
    <cellStyle name="Vejica 4 9 3 2 4 2 3" xfId="12605"/>
    <cellStyle name="Vejica 4 9 3 2 4 3" xfId="5061"/>
    <cellStyle name="Vejica 4 9 3 2 4 3 2" xfId="12607"/>
    <cellStyle name="Vejica 4 9 3 2 4 4" xfId="12604"/>
    <cellStyle name="Vejica 4 9 3 2 5" xfId="5063"/>
    <cellStyle name="Vejica 4 9 3 2 5 2" xfId="5064"/>
    <cellStyle name="Vejica 4 9 3 2 5 2 2" xfId="5559"/>
    <cellStyle name="Vejica 4 9 3 2 5 2 2 2" xfId="12610"/>
    <cellStyle name="Vejica 4 9 3 2 5 2 3" xfId="12609"/>
    <cellStyle name="Vejica 4 9 3 2 5 3" xfId="5328"/>
    <cellStyle name="Vejica 4 9 3 2 5 3 2" xfId="12611"/>
    <cellStyle name="Vejica 4 9 3 2 5 4" xfId="12608"/>
    <cellStyle name="Vejica 4 9 3 2 6" xfId="5065"/>
    <cellStyle name="Vejica 4 9 3 2 6 2" xfId="5490"/>
    <cellStyle name="Vejica 4 9 3 2 6 2 2" xfId="12613"/>
    <cellStyle name="Vejica 4 9 3 2 6 3" xfId="12612"/>
    <cellStyle name="Vejica 4 9 3 2 7" xfId="5058"/>
    <cellStyle name="Vejica 4 9 3 2 7 2" xfId="12614"/>
    <cellStyle name="Vejica 4 9 3 2 8" xfId="5250"/>
    <cellStyle name="Vejica 4 9 3 2 8 2" xfId="12615"/>
    <cellStyle name="Vejica 4 9 3 2 9" xfId="12594"/>
    <cellStyle name="Vejica 4 9 3 3" xfId="2430"/>
    <cellStyle name="Vejica 4 9 3 3 2" xfId="5066"/>
    <cellStyle name="Vejica 4 9 3 3 2 2" xfId="6486"/>
    <cellStyle name="Vejica 4 9 3 3 2 2 2" xfId="12618"/>
    <cellStyle name="Vejica 4 9 3 3 2 3" xfId="12619"/>
    <cellStyle name="Vejica 4 9 3 3 2 4" xfId="12617"/>
    <cellStyle name="Vejica 4 9 3 3 3" xfId="5933"/>
    <cellStyle name="Vejica 4 9 3 3 3 2" xfId="12620"/>
    <cellStyle name="Vejica 4 9 3 3 4" xfId="12616"/>
    <cellStyle name="Vejica 4 9 3 4" xfId="2431"/>
    <cellStyle name="Vejica 4 9 3 4 2" xfId="5067"/>
    <cellStyle name="Vejica 4 9 3 4 2 2" xfId="12622"/>
    <cellStyle name="Vejica 4 9 3 4 3" xfId="6646"/>
    <cellStyle name="Vejica 4 9 3 4 3 2" xfId="12623"/>
    <cellStyle name="Vejica 4 9 3 4 4" xfId="12624"/>
    <cellStyle name="Vejica 4 9 3 4 5" xfId="12621"/>
    <cellStyle name="Vejica 4 9 3 4 6" xfId="14748"/>
    <cellStyle name="Vejica 4 9 3 4 7" xfId="6172"/>
    <cellStyle name="Vejica 4 9 3 5" xfId="2432"/>
    <cellStyle name="Vejica 4 9 3 5 2" xfId="5069"/>
    <cellStyle name="Vejica 4 9 3 5 2 2" xfId="5492"/>
    <cellStyle name="Vejica 4 9 3 5 2 2 2" xfId="12627"/>
    <cellStyle name="Vejica 4 9 3 5 2 3" xfId="12626"/>
    <cellStyle name="Vejica 4 9 3 5 3" xfId="5068"/>
    <cellStyle name="Vejica 4 9 3 5 3 2" xfId="12628"/>
    <cellStyle name="Vejica 4 9 3 5 4" xfId="12625"/>
    <cellStyle name="Vejica 4 9 3 6" xfId="5070"/>
    <cellStyle name="Vejica 4 9 3 6 2" xfId="5071"/>
    <cellStyle name="Vejica 4 9 3 6 2 2" xfId="5560"/>
    <cellStyle name="Vejica 4 9 3 6 2 2 2" xfId="12631"/>
    <cellStyle name="Vejica 4 9 3 6 2 3" xfId="12630"/>
    <cellStyle name="Vejica 4 9 3 6 3" xfId="5329"/>
    <cellStyle name="Vejica 4 9 3 6 3 2" xfId="12632"/>
    <cellStyle name="Vejica 4 9 3 6 4" xfId="12629"/>
    <cellStyle name="Vejica 4 9 3 7" xfId="5072"/>
    <cellStyle name="Vejica 4 9 3 7 2" xfId="5489"/>
    <cellStyle name="Vejica 4 9 3 7 2 2" xfId="12634"/>
    <cellStyle name="Vejica 4 9 3 7 3" xfId="12633"/>
    <cellStyle name="Vejica 4 9 3 8" xfId="5057"/>
    <cellStyle name="Vejica 4 9 3 8 2" xfId="12635"/>
    <cellStyle name="Vejica 4 9 3 9" xfId="5225"/>
    <cellStyle name="Vejica 4 9 3 9 2" xfId="12636"/>
    <cellStyle name="Vejica 4 9 4" xfId="2433"/>
    <cellStyle name="Vejica 4 9 4 2" xfId="5073"/>
    <cellStyle name="Vejica 4 9 4 2 2" xfId="7186"/>
    <cellStyle name="Vejica 4 9 4 2 2 2" xfId="12639"/>
    <cellStyle name="Vejica 4 9 4 2 3" xfId="12640"/>
    <cellStyle name="Vejica 4 9 4 2 4" xfId="12638"/>
    <cellStyle name="Vejica 4 9 4 3" xfId="7187"/>
    <cellStyle name="Vejica 4 9 4 3 2" xfId="12641"/>
    <cellStyle name="Vejica 4 9 4 4" xfId="12637"/>
    <cellStyle name="Vejica 4 9 5" xfId="2434"/>
    <cellStyle name="Vejica 4 9 5 2" xfId="5074"/>
    <cellStyle name="Vejica 4 9 5 2 2" xfId="12643"/>
    <cellStyle name="Vejica 4 9 5 3" xfId="6647"/>
    <cellStyle name="Vejica 4 9 5 3 2" xfId="12644"/>
    <cellStyle name="Vejica 4 9 5 4" xfId="12645"/>
    <cellStyle name="Vejica 4 9 5 5" xfId="12642"/>
    <cellStyle name="Vejica 4 9 5 6" xfId="14744"/>
    <cellStyle name="Vejica 4 9 5 7" xfId="6168"/>
    <cellStyle name="Vejica 4 9 6" xfId="2435"/>
    <cellStyle name="Vejica 4 9 6 2" xfId="2436"/>
    <cellStyle name="Vejica 4 9 6 2 2" xfId="5077"/>
    <cellStyle name="Vejica 4 9 6 2 2 2" xfId="5494"/>
    <cellStyle name="Vejica 4 9 6 2 2 2 2" xfId="12649"/>
    <cellStyle name="Vejica 4 9 6 2 2 3" xfId="12648"/>
    <cellStyle name="Vejica 4 9 6 2 3" xfId="5076"/>
    <cellStyle name="Vejica 4 9 6 2 3 2" xfId="12650"/>
    <cellStyle name="Vejica 4 9 6 2 4" xfId="12647"/>
    <cellStyle name="Vejica 4 9 6 3" xfId="2437"/>
    <cellStyle name="Vejica 4 9 6 3 2" xfId="2438"/>
    <cellStyle name="Vejica 4 9 6 3 2 2" xfId="5080"/>
    <cellStyle name="Vejica 4 9 6 3 2 2 2" xfId="5496"/>
    <cellStyle name="Vejica 4 9 6 3 2 2 2 2" xfId="12654"/>
    <cellStyle name="Vejica 4 9 6 3 2 2 3" xfId="12653"/>
    <cellStyle name="Vejica 4 9 6 3 2 3" xfId="5079"/>
    <cellStyle name="Vejica 4 9 6 3 2 3 2" xfId="12655"/>
    <cellStyle name="Vejica 4 9 6 3 2 4" xfId="12652"/>
    <cellStyle name="Vejica 4 9 6 3 3" xfId="2439"/>
    <cellStyle name="Vejica 4 9 6 3 3 2" xfId="5082"/>
    <cellStyle name="Vejica 4 9 6 3 3 2 2" xfId="5497"/>
    <cellStyle name="Vejica 4 9 6 3 3 2 2 2" xfId="12658"/>
    <cellStyle name="Vejica 4 9 6 3 3 2 3" xfId="12657"/>
    <cellStyle name="Vejica 4 9 6 3 3 3" xfId="5081"/>
    <cellStyle name="Vejica 4 9 6 3 3 3 2" xfId="12659"/>
    <cellStyle name="Vejica 4 9 6 3 3 4" xfId="12656"/>
    <cellStyle name="Vejica 4 9 6 3 4" xfId="5083"/>
    <cellStyle name="Vejica 4 9 6 3 4 2" xfId="5495"/>
    <cellStyle name="Vejica 4 9 6 3 4 2 2" xfId="12661"/>
    <cellStyle name="Vejica 4 9 6 3 4 3" xfId="12660"/>
    <cellStyle name="Vejica 4 9 6 3 5" xfId="5078"/>
    <cellStyle name="Vejica 4 9 6 3 5 2" xfId="12662"/>
    <cellStyle name="Vejica 4 9 6 3 6" xfId="12651"/>
    <cellStyle name="Vejica 4 9 6 4" xfId="5084"/>
    <cellStyle name="Vejica 4 9 6 4 2" xfId="5493"/>
    <cellStyle name="Vejica 4 9 6 4 2 2" xfId="12664"/>
    <cellStyle name="Vejica 4 9 6 4 3" xfId="12663"/>
    <cellStyle name="Vejica 4 9 6 5" xfId="5075"/>
    <cellStyle name="Vejica 4 9 6 5 2" xfId="12665"/>
    <cellStyle name="Vejica 4 9 6 6" xfId="12646"/>
    <cellStyle name="Vejica 4 9 7" xfId="2440"/>
    <cellStyle name="Vejica 4 9 7 2" xfId="5086"/>
    <cellStyle name="Vejica 4 9 7 2 2" xfId="5498"/>
    <cellStyle name="Vejica 4 9 7 2 2 2" xfId="12668"/>
    <cellStyle name="Vejica 4 9 7 2 3" xfId="12667"/>
    <cellStyle name="Vejica 4 9 7 3" xfId="5085"/>
    <cellStyle name="Vejica 4 9 7 3 2" xfId="12669"/>
    <cellStyle name="Vejica 4 9 7 4" xfId="12666"/>
    <cellStyle name="Vejica 4 9 8" xfId="2441"/>
    <cellStyle name="Vejica 4 9 8 2" xfId="5088"/>
    <cellStyle name="Vejica 4 9 8 2 2" xfId="5499"/>
    <cellStyle name="Vejica 4 9 8 2 2 2" xfId="12672"/>
    <cellStyle name="Vejica 4 9 8 2 3" xfId="12671"/>
    <cellStyle name="Vejica 4 9 8 3" xfId="5087"/>
    <cellStyle name="Vejica 4 9 8 3 2" xfId="12673"/>
    <cellStyle name="Vejica 4 9 8 4" xfId="12670"/>
    <cellStyle name="Vejica 4 9 9" xfId="5089"/>
    <cellStyle name="Vejica 4 9 9 2" xfId="5090"/>
    <cellStyle name="Vejica 4 9 9 2 2" xfId="5561"/>
    <cellStyle name="Vejica 4 9 9 2 2 2" xfId="12676"/>
    <cellStyle name="Vejica 4 9 9 2 3" xfId="12675"/>
    <cellStyle name="Vejica 4 9 9 3" xfId="5330"/>
    <cellStyle name="Vejica 4 9 9 3 2" xfId="12677"/>
    <cellStyle name="Vejica 4 9 9 4" xfId="12674"/>
    <cellStyle name="Vejica 40" xfId="5091"/>
    <cellStyle name="Vejica 40 2" xfId="5331"/>
    <cellStyle name="Vejica 40 2 2" xfId="12679"/>
    <cellStyle name="Vejica 40 3" xfId="12678"/>
    <cellStyle name="Vejica 41" xfId="5578"/>
    <cellStyle name="Vejica 41 2" xfId="12680"/>
    <cellStyle name="Vejica 42" xfId="5580"/>
    <cellStyle name="Vejica 42 2" xfId="12681"/>
    <cellStyle name="Vejica 43" xfId="5582"/>
    <cellStyle name="Vejica 43 2" xfId="12682"/>
    <cellStyle name="Vejica 44" xfId="5579"/>
    <cellStyle name="Vejica 44 2" xfId="12683"/>
    <cellStyle name="Vejica 45" xfId="5581"/>
    <cellStyle name="Vejica 45 2" xfId="12684"/>
    <cellStyle name="Vejica 46" xfId="5585"/>
    <cellStyle name="Vejica 46 2" xfId="12685"/>
    <cellStyle name="Vejica 47" xfId="5586"/>
    <cellStyle name="Vejica 47 2" xfId="12686"/>
    <cellStyle name="Vejica 48" xfId="5602"/>
    <cellStyle name="Vejica 48 2" xfId="12687"/>
    <cellStyle name="Vejica 49" xfId="5605"/>
    <cellStyle name="Vejica 49 2" xfId="12688"/>
    <cellStyle name="Vejica 5" xfId="766"/>
    <cellStyle name="Vejica 5 10" xfId="12689"/>
    <cellStyle name="Vejica 5 2" xfId="767"/>
    <cellStyle name="Vejica 5 2 2" xfId="2442"/>
    <cellStyle name="Vejica 5 2 2 2" xfId="5094"/>
    <cellStyle name="Vejica 5 2 2 2 2" xfId="6491"/>
    <cellStyle name="Vejica 5 2 2 2 2 2" xfId="12693"/>
    <cellStyle name="Vejica 5 2 2 2 3" xfId="12694"/>
    <cellStyle name="Vejica 5 2 2 2 4" xfId="12692"/>
    <cellStyle name="Vejica 5 2 2 3" xfId="6489"/>
    <cellStyle name="Vejica 5 2 2 3 2" xfId="12695"/>
    <cellStyle name="Vejica 5 2 2 4" xfId="12691"/>
    <cellStyle name="Vejica 5 2 3" xfId="2443"/>
    <cellStyle name="Vejica 5 2 3 2" xfId="5095"/>
    <cellStyle name="Vejica 5 2 3 2 2" xfId="12697"/>
    <cellStyle name="Vejica 5 2 3 3" xfId="6649"/>
    <cellStyle name="Vejica 5 2 3 3 2" xfId="12698"/>
    <cellStyle name="Vejica 5 2 3 4" xfId="12699"/>
    <cellStyle name="Vejica 5 2 3 5" xfId="12696"/>
    <cellStyle name="Vejica 5 2 3 6" xfId="14751"/>
    <cellStyle name="Vejica 5 2 3 7" xfId="6175"/>
    <cellStyle name="Vejica 5 2 4" xfId="2444"/>
    <cellStyle name="Vejica 5 2 4 2" xfId="5096"/>
    <cellStyle name="Vejica 5 2 4 2 2" xfId="12701"/>
    <cellStyle name="Vejica 5 2 4 3" xfId="12700"/>
    <cellStyle name="Vejica 5 2 5" xfId="5097"/>
    <cellStyle name="Vejica 5 2 5 2" xfId="5332"/>
    <cellStyle name="Vejica 5 2 5 2 2" xfId="12703"/>
    <cellStyle name="Vejica 5 2 5 3" xfId="12702"/>
    <cellStyle name="Vejica 5 2 6" xfId="5093"/>
    <cellStyle name="Vejica 5 2 6 2" xfId="12704"/>
    <cellStyle name="Vejica 5 2 7" xfId="5271"/>
    <cellStyle name="Vejica 5 2 7 2" xfId="12705"/>
    <cellStyle name="Vejica 5 2 8" xfId="12690"/>
    <cellStyle name="Vejica 5 3" xfId="768"/>
    <cellStyle name="Vejica 5 3 10" xfId="12706"/>
    <cellStyle name="Vejica 5 3 2" xfId="769"/>
    <cellStyle name="Vejica 5 3 2 2" xfId="2445"/>
    <cellStyle name="Vejica 5 3 2 2 2" xfId="5100"/>
    <cellStyle name="Vejica 5 3 2 2 2 2" xfId="7184"/>
    <cellStyle name="Vejica 5 3 2 2 2 2 2" xfId="12710"/>
    <cellStyle name="Vejica 5 3 2 2 2 3" xfId="12711"/>
    <cellStyle name="Vejica 5 3 2 2 2 4" xfId="12709"/>
    <cellStyle name="Vejica 5 3 2 2 3" xfId="7185"/>
    <cellStyle name="Vejica 5 3 2 2 3 2" xfId="12712"/>
    <cellStyle name="Vejica 5 3 2 2 4" xfId="12708"/>
    <cellStyle name="Vejica 5 3 2 3" xfId="2446"/>
    <cellStyle name="Vejica 5 3 2 3 2" xfId="5101"/>
    <cellStyle name="Vejica 5 3 2 3 2 2" xfId="12714"/>
    <cellStyle name="Vejica 5 3 2 3 3" xfId="6650"/>
    <cellStyle name="Vejica 5 3 2 3 3 2" xfId="12715"/>
    <cellStyle name="Vejica 5 3 2 3 4" xfId="12716"/>
    <cellStyle name="Vejica 5 3 2 3 5" xfId="12713"/>
    <cellStyle name="Vejica 5 3 2 3 6" xfId="14753"/>
    <cellStyle name="Vejica 5 3 2 3 7" xfId="6177"/>
    <cellStyle name="Vejica 5 3 2 4" xfId="2447"/>
    <cellStyle name="Vejica 5 3 2 4 2" xfId="5103"/>
    <cellStyle name="Vejica 5 3 2 4 2 2" xfId="5502"/>
    <cellStyle name="Vejica 5 3 2 4 2 2 2" xfId="12719"/>
    <cellStyle name="Vejica 5 3 2 4 2 3" xfId="12718"/>
    <cellStyle name="Vejica 5 3 2 4 3" xfId="5102"/>
    <cellStyle name="Vejica 5 3 2 4 3 2" xfId="12720"/>
    <cellStyle name="Vejica 5 3 2 4 4" xfId="12717"/>
    <cellStyle name="Vejica 5 3 2 5" xfId="5104"/>
    <cellStyle name="Vejica 5 3 2 5 2" xfId="5105"/>
    <cellStyle name="Vejica 5 3 2 5 2 2" xfId="5562"/>
    <cellStyle name="Vejica 5 3 2 5 2 2 2" xfId="12723"/>
    <cellStyle name="Vejica 5 3 2 5 2 3" xfId="12722"/>
    <cellStyle name="Vejica 5 3 2 5 3" xfId="5333"/>
    <cellStyle name="Vejica 5 3 2 5 3 2" xfId="12724"/>
    <cellStyle name="Vejica 5 3 2 5 4" xfId="12721"/>
    <cellStyle name="Vejica 5 3 2 6" xfId="5106"/>
    <cellStyle name="Vejica 5 3 2 6 2" xfId="5501"/>
    <cellStyle name="Vejica 5 3 2 6 2 2" xfId="12726"/>
    <cellStyle name="Vejica 5 3 2 6 3" xfId="12725"/>
    <cellStyle name="Vejica 5 3 2 7" xfId="5099"/>
    <cellStyle name="Vejica 5 3 2 7 2" xfId="12727"/>
    <cellStyle name="Vejica 5 3 2 8" xfId="5241"/>
    <cellStyle name="Vejica 5 3 2 8 2" xfId="12728"/>
    <cellStyle name="Vejica 5 3 2 9" xfId="12707"/>
    <cellStyle name="Vejica 5 3 3" xfId="2448"/>
    <cellStyle name="Vejica 5 3 3 2" xfId="5107"/>
    <cellStyle name="Vejica 5 3 3 2 2" xfId="6493"/>
    <cellStyle name="Vejica 5 3 3 2 2 2" xfId="12731"/>
    <cellStyle name="Vejica 5 3 3 2 3" xfId="12732"/>
    <cellStyle name="Vejica 5 3 3 2 4" xfId="12730"/>
    <cellStyle name="Vejica 5 3 3 3" xfId="5934"/>
    <cellStyle name="Vejica 5 3 3 3 2" xfId="12733"/>
    <cellStyle name="Vejica 5 3 3 4" xfId="12729"/>
    <cellStyle name="Vejica 5 3 4" xfId="2449"/>
    <cellStyle name="Vejica 5 3 4 2" xfId="5108"/>
    <cellStyle name="Vejica 5 3 4 2 2" xfId="12735"/>
    <cellStyle name="Vejica 5 3 4 3" xfId="6651"/>
    <cellStyle name="Vejica 5 3 4 3 2" xfId="12736"/>
    <cellStyle name="Vejica 5 3 4 4" xfId="12737"/>
    <cellStyle name="Vejica 5 3 4 5" xfId="12734"/>
    <cellStyle name="Vejica 5 3 4 6" xfId="14752"/>
    <cellStyle name="Vejica 5 3 4 7" xfId="6176"/>
    <cellStyle name="Vejica 5 3 5" xfId="2450"/>
    <cellStyle name="Vejica 5 3 5 2" xfId="5110"/>
    <cellStyle name="Vejica 5 3 5 2 2" xfId="5503"/>
    <cellStyle name="Vejica 5 3 5 2 2 2" xfId="12740"/>
    <cellStyle name="Vejica 5 3 5 2 3" xfId="12739"/>
    <cellStyle name="Vejica 5 3 5 3" xfId="5109"/>
    <cellStyle name="Vejica 5 3 5 3 2" xfId="12741"/>
    <cellStyle name="Vejica 5 3 5 4" xfId="12738"/>
    <cellStyle name="Vejica 5 3 6" xfId="5111"/>
    <cellStyle name="Vejica 5 3 6 2" xfId="5112"/>
    <cellStyle name="Vejica 5 3 6 2 2" xfId="5563"/>
    <cellStyle name="Vejica 5 3 6 2 2 2" xfId="12744"/>
    <cellStyle name="Vejica 5 3 6 2 3" xfId="12743"/>
    <cellStyle name="Vejica 5 3 6 3" xfId="5334"/>
    <cellStyle name="Vejica 5 3 6 3 2" xfId="12745"/>
    <cellStyle name="Vejica 5 3 6 4" xfId="12742"/>
    <cellStyle name="Vejica 5 3 7" xfId="5113"/>
    <cellStyle name="Vejica 5 3 7 2" xfId="5500"/>
    <cellStyle name="Vejica 5 3 7 2 2" xfId="12747"/>
    <cellStyle name="Vejica 5 3 7 3" xfId="12746"/>
    <cellStyle name="Vejica 5 3 8" xfId="5098"/>
    <cellStyle name="Vejica 5 3 8 2" xfId="12748"/>
    <cellStyle name="Vejica 5 3 9" xfId="5267"/>
    <cellStyle name="Vejica 5 3 9 2" xfId="12749"/>
    <cellStyle name="Vejica 5 4" xfId="2451"/>
    <cellStyle name="Vejica 5 4 2" xfId="5114"/>
    <cellStyle name="Vejica 5 4 2 2" xfId="7183"/>
    <cellStyle name="Vejica 5 4 2 2 2" xfId="12752"/>
    <cellStyle name="Vejica 5 4 2 3" xfId="12753"/>
    <cellStyle name="Vejica 5 4 2 4" xfId="12751"/>
    <cellStyle name="Vejica 5 4 3" xfId="5935"/>
    <cellStyle name="Vejica 5 4 3 2" xfId="12754"/>
    <cellStyle name="Vejica 5 4 4" xfId="12750"/>
    <cellStyle name="Vejica 5 5" xfId="2452"/>
    <cellStyle name="Vejica 5 5 2" xfId="5115"/>
    <cellStyle name="Vejica 5 5 2 2" xfId="12756"/>
    <cellStyle name="Vejica 5 5 3" xfId="6652"/>
    <cellStyle name="Vejica 5 5 3 2" xfId="12757"/>
    <cellStyle name="Vejica 5 5 4" xfId="12758"/>
    <cellStyle name="Vejica 5 5 5" xfId="12755"/>
    <cellStyle name="Vejica 5 5 6" xfId="14750"/>
    <cellStyle name="Vejica 5 5 7" xfId="6174"/>
    <cellStyle name="Vejica 5 6" xfId="2453"/>
    <cellStyle name="Vejica 5 6 2" xfId="5117"/>
    <cellStyle name="Vejica 5 6 2 2" xfId="5504"/>
    <cellStyle name="Vejica 5 6 2 2 2" xfId="12761"/>
    <cellStyle name="Vejica 5 6 2 3" xfId="12760"/>
    <cellStyle name="Vejica 5 6 3" xfId="5116"/>
    <cellStyle name="Vejica 5 6 3 2" xfId="12762"/>
    <cellStyle name="Vejica 5 6 4" xfId="12759"/>
    <cellStyle name="Vejica 5 7" xfId="5118"/>
    <cellStyle name="Vejica 5 7 2" xfId="5335"/>
    <cellStyle name="Vejica 5 7 2 2" xfId="12764"/>
    <cellStyle name="Vejica 5 7 3" xfId="12763"/>
    <cellStyle name="Vejica 5 8" xfId="5092"/>
    <cellStyle name="Vejica 5 8 2" xfId="12765"/>
    <cellStyle name="Vejica 5 9" xfId="5215"/>
    <cellStyle name="Vejica 5 9 2" xfId="12766"/>
    <cellStyle name="Vejica 50" xfId="5614"/>
    <cellStyle name="Vejica 50 2" xfId="12767"/>
    <cellStyle name="Vejica 51" xfId="5615"/>
    <cellStyle name="Vejica 51 2" xfId="12768"/>
    <cellStyle name="Vejica 52" xfId="5613"/>
    <cellStyle name="Vejica 52 2" xfId="12769"/>
    <cellStyle name="Vejica 53" xfId="5617"/>
    <cellStyle name="Vejica 53 2" xfId="12770"/>
    <cellStyle name="Vejica 54" xfId="5612"/>
    <cellStyle name="Vejica 54 2" xfId="12771"/>
    <cellStyle name="Vejica 55" xfId="5616"/>
    <cellStyle name="Vejica 55 2" xfId="12772"/>
    <cellStyle name="Vejica 56" xfId="5618"/>
    <cellStyle name="Vejica 56 2" xfId="12773"/>
    <cellStyle name="Vejica 57" xfId="14417"/>
    <cellStyle name="Vejica 57 2" xfId="15885"/>
    <cellStyle name="Vejica 58" xfId="14421"/>
    <cellStyle name="Vejica 58 2" xfId="15887"/>
    <cellStyle name="Vejica 59" xfId="14422"/>
    <cellStyle name="Vejica 59 2" xfId="15888"/>
    <cellStyle name="Vejica 6" xfId="770"/>
    <cellStyle name="Vejica 6 2" xfId="2454"/>
    <cellStyle name="Vejica 6 2 2" xfId="5120"/>
    <cellStyle name="Vejica 6 2 2 2" xfId="7181"/>
    <cellStyle name="Vejica 6 2 2 2 2" xfId="12777"/>
    <cellStyle name="Vejica 6 2 2 3" xfId="12778"/>
    <cellStyle name="Vejica 6 2 2 4" xfId="12776"/>
    <cellStyle name="Vejica 6 2 3" xfId="7182"/>
    <cellStyle name="Vejica 6 2 3 2" xfId="12779"/>
    <cellStyle name="Vejica 6 2 4" xfId="12775"/>
    <cellStyle name="Vejica 6 3" xfId="2455"/>
    <cellStyle name="Vejica 6 3 2" xfId="5121"/>
    <cellStyle name="Vejica 6 3 2 2" xfId="12781"/>
    <cellStyle name="Vejica 6 3 3" xfId="6653"/>
    <cellStyle name="Vejica 6 3 3 2" xfId="12782"/>
    <cellStyle name="Vejica 6 3 4" xfId="12783"/>
    <cellStyle name="Vejica 6 3 5" xfId="12780"/>
    <cellStyle name="Vejica 6 3 6" xfId="14754"/>
    <cellStyle name="Vejica 6 3 7" xfId="6178"/>
    <cellStyle name="Vejica 6 4" xfId="2456"/>
    <cellStyle name="Vejica 6 4 2" xfId="5122"/>
    <cellStyle name="Vejica 6 4 2 2" xfId="12785"/>
    <cellStyle name="Vejica 6 4 3" xfId="12784"/>
    <cellStyle name="Vejica 6 5" xfId="5123"/>
    <cellStyle name="Vejica 6 5 2" xfId="5336"/>
    <cellStyle name="Vejica 6 5 2 2" xfId="12787"/>
    <cellStyle name="Vejica 6 5 3" xfId="12786"/>
    <cellStyle name="Vejica 6 6" xfId="5119"/>
    <cellStyle name="Vejica 6 6 2" xfId="12788"/>
    <cellStyle name="Vejica 6 7" xfId="5270"/>
    <cellStyle name="Vejica 6 7 2" xfId="12789"/>
    <cellStyle name="Vejica 6 8" xfId="12774"/>
    <cellStyle name="Vejica 60" xfId="14424"/>
    <cellStyle name="Vejica 60 2" xfId="15889"/>
    <cellStyle name="Vejica 61" xfId="14519"/>
    <cellStyle name="Vejica 7" xfId="771"/>
    <cellStyle name="Vejica 7 10" xfId="5221"/>
    <cellStyle name="Vejica 7 10 2" xfId="12791"/>
    <cellStyle name="Vejica 7 11" xfId="5936"/>
    <cellStyle name="Vejica 7 11 2" xfId="12792"/>
    <cellStyle name="Vejica 7 12" xfId="12790"/>
    <cellStyle name="Vejica 7 2" xfId="772"/>
    <cellStyle name="Vejica 7 2 10" xfId="12793"/>
    <cellStyle name="Vejica 7 2 2" xfId="2457"/>
    <cellStyle name="Vejica 7 2 2 2" xfId="5126"/>
    <cellStyle name="Vejica 7 2 2 2 2" xfId="5937"/>
    <cellStyle name="Vejica 7 2 2 2 2 2" xfId="12796"/>
    <cellStyle name="Vejica 7 2 2 2 3" xfId="12797"/>
    <cellStyle name="Vejica 7 2 2 2 4" xfId="12795"/>
    <cellStyle name="Vejica 7 2 2 3" xfId="7179"/>
    <cellStyle name="Vejica 7 2 2 3 2" xfId="12798"/>
    <cellStyle name="Vejica 7 2 2 4" xfId="12794"/>
    <cellStyle name="Vejica 7 2 3" xfId="2458"/>
    <cellStyle name="Vejica 7 2 3 2" xfId="5127"/>
    <cellStyle name="Vejica 7 2 3 2 2" xfId="12800"/>
    <cellStyle name="Vejica 7 2 3 3" xfId="6654"/>
    <cellStyle name="Vejica 7 2 3 3 2" xfId="12801"/>
    <cellStyle name="Vejica 7 2 3 4" xfId="12802"/>
    <cellStyle name="Vejica 7 2 3 5" xfId="12799"/>
    <cellStyle name="Vejica 7 2 3 6" xfId="14756"/>
    <cellStyle name="Vejica 7 2 3 7" xfId="6180"/>
    <cellStyle name="Vejica 7 2 4" xfId="2459"/>
    <cellStyle name="Vejica 7 2 4 2" xfId="5128"/>
    <cellStyle name="Vejica 7 2 4 2 2" xfId="12804"/>
    <cellStyle name="Vejica 7 2 4 3" xfId="12803"/>
    <cellStyle name="Vejica 7 2 5" xfId="5129"/>
    <cellStyle name="Vejica 7 2 5 2" xfId="5130"/>
    <cellStyle name="Vejica 7 2 5 2 2" xfId="5564"/>
    <cellStyle name="Vejica 7 2 5 2 2 2" xfId="12807"/>
    <cellStyle name="Vejica 7 2 5 2 3" xfId="12806"/>
    <cellStyle name="Vejica 7 2 5 3" xfId="5337"/>
    <cellStyle name="Vejica 7 2 5 3 2" xfId="12808"/>
    <cellStyle name="Vejica 7 2 5 4" xfId="12805"/>
    <cellStyle name="Vejica 7 2 6" xfId="5131"/>
    <cellStyle name="Vejica 7 2 6 2" xfId="5506"/>
    <cellStyle name="Vejica 7 2 6 2 2" xfId="12810"/>
    <cellStyle name="Vejica 7 2 6 3" xfId="12809"/>
    <cellStyle name="Vejica 7 2 7" xfId="5125"/>
    <cellStyle name="Vejica 7 2 7 2" xfId="12811"/>
    <cellStyle name="Vejica 7 2 8" xfId="5272"/>
    <cellStyle name="Vejica 7 2 8 2" xfId="12812"/>
    <cellStyle name="Vejica 7 2 9" xfId="7180"/>
    <cellStyle name="Vejica 7 2 9 2" xfId="12813"/>
    <cellStyle name="Vejica 7 3" xfId="773"/>
    <cellStyle name="Vejica 7 3 10" xfId="12814"/>
    <cellStyle name="Vejica 7 3 2" xfId="2460"/>
    <cellStyle name="Vejica 7 3 2 2" xfId="5133"/>
    <cellStyle name="Vejica 7 3 2 2 2" xfId="6500"/>
    <cellStyle name="Vejica 7 3 2 2 2 2" xfId="12817"/>
    <cellStyle name="Vejica 7 3 2 2 3" xfId="12818"/>
    <cellStyle name="Vejica 7 3 2 2 4" xfId="12816"/>
    <cellStyle name="Vejica 7 3 2 3" xfId="6498"/>
    <cellStyle name="Vejica 7 3 2 3 2" xfId="12819"/>
    <cellStyle name="Vejica 7 3 2 4" xfId="12815"/>
    <cellStyle name="Vejica 7 3 3" xfId="2461"/>
    <cellStyle name="Vejica 7 3 3 2" xfId="5134"/>
    <cellStyle name="Vejica 7 3 3 2 2" xfId="12821"/>
    <cellStyle name="Vejica 7 3 3 3" xfId="6655"/>
    <cellStyle name="Vejica 7 3 3 3 2" xfId="12822"/>
    <cellStyle name="Vejica 7 3 3 4" xfId="12823"/>
    <cellStyle name="Vejica 7 3 3 5" xfId="12820"/>
    <cellStyle name="Vejica 7 3 3 6" xfId="14757"/>
    <cellStyle name="Vejica 7 3 3 7" xfId="6181"/>
    <cellStyle name="Vejica 7 3 4" xfId="2462"/>
    <cellStyle name="Vejica 7 3 4 2" xfId="5135"/>
    <cellStyle name="Vejica 7 3 4 2 2" xfId="12825"/>
    <cellStyle name="Vejica 7 3 4 3" xfId="12824"/>
    <cellStyle name="Vejica 7 3 5" xfId="5136"/>
    <cellStyle name="Vejica 7 3 5 2" xfId="5137"/>
    <cellStyle name="Vejica 7 3 5 2 2" xfId="5565"/>
    <cellStyle name="Vejica 7 3 5 2 2 2" xfId="12828"/>
    <cellStyle name="Vejica 7 3 5 2 3" xfId="12827"/>
    <cellStyle name="Vejica 7 3 5 3" xfId="5338"/>
    <cellStyle name="Vejica 7 3 5 3 2" xfId="12829"/>
    <cellStyle name="Vejica 7 3 5 4" xfId="12826"/>
    <cellStyle name="Vejica 7 3 6" xfId="5138"/>
    <cellStyle name="Vejica 7 3 6 2" xfId="5507"/>
    <cellStyle name="Vejica 7 3 6 2 2" xfId="12831"/>
    <cellStyle name="Vejica 7 3 6 3" xfId="12830"/>
    <cellStyle name="Vejica 7 3 7" xfId="5132"/>
    <cellStyle name="Vejica 7 3 7 2" xfId="12832"/>
    <cellStyle name="Vejica 7 3 8" xfId="5240"/>
    <cellStyle name="Vejica 7 3 8 2" xfId="12833"/>
    <cellStyle name="Vejica 7 3 9" xfId="7178"/>
    <cellStyle name="Vejica 7 3 9 2" xfId="12834"/>
    <cellStyle name="Vejica 7 4" xfId="2463"/>
    <cellStyle name="Vejica 7 4 2" xfId="5139"/>
    <cellStyle name="Vejica 7 4 2 2" xfId="7177"/>
    <cellStyle name="Vejica 7 4 2 2 2" xfId="12837"/>
    <cellStyle name="Vejica 7 4 2 3" xfId="12838"/>
    <cellStyle name="Vejica 7 4 2 4" xfId="12836"/>
    <cellStyle name="Vejica 7 4 3" xfId="6502"/>
    <cellStyle name="Vejica 7 4 3 2" xfId="12839"/>
    <cellStyle name="Vejica 7 4 4" xfId="12835"/>
    <cellStyle name="Vejica 7 5" xfId="2464"/>
    <cellStyle name="Vejica 7 5 2" xfId="5140"/>
    <cellStyle name="Vejica 7 5 2 2" xfId="12841"/>
    <cellStyle name="Vejica 7 5 3" xfId="6656"/>
    <cellStyle name="Vejica 7 5 3 2" xfId="12842"/>
    <cellStyle name="Vejica 7 5 4" xfId="12843"/>
    <cellStyle name="Vejica 7 5 5" xfId="12840"/>
    <cellStyle name="Vejica 7 5 6" xfId="14755"/>
    <cellStyle name="Vejica 7 5 7" xfId="6179"/>
    <cellStyle name="Vejica 7 6" xfId="2465"/>
    <cellStyle name="Vejica 7 6 2" xfId="5141"/>
    <cellStyle name="Vejica 7 6 2 2" xfId="12845"/>
    <cellStyle name="Vejica 7 6 3" xfId="12844"/>
    <cellStyle name="Vejica 7 7" xfId="5142"/>
    <cellStyle name="Vejica 7 7 2" xfId="5143"/>
    <cellStyle name="Vejica 7 7 2 2" xfId="5566"/>
    <cellStyle name="Vejica 7 7 2 2 2" xfId="12848"/>
    <cellStyle name="Vejica 7 7 2 3" xfId="12847"/>
    <cellStyle name="Vejica 7 7 3" xfId="5339"/>
    <cellStyle name="Vejica 7 7 3 2" xfId="12849"/>
    <cellStyle name="Vejica 7 7 4" xfId="12846"/>
    <cellStyle name="Vejica 7 8" xfId="5144"/>
    <cellStyle name="Vejica 7 8 2" xfId="5505"/>
    <cellStyle name="Vejica 7 8 2 2" xfId="12851"/>
    <cellStyle name="Vejica 7 8 3" xfId="12850"/>
    <cellStyle name="Vejica 7 9" xfId="5124"/>
    <cellStyle name="Vejica 7 9 2" xfId="12852"/>
    <cellStyle name="Vejica 8" xfId="774"/>
    <cellStyle name="Vejica 8 10" xfId="12853"/>
    <cellStyle name="Vejica 8 2" xfId="775"/>
    <cellStyle name="Vejica 8 2 10" xfId="12854"/>
    <cellStyle name="Vejica 8 2 2" xfId="2466"/>
    <cellStyle name="Vejica 8 2 2 2" xfId="5147"/>
    <cellStyle name="Vejica 8 2 2 2 2" xfId="5938"/>
    <cellStyle name="Vejica 8 2 2 2 2 2" xfId="12857"/>
    <cellStyle name="Vejica 8 2 2 2 3" xfId="12858"/>
    <cellStyle name="Vejica 8 2 2 2 4" xfId="12856"/>
    <cellStyle name="Vejica 8 2 2 3" xfId="7175"/>
    <cellStyle name="Vejica 8 2 2 3 2" xfId="12859"/>
    <cellStyle name="Vejica 8 2 2 4" xfId="12855"/>
    <cellStyle name="Vejica 8 2 3" xfId="2467"/>
    <cellStyle name="Vejica 8 2 3 2" xfId="5148"/>
    <cellStyle name="Vejica 8 2 3 2 2" xfId="12861"/>
    <cellStyle name="Vejica 8 2 3 3" xfId="6657"/>
    <cellStyle name="Vejica 8 2 3 3 2" xfId="12862"/>
    <cellStyle name="Vejica 8 2 3 4" xfId="12863"/>
    <cellStyle name="Vejica 8 2 3 5" xfId="12860"/>
    <cellStyle name="Vejica 8 2 3 6" xfId="14759"/>
    <cellStyle name="Vejica 8 2 3 7" xfId="6183"/>
    <cellStyle name="Vejica 8 2 4" xfId="2468"/>
    <cellStyle name="Vejica 8 2 4 2" xfId="5149"/>
    <cellStyle name="Vejica 8 2 4 2 2" xfId="12865"/>
    <cellStyle name="Vejica 8 2 4 3" xfId="12864"/>
    <cellStyle name="Vejica 8 2 5" xfId="5150"/>
    <cellStyle name="Vejica 8 2 5 2" xfId="5151"/>
    <cellStyle name="Vejica 8 2 5 2 2" xfId="5567"/>
    <cellStyle name="Vejica 8 2 5 2 2 2" xfId="12868"/>
    <cellStyle name="Vejica 8 2 5 2 3" xfId="12867"/>
    <cellStyle name="Vejica 8 2 5 3" xfId="5340"/>
    <cellStyle name="Vejica 8 2 5 3 2" xfId="12869"/>
    <cellStyle name="Vejica 8 2 5 4" xfId="12866"/>
    <cellStyle name="Vejica 8 2 6" xfId="5152"/>
    <cellStyle name="Vejica 8 2 6 2" xfId="5508"/>
    <cellStyle name="Vejica 8 2 6 2 2" xfId="12871"/>
    <cellStyle name="Vejica 8 2 6 3" xfId="12870"/>
    <cellStyle name="Vejica 8 2 7" xfId="5146"/>
    <cellStyle name="Vejica 8 2 7 2" xfId="12872"/>
    <cellStyle name="Vejica 8 2 8" xfId="5223"/>
    <cellStyle name="Vejica 8 2 8 2" xfId="12873"/>
    <cellStyle name="Vejica 8 2 9" xfId="7176"/>
    <cellStyle name="Vejica 8 2 9 2" xfId="12874"/>
    <cellStyle name="Vejica 8 3" xfId="776"/>
    <cellStyle name="Vejica 8 3 10" xfId="12875"/>
    <cellStyle name="Vejica 8 3 2" xfId="2469"/>
    <cellStyle name="Vejica 8 3 2 2" xfId="5154"/>
    <cellStyle name="Vejica 8 3 2 2 2" xfId="5939"/>
    <cellStyle name="Vejica 8 3 2 2 2 2" xfId="12878"/>
    <cellStyle name="Vejica 8 3 2 2 3" xfId="12879"/>
    <cellStyle name="Vejica 8 3 2 2 4" xfId="12877"/>
    <cellStyle name="Vejica 8 3 2 3" xfId="7173"/>
    <cellStyle name="Vejica 8 3 2 3 2" xfId="12880"/>
    <cellStyle name="Vejica 8 3 2 4" xfId="12876"/>
    <cellStyle name="Vejica 8 3 3" xfId="2470"/>
    <cellStyle name="Vejica 8 3 3 2" xfId="5155"/>
    <cellStyle name="Vejica 8 3 3 2 2" xfId="12882"/>
    <cellStyle name="Vejica 8 3 3 3" xfId="6658"/>
    <cellStyle name="Vejica 8 3 3 3 2" xfId="12883"/>
    <cellStyle name="Vejica 8 3 3 4" xfId="12884"/>
    <cellStyle name="Vejica 8 3 3 5" xfId="12881"/>
    <cellStyle name="Vejica 8 3 3 6" xfId="14760"/>
    <cellStyle name="Vejica 8 3 3 7" xfId="6184"/>
    <cellStyle name="Vejica 8 3 4" xfId="2471"/>
    <cellStyle name="Vejica 8 3 4 2" xfId="5156"/>
    <cellStyle name="Vejica 8 3 4 2 2" xfId="12886"/>
    <cellStyle name="Vejica 8 3 4 3" xfId="12885"/>
    <cellStyle name="Vejica 8 3 5" xfId="5157"/>
    <cellStyle name="Vejica 8 3 5 2" xfId="5158"/>
    <cellStyle name="Vejica 8 3 5 2 2" xfId="5568"/>
    <cellStyle name="Vejica 8 3 5 2 2 2" xfId="12889"/>
    <cellStyle name="Vejica 8 3 5 2 3" xfId="12888"/>
    <cellStyle name="Vejica 8 3 5 3" xfId="5341"/>
    <cellStyle name="Vejica 8 3 5 3 2" xfId="12890"/>
    <cellStyle name="Vejica 8 3 5 4" xfId="12887"/>
    <cellStyle name="Vejica 8 3 6" xfId="5159"/>
    <cellStyle name="Vejica 8 3 6 2" xfId="5509"/>
    <cellStyle name="Vejica 8 3 6 2 2" xfId="12892"/>
    <cellStyle name="Vejica 8 3 6 3" xfId="12891"/>
    <cellStyle name="Vejica 8 3 7" xfId="5153"/>
    <cellStyle name="Vejica 8 3 7 2" xfId="12893"/>
    <cellStyle name="Vejica 8 3 8" xfId="5212"/>
    <cellStyle name="Vejica 8 3 8 2" xfId="12894"/>
    <cellStyle name="Vejica 8 3 9" xfId="7174"/>
    <cellStyle name="Vejica 8 3 9 2" xfId="12895"/>
    <cellStyle name="Vejica 8 4" xfId="2472"/>
    <cellStyle name="Vejica 8 4 2" xfId="5160"/>
    <cellStyle name="Vejica 8 4 2 2" xfId="5940"/>
    <cellStyle name="Vejica 8 4 2 2 2" xfId="12898"/>
    <cellStyle name="Vejica 8 4 2 3" xfId="12899"/>
    <cellStyle name="Vejica 8 4 2 4" xfId="12897"/>
    <cellStyle name="Vejica 8 4 3" xfId="7172"/>
    <cellStyle name="Vejica 8 4 3 2" xfId="12900"/>
    <cellStyle name="Vejica 8 4 4" xfId="12896"/>
    <cellStyle name="Vejica 8 5" xfId="2473"/>
    <cellStyle name="Vejica 8 5 2" xfId="5161"/>
    <cellStyle name="Vejica 8 5 2 2" xfId="12902"/>
    <cellStyle name="Vejica 8 5 3" xfId="6659"/>
    <cellStyle name="Vejica 8 5 3 2" xfId="12903"/>
    <cellStyle name="Vejica 8 5 4" xfId="12904"/>
    <cellStyle name="Vejica 8 5 5" xfId="12901"/>
    <cellStyle name="Vejica 8 5 6" xfId="14758"/>
    <cellStyle name="Vejica 8 5 7" xfId="6182"/>
    <cellStyle name="Vejica 8 6" xfId="2474"/>
    <cellStyle name="Vejica 8 6 2" xfId="5162"/>
    <cellStyle name="Vejica 8 6 2 2" xfId="12906"/>
    <cellStyle name="Vejica 8 6 3" xfId="12905"/>
    <cellStyle name="Vejica 8 7" xfId="5163"/>
    <cellStyle name="Vejica 8 7 2" xfId="5342"/>
    <cellStyle name="Vejica 8 7 2 2" xfId="12908"/>
    <cellStyle name="Vejica 8 7 3" xfId="12907"/>
    <cellStyle name="Vejica 8 8" xfId="5145"/>
    <cellStyle name="Vejica 8 8 2" xfId="12909"/>
    <cellStyle name="Vejica 8 9" xfId="5224"/>
    <cellStyle name="Vejica 8 9 2" xfId="12910"/>
    <cellStyle name="Vejica 9" xfId="777"/>
    <cellStyle name="Vejica 9 10" xfId="12911"/>
    <cellStyle name="Vejica 9 2" xfId="778"/>
    <cellStyle name="Vejica 9 2 10" xfId="12912"/>
    <cellStyle name="Vejica 9 2 2" xfId="2475"/>
    <cellStyle name="Vejica 9 2 2 2" xfId="5166"/>
    <cellStyle name="Vejica 9 2 2 2 2" xfId="7170"/>
    <cellStyle name="Vejica 9 2 2 2 2 2" xfId="12915"/>
    <cellStyle name="Vejica 9 2 2 2 3" xfId="12916"/>
    <cellStyle name="Vejica 9 2 2 2 4" xfId="12914"/>
    <cellStyle name="Vejica 9 2 2 3" xfId="7171"/>
    <cellStyle name="Vejica 9 2 2 3 2" xfId="12917"/>
    <cellStyle name="Vejica 9 2 2 4" xfId="12913"/>
    <cellStyle name="Vejica 9 2 3" xfId="2476"/>
    <cellStyle name="Vejica 9 2 3 2" xfId="5167"/>
    <cellStyle name="Vejica 9 2 3 2 2" xfId="12919"/>
    <cellStyle name="Vejica 9 2 3 3" xfId="6660"/>
    <cellStyle name="Vejica 9 2 3 3 2" xfId="12920"/>
    <cellStyle name="Vejica 9 2 3 4" xfId="12921"/>
    <cellStyle name="Vejica 9 2 3 5" xfId="12918"/>
    <cellStyle name="Vejica 9 2 3 6" xfId="14762"/>
    <cellStyle name="Vejica 9 2 3 7" xfId="6186"/>
    <cellStyle name="Vejica 9 2 4" xfId="2477"/>
    <cellStyle name="Vejica 9 2 4 2" xfId="5168"/>
    <cellStyle name="Vejica 9 2 4 2 2" xfId="12923"/>
    <cellStyle name="Vejica 9 2 4 3" xfId="12922"/>
    <cellStyle name="Vejica 9 2 5" xfId="5169"/>
    <cellStyle name="Vejica 9 2 5 2" xfId="5170"/>
    <cellStyle name="Vejica 9 2 5 2 2" xfId="5569"/>
    <cellStyle name="Vejica 9 2 5 2 2 2" xfId="12926"/>
    <cellStyle name="Vejica 9 2 5 2 3" xfId="12925"/>
    <cellStyle name="Vejica 9 2 5 3" xfId="5343"/>
    <cellStyle name="Vejica 9 2 5 3 2" xfId="12927"/>
    <cellStyle name="Vejica 9 2 5 4" xfId="12924"/>
    <cellStyle name="Vejica 9 2 6" xfId="5171"/>
    <cellStyle name="Vejica 9 2 6 2" xfId="5510"/>
    <cellStyle name="Vejica 9 2 6 2 2" xfId="12929"/>
    <cellStyle name="Vejica 9 2 6 3" xfId="12928"/>
    <cellStyle name="Vejica 9 2 7" xfId="5165"/>
    <cellStyle name="Vejica 9 2 7 2" xfId="12930"/>
    <cellStyle name="Vejica 9 2 8" xfId="5261"/>
    <cellStyle name="Vejica 9 2 8 2" xfId="12931"/>
    <cellStyle name="Vejica 9 2 9" xfId="5941"/>
    <cellStyle name="Vejica 9 2 9 2" xfId="12932"/>
    <cellStyle name="Vejica 9 3" xfId="779"/>
    <cellStyle name="Vejica 9 3 10" xfId="12933"/>
    <cellStyle name="Vejica 9 3 2" xfId="2478"/>
    <cellStyle name="Vejica 9 3 2 2" xfId="5173"/>
    <cellStyle name="Vejica 9 3 2 2 2" xfId="7168"/>
    <cellStyle name="Vejica 9 3 2 2 2 2" xfId="12936"/>
    <cellStyle name="Vejica 9 3 2 2 3" xfId="12937"/>
    <cellStyle name="Vejica 9 3 2 2 4" xfId="12935"/>
    <cellStyle name="Vejica 9 3 2 3" xfId="7169"/>
    <cellStyle name="Vejica 9 3 2 3 2" xfId="12938"/>
    <cellStyle name="Vejica 9 3 2 4" xfId="12934"/>
    <cellStyle name="Vejica 9 3 3" xfId="2479"/>
    <cellStyle name="Vejica 9 3 3 2" xfId="5174"/>
    <cellStyle name="Vejica 9 3 3 2 2" xfId="12940"/>
    <cellStyle name="Vejica 9 3 3 3" xfId="6661"/>
    <cellStyle name="Vejica 9 3 3 3 2" xfId="12941"/>
    <cellStyle name="Vejica 9 3 3 4" xfId="12942"/>
    <cellStyle name="Vejica 9 3 3 5" xfId="12939"/>
    <cellStyle name="Vejica 9 3 3 6" xfId="14763"/>
    <cellStyle name="Vejica 9 3 3 7" xfId="6187"/>
    <cellStyle name="Vejica 9 3 4" xfId="2480"/>
    <cellStyle name="Vejica 9 3 4 2" xfId="5175"/>
    <cellStyle name="Vejica 9 3 4 2 2" xfId="12944"/>
    <cellStyle name="Vejica 9 3 4 3" xfId="12943"/>
    <cellStyle name="Vejica 9 3 5" xfId="5176"/>
    <cellStyle name="Vejica 9 3 5 2" xfId="5177"/>
    <cellStyle name="Vejica 9 3 5 2 2" xfId="5570"/>
    <cellStyle name="Vejica 9 3 5 2 2 2" xfId="12947"/>
    <cellStyle name="Vejica 9 3 5 2 3" xfId="12946"/>
    <cellStyle name="Vejica 9 3 5 3" xfId="5344"/>
    <cellStyle name="Vejica 9 3 5 3 2" xfId="12948"/>
    <cellStyle name="Vejica 9 3 5 4" xfId="12945"/>
    <cellStyle name="Vejica 9 3 6" xfId="5178"/>
    <cellStyle name="Vejica 9 3 6 2" xfId="5511"/>
    <cellStyle name="Vejica 9 3 6 2 2" xfId="12950"/>
    <cellStyle name="Vejica 9 3 6 3" xfId="12949"/>
    <cellStyle name="Vejica 9 3 7" xfId="5172"/>
    <cellStyle name="Vejica 9 3 7 2" xfId="12951"/>
    <cellStyle name="Vejica 9 3 8" xfId="5249"/>
    <cellStyle name="Vejica 9 3 8 2" xfId="12952"/>
    <cellStyle name="Vejica 9 3 9" xfId="6507"/>
    <cellStyle name="Vejica 9 3 9 2" xfId="12953"/>
    <cellStyle name="Vejica 9 4" xfId="2481"/>
    <cellStyle name="Vejica 9 4 2" xfId="5179"/>
    <cellStyle name="Vejica 9 4 2 2" xfId="7167"/>
    <cellStyle name="Vejica 9 4 2 2 2" xfId="12956"/>
    <cellStyle name="Vejica 9 4 2 3" xfId="12957"/>
    <cellStyle name="Vejica 9 4 2 4" xfId="12955"/>
    <cellStyle name="Vejica 9 4 3" xfId="5942"/>
    <cellStyle name="Vejica 9 4 3 2" xfId="12958"/>
    <cellStyle name="Vejica 9 4 4" xfId="12954"/>
    <cellStyle name="Vejica 9 5" xfId="2482"/>
    <cellStyle name="Vejica 9 5 2" xfId="5180"/>
    <cellStyle name="Vejica 9 5 2 2" xfId="12960"/>
    <cellStyle name="Vejica 9 5 3" xfId="6662"/>
    <cellStyle name="Vejica 9 5 3 2" xfId="12961"/>
    <cellStyle name="Vejica 9 5 4" xfId="12962"/>
    <cellStyle name="Vejica 9 5 5" xfId="12959"/>
    <cellStyle name="Vejica 9 5 6" xfId="14761"/>
    <cellStyle name="Vejica 9 5 7" xfId="6185"/>
    <cellStyle name="Vejica 9 6" xfId="2483"/>
    <cellStyle name="Vejica 9 6 2" xfId="5181"/>
    <cellStyle name="Vejica 9 6 2 2" xfId="12964"/>
    <cellStyle name="Vejica 9 6 3" xfId="12963"/>
    <cellStyle name="Vejica 9 7" xfId="5182"/>
    <cellStyle name="Vejica 9 7 2" xfId="5345"/>
    <cellStyle name="Vejica 9 7 2 2" xfId="12966"/>
    <cellStyle name="Vejica 9 7 3" xfId="12965"/>
    <cellStyle name="Vejica 9 8" xfId="5164"/>
    <cellStyle name="Vejica 9 8 2" xfId="12967"/>
    <cellStyle name="Vejica 9 9" xfId="5273"/>
    <cellStyle name="Vejica 9 9 2" xfId="12968"/>
    <cellStyle name="Vnos 2" xfId="780"/>
    <cellStyle name="Vnos 2 2" xfId="2484"/>
    <cellStyle name="Vnos 2 2 2" xfId="5184"/>
    <cellStyle name="Vnos 2 2 2 2" xfId="5944"/>
    <cellStyle name="Vnos 2 2 2 2 2" xfId="12973"/>
    <cellStyle name="Vnos 2 2 2 3" xfId="12974"/>
    <cellStyle name="Vnos 2 2 2 4" xfId="12972"/>
    <cellStyle name="Vnos 2 2 3" xfId="7165"/>
    <cellStyle name="Vnos 2 2 3 2" xfId="12975"/>
    <cellStyle name="Vnos 2 2 3 3" xfId="20841"/>
    <cellStyle name="Vnos 2 2 4" xfId="12971"/>
    <cellStyle name="Vnos 2 3" xfId="2485"/>
    <cellStyle name="Vnos 2 3 2" xfId="5185"/>
    <cellStyle name="Vnos 2 3 2 2" xfId="12977"/>
    <cellStyle name="Vnos 2 3 3" xfId="6664"/>
    <cellStyle name="Vnos 2 3 3 2" xfId="12978"/>
    <cellStyle name="Vnos 2 3 4" xfId="12979"/>
    <cellStyle name="Vnos 2 3 5" xfId="12976"/>
    <cellStyle name="Vnos 2 3 6" xfId="14764"/>
    <cellStyle name="Vnos 2 3 6 2" xfId="21127"/>
    <cellStyle name="Vnos 2 3 7" xfId="6188"/>
    <cellStyle name="Vnos 2 3 7 2" xfId="20995"/>
    <cellStyle name="Vnos 2 4" xfId="5183"/>
    <cellStyle name="Vnos 2 4 2" xfId="12980"/>
    <cellStyle name="Vnos 2 5" xfId="7166"/>
    <cellStyle name="Vnos 2 5 2" xfId="12981"/>
    <cellStyle name="Vnos 2 5 3" xfId="20810"/>
    <cellStyle name="Vnos 2 6" xfId="12970"/>
    <cellStyle name="Vnos 2 7" xfId="20879"/>
    <cellStyle name="Vnos 3" xfId="781"/>
    <cellStyle name="Vnos 3 2" xfId="2486"/>
    <cellStyle name="Vnos 3 2 2" xfId="5187"/>
    <cellStyle name="Vnos 3 2 2 2" xfId="12984"/>
    <cellStyle name="Vnos 3 2 3" xfId="6665"/>
    <cellStyle name="Vnos 3 2 3 2" xfId="12985"/>
    <cellStyle name="Vnos 3 2 4" xfId="12986"/>
    <cellStyle name="Vnos 3 2 5" xfId="12983"/>
    <cellStyle name="Vnos 3 2 6" xfId="14765"/>
    <cellStyle name="Vnos 3 2 6 2" xfId="21119"/>
    <cellStyle name="Vnos 3 2 7" xfId="6189"/>
    <cellStyle name="Vnos 3 2 7 2" xfId="20859"/>
    <cellStyle name="Vnos 3 3" xfId="2487"/>
    <cellStyle name="Vnos 3 3 2" xfId="5188"/>
    <cellStyle name="Vnos 3 3 2 2" xfId="12988"/>
    <cellStyle name="Vnos 3 3 3" xfId="12987"/>
    <cellStyle name="Vnos 3 3 4" xfId="21002"/>
    <cellStyle name="Vnos 3 4" xfId="5189"/>
    <cellStyle name="Vnos 3 4 2" xfId="5346"/>
    <cellStyle name="Vnos 3 4 2 2" xfId="12990"/>
    <cellStyle name="Vnos 3 4 2 3" xfId="20999"/>
    <cellStyle name="Vnos 3 4 3" xfId="12989"/>
    <cellStyle name="Vnos 3 5" xfId="5186"/>
    <cellStyle name="Vnos 3 5 2" xfId="12991"/>
    <cellStyle name="Vnos 3 6" xfId="5231"/>
    <cellStyle name="Vnos 3 6 2" xfId="12992"/>
    <cellStyle name="Vnos 3 6 3" xfId="21000"/>
    <cellStyle name="Vnos 3 7" xfId="6511"/>
    <cellStyle name="Vnos 3 7 2" xfId="12993"/>
    <cellStyle name="Vnos 3 7 3" xfId="20857"/>
    <cellStyle name="Vnos 3 8" xfId="12982"/>
    <cellStyle name="Vnos 3 9" xfId="21040"/>
    <cellStyle name="Vnos 4" xfId="5943"/>
    <cellStyle name="Vnos 4 2" xfId="12994"/>
    <cellStyle name="Vnos 4 3" xfId="21103"/>
    <cellStyle name="Vnos 5" xfId="12969"/>
    <cellStyle name="Vsota 2" xfId="782"/>
    <cellStyle name="Vsota 2 2" xfId="2488"/>
    <cellStyle name="Vsota 2 2 2" xfId="5191"/>
    <cellStyle name="Vsota 2 2 2 2" xfId="12998"/>
    <cellStyle name="Vsota 2 2 3" xfId="6666"/>
    <cellStyle name="Vsota 2 2 3 2" xfId="12999"/>
    <cellStyle name="Vsota 2 2 4" xfId="13000"/>
    <cellStyle name="Vsota 2 2 5" xfId="12997"/>
    <cellStyle name="Vsota 2 2 6" xfId="14766"/>
    <cellStyle name="Vsota 2 2 6 2" xfId="21132"/>
    <cellStyle name="Vsota 2 2 7" xfId="6190"/>
    <cellStyle name="Vsota 2 2 7 2" xfId="20858"/>
    <cellStyle name="Vsota 2 3" xfId="5190"/>
    <cellStyle name="Vsota 2 3 2" xfId="13001"/>
    <cellStyle name="Vsota 2 4" xfId="7163"/>
    <cellStyle name="Vsota 2 4 2" xfId="13002"/>
    <cellStyle name="Vsota 2 4 3" xfId="21098"/>
    <cellStyle name="Vsota 2 5" xfId="12996"/>
    <cellStyle name="Vsota 2 6" xfId="21041"/>
    <cellStyle name="Vsota 3" xfId="7164"/>
    <cellStyle name="Vsota 3 2" xfId="13003"/>
    <cellStyle name="Vsota 3 3" xfId="20963"/>
    <cellStyle name="Vsota 4" xfId="12995"/>
    <cellStyle name="Warning Text 1" xfId="2489"/>
    <cellStyle name="Warning Text 1 2" xfId="2490"/>
    <cellStyle name="Warning Text 1 2 2" xfId="5193"/>
    <cellStyle name="Warning Text 1 2 2 2" xfId="13006"/>
    <cellStyle name="Warning Text 1 2 3" xfId="7161"/>
    <cellStyle name="Warning Text 1 2 3 2" xfId="13007"/>
    <cellStyle name="Warning Text 1 2 4" xfId="13008"/>
    <cellStyle name="Warning Text 1 2 5" xfId="13005"/>
    <cellStyle name="Warning Text 1 3" xfId="5192"/>
    <cellStyle name="Warning Text 1 3 2" xfId="13009"/>
    <cellStyle name="Warning Text 1 4" xfId="7162"/>
    <cellStyle name="Warning Text 1 4 2" xfId="13010"/>
    <cellStyle name="Warning Text 1 5" xfId="13004"/>
    <cellStyle name="Warning Text 2" xfId="2491"/>
    <cellStyle name="Warning Text 2 2" xfId="2492"/>
    <cellStyle name="Warning Text 2 2 2" xfId="5195"/>
    <cellStyle name="Warning Text 2 2 2 2" xfId="13013"/>
    <cellStyle name="Warning Text 2 2 3" xfId="5945"/>
    <cellStyle name="Warning Text 2 2 3 2" xfId="13014"/>
    <cellStyle name="Warning Text 2 2 4" xfId="13015"/>
    <cellStyle name="Warning Text 2 2 5" xfId="13012"/>
    <cellStyle name="Warning Text 2 3" xfId="5194"/>
    <cellStyle name="Warning Text 2 3 2" xfId="13016"/>
    <cellStyle name="Warning Text 2 4" xfId="6514"/>
    <cellStyle name="Warning Text 2 4 2" xfId="13017"/>
    <cellStyle name="Warning Text 2 5" xfId="13011"/>
    <cellStyle name="Warning Text 3" xfId="2493"/>
    <cellStyle name="Warning Text 3 2" xfId="2494"/>
    <cellStyle name="Warning Text 3 2 2" xfId="5197"/>
    <cellStyle name="Warning Text 3 2 2 2" xfId="13020"/>
    <cellStyle name="Warning Text 3 2 3" xfId="7159"/>
    <cellStyle name="Warning Text 3 2 3 2" xfId="13021"/>
    <cellStyle name="Warning Text 3 2 4" xfId="13022"/>
    <cellStyle name="Warning Text 3 2 5" xfId="13019"/>
    <cellStyle name="Warning Text 3 3" xfId="5196"/>
    <cellStyle name="Warning Text 3 3 2" xfId="13023"/>
    <cellStyle name="Warning Text 3 4" xfId="7160"/>
    <cellStyle name="Warning Text 3 4 2" xfId="13024"/>
    <cellStyle name="Warning Text 3 5" xfId="13018"/>
    <cellStyle name="Warning Text 4" xfId="2495"/>
    <cellStyle name="Warning Text 4 2" xfId="2496"/>
    <cellStyle name="Warning Text 4 2 2" xfId="5199"/>
    <cellStyle name="Warning Text 4 2 2 2" xfId="13027"/>
    <cellStyle name="Warning Text 4 2 3" xfId="7158"/>
    <cellStyle name="Warning Text 4 2 3 2" xfId="13028"/>
    <cellStyle name="Warning Text 4 2 4" xfId="13029"/>
    <cellStyle name="Warning Text 4 2 5" xfId="13026"/>
    <cellStyle name="Warning Text 4 3" xfId="5198"/>
    <cellStyle name="Warning Text 4 3 2" xfId="13030"/>
    <cellStyle name="Warning Text 4 4" xfId="5946"/>
    <cellStyle name="Warning Text 4 4 2" xfId="13031"/>
    <cellStyle name="Warning Text 4 5" xfId="13025"/>
    <cellStyle name="Warning Text 5" xfId="2497"/>
    <cellStyle name="Warning Text 5 2" xfId="2498"/>
    <cellStyle name="Warning Text 5 2 2" xfId="5201"/>
    <cellStyle name="Warning Text 5 2 2 2" xfId="13034"/>
    <cellStyle name="Warning Text 5 2 3" xfId="6516"/>
    <cellStyle name="Warning Text 5 2 3 2" xfId="13035"/>
    <cellStyle name="Warning Text 5 2 4" xfId="13036"/>
    <cellStyle name="Warning Text 5 2 5" xfId="13033"/>
    <cellStyle name="Warning Text 5 3" xfId="5200"/>
    <cellStyle name="Warning Text 5 3 2" xfId="13037"/>
    <cellStyle name="Warning Text 5 4" xfId="7157"/>
    <cellStyle name="Warning Text 5 4 2" xfId="13038"/>
    <cellStyle name="Warning Text 5 5" xfId="13032"/>
    <cellStyle name="Warning Text 6" xfId="2499"/>
    <cellStyle name="Warning Text 6 2" xfId="2500"/>
    <cellStyle name="Warning Text 6 2 2" xfId="5203"/>
    <cellStyle name="Warning Text 6 2 2 2" xfId="13041"/>
    <cellStyle name="Warning Text 6 2 3" xfId="5947"/>
    <cellStyle name="Warning Text 6 2 3 2" xfId="13042"/>
    <cellStyle name="Warning Text 6 2 4" xfId="13043"/>
    <cellStyle name="Warning Text 6 2 5" xfId="13040"/>
    <cellStyle name="Warning Text 6 3" xfId="5202"/>
    <cellStyle name="Warning Text 6 3 2" xfId="13044"/>
    <cellStyle name="Warning Text 6 4" xfId="6518"/>
    <cellStyle name="Warning Text 6 4 2" xfId="13045"/>
    <cellStyle name="Warning Text 6 5" xfId="13039"/>
    <cellStyle name="Zboží" xfId="13781"/>
  </cellStyles>
  <dxfs count="0"/>
  <tableStyles count="0" defaultTableStyle="TableStyleMedium9"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zoomScale="85" zoomScaleNormal="85" zoomScaleSheetLayoutView="120" zoomScalePageLayoutView="90" workbookViewId="0">
      <selection activeCell="C13" sqref="C13"/>
    </sheetView>
  </sheetViews>
  <sheetFormatPr defaultColWidth="9.140625" defaultRowHeight="14.25"/>
  <cols>
    <col min="1" max="2" width="9.140625" style="823"/>
    <col min="3" max="3" width="55.7109375" style="823" customWidth="1"/>
    <col min="4" max="4" width="9.140625" style="823"/>
    <col min="5" max="5" width="9.140625" style="823" customWidth="1"/>
    <col min="6" max="16384" width="9.140625" style="823"/>
  </cols>
  <sheetData>
    <row r="1" spans="1:3">
      <c r="C1" s="824"/>
    </row>
    <row r="2" spans="1:3" ht="18">
      <c r="C2" s="825" t="s">
        <v>571</v>
      </c>
    </row>
    <row r="3" spans="1:3" ht="15.75">
      <c r="C3" s="826"/>
    </row>
    <row r="5" spans="1:3" ht="36">
      <c r="A5" s="827"/>
      <c r="B5" s="828" t="s">
        <v>149</v>
      </c>
      <c r="C5" s="829" t="s">
        <v>206</v>
      </c>
    </row>
    <row r="6" spans="1:3">
      <c r="C6" s="830"/>
    </row>
    <row r="7" spans="1:3">
      <c r="B7" s="828" t="s">
        <v>150</v>
      </c>
      <c r="C7" s="829" t="s">
        <v>572</v>
      </c>
    </row>
    <row r="8" spans="1:3">
      <c r="A8" s="831"/>
    </row>
    <row r="9" spans="1:3">
      <c r="B9" s="828" t="s">
        <v>151</v>
      </c>
      <c r="C9" s="829" t="s">
        <v>207</v>
      </c>
    </row>
    <row r="10" spans="1:3">
      <c r="A10" s="831"/>
    </row>
    <row r="11" spans="1:3">
      <c r="B11" s="828" t="s">
        <v>152</v>
      </c>
      <c r="C11" s="832" t="s">
        <v>573</v>
      </c>
    </row>
    <row r="12" spans="1:3">
      <c r="B12" s="828"/>
      <c r="C12" s="829" t="s">
        <v>574</v>
      </c>
    </row>
    <row r="13" spans="1:3">
      <c r="B13" s="828"/>
      <c r="C13" s="829" t="s">
        <v>575</v>
      </c>
    </row>
    <row r="14" spans="1:3">
      <c r="A14" s="827"/>
    </row>
    <row r="15" spans="1:3" ht="24">
      <c r="B15" s="828" t="s">
        <v>153</v>
      </c>
      <c r="C15" s="829" t="s">
        <v>576</v>
      </c>
    </row>
    <row r="16" spans="1:3">
      <c r="B16" s="828"/>
      <c r="C16" s="833" t="s">
        <v>2137</v>
      </c>
    </row>
    <row r="17" spans="1:4" ht="15">
      <c r="B17" s="828"/>
      <c r="C17" s="834"/>
    </row>
    <row r="18" spans="1:4">
      <c r="B18" s="828" t="s">
        <v>154</v>
      </c>
      <c r="C18" s="829" t="s">
        <v>2143</v>
      </c>
    </row>
    <row r="19" spans="1:4">
      <c r="A19" s="835"/>
    </row>
    <row r="20" spans="1:4">
      <c r="A20" s="835"/>
      <c r="B20" s="828" t="s">
        <v>155</v>
      </c>
      <c r="C20" s="829" t="s">
        <v>577</v>
      </c>
    </row>
    <row r="21" spans="1:4">
      <c r="A21" s="835"/>
      <c r="B21" s="828"/>
      <c r="C21" s="829" t="s">
        <v>578</v>
      </c>
    </row>
    <row r="22" spans="1:4">
      <c r="A22" s="835"/>
      <c r="B22" s="828"/>
      <c r="C22" s="829" t="s">
        <v>579</v>
      </c>
    </row>
    <row r="23" spans="1:4">
      <c r="B23" s="828"/>
      <c r="C23" s="836"/>
    </row>
    <row r="24" spans="1:4" ht="24">
      <c r="B24" s="828" t="s">
        <v>156</v>
      </c>
      <c r="C24" s="829" t="s">
        <v>208</v>
      </c>
    </row>
    <row r="25" spans="1:4">
      <c r="C25" s="830"/>
    </row>
    <row r="26" spans="1:4">
      <c r="B26" s="837"/>
      <c r="C26" s="836"/>
    </row>
    <row r="27" spans="1:4" ht="48">
      <c r="B27" s="828" t="s">
        <v>157</v>
      </c>
      <c r="C27" s="829" t="s">
        <v>209</v>
      </c>
    </row>
    <row r="28" spans="1:4" ht="15">
      <c r="C28" s="838"/>
      <c r="D28" s="839"/>
    </row>
    <row r="29" spans="1:4" ht="15">
      <c r="B29" s="837"/>
      <c r="C29" s="838"/>
      <c r="D29" s="839"/>
    </row>
    <row r="30" spans="1:4">
      <c r="C30" s="840"/>
      <c r="D30" s="839"/>
    </row>
    <row r="31" spans="1:4">
      <c r="B31" s="828"/>
      <c r="C31" s="841" t="s">
        <v>158</v>
      </c>
      <c r="D31" s="842"/>
    </row>
    <row r="32" spans="1:4">
      <c r="B32" s="837"/>
      <c r="C32" s="836"/>
      <c r="D32" s="843"/>
    </row>
    <row r="33" spans="2:4">
      <c r="B33" s="828" t="s">
        <v>159</v>
      </c>
      <c r="C33" s="844" t="s">
        <v>212</v>
      </c>
      <c r="D33" s="843"/>
    </row>
    <row r="34" spans="2:4">
      <c r="B34" s="837"/>
      <c r="C34" s="845"/>
      <c r="D34" s="843"/>
    </row>
    <row r="35" spans="2:4">
      <c r="B35" s="837"/>
      <c r="C35" s="845"/>
      <c r="D35" s="843"/>
    </row>
    <row r="36" spans="2:4">
      <c r="B36" s="846"/>
      <c r="C36" s="845"/>
      <c r="D36" s="843"/>
    </row>
    <row r="37" spans="2:4" ht="80.25" customHeight="1">
      <c r="B37" s="837"/>
      <c r="C37" s="847" t="s">
        <v>327</v>
      </c>
      <c r="D37" s="848"/>
    </row>
    <row r="38" spans="2:4">
      <c r="B38" s="828" t="s">
        <v>160</v>
      </c>
      <c r="C38" s="844" t="s">
        <v>210</v>
      </c>
      <c r="D38" s="849"/>
    </row>
    <row r="39" spans="2:4">
      <c r="B39" s="828" t="s">
        <v>161</v>
      </c>
      <c r="C39" s="844" t="s">
        <v>211</v>
      </c>
    </row>
    <row r="40" spans="2:4">
      <c r="B40" s="828" t="s">
        <v>162</v>
      </c>
      <c r="C40" s="829" t="s">
        <v>2144</v>
      </c>
    </row>
  </sheetData>
  <sheetProtection password="E8D1" sheet="1" objects="1" scenarios="1" formatCells="0" formatColumns="0" formatRows="0"/>
  <pageMargins left="0.7" right="0.7" top="0.9497916666666667"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J130"/>
  <sheetViews>
    <sheetView view="pageBreakPreview" zoomScale="120" zoomScaleNormal="110" zoomScaleSheetLayoutView="120" zoomScalePageLayoutView="85" workbookViewId="0">
      <selection activeCell="F20" sqref="F20"/>
    </sheetView>
  </sheetViews>
  <sheetFormatPr defaultColWidth="9.140625" defaultRowHeight="12.75"/>
  <cols>
    <col min="1" max="1" width="6.140625" style="694" customWidth="1"/>
    <col min="2" max="2" width="45.7109375" style="695" customWidth="1"/>
    <col min="3" max="4" width="8.7109375" style="695" customWidth="1"/>
    <col min="5" max="5" width="12.7109375" style="695" customWidth="1"/>
    <col min="6" max="6" width="12.7109375" style="403" customWidth="1"/>
    <col min="7" max="7" width="9.140625" style="695"/>
    <col min="8" max="8" width="64.28515625" style="695" customWidth="1"/>
    <col min="9" max="16384" width="9.140625" style="695"/>
  </cols>
  <sheetData>
    <row r="1" spans="1:7" s="665" customFormat="1">
      <c r="A1" s="662"/>
      <c r="B1" s="663"/>
      <c r="C1" s="663"/>
      <c r="D1" s="663"/>
      <c r="E1" s="664"/>
      <c r="F1" s="385"/>
    </row>
    <row r="2" spans="1:7" s="665" customFormat="1">
      <c r="A2" s="662" t="s">
        <v>1872</v>
      </c>
      <c r="B2" s="666" t="s">
        <v>1871</v>
      </c>
      <c r="C2" s="663"/>
      <c r="D2" s="663"/>
      <c r="E2" s="664"/>
      <c r="F2" s="385"/>
    </row>
    <row r="3" spans="1:7" s="665" customFormat="1">
      <c r="A3" s="662"/>
      <c r="B3" s="666" t="s">
        <v>1970</v>
      </c>
      <c r="C3" s="663"/>
      <c r="D3" s="663"/>
      <c r="E3" s="664"/>
      <c r="F3" s="385"/>
    </row>
    <row r="4" spans="1:7" s="665" customFormat="1">
      <c r="A4" s="662"/>
      <c r="B4" s="666"/>
      <c r="C4" s="663"/>
      <c r="D4" s="663"/>
      <c r="E4" s="664"/>
      <c r="F4" s="385"/>
    </row>
    <row r="5" spans="1:7" s="665" customFormat="1" ht="13.5" thickBot="1">
      <c r="B5" s="710" t="s">
        <v>1674</v>
      </c>
      <c r="C5" s="710"/>
      <c r="D5" s="710"/>
      <c r="E5" s="664"/>
      <c r="F5" s="385"/>
    </row>
    <row r="6" spans="1:7" s="665" customFormat="1" ht="13.5" thickBot="1">
      <c r="A6" s="711"/>
      <c r="B6" s="712" t="s">
        <v>1673</v>
      </c>
      <c r="C6" s="713"/>
      <c r="D6" s="713"/>
      <c r="E6" s="690"/>
      <c r="F6" s="351" t="s">
        <v>1672</v>
      </c>
    </row>
    <row r="7" spans="1:7" s="665" customFormat="1" ht="13.5">
      <c r="A7" s="282" t="str">
        <f>A16</f>
        <v>I.</v>
      </c>
      <c r="B7" s="714" t="str">
        <f>B16</f>
        <v>SVETILKE</v>
      </c>
      <c r="C7" s="715"/>
      <c r="D7" s="715"/>
      <c r="E7" s="691"/>
      <c r="F7" s="352">
        <f>F31</f>
        <v>0</v>
      </c>
    </row>
    <row r="8" spans="1:7" s="665" customFormat="1" ht="13.5">
      <c r="A8" s="282" t="str">
        <f>A33</f>
        <v>II.</v>
      </c>
      <c r="B8" s="353" t="str">
        <f>B33</f>
        <v>INSTALACIJSKI MATERIAL</v>
      </c>
      <c r="C8" s="354"/>
      <c r="D8" s="354"/>
      <c r="E8" s="302"/>
      <c r="F8" s="355">
        <f>F68</f>
        <v>0</v>
      </c>
    </row>
    <row r="9" spans="1:7" s="665" customFormat="1" ht="13.5">
      <c r="A9" s="282" t="str">
        <f>A70</f>
        <v>III.</v>
      </c>
      <c r="B9" s="353" t="str">
        <f>B70</f>
        <v>ELEKTRO RAZDELILCI</v>
      </c>
      <c r="C9" s="354"/>
      <c r="D9" s="354"/>
      <c r="E9" s="302"/>
      <c r="F9" s="355">
        <f>F92</f>
        <v>0</v>
      </c>
    </row>
    <row r="10" spans="1:7">
      <c r="A10" s="356" t="str">
        <f>A97</f>
        <v>V.</v>
      </c>
      <c r="B10" s="353" t="str">
        <f>B97</f>
        <v>UNIVERZALNO OŽIČENJE</v>
      </c>
      <c r="C10" s="357"/>
      <c r="D10" s="357"/>
      <c r="E10" s="303"/>
      <c r="F10" s="355">
        <f>F120</f>
        <v>0</v>
      </c>
    </row>
    <row r="11" spans="1:7" ht="13.5" thickBot="1">
      <c r="A11" s="282" t="str">
        <f>A124</f>
        <v>VIII.</v>
      </c>
      <c r="B11" s="353" t="str">
        <f>B124</f>
        <v>SPLOŠNO</v>
      </c>
      <c r="C11" s="357"/>
      <c r="D11" s="357"/>
      <c r="E11" s="303"/>
      <c r="F11" s="355">
        <f>F130</f>
        <v>0</v>
      </c>
    </row>
    <row r="12" spans="1:7" ht="13.5" thickBot="1">
      <c r="A12" s="687"/>
      <c r="B12" s="716" t="s">
        <v>1669</v>
      </c>
      <c r="C12" s="717"/>
      <c r="D12" s="717"/>
      <c r="E12" s="692"/>
      <c r="F12" s="352">
        <f>SUM(E7:F11)</f>
        <v>0</v>
      </c>
      <c r="G12" s="421"/>
    </row>
    <row r="13" spans="1:7" ht="26.25" thickBot="1">
      <c r="A13" s="718"/>
      <c r="B13" s="719" t="s">
        <v>1668</v>
      </c>
      <c r="C13" s="720"/>
      <c r="D13" s="720"/>
      <c r="E13" s="693"/>
      <c r="F13" s="358">
        <f>SUM(E12:F12)</f>
        <v>0</v>
      </c>
      <c r="G13" s="421"/>
    </row>
    <row r="14" spans="1:7" s="665" customFormat="1">
      <c r="A14" s="662"/>
      <c r="B14" s="666"/>
      <c r="C14" s="663"/>
      <c r="D14" s="663"/>
      <c r="E14" s="664"/>
      <c r="F14" s="385"/>
    </row>
    <row r="15" spans="1:7" s="665" customFormat="1">
      <c r="A15" s="662"/>
      <c r="B15" s="663"/>
      <c r="C15" s="663"/>
      <c r="D15" s="663"/>
      <c r="E15" s="664"/>
      <c r="F15" s="385"/>
    </row>
    <row r="16" spans="1:7" s="665" customFormat="1">
      <c r="A16" s="662" t="s">
        <v>0</v>
      </c>
      <c r="B16" s="666" t="s">
        <v>1870</v>
      </c>
      <c r="C16" s="663"/>
      <c r="D16" s="663"/>
      <c r="E16" s="664"/>
      <c r="F16" s="385"/>
    </row>
    <row r="17" spans="1:7" s="665" customFormat="1" ht="39" thickBot="1">
      <c r="A17" s="662"/>
      <c r="B17" s="1756" t="s">
        <v>2217</v>
      </c>
      <c r="C17" s="663"/>
      <c r="D17" s="663"/>
      <c r="E17" s="664"/>
      <c r="F17" s="385"/>
    </row>
    <row r="18" spans="1:7" s="665" customFormat="1" ht="25.5">
      <c r="A18" s="668" t="s">
        <v>1685</v>
      </c>
      <c r="B18" s="669" t="s">
        <v>1684</v>
      </c>
      <c r="C18" s="670" t="s">
        <v>6</v>
      </c>
      <c r="D18" s="671" t="s">
        <v>1683</v>
      </c>
      <c r="E18" s="672" t="s">
        <v>1682</v>
      </c>
      <c r="F18" s="404" t="s">
        <v>1681</v>
      </c>
    </row>
    <row r="19" spans="1:7" s="665" customFormat="1">
      <c r="A19" s="673" t="s">
        <v>1680</v>
      </c>
      <c r="B19" s="674">
        <v>1</v>
      </c>
      <c r="C19" s="675">
        <v>2</v>
      </c>
      <c r="D19" s="676">
        <v>3</v>
      </c>
      <c r="E19" s="515">
        <v>4</v>
      </c>
      <c r="F19" s="405" t="s">
        <v>1679</v>
      </c>
    </row>
    <row r="20" spans="1:7" s="681" customFormat="1" ht="102">
      <c r="A20" s="677" t="s">
        <v>33</v>
      </c>
      <c r="B20" s="678" t="s">
        <v>1868</v>
      </c>
      <c r="C20" s="679">
        <v>3</v>
      </c>
      <c r="D20" s="680" t="s">
        <v>62</v>
      </c>
      <c r="E20" s="1014"/>
      <c r="F20" s="406">
        <f t="shared" ref="F20:F25" si="0">+C20*E20</f>
        <v>0</v>
      </c>
    </row>
    <row r="21" spans="1:7" s="681" customFormat="1" ht="109.5" customHeight="1">
      <c r="A21" s="677" t="s">
        <v>14</v>
      </c>
      <c r="B21" s="678" t="s">
        <v>1867</v>
      </c>
      <c r="C21" s="679">
        <v>9</v>
      </c>
      <c r="D21" s="680" t="s">
        <v>62</v>
      </c>
      <c r="E21" s="1014"/>
      <c r="F21" s="406">
        <f t="shared" si="0"/>
        <v>0</v>
      </c>
    </row>
    <row r="22" spans="1:7" s="681" customFormat="1" ht="110.25" customHeight="1">
      <c r="A22" s="677" t="s">
        <v>15</v>
      </c>
      <c r="B22" s="678" t="s">
        <v>1866</v>
      </c>
      <c r="C22" s="679">
        <v>9</v>
      </c>
      <c r="D22" s="680" t="s">
        <v>62</v>
      </c>
      <c r="E22" s="1014"/>
      <c r="F22" s="406">
        <f t="shared" si="0"/>
        <v>0</v>
      </c>
    </row>
    <row r="23" spans="1:7" s="681" customFormat="1" ht="114.75">
      <c r="A23" s="677" t="s">
        <v>18</v>
      </c>
      <c r="B23" s="678" t="s">
        <v>1865</v>
      </c>
      <c r="C23" s="679">
        <v>4</v>
      </c>
      <c r="D23" s="680" t="s">
        <v>62</v>
      </c>
      <c r="E23" s="1014"/>
      <c r="F23" s="406">
        <f t="shared" si="0"/>
        <v>0</v>
      </c>
    </row>
    <row r="24" spans="1:7" s="681" customFormat="1" ht="108" customHeight="1">
      <c r="A24" s="677" t="s">
        <v>41</v>
      </c>
      <c r="B24" s="678" t="s">
        <v>1864</v>
      </c>
      <c r="C24" s="679">
        <v>3</v>
      </c>
      <c r="D24" s="680" t="s">
        <v>62</v>
      </c>
      <c r="E24" s="1014"/>
      <c r="F24" s="406">
        <f t="shared" si="0"/>
        <v>0</v>
      </c>
    </row>
    <row r="25" spans="1:7" s="681" customFormat="1" ht="97.5" customHeight="1">
      <c r="A25" s="677" t="s">
        <v>44</v>
      </c>
      <c r="B25" s="678" t="s">
        <v>1862</v>
      </c>
      <c r="C25" s="679">
        <v>1</v>
      </c>
      <c r="D25" s="680" t="s">
        <v>62</v>
      </c>
      <c r="E25" s="1014"/>
      <c r="F25" s="406">
        <f t="shared" si="0"/>
        <v>0</v>
      </c>
    </row>
    <row r="26" spans="1:7" s="681" customFormat="1" ht="22.5" customHeight="1">
      <c r="A26" s="677" t="s">
        <v>45</v>
      </c>
      <c r="B26" s="678" t="s">
        <v>1861</v>
      </c>
      <c r="C26" s="679"/>
      <c r="D26" s="680"/>
      <c r="E26" s="1014"/>
      <c r="F26" s="406"/>
    </row>
    <row r="27" spans="1:7" s="681" customFormat="1" ht="25.5">
      <c r="A27" s="677" t="s">
        <v>46</v>
      </c>
      <c r="B27" s="678" t="s">
        <v>1860</v>
      </c>
      <c r="C27" s="679">
        <v>3</v>
      </c>
      <c r="D27" s="680" t="s">
        <v>62</v>
      </c>
      <c r="E27" s="1014"/>
      <c r="F27" s="406">
        <f>+C27*E27</f>
        <v>0</v>
      </c>
    </row>
    <row r="28" spans="1:7" s="681" customFormat="1" ht="25.5">
      <c r="A28" s="677" t="s">
        <v>48</v>
      </c>
      <c r="B28" s="678" t="s">
        <v>1858</v>
      </c>
      <c r="C28" s="679">
        <v>2</v>
      </c>
      <c r="D28" s="680" t="s">
        <v>62</v>
      </c>
      <c r="E28" s="1014"/>
      <c r="F28" s="406">
        <f>+C28*E28</f>
        <v>0</v>
      </c>
    </row>
    <row r="29" spans="1:7" s="681" customFormat="1" ht="25.5">
      <c r="A29" s="677" t="s">
        <v>50</v>
      </c>
      <c r="B29" s="678" t="s">
        <v>1857</v>
      </c>
      <c r="C29" s="679">
        <v>1</v>
      </c>
      <c r="D29" s="680" t="s">
        <v>62</v>
      </c>
      <c r="E29" s="1014"/>
      <c r="F29" s="406">
        <f>+C29*E29</f>
        <v>0</v>
      </c>
    </row>
    <row r="30" spans="1:7" s="681" customFormat="1" ht="25.5">
      <c r="A30" s="677" t="s">
        <v>51</v>
      </c>
      <c r="B30" s="678" t="s">
        <v>1856</v>
      </c>
      <c r="C30" s="679">
        <v>1</v>
      </c>
      <c r="D30" s="680" t="s">
        <v>62</v>
      </c>
      <c r="E30" s="1014"/>
      <c r="F30" s="406">
        <f>+C30*E30</f>
        <v>0</v>
      </c>
    </row>
    <row r="31" spans="1:7" s="681" customFormat="1" ht="13.5" thickBot="1">
      <c r="A31" s="1777" t="s">
        <v>1855</v>
      </c>
      <c r="B31" s="1777"/>
      <c r="C31" s="1777"/>
      <c r="D31" s="1777"/>
      <c r="E31" s="1030"/>
      <c r="F31" s="682">
        <f>SUM(F20:F30)</f>
        <v>0</v>
      </c>
      <c r="G31" s="280"/>
    </row>
    <row r="32" spans="1:7" s="681" customFormat="1">
      <c r="A32" s="662"/>
      <c r="B32" s="663"/>
      <c r="C32" s="663"/>
      <c r="D32" s="663"/>
      <c r="E32" s="1020"/>
      <c r="F32" s="385"/>
    </row>
    <row r="33" spans="1:6" s="681" customFormat="1">
      <c r="A33" s="662" t="s">
        <v>85</v>
      </c>
      <c r="B33" s="666" t="s">
        <v>1854</v>
      </c>
      <c r="C33" s="663"/>
      <c r="D33" s="663"/>
      <c r="E33" s="1020"/>
      <c r="F33" s="385"/>
    </row>
    <row r="34" spans="1:6" s="681" customFormat="1" ht="13.5" thickBot="1">
      <c r="A34" s="662"/>
      <c r="B34" s="667" t="s">
        <v>1348</v>
      </c>
      <c r="C34" s="663"/>
      <c r="D34" s="663"/>
      <c r="E34" s="1020"/>
      <c r="F34" s="385"/>
    </row>
    <row r="35" spans="1:6" s="681" customFormat="1" ht="25.5">
      <c r="A35" s="668" t="s">
        <v>1685</v>
      </c>
      <c r="B35" s="669" t="s">
        <v>1684</v>
      </c>
      <c r="C35" s="670" t="s">
        <v>6</v>
      </c>
      <c r="D35" s="671" t="s">
        <v>1683</v>
      </c>
      <c r="E35" s="1022" t="s">
        <v>1682</v>
      </c>
      <c r="F35" s="389" t="s">
        <v>1681</v>
      </c>
    </row>
    <row r="36" spans="1:6" s="681" customFormat="1" ht="13.5" thickBot="1">
      <c r="A36" s="683" t="s">
        <v>1680</v>
      </c>
      <c r="B36" s="684">
        <v>1</v>
      </c>
      <c r="C36" s="685">
        <v>2</v>
      </c>
      <c r="D36" s="686">
        <v>3</v>
      </c>
      <c r="E36" s="1023">
        <v>4</v>
      </c>
      <c r="F36" s="390" t="s">
        <v>1679</v>
      </c>
    </row>
    <row r="37" spans="1:6" s="681" customFormat="1" ht="38.25">
      <c r="A37" s="282" t="s">
        <v>11</v>
      </c>
      <c r="B37" s="1755" t="s">
        <v>2218</v>
      </c>
      <c r="C37" s="516">
        <v>12</v>
      </c>
      <c r="D37" s="284" t="s">
        <v>62</v>
      </c>
      <c r="E37" s="1015"/>
      <c r="F37" s="391">
        <f t="shared" ref="F37:F44" si="1">E37*C37</f>
        <v>0</v>
      </c>
    </row>
    <row r="38" spans="1:6" s="681" customFormat="1" ht="25.5">
      <c r="A38" s="282" t="s">
        <v>18</v>
      </c>
      <c r="B38" s="283" t="s">
        <v>1853</v>
      </c>
      <c r="C38" s="516">
        <v>6</v>
      </c>
      <c r="D38" s="284" t="s">
        <v>62</v>
      </c>
      <c r="E38" s="1015"/>
      <c r="F38" s="391">
        <f t="shared" si="1"/>
        <v>0</v>
      </c>
    </row>
    <row r="39" spans="1:6" s="681" customFormat="1">
      <c r="A39" s="282" t="s">
        <v>41</v>
      </c>
      <c r="B39" s="283" t="s">
        <v>1852</v>
      </c>
      <c r="C39" s="516">
        <v>3</v>
      </c>
      <c r="D39" s="284" t="s">
        <v>62</v>
      </c>
      <c r="E39" s="1015"/>
      <c r="F39" s="391">
        <f t="shared" si="1"/>
        <v>0</v>
      </c>
    </row>
    <row r="40" spans="1:6" s="681" customFormat="1">
      <c r="A40" s="282" t="s">
        <v>43</v>
      </c>
      <c r="B40" s="283" t="s">
        <v>1851</v>
      </c>
      <c r="C40" s="516">
        <v>21</v>
      </c>
      <c r="D40" s="284" t="s">
        <v>62</v>
      </c>
      <c r="E40" s="1015"/>
      <c r="F40" s="391">
        <f t="shared" si="1"/>
        <v>0</v>
      </c>
    </row>
    <row r="41" spans="1:6" s="681" customFormat="1" ht="25.5">
      <c r="A41" s="282" t="s">
        <v>48</v>
      </c>
      <c r="B41" s="283" t="s">
        <v>1849</v>
      </c>
      <c r="C41" s="516">
        <v>5</v>
      </c>
      <c r="D41" s="284" t="s">
        <v>216</v>
      </c>
      <c r="E41" s="1015"/>
      <c r="F41" s="391">
        <f t="shared" si="1"/>
        <v>0</v>
      </c>
    </row>
    <row r="42" spans="1:6" s="681" customFormat="1" ht="25.5">
      <c r="A42" s="282" t="s">
        <v>50</v>
      </c>
      <c r="B42" s="283" t="s">
        <v>1848</v>
      </c>
      <c r="C42" s="516">
        <v>12</v>
      </c>
      <c r="D42" s="284" t="s">
        <v>62</v>
      </c>
      <c r="E42" s="1015"/>
      <c r="F42" s="391">
        <f t="shared" si="1"/>
        <v>0</v>
      </c>
    </row>
    <row r="43" spans="1:6" s="681" customFormat="1" ht="38.25">
      <c r="A43" s="282" t="s">
        <v>63</v>
      </c>
      <c r="B43" s="283" t="s">
        <v>1847</v>
      </c>
      <c r="C43" s="516">
        <v>3</v>
      </c>
      <c r="D43" s="284" t="s">
        <v>62</v>
      </c>
      <c r="E43" s="1015"/>
      <c r="F43" s="391">
        <f t="shared" si="1"/>
        <v>0</v>
      </c>
    </row>
    <row r="44" spans="1:6" s="681" customFormat="1" ht="25.5">
      <c r="A44" s="282" t="s">
        <v>64</v>
      </c>
      <c r="B44" s="283" t="s">
        <v>1846</v>
      </c>
      <c r="C44" s="516">
        <v>1</v>
      </c>
      <c r="D44" s="284" t="s">
        <v>62</v>
      </c>
      <c r="E44" s="1015"/>
      <c r="F44" s="391">
        <f t="shared" si="1"/>
        <v>0</v>
      </c>
    </row>
    <row r="45" spans="1:6" s="681" customFormat="1" ht="25.5">
      <c r="A45" s="687"/>
      <c r="B45" s="285" t="s">
        <v>1845</v>
      </c>
      <c r="C45" s="286"/>
      <c r="D45" s="287"/>
      <c r="E45" s="1016"/>
      <c r="F45" s="396"/>
    </row>
    <row r="46" spans="1:6" s="681" customFormat="1" ht="38.25">
      <c r="A46" s="282"/>
      <c r="B46" s="288" t="s">
        <v>1844</v>
      </c>
      <c r="C46" s="516"/>
      <c r="D46" s="284"/>
      <c r="E46" s="1017"/>
      <c r="F46" s="396"/>
    </row>
    <row r="47" spans="1:6" s="681" customFormat="1" ht="25.5">
      <c r="A47" s="282" t="s">
        <v>78</v>
      </c>
      <c r="B47" s="283" t="s">
        <v>1841</v>
      </c>
      <c r="C47" s="516">
        <v>20</v>
      </c>
      <c r="D47" s="284" t="s">
        <v>216</v>
      </c>
      <c r="E47" s="1015"/>
      <c r="F47" s="391">
        <f t="shared" ref="F47:F52" si="2">E47*C47</f>
        <v>0</v>
      </c>
    </row>
    <row r="48" spans="1:6" s="681" customFormat="1" ht="25.5">
      <c r="A48" s="282" t="s">
        <v>79</v>
      </c>
      <c r="B48" s="283" t="s">
        <v>1840</v>
      </c>
      <c r="C48" s="516">
        <v>30</v>
      </c>
      <c r="D48" s="284" t="s">
        <v>216</v>
      </c>
      <c r="E48" s="1015"/>
      <c r="F48" s="391">
        <f t="shared" si="2"/>
        <v>0</v>
      </c>
    </row>
    <row r="49" spans="1:8" s="665" customFormat="1" ht="25.5">
      <c r="A49" s="282" t="s">
        <v>1016</v>
      </c>
      <c r="B49" s="283" t="s">
        <v>1837</v>
      </c>
      <c r="C49" s="516">
        <v>300</v>
      </c>
      <c r="D49" s="284" t="s">
        <v>216</v>
      </c>
      <c r="E49" s="1015"/>
      <c r="F49" s="391">
        <f t="shared" si="2"/>
        <v>0</v>
      </c>
    </row>
    <row r="50" spans="1:8" s="665" customFormat="1" ht="25.5">
      <c r="A50" s="282" t="s">
        <v>1014</v>
      </c>
      <c r="B50" s="283" t="s">
        <v>1836</v>
      </c>
      <c r="C50" s="516">
        <v>500</v>
      </c>
      <c r="D50" s="284" t="s">
        <v>216</v>
      </c>
      <c r="E50" s="1015"/>
      <c r="F50" s="391">
        <f t="shared" si="2"/>
        <v>0</v>
      </c>
    </row>
    <row r="51" spans="1:8" s="681" customFormat="1" ht="25.5">
      <c r="A51" s="282" t="s">
        <v>1835</v>
      </c>
      <c r="B51" s="283" t="s">
        <v>1834</v>
      </c>
      <c r="C51" s="516">
        <v>50</v>
      </c>
      <c r="D51" s="284" t="s">
        <v>216</v>
      </c>
      <c r="E51" s="1015"/>
      <c r="F51" s="391">
        <f t="shared" si="2"/>
        <v>0</v>
      </c>
    </row>
    <row r="52" spans="1:8" s="681" customFormat="1" ht="38.25">
      <c r="A52" s="282" t="s">
        <v>321</v>
      </c>
      <c r="B52" s="283" t="s">
        <v>1827</v>
      </c>
      <c r="C52" s="516">
        <v>30</v>
      </c>
      <c r="D52" s="284" t="s">
        <v>216</v>
      </c>
      <c r="E52" s="1015"/>
      <c r="F52" s="391">
        <f t="shared" si="2"/>
        <v>0</v>
      </c>
    </row>
    <row r="53" spans="1:8" s="681" customFormat="1">
      <c r="A53" s="282"/>
      <c r="B53" s="283" t="s">
        <v>1826</v>
      </c>
      <c r="C53" s="516"/>
      <c r="D53" s="284"/>
      <c r="E53" s="1018"/>
      <c r="F53" s="391"/>
    </row>
    <row r="54" spans="1:8" s="681" customFormat="1">
      <c r="A54" s="282"/>
      <c r="B54" s="283" t="s">
        <v>1825</v>
      </c>
      <c r="C54" s="516"/>
      <c r="D54" s="284"/>
      <c r="E54" s="1018"/>
      <c r="F54" s="391"/>
    </row>
    <row r="55" spans="1:8" s="681" customFormat="1">
      <c r="A55" s="282"/>
      <c r="B55" s="283" t="s">
        <v>1824</v>
      </c>
      <c r="C55" s="516"/>
      <c r="D55" s="284"/>
      <c r="E55" s="1018"/>
      <c r="F55" s="391"/>
    </row>
    <row r="56" spans="1:8" s="681" customFormat="1">
      <c r="A56" s="282"/>
      <c r="B56" s="283" t="s">
        <v>1823</v>
      </c>
      <c r="C56" s="516"/>
      <c r="D56" s="284"/>
      <c r="E56" s="1018"/>
      <c r="F56" s="391"/>
    </row>
    <row r="57" spans="1:8" s="681" customFormat="1">
      <c r="A57" s="282"/>
      <c r="B57" s="283" t="s">
        <v>1822</v>
      </c>
      <c r="C57" s="516"/>
      <c r="D57" s="284"/>
      <c r="E57" s="1018"/>
      <c r="F57" s="391"/>
    </row>
    <row r="58" spans="1:8" s="681" customFormat="1">
      <c r="A58" s="282"/>
      <c r="B58" s="283" t="s">
        <v>1821</v>
      </c>
      <c r="C58" s="516"/>
      <c r="D58" s="284"/>
      <c r="E58" s="1018"/>
      <c r="F58" s="391"/>
    </row>
    <row r="59" spans="1:8" s="681" customFormat="1" ht="25.5">
      <c r="A59" s="282" t="s">
        <v>1820</v>
      </c>
      <c r="B59" s="283" t="s">
        <v>1819</v>
      </c>
      <c r="C59" s="516">
        <v>20</v>
      </c>
      <c r="D59" s="284" t="s">
        <v>216</v>
      </c>
      <c r="E59" s="1015"/>
      <c r="F59" s="391">
        <f t="shared" ref="F59:F67" si="3">E59*C59</f>
        <v>0</v>
      </c>
    </row>
    <row r="60" spans="1:8" s="681" customFormat="1" ht="25.5">
      <c r="A60" s="282" t="s">
        <v>324</v>
      </c>
      <c r="B60" s="283" t="s">
        <v>1818</v>
      </c>
      <c r="C60" s="516">
        <v>20</v>
      </c>
      <c r="D60" s="284" t="s">
        <v>216</v>
      </c>
      <c r="E60" s="1015"/>
      <c r="F60" s="391">
        <f t="shared" si="3"/>
        <v>0</v>
      </c>
    </row>
    <row r="61" spans="1:8" s="681" customFormat="1" ht="25.5">
      <c r="A61" s="282" t="s">
        <v>325</v>
      </c>
      <c r="B61" s="283" t="s">
        <v>1817</v>
      </c>
      <c r="C61" s="516">
        <v>10</v>
      </c>
      <c r="D61" s="284" t="s">
        <v>216</v>
      </c>
      <c r="E61" s="1015"/>
      <c r="F61" s="391">
        <f t="shared" si="3"/>
        <v>0</v>
      </c>
    </row>
    <row r="62" spans="1:8" s="681" customFormat="1" ht="25.5">
      <c r="A62" s="282" t="s">
        <v>326</v>
      </c>
      <c r="B62" s="283" t="s">
        <v>1816</v>
      </c>
      <c r="C62" s="516">
        <v>10</v>
      </c>
      <c r="D62" s="284" t="s">
        <v>216</v>
      </c>
      <c r="E62" s="1015"/>
      <c r="F62" s="391">
        <f t="shared" si="3"/>
        <v>0</v>
      </c>
      <c r="H62" s="289"/>
    </row>
    <row r="63" spans="1:8" s="681" customFormat="1">
      <c r="A63" s="282" t="s">
        <v>1815</v>
      </c>
      <c r="B63" s="283" t="s">
        <v>1814</v>
      </c>
      <c r="C63" s="516">
        <v>2</v>
      </c>
      <c r="D63" s="284" t="s">
        <v>856</v>
      </c>
      <c r="E63" s="1015"/>
      <c r="F63" s="391">
        <f t="shared" si="3"/>
        <v>0</v>
      </c>
      <c r="H63" s="289"/>
    </row>
    <row r="64" spans="1:8" s="681" customFormat="1" ht="25.5">
      <c r="A64" s="282" t="s">
        <v>1813</v>
      </c>
      <c r="B64" s="283" t="s">
        <v>1812</v>
      </c>
      <c r="C64" s="516">
        <v>1</v>
      </c>
      <c r="D64" s="284" t="s">
        <v>856</v>
      </c>
      <c r="E64" s="1015"/>
      <c r="F64" s="391">
        <f t="shared" si="3"/>
        <v>0</v>
      </c>
      <c r="H64" s="289"/>
    </row>
    <row r="65" spans="1:8" s="681" customFormat="1" ht="25.5">
      <c r="A65" s="282" t="s">
        <v>1811</v>
      </c>
      <c r="B65" s="283" t="s">
        <v>1810</v>
      </c>
      <c r="C65" s="516">
        <v>1</v>
      </c>
      <c r="D65" s="284" t="s">
        <v>856</v>
      </c>
      <c r="E65" s="1015"/>
      <c r="F65" s="391">
        <f t="shared" si="3"/>
        <v>0</v>
      </c>
      <c r="H65" s="289"/>
    </row>
    <row r="66" spans="1:8" s="681" customFormat="1" ht="25.5">
      <c r="A66" s="282" t="s">
        <v>1807</v>
      </c>
      <c r="B66" s="283" t="s">
        <v>1806</v>
      </c>
      <c r="C66" s="516">
        <v>1</v>
      </c>
      <c r="D66" s="284" t="s">
        <v>856</v>
      </c>
      <c r="E66" s="1015"/>
      <c r="F66" s="391">
        <f t="shared" si="3"/>
        <v>0</v>
      </c>
    </row>
    <row r="67" spans="1:8" s="681" customFormat="1" ht="13.5" thickBot="1">
      <c r="A67" s="282" t="s">
        <v>379</v>
      </c>
      <c r="B67" s="283" t="s">
        <v>1793</v>
      </c>
      <c r="C67" s="516">
        <v>1</v>
      </c>
      <c r="D67" s="284" t="s">
        <v>856</v>
      </c>
      <c r="E67" s="1015"/>
      <c r="F67" s="391">
        <f t="shared" si="3"/>
        <v>0</v>
      </c>
    </row>
    <row r="68" spans="1:8" s="681" customFormat="1" ht="13.5" thickBot="1">
      <c r="A68" s="1776" t="s">
        <v>1792</v>
      </c>
      <c r="B68" s="1776"/>
      <c r="C68" s="1776"/>
      <c r="D68" s="1776"/>
      <c r="E68" s="1019"/>
      <c r="F68" s="688">
        <f>SUM(F37:F67)</f>
        <v>0</v>
      </c>
      <c r="G68" s="290"/>
    </row>
    <row r="69" spans="1:8" s="681" customFormat="1">
      <c r="A69" s="662"/>
      <c r="B69" s="663"/>
      <c r="C69" s="663"/>
      <c r="D69" s="663"/>
      <c r="E69" s="1020"/>
      <c r="F69" s="385"/>
    </row>
    <row r="70" spans="1:8" s="681" customFormat="1">
      <c r="A70" s="662" t="s">
        <v>20</v>
      </c>
      <c r="B70" s="666" t="s">
        <v>1791</v>
      </c>
      <c r="C70" s="663"/>
      <c r="D70" s="663"/>
      <c r="E70" s="1020"/>
      <c r="F70" s="385"/>
    </row>
    <row r="71" spans="1:8" s="681" customFormat="1">
      <c r="A71" s="313"/>
      <c r="B71" s="667" t="s">
        <v>1723</v>
      </c>
      <c r="C71" s="314"/>
      <c r="D71" s="314"/>
      <c r="E71" s="1021"/>
      <c r="F71" s="393"/>
    </row>
    <row r="72" spans="1:8" s="681" customFormat="1">
      <c r="A72" s="313"/>
      <c r="B72" s="1778" t="s">
        <v>1790</v>
      </c>
      <c r="C72" s="1778"/>
      <c r="D72" s="1778"/>
      <c r="E72" s="1021"/>
      <c r="F72" s="393"/>
    </row>
    <row r="73" spans="1:8" s="681" customFormat="1" ht="92.25" customHeight="1" thickBot="1">
      <c r="A73" s="313"/>
      <c r="B73" s="1778" t="s">
        <v>1789</v>
      </c>
      <c r="C73" s="1778"/>
      <c r="D73" s="1778"/>
      <c r="E73" s="1021"/>
      <c r="F73" s="393"/>
    </row>
    <row r="74" spans="1:8" s="681" customFormat="1" ht="25.5">
      <c r="A74" s="668" t="s">
        <v>1685</v>
      </c>
      <c r="B74" s="669" t="s">
        <v>1684</v>
      </c>
      <c r="C74" s="670" t="s">
        <v>6</v>
      </c>
      <c r="D74" s="671" t="s">
        <v>1683</v>
      </c>
      <c r="E74" s="1022" t="s">
        <v>1682</v>
      </c>
      <c r="F74" s="394" t="s">
        <v>1681</v>
      </c>
    </row>
    <row r="75" spans="1:8" s="681" customFormat="1" ht="13.5" thickBot="1">
      <c r="A75" s="683" t="s">
        <v>1680</v>
      </c>
      <c r="B75" s="684">
        <v>1</v>
      </c>
      <c r="C75" s="685">
        <v>2</v>
      </c>
      <c r="D75" s="686">
        <v>3</v>
      </c>
      <c r="E75" s="1023">
        <v>4</v>
      </c>
      <c r="F75" s="395" t="s">
        <v>1679</v>
      </c>
    </row>
    <row r="76" spans="1:8" s="681" customFormat="1" ht="25.5">
      <c r="A76" s="282" t="s">
        <v>11</v>
      </c>
      <c r="B76" s="315" t="s">
        <v>1969</v>
      </c>
      <c r="C76" s="516">
        <v>1</v>
      </c>
      <c r="D76" s="284" t="s">
        <v>856</v>
      </c>
      <c r="E76" s="1015"/>
      <c r="F76" s="391">
        <f>C76*E76</f>
        <v>0</v>
      </c>
    </row>
    <row r="77" spans="1:8" s="681" customFormat="1">
      <c r="A77" s="282"/>
      <c r="B77" s="315" t="s">
        <v>1878</v>
      </c>
      <c r="C77" s="316">
        <v>0</v>
      </c>
      <c r="D77" s="317" t="s">
        <v>62</v>
      </c>
      <c r="E77" s="1024"/>
      <c r="F77" s="396"/>
    </row>
    <row r="78" spans="1:8" s="681" customFormat="1">
      <c r="A78" s="282"/>
      <c r="B78" s="315" t="s">
        <v>1787</v>
      </c>
      <c r="C78" s="316">
        <v>0</v>
      </c>
      <c r="D78" s="317" t="s">
        <v>62</v>
      </c>
      <c r="E78" s="1024"/>
      <c r="F78" s="396"/>
    </row>
    <row r="79" spans="1:8" s="681" customFormat="1">
      <c r="A79" s="282"/>
      <c r="B79" s="315" t="s">
        <v>1786</v>
      </c>
      <c r="C79" s="316">
        <v>1</v>
      </c>
      <c r="D79" s="317"/>
      <c r="E79" s="1024"/>
      <c r="F79" s="396"/>
    </row>
    <row r="80" spans="1:8" s="681" customFormat="1">
      <c r="A80" s="282"/>
      <c r="B80" s="315" t="s">
        <v>1781</v>
      </c>
      <c r="C80" s="316">
        <v>0</v>
      </c>
      <c r="D80" s="317" t="s">
        <v>62</v>
      </c>
      <c r="E80" s="1024"/>
      <c r="F80" s="396"/>
    </row>
    <row r="81" spans="1:7" s="681" customFormat="1">
      <c r="A81" s="282"/>
      <c r="B81" s="315" t="s">
        <v>1780</v>
      </c>
      <c r="C81" s="316">
        <v>0</v>
      </c>
      <c r="D81" s="317" t="s">
        <v>62</v>
      </c>
      <c r="E81" s="1024"/>
      <c r="F81" s="396"/>
    </row>
    <row r="82" spans="1:7" s="681" customFormat="1">
      <c r="A82" s="282"/>
      <c r="B82" s="315" t="s">
        <v>1779</v>
      </c>
      <c r="C82" s="316">
        <v>3</v>
      </c>
      <c r="D82" s="317" t="s">
        <v>62</v>
      </c>
      <c r="E82" s="1024"/>
      <c r="F82" s="396"/>
    </row>
    <row r="83" spans="1:7" s="681" customFormat="1">
      <c r="A83" s="687"/>
      <c r="B83" s="318" t="s">
        <v>1778</v>
      </c>
      <c r="C83" s="319">
        <v>0</v>
      </c>
      <c r="D83" s="320" t="s">
        <v>62</v>
      </c>
      <c r="E83" s="1024"/>
      <c r="F83" s="396"/>
    </row>
    <row r="84" spans="1:7" s="681" customFormat="1">
      <c r="A84" s="687"/>
      <c r="B84" s="318" t="s">
        <v>1877</v>
      </c>
      <c r="C84" s="319">
        <v>0</v>
      </c>
      <c r="D84" s="320" t="s">
        <v>62</v>
      </c>
      <c r="E84" s="1024"/>
      <c r="F84" s="396"/>
    </row>
    <row r="85" spans="1:7" s="681" customFormat="1">
      <c r="A85" s="282"/>
      <c r="B85" s="315" t="s">
        <v>1777</v>
      </c>
      <c r="C85" s="316">
        <v>12</v>
      </c>
      <c r="D85" s="317" t="s">
        <v>62</v>
      </c>
      <c r="E85" s="1024"/>
      <c r="F85" s="396"/>
    </row>
    <row r="86" spans="1:7" s="681" customFormat="1">
      <c r="A86" s="282"/>
      <c r="B86" s="315" t="s">
        <v>1776</v>
      </c>
      <c r="C86" s="316">
        <v>8</v>
      </c>
      <c r="D86" s="317" t="s">
        <v>62</v>
      </c>
      <c r="E86" s="1024"/>
      <c r="F86" s="396"/>
    </row>
    <row r="87" spans="1:7" s="681" customFormat="1">
      <c r="A87" s="282"/>
      <c r="B87" s="315" t="s">
        <v>1775</v>
      </c>
      <c r="C87" s="316">
        <v>0</v>
      </c>
      <c r="D87" s="317" t="s">
        <v>62</v>
      </c>
      <c r="E87" s="1024"/>
      <c r="F87" s="396"/>
    </row>
    <row r="88" spans="1:7" s="681" customFormat="1">
      <c r="A88" s="282"/>
      <c r="B88" s="315" t="s">
        <v>1774</v>
      </c>
      <c r="C88" s="316">
        <v>0</v>
      </c>
      <c r="D88" s="317" t="s">
        <v>62</v>
      </c>
      <c r="E88" s="1024"/>
      <c r="F88" s="396"/>
    </row>
    <row r="89" spans="1:7" s="681" customFormat="1">
      <c r="A89" s="282"/>
      <c r="B89" s="315" t="s">
        <v>1773</v>
      </c>
      <c r="C89" s="316">
        <v>0</v>
      </c>
      <c r="D89" s="317" t="s">
        <v>62</v>
      </c>
      <c r="E89" s="1024"/>
      <c r="F89" s="396"/>
    </row>
    <row r="90" spans="1:7" s="681" customFormat="1" ht="25.5">
      <c r="A90" s="321"/>
      <c r="B90" s="322" t="s">
        <v>1876</v>
      </c>
      <c r="C90" s="323">
        <v>0</v>
      </c>
      <c r="D90" s="317" t="s">
        <v>62</v>
      </c>
      <c r="E90" s="1024"/>
      <c r="F90" s="396"/>
    </row>
    <row r="91" spans="1:7" s="681" customFormat="1" ht="13.5" thickBot="1">
      <c r="A91" s="324"/>
      <c r="B91" s="325" t="s">
        <v>1691</v>
      </c>
      <c r="C91" s="326">
        <v>1</v>
      </c>
      <c r="D91" s="327" t="s">
        <v>856</v>
      </c>
      <c r="E91" s="1024"/>
      <c r="F91" s="396"/>
    </row>
    <row r="92" spans="1:7" s="681" customFormat="1" ht="13.5" thickBot="1">
      <c r="A92" s="328"/>
      <c r="B92" s="329" t="s">
        <v>1764</v>
      </c>
      <c r="C92" s="329"/>
      <c r="D92" s="329"/>
      <c r="E92" s="1049"/>
      <c r="F92" s="410">
        <f>SUM(F76:F91)</f>
        <v>0</v>
      </c>
      <c r="G92" s="290"/>
    </row>
    <row r="93" spans="1:7" s="681" customFormat="1">
      <c r="A93" s="663"/>
      <c r="B93" s="663"/>
      <c r="C93" s="663"/>
      <c r="D93" s="663"/>
      <c r="E93" s="1048"/>
      <c r="F93" s="398"/>
    </row>
    <row r="94" spans="1:7" s="681" customFormat="1">
      <c r="A94" s="663"/>
      <c r="B94" s="663"/>
      <c r="C94" s="663"/>
      <c r="D94" s="663"/>
      <c r="E94" s="1048"/>
      <c r="F94" s="398"/>
    </row>
    <row r="95" spans="1:7" s="681" customFormat="1">
      <c r="A95" s="662"/>
      <c r="B95" s="663"/>
      <c r="C95" s="663"/>
      <c r="D95" s="663"/>
      <c r="E95" s="1020"/>
      <c r="F95" s="385"/>
    </row>
    <row r="96" spans="1:7" s="665" customFormat="1">
      <c r="A96" s="662"/>
      <c r="B96" s="666" t="s">
        <v>1749</v>
      </c>
      <c r="C96" s="663"/>
      <c r="D96" s="663"/>
      <c r="E96" s="1020"/>
      <c r="F96" s="385"/>
    </row>
    <row r="97" spans="1:7" s="665" customFormat="1">
      <c r="A97" s="662" t="s">
        <v>53</v>
      </c>
      <c r="B97" s="666" t="s">
        <v>1748</v>
      </c>
      <c r="C97" s="663"/>
      <c r="D97" s="663"/>
      <c r="E97" s="1020"/>
      <c r="F97" s="385"/>
    </row>
    <row r="98" spans="1:7" s="665" customFormat="1" ht="13.5" thickBot="1">
      <c r="A98" s="662"/>
      <c r="B98" s="667" t="s">
        <v>1723</v>
      </c>
      <c r="C98" s="663"/>
      <c r="D98" s="663"/>
      <c r="E98" s="1020"/>
      <c r="F98" s="385"/>
    </row>
    <row r="99" spans="1:7" s="665" customFormat="1" ht="25.5">
      <c r="A99" s="668" t="s">
        <v>1685</v>
      </c>
      <c r="B99" s="669" t="s">
        <v>1684</v>
      </c>
      <c r="C99" s="670" t="s">
        <v>6</v>
      </c>
      <c r="D99" s="671" t="s">
        <v>1683</v>
      </c>
      <c r="E99" s="1022" t="s">
        <v>1682</v>
      </c>
      <c r="F99" s="394" t="s">
        <v>1681</v>
      </c>
    </row>
    <row r="100" spans="1:7" s="665" customFormat="1" ht="16.5" customHeight="1" thickBot="1">
      <c r="A100" s="683" t="s">
        <v>1680</v>
      </c>
      <c r="B100" s="684">
        <v>1</v>
      </c>
      <c r="C100" s="685">
        <v>2</v>
      </c>
      <c r="D100" s="686">
        <v>3</v>
      </c>
      <c r="E100" s="1023">
        <v>4</v>
      </c>
      <c r="F100" s="395" t="s">
        <v>1679</v>
      </c>
    </row>
    <row r="101" spans="1:7" s="665" customFormat="1" ht="16.5" customHeight="1" thickBot="1">
      <c r="A101" s="673"/>
      <c r="B101" s="674" t="s">
        <v>1747</v>
      </c>
      <c r="C101" s="708"/>
      <c r="D101" s="676"/>
      <c r="E101" s="1031"/>
      <c r="F101" s="407"/>
    </row>
    <row r="102" spans="1:7" s="681" customFormat="1" ht="25.5">
      <c r="A102" s="330" t="s">
        <v>33</v>
      </c>
      <c r="B102" s="331" t="s">
        <v>1875</v>
      </c>
      <c r="C102" s="332">
        <v>1</v>
      </c>
      <c r="D102" s="333" t="s">
        <v>856</v>
      </c>
      <c r="E102" s="1032"/>
      <c r="F102" s="411">
        <f>C102*E102</f>
        <v>0</v>
      </c>
      <c r="G102" s="290"/>
    </row>
    <row r="103" spans="1:7" s="681" customFormat="1">
      <c r="A103" s="687"/>
      <c r="B103" s="318" t="s">
        <v>1739</v>
      </c>
      <c r="C103" s="319">
        <v>1</v>
      </c>
      <c r="D103" s="320" t="s">
        <v>62</v>
      </c>
      <c r="E103" s="1033"/>
      <c r="F103" s="412"/>
      <c r="G103" s="290"/>
    </row>
    <row r="104" spans="1:7" s="681" customFormat="1">
      <c r="A104" s="282"/>
      <c r="B104" s="315" t="s">
        <v>1745</v>
      </c>
      <c r="C104" s="316"/>
      <c r="D104" s="317"/>
      <c r="E104" s="1018"/>
      <c r="F104" s="391"/>
      <c r="G104" s="290"/>
    </row>
    <row r="105" spans="1:7" s="681" customFormat="1">
      <c r="A105" s="282"/>
      <c r="B105" s="315" t="s">
        <v>1744</v>
      </c>
      <c r="C105" s="316"/>
      <c r="D105" s="317"/>
      <c r="E105" s="1018"/>
      <c r="F105" s="391"/>
      <c r="G105" s="290"/>
    </row>
    <row r="106" spans="1:7" s="681" customFormat="1" ht="38.25">
      <c r="A106" s="282"/>
      <c r="B106" s="315" t="s">
        <v>1874</v>
      </c>
      <c r="C106" s="316">
        <v>1</v>
      </c>
      <c r="D106" s="317" t="s">
        <v>62</v>
      </c>
      <c r="E106" s="1018"/>
      <c r="F106" s="391"/>
      <c r="G106" s="290"/>
    </row>
    <row r="107" spans="1:7" s="681" customFormat="1">
      <c r="A107" s="282"/>
      <c r="B107" s="318" t="s">
        <v>1873</v>
      </c>
      <c r="C107" s="319">
        <v>1</v>
      </c>
      <c r="D107" s="320" t="s">
        <v>856</v>
      </c>
      <c r="E107" s="1018"/>
      <c r="F107" s="391"/>
      <c r="G107" s="290"/>
    </row>
    <row r="108" spans="1:7" s="681" customFormat="1">
      <c r="A108" s="282"/>
      <c r="B108" s="315" t="s">
        <v>1742</v>
      </c>
      <c r="C108" s="316">
        <v>1</v>
      </c>
      <c r="D108" s="317" t="s">
        <v>62</v>
      </c>
      <c r="E108" s="1018"/>
      <c r="F108" s="391"/>
      <c r="G108" s="290"/>
    </row>
    <row r="109" spans="1:7" s="681" customFormat="1" ht="25.5">
      <c r="A109" s="282"/>
      <c r="B109" s="315" t="s">
        <v>1741</v>
      </c>
      <c r="C109" s="316">
        <v>1</v>
      </c>
      <c r="D109" s="317" t="s">
        <v>856</v>
      </c>
      <c r="E109" s="1018"/>
      <c r="F109" s="391"/>
      <c r="G109" s="290"/>
    </row>
    <row r="110" spans="1:7" s="681" customFormat="1">
      <c r="A110" s="282"/>
      <c r="B110" s="315"/>
      <c r="C110" s="316"/>
      <c r="D110" s="317"/>
      <c r="E110" s="1018"/>
      <c r="F110" s="391"/>
      <c r="G110" s="290"/>
    </row>
    <row r="111" spans="1:7" s="681" customFormat="1" ht="25.5">
      <c r="A111" s="282" t="s">
        <v>33</v>
      </c>
      <c r="B111" s="334" t="s">
        <v>1735</v>
      </c>
      <c r="C111" s="516">
        <v>12</v>
      </c>
      <c r="D111" s="284" t="s">
        <v>62</v>
      </c>
      <c r="E111" s="1015"/>
      <c r="F111" s="391">
        <f>C111*E111</f>
        <v>0</v>
      </c>
      <c r="G111" s="290"/>
    </row>
    <row r="112" spans="1:7" s="681" customFormat="1" ht="25.5">
      <c r="A112" s="282" t="s">
        <v>43</v>
      </c>
      <c r="B112" s="334" t="s">
        <v>1734</v>
      </c>
      <c r="C112" s="517">
        <v>200</v>
      </c>
      <c r="D112" s="335" t="s">
        <v>216</v>
      </c>
      <c r="E112" s="1015"/>
      <c r="F112" s="391">
        <f>C112*E112</f>
        <v>0</v>
      </c>
      <c r="G112" s="290"/>
    </row>
    <row r="113" spans="1:10" s="681" customFormat="1" ht="25.5">
      <c r="A113" s="282" t="s">
        <v>45</v>
      </c>
      <c r="B113" s="334" t="s">
        <v>1733</v>
      </c>
      <c r="C113" s="517">
        <v>20</v>
      </c>
      <c r="D113" s="335" t="s">
        <v>216</v>
      </c>
      <c r="E113" s="1015"/>
      <c r="F113" s="391">
        <f>C113*E113</f>
        <v>0</v>
      </c>
      <c r="G113" s="290"/>
    </row>
    <row r="114" spans="1:10" s="681" customFormat="1" ht="25.5">
      <c r="A114" s="282" t="s">
        <v>44</v>
      </c>
      <c r="B114" s="334" t="s">
        <v>1732</v>
      </c>
      <c r="C114" s="517">
        <v>50</v>
      </c>
      <c r="D114" s="335" t="s">
        <v>216</v>
      </c>
      <c r="E114" s="1015"/>
      <c r="F114" s="391">
        <f>C114*E114</f>
        <v>0</v>
      </c>
      <c r="G114" s="290"/>
    </row>
    <row r="115" spans="1:10" s="681" customFormat="1" ht="38.25">
      <c r="A115" s="282" t="s">
        <v>46</v>
      </c>
      <c r="B115" s="334" t="s">
        <v>1731</v>
      </c>
      <c r="C115" s="516"/>
      <c r="D115" s="284"/>
      <c r="E115" s="1018"/>
      <c r="F115" s="391"/>
      <c r="G115" s="290"/>
    </row>
    <row r="116" spans="1:10" s="681" customFormat="1" ht="51">
      <c r="A116" s="282" t="s">
        <v>47</v>
      </c>
      <c r="B116" s="423" t="s">
        <v>1730</v>
      </c>
      <c r="C116" s="424">
        <v>6</v>
      </c>
      <c r="D116" s="425" t="s">
        <v>856</v>
      </c>
      <c r="E116" s="1015"/>
      <c r="F116" s="391">
        <f>C116*E116</f>
        <v>0</v>
      </c>
      <c r="G116" s="290"/>
    </row>
    <row r="117" spans="1:10" s="681" customFormat="1" ht="68.25" customHeight="1">
      <c r="A117" s="282" t="s">
        <v>51</v>
      </c>
      <c r="B117" s="318" t="s">
        <v>1728</v>
      </c>
      <c r="C117" s="286">
        <v>1</v>
      </c>
      <c r="D117" s="287" t="s">
        <v>856</v>
      </c>
      <c r="E117" s="1015"/>
      <c r="F117" s="391">
        <f>C117*E117</f>
        <v>0</v>
      </c>
      <c r="G117" s="290"/>
    </row>
    <row r="118" spans="1:10" s="665" customFormat="1">
      <c r="A118" s="282"/>
      <c r="B118" s="341" t="s">
        <v>1726</v>
      </c>
      <c r="C118" s="342"/>
      <c r="D118" s="343"/>
      <c r="E118" s="1035"/>
      <c r="F118" s="408"/>
      <c r="G118" s="290"/>
    </row>
    <row r="119" spans="1:10" s="665" customFormat="1" ht="26.25" thickBot="1">
      <c r="A119" s="282" t="s">
        <v>64</v>
      </c>
      <c r="B119" s="344" t="s">
        <v>1725</v>
      </c>
      <c r="C119" s="345">
        <v>1</v>
      </c>
      <c r="D119" s="346" t="s">
        <v>856</v>
      </c>
      <c r="E119" s="1036"/>
      <c r="F119" s="409">
        <f>C119*E119</f>
        <v>0</v>
      </c>
      <c r="G119" s="290"/>
    </row>
    <row r="120" spans="1:10" s="665" customFormat="1" ht="13.5" thickBot="1">
      <c r="A120" s="1776" t="s">
        <v>1724</v>
      </c>
      <c r="B120" s="1776"/>
      <c r="C120" s="1776"/>
      <c r="D120" s="1776"/>
      <c r="E120" s="1019"/>
      <c r="F120" s="688">
        <f>SUM(F102:F119)</f>
        <v>0</v>
      </c>
      <c r="G120" s="291"/>
    </row>
    <row r="121" spans="1:10" s="665" customFormat="1">
      <c r="A121" s="709"/>
      <c r="B121" s="663"/>
      <c r="C121" s="663"/>
      <c r="D121" s="663"/>
      <c r="E121" s="1037"/>
      <c r="F121" s="385"/>
    </row>
    <row r="122" spans="1:10" s="681" customFormat="1">
      <c r="E122" s="1038"/>
      <c r="F122" s="399"/>
      <c r="G122" s="418"/>
      <c r="H122" s="419"/>
      <c r="I122" s="420"/>
      <c r="J122" s="420"/>
    </row>
    <row r="123" spans="1:10" s="665" customFormat="1">
      <c r="E123" s="1044"/>
      <c r="F123" s="400"/>
    </row>
    <row r="124" spans="1:10" s="665" customFormat="1">
      <c r="A124" s="662" t="s">
        <v>80</v>
      </c>
      <c r="B124" s="666" t="s">
        <v>860</v>
      </c>
      <c r="C124" s="663"/>
      <c r="D124" s="663"/>
      <c r="E124" s="1020"/>
      <c r="F124" s="385"/>
    </row>
    <row r="125" spans="1:10" s="665" customFormat="1" ht="13.5" thickBot="1">
      <c r="A125" s="662" t="s">
        <v>1686</v>
      </c>
      <c r="B125" s="663"/>
      <c r="C125" s="663"/>
      <c r="D125" s="663"/>
      <c r="E125" s="1020"/>
      <c r="F125" s="385"/>
    </row>
    <row r="126" spans="1:10" s="665" customFormat="1" ht="25.5">
      <c r="A126" s="668" t="s">
        <v>1685</v>
      </c>
      <c r="B126" s="669" t="s">
        <v>1684</v>
      </c>
      <c r="C126" s="670" t="s">
        <v>6</v>
      </c>
      <c r="D126" s="671" t="s">
        <v>1683</v>
      </c>
      <c r="E126" s="1022" t="s">
        <v>1682</v>
      </c>
      <c r="F126" s="394" t="s">
        <v>1681</v>
      </c>
    </row>
    <row r="127" spans="1:10" s="665" customFormat="1" ht="13.5" thickBot="1">
      <c r="A127" s="683" t="s">
        <v>1680</v>
      </c>
      <c r="B127" s="684">
        <v>1</v>
      </c>
      <c r="C127" s="685">
        <v>2</v>
      </c>
      <c r="D127" s="686">
        <v>3</v>
      </c>
      <c r="E127" s="1023">
        <v>4</v>
      </c>
      <c r="F127" s="395" t="s">
        <v>1679</v>
      </c>
    </row>
    <row r="128" spans="1:10" s="665" customFormat="1" ht="25.5">
      <c r="A128" s="282" t="s">
        <v>11</v>
      </c>
      <c r="B128" s="283" t="s">
        <v>1678</v>
      </c>
      <c r="C128" s="516">
        <v>1</v>
      </c>
      <c r="D128" s="284" t="s">
        <v>856</v>
      </c>
      <c r="E128" s="1015"/>
      <c r="F128" s="391">
        <f>E128*C128</f>
        <v>0</v>
      </c>
    </row>
    <row r="129" spans="1:6" s="665" customFormat="1">
      <c r="A129" s="414" t="s">
        <v>15</v>
      </c>
      <c r="B129" s="415" t="s">
        <v>1677</v>
      </c>
      <c r="C129" s="416">
        <v>1</v>
      </c>
      <c r="D129" s="417" t="s">
        <v>856</v>
      </c>
      <c r="E129" s="1015"/>
      <c r="F129" s="401">
        <f>E129*C129</f>
        <v>0</v>
      </c>
    </row>
    <row r="130" spans="1:6" s="665" customFormat="1" ht="13.5" thickBot="1">
      <c r="B130" s="348" t="s">
        <v>1675</v>
      </c>
      <c r="C130" s="349"/>
      <c r="D130" s="350"/>
      <c r="E130" s="1030"/>
      <c r="F130" s="682">
        <f>SUM(F128:F129)</f>
        <v>0</v>
      </c>
    </row>
  </sheetData>
  <sheetProtection sheet="1" objects="1" scenarios="1"/>
  <mergeCells count="5">
    <mergeCell ref="A31:D31"/>
    <mergeCell ref="A68:D68"/>
    <mergeCell ref="B72:D72"/>
    <mergeCell ref="B73:D73"/>
    <mergeCell ref="A120:D120"/>
  </mergeCells>
  <printOptions horizontalCentered="1"/>
  <pageMargins left="0.68688725490196079" right="0.23529411764705882" top="1.1811023622047245" bottom="0.76838235294117652" header="0.39370078740157483" footer="0.39370078740157483"/>
  <pageSetup paperSize="9" scale="98" firstPageNumber="0" fitToHeight="0" orientation="portrait" horizontalDpi="300" verticalDpi="300" r:id="rId1"/>
  <headerFooter alignWithMargins="0">
    <oddHeader>&amp;L&amp;8&amp;K04-024INVESTITOR:
MESTNA OBČINA NOVA GORICA&amp;C&amp;8&amp;K04-024SKUPNOSTNI CENTER NOVA GORICA
&amp;R&amp;"Tahoma,Navadno"&amp;8&amp;K04-024projekt št.: 1364
načrt št.: 1364-E</oddHeader>
    <oddFooter>&amp;L&amp;8&amp;K04-022&amp;A &amp;R&amp;8&amp;K04-022&amp;P/&amp;N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H123"/>
  <sheetViews>
    <sheetView view="pageBreakPreview" zoomScale="110" zoomScaleNormal="130" zoomScaleSheetLayoutView="110" workbookViewId="0">
      <selection activeCell="F20" sqref="F20"/>
    </sheetView>
  </sheetViews>
  <sheetFormatPr defaultColWidth="9.140625" defaultRowHeight="12.75"/>
  <cols>
    <col min="1" max="1" width="6.140625" style="694" customWidth="1"/>
    <col min="2" max="2" width="45.7109375" style="695" customWidth="1"/>
    <col min="3" max="4" width="8.7109375" style="695" customWidth="1"/>
    <col min="5" max="5" width="15.7109375" style="695" customWidth="1"/>
    <col min="6" max="6" width="15.7109375" style="403" customWidth="1"/>
    <col min="7" max="16384" width="9.140625" style="695"/>
  </cols>
  <sheetData>
    <row r="1" spans="1:6" s="665" customFormat="1">
      <c r="A1" s="662"/>
      <c r="B1" s="663"/>
      <c r="C1" s="663"/>
      <c r="D1" s="663"/>
      <c r="E1" s="664"/>
      <c r="F1" s="385"/>
    </row>
    <row r="2" spans="1:6" s="665" customFormat="1">
      <c r="A2" s="662" t="s">
        <v>1872</v>
      </c>
      <c r="B2" s="666" t="s">
        <v>1871</v>
      </c>
      <c r="C2" s="663"/>
      <c r="D2" s="663"/>
      <c r="E2" s="664"/>
      <c r="F2" s="385"/>
    </row>
    <row r="3" spans="1:6" s="665" customFormat="1">
      <c r="A3" s="662"/>
      <c r="B3" s="666" t="s">
        <v>1975</v>
      </c>
      <c r="C3" s="663"/>
      <c r="D3" s="663"/>
      <c r="E3" s="664"/>
      <c r="F3" s="385"/>
    </row>
    <row r="4" spans="1:6" s="665" customFormat="1">
      <c r="A4" s="662"/>
      <c r="B4" s="666"/>
      <c r="C4" s="663"/>
      <c r="D4" s="663"/>
      <c r="E4" s="664"/>
      <c r="F4" s="385"/>
    </row>
    <row r="5" spans="1:6" s="665" customFormat="1" ht="13.5" thickBot="1">
      <c r="B5" s="710" t="s">
        <v>1674</v>
      </c>
      <c r="C5" s="710"/>
      <c r="D5" s="710"/>
      <c r="E5" s="664"/>
      <c r="F5" s="385"/>
    </row>
    <row r="6" spans="1:6" s="665" customFormat="1" ht="25.5" customHeight="1" thickBot="1">
      <c r="A6" s="711"/>
      <c r="B6" s="712" t="s">
        <v>1673</v>
      </c>
      <c r="C6" s="713"/>
      <c r="D6" s="713"/>
      <c r="E6" s="690"/>
      <c r="F6" s="386" t="s">
        <v>1672</v>
      </c>
    </row>
    <row r="7" spans="1:6" s="665" customFormat="1" ht="13.5">
      <c r="A7" s="282" t="str">
        <f>A16</f>
        <v>I.</v>
      </c>
      <c r="B7" s="714" t="str">
        <f>B16</f>
        <v>SVETILKE</v>
      </c>
      <c r="C7" s="715"/>
      <c r="D7" s="715"/>
      <c r="E7" s="691"/>
      <c r="F7" s="388">
        <f>F32</f>
        <v>0</v>
      </c>
    </row>
    <row r="8" spans="1:6" s="665" customFormat="1" ht="13.5">
      <c r="A8" s="282" t="str">
        <f>A34</f>
        <v>II.</v>
      </c>
      <c r="B8" s="353" t="str">
        <f>B34</f>
        <v>INSTALACIJSKI MATERIAL</v>
      </c>
      <c r="C8" s="354"/>
      <c r="D8" s="354"/>
      <c r="E8" s="302"/>
      <c r="F8" s="387">
        <f>F60</f>
        <v>0</v>
      </c>
    </row>
    <row r="9" spans="1:6" s="665" customFormat="1" ht="13.5">
      <c r="A9" s="282" t="str">
        <f>A62</f>
        <v>III.</v>
      </c>
      <c r="B9" s="353" t="str">
        <f>B62</f>
        <v>ELEKTRO RAZDELILCI</v>
      </c>
      <c r="C9" s="354"/>
      <c r="D9" s="354"/>
      <c r="E9" s="302"/>
      <c r="F9" s="387">
        <f>F84</f>
        <v>0</v>
      </c>
    </row>
    <row r="10" spans="1:6">
      <c r="A10" s="356" t="str">
        <f>A89</f>
        <v>V.</v>
      </c>
      <c r="B10" s="353" t="str">
        <f>B89</f>
        <v>UNIVERZALNO OŽIČENJE</v>
      </c>
      <c r="C10" s="357"/>
      <c r="D10" s="357"/>
      <c r="E10" s="303"/>
      <c r="F10" s="387">
        <f>F113</f>
        <v>0</v>
      </c>
    </row>
    <row r="11" spans="1:6" ht="13.5" thickBot="1">
      <c r="A11" s="282" t="str">
        <f>A116</f>
        <v>VIII.</v>
      </c>
      <c r="B11" s="353" t="str">
        <f>B116</f>
        <v>SPLOŠNO</v>
      </c>
      <c r="C11" s="357"/>
      <c r="D11" s="357"/>
      <c r="E11" s="303"/>
      <c r="F11" s="387">
        <f>F123</f>
        <v>0</v>
      </c>
    </row>
    <row r="12" spans="1:6" ht="13.5" thickBot="1">
      <c r="A12" s="687"/>
      <c r="B12" s="716" t="s">
        <v>1669</v>
      </c>
      <c r="C12" s="717"/>
      <c r="D12" s="717"/>
      <c r="E12" s="692"/>
      <c r="F12" s="388">
        <f>SUM(E7:F11)</f>
        <v>0</v>
      </c>
    </row>
    <row r="13" spans="1:6" ht="26.25" thickBot="1">
      <c r="A13" s="718"/>
      <c r="B13" s="719" t="s">
        <v>1668</v>
      </c>
      <c r="C13" s="720"/>
      <c r="D13" s="720"/>
      <c r="E13" s="693"/>
      <c r="F13" s="386">
        <f>SUM(E12:F12)</f>
        <v>0</v>
      </c>
    </row>
    <row r="14" spans="1:6" s="665" customFormat="1">
      <c r="A14" s="662"/>
      <c r="B14" s="666"/>
      <c r="C14" s="663"/>
      <c r="D14" s="663"/>
      <c r="E14" s="664"/>
      <c r="F14" s="385"/>
    </row>
    <row r="15" spans="1:6" s="665" customFormat="1">
      <c r="A15" s="662"/>
      <c r="B15" s="663"/>
      <c r="C15" s="663"/>
      <c r="D15" s="663"/>
      <c r="E15" s="664"/>
      <c r="F15" s="385"/>
    </row>
    <row r="16" spans="1:6" s="665" customFormat="1">
      <c r="A16" s="662" t="s">
        <v>0</v>
      </c>
      <c r="B16" s="666" t="s">
        <v>1870</v>
      </c>
      <c r="C16" s="663"/>
      <c r="D16" s="663"/>
      <c r="E16" s="664"/>
      <c r="F16" s="385"/>
    </row>
    <row r="17" spans="1:6" s="665" customFormat="1" ht="39" thickBot="1">
      <c r="A17" s="662"/>
      <c r="B17" s="1756" t="s">
        <v>2217</v>
      </c>
      <c r="C17" s="663"/>
      <c r="D17" s="663"/>
      <c r="E17" s="664"/>
      <c r="F17" s="385"/>
    </row>
    <row r="18" spans="1:6" s="665" customFormat="1" ht="25.5">
      <c r="A18" s="668" t="s">
        <v>1685</v>
      </c>
      <c r="B18" s="669" t="s">
        <v>1684</v>
      </c>
      <c r="C18" s="670" t="s">
        <v>6</v>
      </c>
      <c r="D18" s="671" t="s">
        <v>1683</v>
      </c>
      <c r="E18" s="672" t="s">
        <v>1682</v>
      </c>
      <c r="F18" s="404" t="s">
        <v>1681</v>
      </c>
    </row>
    <row r="19" spans="1:6" s="665" customFormat="1">
      <c r="A19" s="673" t="s">
        <v>1680</v>
      </c>
      <c r="B19" s="674">
        <v>1</v>
      </c>
      <c r="C19" s="675">
        <v>2</v>
      </c>
      <c r="D19" s="676">
        <v>3</v>
      </c>
      <c r="E19" s="515">
        <v>4</v>
      </c>
      <c r="F19" s="405" t="s">
        <v>1679</v>
      </c>
    </row>
    <row r="20" spans="1:6" s="681" customFormat="1" ht="102">
      <c r="A20" s="677" t="s">
        <v>33</v>
      </c>
      <c r="B20" s="678" t="s">
        <v>1868</v>
      </c>
      <c r="C20" s="679">
        <v>6</v>
      </c>
      <c r="D20" s="680" t="s">
        <v>62</v>
      </c>
      <c r="E20" s="1014"/>
      <c r="F20" s="406">
        <f t="shared" ref="F20:F25" si="0">+C20*E20</f>
        <v>0</v>
      </c>
    </row>
    <row r="21" spans="1:6" s="681" customFormat="1" ht="109.5" customHeight="1">
      <c r="A21" s="677" t="s">
        <v>14</v>
      </c>
      <c r="B21" s="678" t="s">
        <v>1867</v>
      </c>
      <c r="C21" s="679">
        <v>2</v>
      </c>
      <c r="D21" s="680" t="s">
        <v>62</v>
      </c>
      <c r="E21" s="1014"/>
      <c r="F21" s="406">
        <f t="shared" si="0"/>
        <v>0</v>
      </c>
    </row>
    <row r="22" spans="1:6" s="681" customFormat="1" ht="110.25" customHeight="1">
      <c r="A22" s="677" t="s">
        <v>15</v>
      </c>
      <c r="B22" s="678" t="s">
        <v>1866</v>
      </c>
      <c r="C22" s="679">
        <v>5</v>
      </c>
      <c r="D22" s="680" t="s">
        <v>62</v>
      </c>
      <c r="E22" s="1014"/>
      <c r="F22" s="406">
        <f t="shared" si="0"/>
        <v>0</v>
      </c>
    </row>
    <row r="23" spans="1:6" s="681" customFormat="1" ht="114.75">
      <c r="A23" s="677" t="s">
        <v>18</v>
      </c>
      <c r="B23" s="678" t="s">
        <v>1865</v>
      </c>
      <c r="C23" s="679">
        <v>2</v>
      </c>
      <c r="D23" s="680" t="s">
        <v>62</v>
      </c>
      <c r="E23" s="1014"/>
      <c r="F23" s="406">
        <f t="shared" si="0"/>
        <v>0</v>
      </c>
    </row>
    <row r="24" spans="1:6" s="681" customFormat="1" ht="108" customHeight="1">
      <c r="A24" s="677" t="s">
        <v>41</v>
      </c>
      <c r="B24" s="678" t="s">
        <v>1864</v>
      </c>
      <c r="C24" s="679">
        <v>4</v>
      </c>
      <c r="D24" s="680" t="s">
        <v>62</v>
      </c>
      <c r="E24" s="1014"/>
      <c r="F24" s="406">
        <f t="shared" si="0"/>
        <v>0</v>
      </c>
    </row>
    <row r="25" spans="1:6" s="681" customFormat="1" ht="97.5" customHeight="1">
      <c r="A25" s="677" t="s">
        <v>44</v>
      </c>
      <c r="B25" s="678" t="s">
        <v>1862</v>
      </c>
      <c r="C25" s="679">
        <v>2</v>
      </c>
      <c r="D25" s="680" t="s">
        <v>62</v>
      </c>
      <c r="E25" s="1014"/>
      <c r="F25" s="406">
        <f t="shared" si="0"/>
        <v>0</v>
      </c>
    </row>
    <row r="26" spans="1:6" s="681" customFormat="1" ht="22.5" customHeight="1">
      <c r="A26" s="677"/>
      <c r="B26" s="678" t="s">
        <v>1861</v>
      </c>
      <c r="C26" s="679"/>
      <c r="D26" s="680"/>
      <c r="E26" s="1050"/>
      <c r="F26" s="406"/>
    </row>
    <row r="27" spans="1:6" s="681" customFormat="1" ht="25.5">
      <c r="A27" s="677" t="s">
        <v>46</v>
      </c>
      <c r="B27" s="678" t="s">
        <v>1860</v>
      </c>
      <c r="C27" s="679">
        <v>3</v>
      </c>
      <c r="D27" s="680" t="s">
        <v>62</v>
      </c>
      <c r="E27" s="1014"/>
      <c r="F27" s="406">
        <f>+C27*E27</f>
        <v>0</v>
      </c>
    </row>
    <row r="28" spans="1:6" s="681" customFormat="1" ht="25.5">
      <c r="A28" s="677" t="s">
        <v>47</v>
      </c>
      <c r="B28" s="678" t="s">
        <v>1859</v>
      </c>
      <c r="C28" s="679">
        <v>1</v>
      </c>
      <c r="D28" s="680" t="s">
        <v>62</v>
      </c>
      <c r="E28" s="1014"/>
      <c r="F28" s="406">
        <f>+C28*E28</f>
        <v>0</v>
      </c>
    </row>
    <row r="29" spans="1:6" s="681" customFormat="1" ht="25.5">
      <c r="A29" s="677" t="s">
        <v>48</v>
      </c>
      <c r="B29" s="678" t="s">
        <v>1858</v>
      </c>
      <c r="C29" s="679">
        <v>3</v>
      </c>
      <c r="D29" s="680" t="s">
        <v>62</v>
      </c>
      <c r="E29" s="1014"/>
      <c r="F29" s="406">
        <f>+C29*E29</f>
        <v>0</v>
      </c>
    </row>
    <row r="30" spans="1:6" s="681" customFormat="1" ht="25.5">
      <c r="A30" s="677" t="s">
        <v>50</v>
      </c>
      <c r="B30" s="678" t="s">
        <v>1857</v>
      </c>
      <c r="C30" s="679">
        <v>0</v>
      </c>
      <c r="D30" s="680" t="s">
        <v>62</v>
      </c>
      <c r="E30" s="1014"/>
      <c r="F30" s="406">
        <f>+C30*E30</f>
        <v>0</v>
      </c>
    </row>
    <row r="31" spans="1:6" s="681" customFormat="1" ht="25.5">
      <c r="A31" s="677" t="s">
        <v>51</v>
      </c>
      <c r="B31" s="678" t="s">
        <v>1856</v>
      </c>
      <c r="C31" s="679">
        <v>1</v>
      </c>
      <c r="D31" s="680" t="s">
        <v>62</v>
      </c>
      <c r="E31" s="1014"/>
      <c r="F31" s="406">
        <f>+C31*E31</f>
        <v>0</v>
      </c>
    </row>
    <row r="32" spans="1:6" s="681" customFormat="1" ht="13.5" thickBot="1">
      <c r="A32" s="1777" t="s">
        <v>1855</v>
      </c>
      <c r="B32" s="1777"/>
      <c r="C32" s="1777"/>
      <c r="D32" s="1777"/>
      <c r="E32" s="1030"/>
      <c r="F32" s="682">
        <f>SUM(F20:F31)</f>
        <v>0</v>
      </c>
    </row>
    <row r="33" spans="1:6" s="681" customFormat="1">
      <c r="A33" s="662"/>
      <c r="B33" s="663"/>
      <c r="C33" s="663"/>
      <c r="D33" s="663"/>
      <c r="E33" s="1020"/>
      <c r="F33" s="385"/>
    </row>
    <row r="34" spans="1:6" s="681" customFormat="1">
      <c r="A34" s="662" t="s">
        <v>85</v>
      </c>
      <c r="B34" s="666" t="s">
        <v>1854</v>
      </c>
      <c r="C34" s="663"/>
      <c r="D34" s="663"/>
      <c r="E34" s="1020"/>
      <c r="F34" s="385"/>
    </row>
    <row r="35" spans="1:6" s="681" customFormat="1" ht="13.5" thickBot="1">
      <c r="A35" s="662"/>
      <c r="B35" s="667" t="s">
        <v>1348</v>
      </c>
      <c r="C35" s="663"/>
      <c r="D35" s="663"/>
      <c r="E35" s="1020"/>
      <c r="F35" s="385"/>
    </row>
    <row r="36" spans="1:6" s="681" customFormat="1" ht="25.5">
      <c r="A36" s="668" t="s">
        <v>1685</v>
      </c>
      <c r="B36" s="669" t="s">
        <v>1684</v>
      </c>
      <c r="C36" s="670" t="s">
        <v>6</v>
      </c>
      <c r="D36" s="671" t="s">
        <v>1683</v>
      </c>
      <c r="E36" s="1022" t="s">
        <v>1682</v>
      </c>
      <c r="F36" s="389" t="s">
        <v>1681</v>
      </c>
    </row>
    <row r="37" spans="1:6" s="681" customFormat="1" ht="13.5" thickBot="1">
      <c r="A37" s="683" t="s">
        <v>1680</v>
      </c>
      <c r="B37" s="684">
        <v>1</v>
      </c>
      <c r="C37" s="685">
        <v>2</v>
      </c>
      <c r="D37" s="686">
        <v>3</v>
      </c>
      <c r="E37" s="1023">
        <v>4</v>
      </c>
      <c r="F37" s="390" t="s">
        <v>1679</v>
      </c>
    </row>
    <row r="38" spans="1:6" s="681" customFormat="1" ht="38.25">
      <c r="A38" s="282" t="s">
        <v>11</v>
      </c>
      <c r="B38" s="1755" t="s">
        <v>2218</v>
      </c>
      <c r="C38" s="516">
        <v>11</v>
      </c>
      <c r="D38" s="284" t="s">
        <v>62</v>
      </c>
      <c r="E38" s="1015"/>
      <c r="F38" s="391">
        <f t="shared" ref="F38:F44" si="1">E38*C38</f>
        <v>0</v>
      </c>
    </row>
    <row r="39" spans="1:6" s="681" customFormat="1" ht="25.5">
      <c r="A39" s="282" t="s">
        <v>18</v>
      </c>
      <c r="B39" s="283" t="s">
        <v>1853</v>
      </c>
      <c r="C39" s="516">
        <v>9</v>
      </c>
      <c r="D39" s="284" t="s">
        <v>62</v>
      </c>
      <c r="E39" s="1015"/>
      <c r="F39" s="391">
        <f t="shared" si="1"/>
        <v>0</v>
      </c>
    </row>
    <row r="40" spans="1:6" s="681" customFormat="1">
      <c r="A40" s="282" t="s">
        <v>41</v>
      </c>
      <c r="B40" s="283" t="s">
        <v>1852</v>
      </c>
      <c r="C40" s="516">
        <v>8</v>
      </c>
      <c r="D40" s="284" t="s">
        <v>62</v>
      </c>
      <c r="E40" s="1015"/>
      <c r="F40" s="391">
        <f t="shared" si="1"/>
        <v>0</v>
      </c>
    </row>
    <row r="41" spans="1:6" s="681" customFormat="1">
      <c r="A41" s="282" t="s">
        <v>43</v>
      </c>
      <c r="B41" s="283" t="s">
        <v>1851</v>
      </c>
      <c r="C41" s="516">
        <v>31</v>
      </c>
      <c r="D41" s="284" t="s">
        <v>62</v>
      </c>
      <c r="E41" s="1015"/>
      <c r="F41" s="391">
        <f t="shared" si="1"/>
        <v>0</v>
      </c>
    </row>
    <row r="42" spans="1:6" s="681" customFormat="1" ht="25.5">
      <c r="A42" s="282" t="s">
        <v>48</v>
      </c>
      <c r="B42" s="283" t="s">
        <v>1849</v>
      </c>
      <c r="C42" s="516">
        <v>1</v>
      </c>
      <c r="D42" s="284" t="s">
        <v>216</v>
      </c>
      <c r="E42" s="1015"/>
      <c r="F42" s="391">
        <f t="shared" si="1"/>
        <v>0</v>
      </c>
    </row>
    <row r="43" spans="1:6" s="681" customFormat="1" ht="25.5">
      <c r="A43" s="282" t="s">
        <v>50</v>
      </c>
      <c r="B43" s="283" t="s">
        <v>1848</v>
      </c>
      <c r="C43" s="516">
        <v>2</v>
      </c>
      <c r="D43" s="284" t="s">
        <v>62</v>
      </c>
      <c r="E43" s="1015"/>
      <c r="F43" s="391">
        <f t="shared" si="1"/>
        <v>0</v>
      </c>
    </row>
    <row r="44" spans="1:6" s="681" customFormat="1" ht="38.25">
      <c r="A44" s="282" t="s">
        <v>63</v>
      </c>
      <c r="B44" s="283" t="s">
        <v>1847</v>
      </c>
      <c r="C44" s="516">
        <v>1</v>
      </c>
      <c r="D44" s="284" t="s">
        <v>62</v>
      </c>
      <c r="E44" s="1015"/>
      <c r="F44" s="391">
        <f t="shared" si="1"/>
        <v>0</v>
      </c>
    </row>
    <row r="45" spans="1:6" s="681" customFormat="1" ht="25.5">
      <c r="A45" s="282" t="s">
        <v>78</v>
      </c>
      <c r="B45" s="283" t="s">
        <v>1841</v>
      </c>
      <c r="C45" s="516">
        <v>8</v>
      </c>
      <c r="D45" s="284" t="s">
        <v>216</v>
      </c>
      <c r="E45" s="1015"/>
      <c r="F45" s="391">
        <f t="shared" ref="F45:F50" si="2">E45*C45</f>
        <v>0</v>
      </c>
    </row>
    <row r="46" spans="1:6" s="681" customFormat="1" ht="25.5">
      <c r="A46" s="282" t="s">
        <v>79</v>
      </c>
      <c r="B46" s="283" t="s">
        <v>1840</v>
      </c>
      <c r="C46" s="516">
        <v>40</v>
      </c>
      <c r="D46" s="284" t="s">
        <v>216</v>
      </c>
      <c r="E46" s="1015"/>
      <c r="F46" s="391">
        <f t="shared" si="2"/>
        <v>0</v>
      </c>
    </row>
    <row r="47" spans="1:6" s="665" customFormat="1" ht="25.5">
      <c r="A47" s="282" t="s">
        <v>1016</v>
      </c>
      <c r="B47" s="283" t="s">
        <v>1837</v>
      </c>
      <c r="C47" s="516">
        <v>150</v>
      </c>
      <c r="D47" s="284" t="s">
        <v>216</v>
      </c>
      <c r="E47" s="1015"/>
      <c r="F47" s="391">
        <f t="shared" si="2"/>
        <v>0</v>
      </c>
    </row>
    <row r="48" spans="1:6" s="665" customFormat="1" ht="25.5">
      <c r="A48" s="282" t="s">
        <v>1014</v>
      </c>
      <c r="B48" s="283" t="s">
        <v>1836</v>
      </c>
      <c r="C48" s="516">
        <v>300</v>
      </c>
      <c r="D48" s="284" t="s">
        <v>216</v>
      </c>
      <c r="E48" s="1015"/>
      <c r="F48" s="391">
        <f t="shared" si="2"/>
        <v>0</v>
      </c>
    </row>
    <row r="49" spans="1:6" s="681" customFormat="1" ht="25.5">
      <c r="A49" s="282" t="s">
        <v>1835</v>
      </c>
      <c r="B49" s="283" t="s">
        <v>1834</v>
      </c>
      <c r="C49" s="516">
        <v>15</v>
      </c>
      <c r="D49" s="284" t="s">
        <v>216</v>
      </c>
      <c r="E49" s="1015"/>
      <c r="F49" s="391">
        <f t="shared" si="2"/>
        <v>0</v>
      </c>
    </row>
    <row r="50" spans="1:6" s="681" customFormat="1" ht="25.5">
      <c r="A50" s="282" t="s">
        <v>320</v>
      </c>
      <c r="B50" s="283" t="s">
        <v>1727</v>
      </c>
      <c r="C50" s="516">
        <v>375</v>
      </c>
      <c r="D50" s="284" t="s">
        <v>216</v>
      </c>
      <c r="E50" s="1015"/>
      <c r="F50" s="391">
        <f t="shared" si="2"/>
        <v>0</v>
      </c>
    </row>
    <row r="51" spans="1:6" s="681" customFormat="1" ht="25.5">
      <c r="A51" s="282" t="s">
        <v>1820</v>
      </c>
      <c r="B51" s="283" t="s">
        <v>1819</v>
      </c>
      <c r="C51" s="516">
        <v>10</v>
      </c>
      <c r="D51" s="284" t="s">
        <v>216</v>
      </c>
      <c r="E51" s="1015"/>
      <c r="F51" s="391">
        <f t="shared" ref="F51:F59" si="3">E51*C51</f>
        <v>0</v>
      </c>
    </row>
    <row r="52" spans="1:6" s="681" customFormat="1" ht="25.5">
      <c r="A52" s="282" t="s">
        <v>324</v>
      </c>
      <c r="B52" s="283" t="s">
        <v>1818</v>
      </c>
      <c r="C52" s="516">
        <v>10</v>
      </c>
      <c r="D52" s="284" t="s">
        <v>216</v>
      </c>
      <c r="E52" s="1015"/>
      <c r="F52" s="391">
        <f t="shared" si="3"/>
        <v>0</v>
      </c>
    </row>
    <row r="53" spans="1:6" s="681" customFormat="1" ht="25.5">
      <c r="A53" s="282" t="s">
        <v>325</v>
      </c>
      <c r="B53" s="283" t="s">
        <v>1817</v>
      </c>
      <c r="C53" s="516">
        <v>5</v>
      </c>
      <c r="D53" s="284" t="s">
        <v>216</v>
      </c>
      <c r="E53" s="1015"/>
      <c r="F53" s="391">
        <f t="shared" si="3"/>
        <v>0</v>
      </c>
    </row>
    <row r="54" spans="1:6" s="681" customFormat="1" ht="25.5">
      <c r="A54" s="282" t="s">
        <v>326</v>
      </c>
      <c r="B54" s="283" t="s">
        <v>1816</v>
      </c>
      <c r="C54" s="516">
        <v>5</v>
      </c>
      <c r="D54" s="284" t="s">
        <v>216</v>
      </c>
      <c r="E54" s="1015"/>
      <c r="F54" s="391">
        <f t="shared" si="3"/>
        <v>0</v>
      </c>
    </row>
    <row r="55" spans="1:6" s="681" customFormat="1">
      <c r="A55" s="282" t="s">
        <v>1815</v>
      </c>
      <c r="B55" s="283" t="s">
        <v>1814</v>
      </c>
      <c r="C55" s="516">
        <v>1</v>
      </c>
      <c r="D55" s="284" t="s">
        <v>856</v>
      </c>
      <c r="E55" s="1015"/>
      <c r="F55" s="391">
        <f t="shared" si="3"/>
        <v>0</v>
      </c>
    </row>
    <row r="56" spans="1:6" s="681" customFormat="1" ht="25.5">
      <c r="A56" s="282" t="s">
        <v>1813</v>
      </c>
      <c r="B56" s="283" t="s">
        <v>1812</v>
      </c>
      <c r="C56" s="516">
        <v>1</v>
      </c>
      <c r="D56" s="284" t="s">
        <v>856</v>
      </c>
      <c r="E56" s="1015"/>
      <c r="F56" s="391">
        <f t="shared" si="3"/>
        <v>0</v>
      </c>
    </row>
    <row r="57" spans="1:6" s="681" customFormat="1" ht="25.5">
      <c r="A57" s="282" t="s">
        <v>1811</v>
      </c>
      <c r="B57" s="283" t="s">
        <v>1810</v>
      </c>
      <c r="C57" s="516">
        <v>1</v>
      </c>
      <c r="D57" s="284" t="s">
        <v>856</v>
      </c>
      <c r="E57" s="1015"/>
      <c r="F57" s="391">
        <f t="shared" si="3"/>
        <v>0</v>
      </c>
    </row>
    <row r="58" spans="1:6" s="681" customFormat="1" ht="25.5">
      <c r="A58" s="282" t="s">
        <v>1807</v>
      </c>
      <c r="B58" s="283" t="s">
        <v>1806</v>
      </c>
      <c r="C58" s="516">
        <v>1</v>
      </c>
      <c r="D58" s="284" t="s">
        <v>856</v>
      </c>
      <c r="E58" s="1015"/>
      <c r="F58" s="391">
        <f t="shared" si="3"/>
        <v>0</v>
      </c>
    </row>
    <row r="59" spans="1:6" s="681" customFormat="1" ht="13.5" thickBot="1">
      <c r="A59" s="282" t="s">
        <v>379</v>
      </c>
      <c r="B59" s="283" t="s">
        <v>1793</v>
      </c>
      <c r="C59" s="516">
        <v>1</v>
      </c>
      <c r="D59" s="284" t="s">
        <v>856</v>
      </c>
      <c r="E59" s="1015"/>
      <c r="F59" s="391">
        <f t="shared" si="3"/>
        <v>0</v>
      </c>
    </row>
    <row r="60" spans="1:6" s="681" customFormat="1" ht="13.5" thickBot="1">
      <c r="A60" s="1776" t="s">
        <v>1792</v>
      </c>
      <c r="B60" s="1776"/>
      <c r="C60" s="1776"/>
      <c r="D60" s="1776"/>
      <c r="E60" s="1019"/>
      <c r="F60" s="688">
        <f>SUM(F38:F59)</f>
        <v>0</v>
      </c>
    </row>
    <row r="61" spans="1:6" s="681" customFormat="1">
      <c r="A61" s="662"/>
      <c r="B61" s="663"/>
      <c r="C61" s="663"/>
      <c r="D61" s="663"/>
      <c r="E61" s="1020"/>
      <c r="F61" s="385"/>
    </row>
    <row r="62" spans="1:6" s="681" customFormat="1">
      <c r="A62" s="662" t="s">
        <v>20</v>
      </c>
      <c r="B62" s="666" t="s">
        <v>1791</v>
      </c>
      <c r="C62" s="663"/>
      <c r="D62" s="663"/>
      <c r="E62" s="1020"/>
      <c r="F62" s="385"/>
    </row>
    <row r="63" spans="1:6" s="681" customFormat="1">
      <c r="A63" s="313"/>
      <c r="B63" s="667" t="s">
        <v>1723</v>
      </c>
      <c r="C63" s="314"/>
      <c r="D63" s="314"/>
      <c r="E63" s="1021"/>
      <c r="F63" s="393"/>
    </row>
    <row r="64" spans="1:6" s="681" customFormat="1">
      <c r="A64" s="313"/>
      <c r="B64" s="1778" t="s">
        <v>1790</v>
      </c>
      <c r="C64" s="1778"/>
      <c r="D64" s="1778"/>
      <c r="E64" s="1021"/>
      <c r="F64" s="393"/>
    </row>
    <row r="65" spans="1:6" s="681" customFormat="1" ht="92.25" customHeight="1" thickBot="1">
      <c r="A65" s="313"/>
      <c r="B65" s="1778" t="s">
        <v>1789</v>
      </c>
      <c r="C65" s="1778"/>
      <c r="D65" s="1778"/>
      <c r="E65" s="1021"/>
      <c r="F65" s="393"/>
    </row>
    <row r="66" spans="1:6" s="681" customFormat="1" ht="25.5">
      <c r="A66" s="668" t="s">
        <v>1685</v>
      </c>
      <c r="B66" s="669" t="s">
        <v>1684</v>
      </c>
      <c r="C66" s="670" t="s">
        <v>6</v>
      </c>
      <c r="D66" s="671" t="s">
        <v>1683</v>
      </c>
      <c r="E66" s="1022" t="s">
        <v>1682</v>
      </c>
      <c r="F66" s="394" t="s">
        <v>1681</v>
      </c>
    </row>
    <row r="67" spans="1:6" s="681" customFormat="1" ht="13.5" thickBot="1">
      <c r="A67" s="683" t="s">
        <v>1680</v>
      </c>
      <c r="B67" s="684">
        <v>1</v>
      </c>
      <c r="C67" s="685">
        <v>2</v>
      </c>
      <c r="D67" s="686">
        <v>3</v>
      </c>
      <c r="E67" s="1023">
        <v>4</v>
      </c>
      <c r="F67" s="395" t="s">
        <v>1679</v>
      </c>
    </row>
    <row r="68" spans="1:6" s="681" customFormat="1" ht="25.5">
      <c r="A68" s="282" t="s">
        <v>33</v>
      </c>
      <c r="B68" s="315" t="s">
        <v>1974</v>
      </c>
      <c r="C68" s="516">
        <v>1</v>
      </c>
      <c r="D68" s="284" t="s">
        <v>856</v>
      </c>
      <c r="E68" s="1015"/>
      <c r="F68" s="391">
        <f>C68*E68</f>
        <v>0</v>
      </c>
    </row>
    <row r="69" spans="1:6" s="681" customFormat="1">
      <c r="A69" s="282"/>
      <c r="B69" s="315" t="s">
        <v>1878</v>
      </c>
      <c r="C69" s="316">
        <v>0</v>
      </c>
      <c r="D69" s="317" t="s">
        <v>62</v>
      </c>
      <c r="E69" s="1024"/>
      <c r="F69" s="396"/>
    </row>
    <row r="70" spans="1:6" s="681" customFormat="1">
      <c r="A70" s="282"/>
      <c r="B70" s="315" t="s">
        <v>1787</v>
      </c>
      <c r="C70" s="316">
        <v>0</v>
      </c>
      <c r="D70" s="317" t="s">
        <v>62</v>
      </c>
      <c r="E70" s="1024"/>
      <c r="F70" s="396"/>
    </row>
    <row r="71" spans="1:6" s="681" customFormat="1">
      <c r="A71" s="282"/>
      <c r="B71" s="315" t="s">
        <v>1786</v>
      </c>
      <c r="C71" s="316">
        <v>1</v>
      </c>
      <c r="D71" s="317"/>
      <c r="E71" s="1024"/>
      <c r="F71" s="396"/>
    </row>
    <row r="72" spans="1:6" s="681" customFormat="1">
      <c r="A72" s="282"/>
      <c r="B72" s="315" t="s">
        <v>1781</v>
      </c>
      <c r="C72" s="316">
        <v>0</v>
      </c>
      <c r="D72" s="317" t="s">
        <v>62</v>
      </c>
      <c r="E72" s="1024"/>
      <c r="F72" s="396"/>
    </row>
    <row r="73" spans="1:6" s="681" customFormat="1">
      <c r="A73" s="282"/>
      <c r="B73" s="315" t="s">
        <v>1780</v>
      </c>
      <c r="C73" s="316">
        <v>0</v>
      </c>
      <c r="D73" s="317" t="s">
        <v>62</v>
      </c>
      <c r="E73" s="1024"/>
      <c r="F73" s="396"/>
    </row>
    <row r="74" spans="1:6" s="681" customFormat="1">
      <c r="A74" s="282"/>
      <c r="B74" s="315" t="s">
        <v>1779</v>
      </c>
      <c r="C74" s="316">
        <v>6</v>
      </c>
      <c r="D74" s="317" t="s">
        <v>62</v>
      </c>
      <c r="E74" s="1024"/>
      <c r="F74" s="396"/>
    </row>
    <row r="75" spans="1:6" s="681" customFormat="1">
      <c r="A75" s="687"/>
      <c r="B75" s="318" t="s">
        <v>1778</v>
      </c>
      <c r="C75" s="319">
        <v>0</v>
      </c>
      <c r="D75" s="320" t="s">
        <v>62</v>
      </c>
      <c r="E75" s="1024"/>
      <c r="F75" s="396"/>
    </row>
    <row r="76" spans="1:6" s="681" customFormat="1">
      <c r="A76" s="687"/>
      <c r="B76" s="318" t="s">
        <v>1877</v>
      </c>
      <c r="C76" s="319">
        <v>0</v>
      </c>
      <c r="D76" s="320" t="s">
        <v>62</v>
      </c>
      <c r="E76" s="1024"/>
      <c r="F76" s="396"/>
    </row>
    <row r="77" spans="1:6" s="681" customFormat="1">
      <c r="A77" s="282"/>
      <c r="B77" s="315" t="s">
        <v>1777</v>
      </c>
      <c r="C77" s="316">
        <v>19</v>
      </c>
      <c r="D77" s="317" t="s">
        <v>62</v>
      </c>
      <c r="E77" s="1024"/>
      <c r="F77" s="396"/>
    </row>
    <row r="78" spans="1:6" s="681" customFormat="1">
      <c r="A78" s="282"/>
      <c r="B78" s="315" t="s">
        <v>1776</v>
      </c>
      <c r="C78" s="316">
        <v>10</v>
      </c>
      <c r="D78" s="317" t="s">
        <v>62</v>
      </c>
      <c r="E78" s="1024"/>
      <c r="F78" s="396"/>
    </row>
    <row r="79" spans="1:6" s="681" customFormat="1">
      <c r="A79" s="282"/>
      <c r="B79" s="315" t="s">
        <v>1775</v>
      </c>
      <c r="C79" s="316">
        <v>0</v>
      </c>
      <c r="D79" s="317" t="s">
        <v>62</v>
      </c>
      <c r="E79" s="1024"/>
      <c r="F79" s="396"/>
    </row>
    <row r="80" spans="1:6" s="681" customFormat="1">
      <c r="A80" s="282"/>
      <c r="B80" s="315" t="s">
        <v>1774</v>
      </c>
      <c r="C80" s="316">
        <v>0</v>
      </c>
      <c r="D80" s="317" t="s">
        <v>62</v>
      </c>
      <c r="E80" s="1024"/>
      <c r="F80" s="396"/>
    </row>
    <row r="81" spans="1:6" s="681" customFormat="1">
      <c r="A81" s="282"/>
      <c r="B81" s="315" t="s">
        <v>1773</v>
      </c>
      <c r="C81" s="316">
        <v>0</v>
      </c>
      <c r="D81" s="317" t="s">
        <v>62</v>
      </c>
      <c r="E81" s="1024"/>
      <c r="F81" s="396"/>
    </row>
    <row r="82" spans="1:6" s="681" customFormat="1" ht="25.5">
      <c r="A82" s="321"/>
      <c r="B82" s="322" t="s">
        <v>1876</v>
      </c>
      <c r="C82" s="323">
        <v>0</v>
      </c>
      <c r="D82" s="317" t="s">
        <v>62</v>
      </c>
      <c r="E82" s="1024"/>
      <c r="F82" s="396"/>
    </row>
    <row r="83" spans="1:6" s="681" customFormat="1" ht="13.5" thickBot="1">
      <c r="A83" s="324"/>
      <c r="B83" s="325" t="s">
        <v>1691</v>
      </c>
      <c r="C83" s="326">
        <v>1</v>
      </c>
      <c r="D83" s="327" t="s">
        <v>856</v>
      </c>
      <c r="E83" s="1024"/>
      <c r="F83" s="396"/>
    </row>
    <row r="84" spans="1:6" s="681" customFormat="1" ht="13.5" thickBot="1">
      <c r="A84" s="328"/>
      <c r="B84" s="329" t="s">
        <v>1764</v>
      </c>
      <c r="C84" s="329"/>
      <c r="D84" s="329"/>
      <c r="E84" s="1049"/>
      <c r="F84" s="410">
        <f>SUM(F68:F83)</f>
        <v>0</v>
      </c>
    </row>
    <row r="85" spans="1:6" s="681" customFormat="1">
      <c r="A85" s="663"/>
      <c r="B85" s="663"/>
      <c r="C85" s="663"/>
      <c r="D85" s="663"/>
      <c r="E85" s="1048"/>
      <c r="F85" s="398"/>
    </row>
    <row r="86" spans="1:6" s="681" customFormat="1">
      <c r="A86" s="663"/>
      <c r="B86" s="663"/>
      <c r="C86" s="663"/>
      <c r="D86" s="663"/>
      <c r="E86" s="1048"/>
      <c r="F86" s="398"/>
    </row>
    <row r="87" spans="1:6" s="681" customFormat="1">
      <c r="A87" s="662"/>
      <c r="B87" s="663"/>
      <c r="C87" s="663"/>
      <c r="D87" s="663"/>
      <c r="E87" s="1020"/>
      <c r="F87" s="385"/>
    </row>
    <row r="88" spans="1:6" s="665" customFormat="1">
      <c r="A88" s="662"/>
      <c r="B88" s="666" t="s">
        <v>1749</v>
      </c>
      <c r="C88" s="663"/>
      <c r="D88" s="663"/>
      <c r="E88" s="1020"/>
      <c r="F88" s="385"/>
    </row>
    <row r="89" spans="1:6" s="665" customFormat="1">
      <c r="A89" s="662" t="s">
        <v>53</v>
      </c>
      <c r="B89" s="666" t="s">
        <v>1748</v>
      </c>
      <c r="C89" s="663"/>
      <c r="D89" s="663"/>
      <c r="E89" s="1020"/>
      <c r="F89" s="385"/>
    </row>
    <row r="90" spans="1:6" s="665" customFormat="1" ht="13.5" thickBot="1">
      <c r="A90" s="662"/>
      <c r="B90" s="667" t="s">
        <v>1723</v>
      </c>
      <c r="C90" s="663"/>
      <c r="D90" s="663"/>
      <c r="E90" s="1020"/>
      <c r="F90" s="385"/>
    </row>
    <row r="91" spans="1:6" s="665" customFormat="1" ht="25.5">
      <c r="A91" s="668" t="s">
        <v>1685</v>
      </c>
      <c r="B91" s="669" t="s">
        <v>1684</v>
      </c>
      <c r="C91" s="670" t="s">
        <v>6</v>
      </c>
      <c r="D91" s="671" t="s">
        <v>1683</v>
      </c>
      <c r="E91" s="1022" t="s">
        <v>1682</v>
      </c>
      <c r="F91" s="394" t="s">
        <v>1681</v>
      </c>
    </row>
    <row r="92" spans="1:6" s="665" customFormat="1" ht="16.5" customHeight="1" thickBot="1">
      <c r="A92" s="683" t="s">
        <v>1680</v>
      </c>
      <c r="B92" s="684">
        <v>1</v>
      </c>
      <c r="C92" s="685">
        <v>2</v>
      </c>
      <c r="D92" s="686">
        <v>3</v>
      </c>
      <c r="E92" s="1023">
        <v>4</v>
      </c>
      <c r="F92" s="395" t="s">
        <v>1679</v>
      </c>
    </row>
    <row r="93" spans="1:6" s="665" customFormat="1" ht="16.5" customHeight="1" thickBot="1">
      <c r="A93" s="673"/>
      <c r="B93" s="674" t="s">
        <v>1879</v>
      </c>
      <c r="C93" s="708"/>
      <c r="D93" s="676"/>
      <c r="E93" s="1031"/>
      <c r="F93" s="407"/>
    </row>
    <row r="94" spans="1:6" s="681" customFormat="1" ht="25.5">
      <c r="A94" s="330" t="s">
        <v>33</v>
      </c>
      <c r="B94" s="331" t="s">
        <v>1875</v>
      </c>
      <c r="C94" s="332">
        <v>1</v>
      </c>
      <c r="D94" s="333" t="s">
        <v>856</v>
      </c>
      <c r="E94" s="1032"/>
      <c r="F94" s="411">
        <f>C94*E94</f>
        <v>0</v>
      </c>
    </row>
    <row r="95" spans="1:6" s="681" customFormat="1">
      <c r="A95" s="687"/>
      <c r="B95" s="318" t="s">
        <v>1739</v>
      </c>
      <c r="C95" s="319">
        <v>1</v>
      </c>
      <c r="D95" s="320" t="s">
        <v>62</v>
      </c>
      <c r="E95" s="1033"/>
      <c r="F95" s="412"/>
    </row>
    <row r="96" spans="1:6" s="681" customFormat="1">
      <c r="A96" s="282"/>
      <c r="B96" s="315" t="s">
        <v>1745</v>
      </c>
      <c r="C96" s="316"/>
      <c r="D96" s="317"/>
      <c r="E96" s="1018"/>
      <c r="F96" s="391"/>
    </row>
    <row r="97" spans="1:6" s="681" customFormat="1">
      <c r="A97" s="282"/>
      <c r="B97" s="315" t="s">
        <v>1744</v>
      </c>
      <c r="C97" s="316"/>
      <c r="D97" s="317"/>
      <c r="E97" s="1018"/>
      <c r="F97" s="391"/>
    </row>
    <row r="98" spans="1:6" s="681" customFormat="1" ht="38.25">
      <c r="A98" s="282"/>
      <c r="B98" s="315" t="s">
        <v>1874</v>
      </c>
      <c r="C98" s="316">
        <v>1</v>
      </c>
      <c r="D98" s="317" t="s">
        <v>62</v>
      </c>
      <c r="E98" s="1018"/>
      <c r="F98" s="391"/>
    </row>
    <row r="99" spans="1:6" s="681" customFormat="1">
      <c r="A99" s="282"/>
      <c r="B99" s="318" t="s">
        <v>1873</v>
      </c>
      <c r="C99" s="319">
        <v>1</v>
      </c>
      <c r="D99" s="320" t="s">
        <v>856</v>
      </c>
      <c r="E99" s="1018"/>
      <c r="F99" s="391"/>
    </row>
    <row r="100" spans="1:6" s="681" customFormat="1">
      <c r="A100" s="282"/>
      <c r="B100" s="315" t="s">
        <v>1742</v>
      </c>
      <c r="C100" s="316">
        <v>1</v>
      </c>
      <c r="D100" s="317" t="s">
        <v>62</v>
      </c>
      <c r="E100" s="1018"/>
      <c r="F100" s="391"/>
    </row>
    <row r="101" spans="1:6" s="681" customFormat="1" ht="25.5">
      <c r="A101" s="282"/>
      <c r="B101" s="315" t="s">
        <v>1741</v>
      </c>
      <c r="C101" s="316">
        <v>1</v>
      </c>
      <c r="D101" s="317" t="s">
        <v>856</v>
      </c>
      <c r="E101" s="1018"/>
      <c r="F101" s="391"/>
    </row>
    <row r="102" spans="1:6" s="681" customFormat="1">
      <c r="A102" s="282"/>
      <c r="B102" s="315"/>
      <c r="C102" s="316"/>
      <c r="D102" s="317"/>
      <c r="E102" s="1018"/>
      <c r="F102" s="391"/>
    </row>
    <row r="103" spans="1:6" s="681" customFormat="1" ht="25.5">
      <c r="A103" s="282" t="s">
        <v>33</v>
      </c>
      <c r="B103" s="334" t="s">
        <v>1735</v>
      </c>
      <c r="C103" s="516">
        <v>2</v>
      </c>
      <c r="D103" s="284" t="s">
        <v>62</v>
      </c>
      <c r="E103" s="1015"/>
      <c r="F103" s="391">
        <f>C103*E103</f>
        <v>0</v>
      </c>
    </row>
    <row r="104" spans="1:6" s="681" customFormat="1" ht="25.5">
      <c r="A104" s="282" t="s">
        <v>43</v>
      </c>
      <c r="B104" s="334" t="s">
        <v>1734</v>
      </c>
      <c r="C104" s="517">
        <v>30</v>
      </c>
      <c r="D104" s="335" t="s">
        <v>216</v>
      </c>
      <c r="E104" s="1015"/>
      <c r="F104" s="391">
        <f>C104*E104</f>
        <v>0</v>
      </c>
    </row>
    <row r="105" spans="1:6" s="681" customFormat="1" ht="25.5">
      <c r="A105" s="282" t="s">
        <v>45</v>
      </c>
      <c r="B105" s="334" t="s">
        <v>1733</v>
      </c>
      <c r="C105" s="517">
        <v>8</v>
      </c>
      <c r="D105" s="335" t="s">
        <v>216</v>
      </c>
      <c r="E105" s="1015"/>
      <c r="F105" s="391">
        <f>C105*E105</f>
        <v>0</v>
      </c>
    </row>
    <row r="106" spans="1:6" s="681" customFormat="1" ht="25.5">
      <c r="A106" s="282" t="s">
        <v>44</v>
      </c>
      <c r="B106" s="334" t="s">
        <v>1732</v>
      </c>
      <c r="C106" s="517">
        <v>10</v>
      </c>
      <c r="D106" s="335" t="s">
        <v>216</v>
      </c>
      <c r="E106" s="1015"/>
      <c r="F106" s="391">
        <f>C106*E106</f>
        <v>0</v>
      </c>
    </row>
    <row r="107" spans="1:6" s="681" customFormat="1" ht="38.25">
      <c r="A107" s="282" t="s">
        <v>46</v>
      </c>
      <c r="B107" s="334" t="s">
        <v>1731</v>
      </c>
      <c r="C107" s="516"/>
      <c r="D107" s="284"/>
      <c r="E107" s="1018"/>
      <c r="F107" s="391"/>
    </row>
    <row r="108" spans="1:6" s="681" customFormat="1" ht="51">
      <c r="A108" s="282" t="s">
        <v>47</v>
      </c>
      <c r="B108" s="322" t="s">
        <v>1730</v>
      </c>
      <c r="C108" s="336">
        <v>4</v>
      </c>
      <c r="D108" s="337" t="s">
        <v>856</v>
      </c>
      <c r="E108" s="1015"/>
      <c r="F108" s="391">
        <f>C108*E108</f>
        <v>0</v>
      </c>
    </row>
    <row r="109" spans="1:6" s="681" customFormat="1" ht="85.5" customHeight="1">
      <c r="A109" s="282" t="s">
        <v>51</v>
      </c>
      <c r="B109" s="798" t="s">
        <v>1728</v>
      </c>
      <c r="C109" s="286">
        <v>1</v>
      </c>
      <c r="D109" s="287" t="s">
        <v>856</v>
      </c>
      <c r="E109" s="1015"/>
      <c r="F109" s="391">
        <f>C109*E109</f>
        <v>0</v>
      </c>
    </row>
    <row r="110" spans="1:6" s="665" customFormat="1" ht="25.5">
      <c r="A110" s="282" t="s">
        <v>63</v>
      </c>
      <c r="B110" s="283" t="s">
        <v>1727</v>
      </c>
      <c r="C110" s="516">
        <v>90</v>
      </c>
      <c r="D110" s="284" t="s">
        <v>216</v>
      </c>
      <c r="E110" s="1015"/>
      <c r="F110" s="391">
        <f>E110*C110</f>
        <v>0</v>
      </c>
    </row>
    <row r="111" spans="1:6" s="665" customFormat="1">
      <c r="A111" s="282"/>
      <c r="B111" s="341" t="s">
        <v>1726</v>
      </c>
      <c r="C111" s="342"/>
      <c r="D111" s="343"/>
      <c r="E111" s="1035"/>
      <c r="F111" s="408"/>
    </row>
    <row r="112" spans="1:6" s="665" customFormat="1" ht="26.25" thickBot="1">
      <c r="A112" s="282" t="s">
        <v>64</v>
      </c>
      <c r="B112" s="344" t="s">
        <v>1725</v>
      </c>
      <c r="C112" s="345">
        <v>1</v>
      </c>
      <c r="D112" s="346" t="s">
        <v>856</v>
      </c>
      <c r="E112" s="1036"/>
      <c r="F112" s="409">
        <f>C112*E112</f>
        <v>0</v>
      </c>
    </row>
    <row r="113" spans="1:8" s="665" customFormat="1" ht="13.5" thickBot="1">
      <c r="A113" s="1776" t="s">
        <v>1724</v>
      </c>
      <c r="B113" s="1776"/>
      <c r="C113" s="1776"/>
      <c r="D113" s="1776"/>
      <c r="E113" s="1019"/>
      <c r="F113" s="688">
        <f>SUM(F94:F112)</f>
        <v>0</v>
      </c>
    </row>
    <row r="114" spans="1:8" s="665" customFormat="1">
      <c r="A114" s="709"/>
      <c r="B114" s="663"/>
      <c r="C114" s="663"/>
      <c r="D114" s="663"/>
      <c r="E114" s="1037"/>
      <c r="F114" s="385"/>
    </row>
    <row r="115" spans="1:8" s="681" customFormat="1">
      <c r="E115" s="1038"/>
      <c r="F115" s="399"/>
      <c r="G115" s="420"/>
      <c r="H115" s="420"/>
    </row>
    <row r="116" spans="1:8" s="665" customFormat="1">
      <c r="A116" s="662" t="s">
        <v>80</v>
      </c>
      <c r="B116" s="666" t="s">
        <v>860</v>
      </c>
      <c r="C116" s="663"/>
      <c r="D116" s="663"/>
      <c r="E116" s="1020"/>
      <c r="F116" s="385"/>
    </row>
    <row r="117" spans="1:8" s="665" customFormat="1" ht="13.5" thickBot="1">
      <c r="A117" s="662" t="s">
        <v>1686</v>
      </c>
      <c r="B117" s="663"/>
      <c r="C117" s="663"/>
      <c r="D117" s="663"/>
      <c r="E117" s="1020"/>
      <c r="F117" s="385"/>
    </row>
    <row r="118" spans="1:8" s="665" customFormat="1" ht="25.5">
      <c r="A118" s="668" t="s">
        <v>1685</v>
      </c>
      <c r="B118" s="669" t="s">
        <v>1684</v>
      </c>
      <c r="C118" s="670" t="s">
        <v>6</v>
      </c>
      <c r="D118" s="671" t="s">
        <v>1683</v>
      </c>
      <c r="E118" s="1022" t="s">
        <v>1682</v>
      </c>
      <c r="F118" s="394" t="s">
        <v>1681</v>
      </c>
    </row>
    <row r="119" spans="1:8" s="665" customFormat="1" ht="13.5" thickBot="1">
      <c r="A119" s="683" t="s">
        <v>1680</v>
      </c>
      <c r="B119" s="684">
        <v>1</v>
      </c>
      <c r="C119" s="685">
        <v>2</v>
      </c>
      <c r="D119" s="686">
        <v>3</v>
      </c>
      <c r="E119" s="1023">
        <v>4</v>
      </c>
      <c r="F119" s="395" t="s">
        <v>1679</v>
      </c>
    </row>
    <row r="120" spans="1:8" s="665" customFormat="1" ht="25.5">
      <c r="A120" s="282" t="s">
        <v>11</v>
      </c>
      <c r="B120" s="283" t="s">
        <v>1678</v>
      </c>
      <c r="C120" s="516">
        <v>1</v>
      </c>
      <c r="D120" s="284" t="s">
        <v>856</v>
      </c>
      <c r="E120" s="1015"/>
      <c r="F120" s="391">
        <f>E120*C120</f>
        <v>0</v>
      </c>
    </row>
    <row r="121" spans="1:8" s="665" customFormat="1">
      <c r="A121" s="321" t="s">
        <v>15</v>
      </c>
      <c r="B121" s="341" t="s">
        <v>1677</v>
      </c>
      <c r="C121" s="342">
        <v>1</v>
      </c>
      <c r="D121" s="343" t="s">
        <v>856</v>
      </c>
      <c r="E121" s="1025"/>
      <c r="F121" s="401">
        <f>E121*C121</f>
        <v>0</v>
      </c>
    </row>
    <row r="122" spans="1:8" s="665" customFormat="1" ht="25.5">
      <c r="A122" s="296" t="s">
        <v>18</v>
      </c>
      <c r="B122" s="347" t="s">
        <v>1676</v>
      </c>
      <c r="C122" s="296">
        <v>1</v>
      </c>
      <c r="D122" s="296" t="s">
        <v>856</v>
      </c>
      <c r="E122" s="1025"/>
      <c r="F122" s="401">
        <f>C122*E122</f>
        <v>0</v>
      </c>
    </row>
    <row r="123" spans="1:8" s="665" customFormat="1" ht="13.5" thickBot="1">
      <c r="B123" s="348" t="s">
        <v>1675</v>
      </c>
      <c r="C123" s="349"/>
      <c r="D123" s="350"/>
      <c r="E123" s="682"/>
      <c r="F123" s="682">
        <f>SUM(F120:F122)</f>
        <v>0</v>
      </c>
    </row>
  </sheetData>
  <sheetProtection password="E8D1" sheet="1" objects="1" scenarios="1"/>
  <mergeCells count="5">
    <mergeCell ref="A32:D32"/>
    <mergeCell ref="A60:D60"/>
    <mergeCell ref="B64:D64"/>
    <mergeCell ref="B65:D65"/>
    <mergeCell ref="A113:D113"/>
  </mergeCells>
  <printOptions horizontalCentered="1"/>
  <pageMargins left="0.63968749999999996" right="0.30333333333333334" top="0.82113095238095235" bottom="0.78740157480314965" header="0.39370078740157483" footer="0.39370078740157483"/>
  <pageSetup paperSize="9" scale="92" firstPageNumber="0" fitToHeight="0" orientation="portrait" horizontalDpi="300" verticalDpi="300" r:id="rId1"/>
  <headerFooter alignWithMargins="0">
    <oddHeader>&amp;L&amp;"Arial Narrow,Navadno"&amp;8&amp;K04-024INVESTITOR:
MESTNA OBČINA NOVA GORICA&amp;C&amp;"Arial Narrow,Navadno"&amp;8&amp;K04-024SKUPNOSTNI CENTER NOVA GORICA
&amp;R&amp;"Arial Narrow,Navadno"&amp;8&amp;K04-024projekt št.: 1364
načrt št.: 1364-E</oddHeader>
    <oddFooter>&amp;L&amp;8&amp;K04-024&amp;A &amp;R&amp;8&amp;K04+039&amp;P/&amp;N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H123"/>
  <sheetViews>
    <sheetView view="pageBreakPreview" zoomScale="120" zoomScaleNormal="110" zoomScaleSheetLayoutView="120" workbookViewId="0">
      <selection activeCell="F19" sqref="F19"/>
    </sheetView>
  </sheetViews>
  <sheetFormatPr defaultColWidth="9.140625" defaultRowHeight="12.75"/>
  <cols>
    <col min="1" max="1" width="6.140625" style="694" customWidth="1"/>
    <col min="2" max="2" width="45.7109375" style="695" customWidth="1"/>
    <col min="3" max="4" width="8.7109375" style="695" customWidth="1"/>
    <col min="5" max="5" width="15.7109375" style="695" customWidth="1"/>
    <col min="6" max="6" width="15.7109375" style="403" customWidth="1"/>
    <col min="7" max="7" width="9.140625" style="695"/>
    <col min="8" max="8" width="64.28515625" style="695" customWidth="1"/>
    <col min="9" max="16384" width="9.140625" style="695"/>
  </cols>
  <sheetData>
    <row r="1" spans="1:7" s="665" customFormat="1">
      <c r="A1" s="662"/>
      <c r="B1" s="663"/>
      <c r="C1" s="663"/>
      <c r="D1" s="663"/>
      <c r="E1" s="664"/>
      <c r="F1" s="385"/>
    </row>
    <row r="2" spans="1:7" s="665" customFormat="1">
      <c r="A2" s="662" t="s">
        <v>1872</v>
      </c>
      <c r="B2" s="666" t="s">
        <v>1871</v>
      </c>
      <c r="C2" s="663"/>
      <c r="D2" s="663"/>
      <c r="E2" s="664"/>
      <c r="F2" s="385"/>
    </row>
    <row r="3" spans="1:7" s="665" customFormat="1" ht="25.5">
      <c r="A3" s="662"/>
      <c r="B3" s="666" t="s">
        <v>1881</v>
      </c>
      <c r="C3" s="663"/>
      <c r="D3" s="663"/>
      <c r="E3" s="664"/>
      <c r="F3" s="385"/>
    </row>
    <row r="4" spans="1:7" s="665" customFormat="1">
      <c r="A4" s="662"/>
      <c r="B4" s="666"/>
      <c r="C4" s="663"/>
      <c r="D4" s="663"/>
      <c r="E4" s="664"/>
      <c r="F4" s="385"/>
    </row>
    <row r="5" spans="1:7" s="665" customFormat="1" ht="13.5" thickBot="1">
      <c r="B5" s="710" t="s">
        <v>1674</v>
      </c>
      <c r="C5" s="710"/>
      <c r="D5" s="710"/>
      <c r="E5" s="664"/>
      <c r="F5" s="385"/>
    </row>
    <row r="6" spans="1:7" s="665" customFormat="1" ht="13.5" thickBot="1">
      <c r="A6" s="711"/>
      <c r="B6" s="712" t="s">
        <v>1673</v>
      </c>
      <c r="C6" s="713"/>
      <c r="D6" s="690"/>
      <c r="E6" s="690"/>
      <c r="F6" s="386" t="s">
        <v>1672</v>
      </c>
    </row>
    <row r="7" spans="1:7" s="665" customFormat="1" ht="13.5">
      <c r="A7" s="282" t="str">
        <f>A15</f>
        <v>I.</v>
      </c>
      <c r="B7" s="714" t="str">
        <f>B15</f>
        <v>SVETILKE</v>
      </c>
      <c r="C7" s="715"/>
      <c r="D7" s="691"/>
      <c r="E7" s="691"/>
      <c r="F7" s="388">
        <f>F30</f>
        <v>0</v>
      </c>
    </row>
    <row r="8" spans="1:7" s="665" customFormat="1" ht="13.5">
      <c r="A8" s="282" t="str">
        <f>A32</f>
        <v>II.</v>
      </c>
      <c r="B8" s="353" t="str">
        <f>B32</f>
        <v>INSTALACIJSKI MATERIAL</v>
      </c>
      <c r="C8" s="354"/>
      <c r="D8" s="302"/>
      <c r="E8" s="302"/>
      <c r="F8" s="387">
        <f>F59</f>
        <v>0</v>
      </c>
    </row>
    <row r="9" spans="1:7" s="665" customFormat="1" ht="13.5">
      <c r="A9" s="282" t="str">
        <f>A61</f>
        <v>III.</v>
      </c>
      <c r="B9" s="353" t="str">
        <f>B61</f>
        <v>ELEKTRO RAZDELILCI</v>
      </c>
      <c r="C9" s="354"/>
      <c r="D9" s="302"/>
      <c r="E9" s="302"/>
      <c r="F9" s="387">
        <f>F84</f>
        <v>0</v>
      </c>
    </row>
    <row r="10" spans="1:7">
      <c r="A10" s="356" t="str">
        <f>A89</f>
        <v>V.</v>
      </c>
      <c r="B10" s="353" t="str">
        <f>B89</f>
        <v>UNIVERZALNO OŽIČENJE</v>
      </c>
      <c r="C10" s="357"/>
      <c r="D10" s="303"/>
      <c r="E10" s="303"/>
      <c r="F10" s="387">
        <f>F113</f>
        <v>0</v>
      </c>
    </row>
    <row r="11" spans="1:7" ht="13.5" thickBot="1">
      <c r="A11" s="282" t="str">
        <f>A116</f>
        <v>VIII.</v>
      </c>
      <c r="B11" s="353" t="str">
        <f>B116</f>
        <v>SPLOŠNO</v>
      </c>
      <c r="C11" s="357"/>
      <c r="D11" s="303"/>
      <c r="E11" s="303"/>
      <c r="F11" s="387">
        <f>F123</f>
        <v>0</v>
      </c>
    </row>
    <row r="12" spans="1:7" ht="13.5" thickBot="1">
      <c r="A12" s="687"/>
      <c r="B12" s="716" t="s">
        <v>1669</v>
      </c>
      <c r="C12" s="717"/>
      <c r="D12" s="692"/>
      <c r="E12" s="692"/>
      <c r="F12" s="388">
        <f>SUM(E7:F11)</f>
        <v>0</v>
      </c>
      <c r="G12" s="421"/>
    </row>
    <row r="13" spans="1:7" ht="26.25" thickBot="1">
      <c r="A13" s="718"/>
      <c r="B13" s="719" t="s">
        <v>1668</v>
      </c>
      <c r="C13" s="720"/>
      <c r="D13" s="693"/>
      <c r="E13" s="693"/>
      <c r="F13" s="386">
        <f>SUM(E12:F12)</f>
        <v>0</v>
      </c>
      <c r="G13" s="421"/>
    </row>
    <row r="14" spans="1:7" s="665" customFormat="1">
      <c r="A14" s="662"/>
      <c r="B14" s="663"/>
      <c r="C14" s="663"/>
      <c r="D14" s="663"/>
      <c r="E14" s="664"/>
      <c r="F14" s="385"/>
    </row>
    <row r="15" spans="1:7" s="665" customFormat="1">
      <c r="A15" s="662" t="s">
        <v>0</v>
      </c>
      <c r="B15" s="666" t="s">
        <v>1870</v>
      </c>
      <c r="C15" s="663"/>
      <c r="D15" s="663"/>
      <c r="E15" s="664"/>
      <c r="F15" s="385"/>
    </row>
    <row r="16" spans="1:7" s="665" customFormat="1" ht="39" thickBot="1">
      <c r="A16" s="662"/>
      <c r="B16" s="1756" t="s">
        <v>2217</v>
      </c>
      <c r="C16" s="663"/>
      <c r="D16" s="663"/>
      <c r="E16" s="664"/>
      <c r="F16" s="385"/>
    </row>
    <row r="17" spans="1:7" s="665" customFormat="1" ht="25.5">
      <c r="A17" s="668" t="s">
        <v>1685</v>
      </c>
      <c r="B17" s="669" t="s">
        <v>1684</v>
      </c>
      <c r="C17" s="670" t="s">
        <v>6</v>
      </c>
      <c r="D17" s="671" t="s">
        <v>1683</v>
      </c>
      <c r="E17" s="672" t="s">
        <v>1682</v>
      </c>
      <c r="F17" s="404" t="s">
        <v>1681</v>
      </c>
    </row>
    <row r="18" spans="1:7" s="665" customFormat="1">
      <c r="A18" s="673" t="s">
        <v>1680</v>
      </c>
      <c r="B18" s="674">
        <v>1</v>
      </c>
      <c r="C18" s="675">
        <v>2</v>
      </c>
      <c r="D18" s="676">
        <v>3</v>
      </c>
      <c r="E18" s="515">
        <v>4</v>
      </c>
      <c r="F18" s="405" t="s">
        <v>1679</v>
      </c>
    </row>
    <row r="19" spans="1:7" s="681" customFormat="1" ht="96" customHeight="1">
      <c r="A19" s="677" t="s">
        <v>11</v>
      </c>
      <c r="B19" s="678" t="s">
        <v>1869</v>
      </c>
      <c r="C19" s="679">
        <v>10</v>
      </c>
      <c r="D19" s="680" t="s">
        <v>62</v>
      </c>
      <c r="E19" s="1051"/>
      <c r="F19" s="406">
        <f t="shared" ref="F19:F25" si="0">+C19*E19</f>
        <v>0</v>
      </c>
    </row>
    <row r="20" spans="1:7" s="681" customFormat="1" ht="102">
      <c r="A20" s="677" t="s">
        <v>33</v>
      </c>
      <c r="B20" s="678" t="s">
        <v>1868</v>
      </c>
      <c r="C20" s="679">
        <v>8</v>
      </c>
      <c r="D20" s="680" t="s">
        <v>62</v>
      </c>
      <c r="E20" s="1014"/>
      <c r="F20" s="406">
        <f t="shared" si="0"/>
        <v>0</v>
      </c>
    </row>
    <row r="21" spans="1:7" s="681" customFormat="1" ht="109.5" customHeight="1">
      <c r="A21" s="677" t="s">
        <v>14</v>
      </c>
      <c r="B21" s="678" t="s">
        <v>1867</v>
      </c>
      <c r="C21" s="679">
        <v>18</v>
      </c>
      <c r="D21" s="680" t="s">
        <v>62</v>
      </c>
      <c r="E21" s="1014"/>
      <c r="F21" s="406">
        <f t="shared" si="0"/>
        <v>0</v>
      </c>
    </row>
    <row r="22" spans="1:7" s="681" customFormat="1" ht="110.25" customHeight="1">
      <c r="A22" s="677" t="s">
        <v>15</v>
      </c>
      <c r="B22" s="678" t="s">
        <v>1866</v>
      </c>
      <c r="C22" s="679">
        <v>4</v>
      </c>
      <c r="D22" s="680" t="s">
        <v>62</v>
      </c>
      <c r="E22" s="1014"/>
      <c r="F22" s="406">
        <f t="shared" si="0"/>
        <v>0</v>
      </c>
    </row>
    <row r="23" spans="1:7" s="681" customFormat="1" ht="114.75">
      <c r="A23" s="677" t="s">
        <v>18</v>
      </c>
      <c r="B23" s="678" t="s">
        <v>1865</v>
      </c>
      <c r="C23" s="679">
        <v>4</v>
      </c>
      <c r="D23" s="680" t="s">
        <v>62</v>
      </c>
      <c r="E23" s="1014"/>
      <c r="F23" s="406">
        <f t="shared" si="0"/>
        <v>0</v>
      </c>
    </row>
    <row r="24" spans="1:7" s="681" customFormat="1" ht="78" customHeight="1">
      <c r="A24" s="677" t="s">
        <v>43</v>
      </c>
      <c r="B24" s="678" t="s">
        <v>1863</v>
      </c>
      <c r="C24" s="679">
        <v>2</v>
      </c>
      <c r="D24" s="680" t="s">
        <v>62</v>
      </c>
      <c r="E24" s="1014"/>
      <c r="F24" s="406">
        <f t="shared" si="0"/>
        <v>0</v>
      </c>
    </row>
    <row r="25" spans="1:7" s="681" customFormat="1" ht="97.5" customHeight="1">
      <c r="A25" s="677" t="s">
        <v>44</v>
      </c>
      <c r="B25" s="678" t="s">
        <v>1862</v>
      </c>
      <c r="C25" s="679">
        <v>2</v>
      </c>
      <c r="D25" s="680" t="s">
        <v>62</v>
      </c>
      <c r="E25" s="1014"/>
      <c r="F25" s="406">
        <f t="shared" si="0"/>
        <v>0</v>
      </c>
    </row>
    <row r="26" spans="1:7" s="681" customFormat="1" ht="22.5" customHeight="1">
      <c r="A26" s="677"/>
      <c r="B26" s="678" t="s">
        <v>1861</v>
      </c>
      <c r="C26" s="679"/>
      <c r="D26" s="680"/>
      <c r="E26" s="1050"/>
      <c r="F26" s="406"/>
    </row>
    <row r="27" spans="1:7" s="681" customFormat="1" ht="25.5">
      <c r="A27" s="677" t="s">
        <v>46</v>
      </c>
      <c r="B27" s="678" t="s">
        <v>1860</v>
      </c>
      <c r="C27" s="679">
        <v>6</v>
      </c>
      <c r="D27" s="680" t="s">
        <v>62</v>
      </c>
      <c r="E27" s="1014"/>
      <c r="F27" s="406">
        <f>+C27*E27</f>
        <v>0</v>
      </c>
    </row>
    <row r="28" spans="1:7" s="681" customFormat="1" ht="25.5">
      <c r="A28" s="677" t="s">
        <v>48</v>
      </c>
      <c r="B28" s="678" t="s">
        <v>1858</v>
      </c>
      <c r="C28" s="679">
        <v>3</v>
      </c>
      <c r="D28" s="680" t="s">
        <v>62</v>
      </c>
      <c r="E28" s="1014"/>
      <c r="F28" s="406">
        <f>+C28*E28</f>
        <v>0</v>
      </c>
    </row>
    <row r="29" spans="1:7" s="681" customFormat="1" ht="25.5">
      <c r="A29" s="677" t="s">
        <v>51</v>
      </c>
      <c r="B29" s="678" t="s">
        <v>1856</v>
      </c>
      <c r="C29" s="679">
        <v>1</v>
      </c>
      <c r="D29" s="680" t="s">
        <v>62</v>
      </c>
      <c r="E29" s="1014"/>
      <c r="F29" s="406">
        <f>+C29*E29</f>
        <v>0</v>
      </c>
    </row>
    <row r="30" spans="1:7" s="681" customFormat="1" ht="13.5" thickBot="1">
      <c r="A30" s="1777" t="s">
        <v>1855</v>
      </c>
      <c r="B30" s="1777"/>
      <c r="C30" s="1777"/>
      <c r="D30" s="1777"/>
      <c r="E30" s="1030"/>
      <c r="F30" s="682">
        <f>SUM(F19:F29)</f>
        <v>0</v>
      </c>
      <c r="G30" s="280"/>
    </row>
    <row r="31" spans="1:7" s="681" customFormat="1">
      <c r="A31" s="662"/>
      <c r="B31" s="663"/>
      <c r="C31" s="663"/>
      <c r="D31" s="663"/>
      <c r="E31" s="1020"/>
      <c r="F31" s="385"/>
    </row>
    <row r="32" spans="1:7" s="681" customFormat="1">
      <c r="A32" s="662" t="s">
        <v>85</v>
      </c>
      <c r="B32" s="666" t="s">
        <v>1854</v>
      </c>
      <c r="C32" s="663"/>
      <c r="D32" s="663"/>
      <c r="E32" s="1020"/>
      <c r="F32" s="385"/>
    </row>
    <row r="33" spans="1:6" s="681" customFormat="1" ht="13.5" thickBot="1">
      <c r="A33" s="662"/>
      <c r="B33" s="667" t="s">
        <v>1348</v>
      </c>
      <c r="C33" s="663"/>
      <c r="D33" s="663"/>
      <c r="E33" s="1020"/>
      <c r="F33" s="385"/>
    </row>
    <row r="34" spans="1:6" s="681" customFormat="1" ht="25.5">
      <c r="A34" s="668" t="s">
        <v>1685</v>
      </c>
      <c r="B34" s="669" t="s">
        <v>1684</v>
      </c>
      <c r="C34" s="670" t="s">
        <v>6</v>
      </c>
      <c r="D34" s="671" t="s">
        <v>1683</v>
      </c>
      <c r="E34" s="1022" t="s">
        <v>1682</v>
      </c>
      <c r="F34" s="389" t="s">
        <v>1681</v>
      </c>
    </row>
    <row r="35" spans="1:6" s="681" customFormat="1" ht="13.5" thickBot="1">
      <c r="A35" s="683" t="s">
        <v>1680</v>
      </c>
      <c r="B35" s="684">
        <v>1</v>
      </c>
      <c r="C35" s="685">
        <v>2</v>
      </c>
      <c r="D35" s="686">
        <v>3</v>
      </c>
      <c r="E35" s="1023">
        <v>4</v>
      </c>
      <c r="F35" s="390" t="s">
        <v>1679</v>
      </c>
    </row>
    <row r="36" spans="1:6" s="681" customFormat="1" ht="38.25">
      <c r="A36" s="282" t="s">
        <v>11</v>
      </c>
      <c r="B36" s="1755" t="s">
        <v>2218</v>
      </c>
      <c r="C36" s="516">
        <v>26</v>
      </c>
      <c r="D36" s="284" t="s">
        <v>62</v>
      </c>
      <c r="E36" s="1015"/>
      <c r="F36" s="391">
        <f t="shared" ref="F36:F42" si="1">E36*C36</f>
        <v>0</v>
      </c>
    </row>
    <row r="37" spans="1:6" s="681" customFormat="1" ht="25.5">
      <c r="A37" s="282" t="s">
        <v>18</v>
      </c>
      <c r="B37" s="283" t="s">
        <v>1853</v>
      </c>
      <c r="C37" s="516">
        <v>14</v>
      </c>
      <c r="D37" s="284" t="s">
        <v>62</v>
      </c>
      <c r="E37" s="1015"/>
      <c r="F37" s="391">
        <f t="shared" si="1"/>
        <v>0</v>
      </c>
    </row>
    <row r="38" spans="1:6" s="681" customFormat="1">
      <c r="A38" s="282" t="s">
        <v>41</v>
      </c>
      <c r="B38" s="283" t="s">
        <v>1852</v>
      </c>
      <c r="C38" s="516">
        <v>4</v>
      </c>
      <c r="D38" s="284" t="s">
        <v>62</v>
      </c>
      <c r="E38" s="1015"/>
      <c r="F38" s="391">
        <f t="shared" si="1"/>
        <v>0</v>
      </c>
    </row>
    <row r="39" spans="1:6" s="681" customFormat="1">
      <c r="A39" s="282" t="s">
        <v>43</v>
      </c>
      <c r="B39" s="283" t="s">
        <v>1851</v>
      </c>
      <c r="C39" s="516">
        <v>78</v>
      </c>
      <c r="D39" s="284" t="s">
        <v>62</v>
      </c>
      <c r="E39" s="1015"/>
      <c r="F39" s="391">
        <f t="shared" si="1"/>
        <v>0</v>
      </c>
    </row>
    <row r="40" spans="1:6" s="681" customFormat="1" ht="25.5">
      <c r="A40" s="282" t="s">
        <v>48</v>
      </c>
      <c r="B40" s="283" t="s">
        <v>1849</v>
      </c>
      <c r="C40" s="516">
        <v>2</v>
      </c>
      <c r="D40" s="284" t="s">
        <v>216</v>
      </c>
      <c r="E40" s="1015"/>
      <c r="F40" s="391">
        <f t="shared" si="1"/>
        <v>0</v>
      </c>
    </row>
    <row r="41" spans="1:6" s="681" customFormat="1" ht="25.5">
      <c r="A41" s="282" t="s">
        <v>50</v>
      </c>
      <c r="B41" s="283" t="s">
        <v>1848</v>
      </c>
      <c r="C41" s="516">
        <v>4</v>
      </c>
      <c r="D41" s="284" t="s">
        <v>62</v>
      </c>
      <c r="E41" s="1015"/>
      <c r="F41" s="391">
        <f t="shared" si="1"/>
        <v>0</v>
      </c>
    </row>
    <row r="42" spans="1:6" s="681" customFormat="1" ht="38.25">
      <c r="A42" s="282" t="s">
        <v>63</v>
      </c>
      <c r="B42" s="283" t="s">
        <v>1847</v>
      </c>
      <c r="C42" s="516">
        <v>2</v>
      </c>
      <c r="D42" s="284" t="s">
        <v>62</v>
      </c>
      <c r="E42" s="1015"/>
      <c r="F42" s="391">
        <f t="shared" si="1"/>
        <v>0</v>
      </c>
    </row>
    <row r="43" spans="1:6" s="681" customFormat="1" ht="25.5">
      <c r="A43" s="687"/>
      <c r="B43" s="285" t="s">
        <v>1845</v>
      </c>
      <c r="C43" s="286"/>
      <c r="D43" s="287"/>
      <c r="E43" s="1016"/>
      <c r="F43" s="396"/>
    </row>
    <row r="44" spans="1:6" s="681" customFormat="1" ht="38.25">
      <c r="A44" s="282"/>
      <c r="B44" s="288" t="s">
        <v>1844</v>
      </c>
      <c r="C44" s="516"/>
      <c r="D44" s="284"/>
      <c r="E44" s="1017"/>
      <c r="F44" s="396"/>
    </row>
    <row r="45" spans="1:6" s="681" customFormat="1" ht="25.5">
      <c r="A45" s="282" t="s">
        <v>78</v>
      </c>
      <c r="B45" s="283" t="s">
        <v>1841</v>
      </c>
      <c r="C45" s="516">
        <v>40</v>
      </c>
      <c r="D45" s="284" t="s">
        <v>216</v>
      </c>
      <c r="E45" s="1015"/>
      <c r="F45" s="391">
        <f t="shared" ref="F45:F49" si="2">E45*C45</f>
        <v>0</v>
      </c>
    </row>
    <row r="46" spans="1:6" s="681" customFormat="1" ht="25.5">
      <c r="A46" s="282" t="s">
        <v>79</v>
      </c>
      <c r="B46" s="283" t="s">
        <v>1840</v>
      </c>
      <c r="C46" s="516">
        <v>10</v>
      </c>
      <c r="D46" s="284" t="s">
        <v>216</v>
      </c>
      <c r="E46" s="1015"/>
      <c r="F46" s="391">
        <f t="shared" si="2"/>
        <v>0</v>
      </c>
    </row>
    <row r="47" spans="1:6" s="665" customFormat="1" ht="25.5">
      <c r="A47" s="282" t="s">
        <v>1016</v>
      </c>
      <c r="B47" s="283" t="s">
        <v>1837</v>
      </c>
      <c r="C47" s="516">
        <v>700</v>
      </c>
      <c r="D47" s="284" t="s">
        <v>216</v>
      </c>
      <c r="E47" s="1015"/>
      <c r="F47" s="391">
        <f t="shared" si="2"/>
        <v>0</v>
      </c>
    </row>
    <row r="48" spans="1:6" s="665" customFormat="1" ht="25.5">
      <c r="A48" s="282" t="s">
        <v>1014</v>
      </c>
      <c r="B48" s="283" t="s">
        <v>1836</v>
      </c>
      <c r="C48" s="516">
        <v>800</v>
      </c>
      <c r="D48" s="284" t="s">
        <v>216</v>
      </c>
      <c r="E48" s="1015"/>
      <c r="F48" s="391">
        <f t="shared" si="2"/>
        <v>0</v>
      </c>
    </row>
    <row r="49" spans="1:8" s="681" customFormat="1" ht="25.5">
      <c r="A49" s="282" t="s">
        <v>320</v>
      </c>
      <c r="B49" s="283" t="s">
        <v>1727</v>
      </c>
      <c r="C49" s="516">
        <f>SUM(C47:C48)</f>
        <v>1500</v>
      </c>
      <c r="D49" s="284" t="s">
        <v>216</v>
      </c>
      <c r="E49" s="1015"/>
      <c r="F49" s="391">
        <f t="shared" si="2"/>
        <v>0</v>
      </c>
    </row>
    <row r="50" spans="1:8" s="681" customFormat="1" ht="25.5">
      <c r="A50" s="282" t="s">
        <v>1820</v>
      </c>
      <c r="B50" s="283" t="s">
        <v>1819</v>
      </c>
      <c r="C50" s="516">
        <v>40</v>
      </c>
      <c r="D50" s="284" t="s">
        <v>216</v>
      </c>
      <c r="E50" s="1015"/>
      <c r="F50" s="391">
        <f t="shared" ref="F50:F58" si="3">E50*C50</f>
        <v>0</v>
      </c>
    </row>
    <row r="51" spans="1:8" s="681" customFormat="1" ht="25.5">
      <c r="A51" s="282" t="s">
        <v>324</v>
      </c>
      <c r="B51" s="283" t="s">
        <v>1818</v>
      </c>
      <c r="C51" s="516">
        <v>40</v>
      </c>
      <c r="D51" s="284" t="s">
        <v>216</v>
      </c>
      <c r="E51" s="1015"/>
      <c r="F51" s="391">
        <f t="shared" si="3"/>
        <v>0</v>
      </c>
    </row>
    <row r="52" spans="1:8" s="681" customFormat="1" ht="25.5">
      <c r="A52" s="282" t="s">
        <v>325</v>
      </c>
      <c r="B52" s="283" t="s">
        <v>1817</v>
      </c>
      <c r="C52" s="516">
        <v>20</v>
      </c>
      <c r="D52" s="284" t="s">
        <v>216</v>
      </c>
      <c r="E52" s="1015"/>
      <c r="F52" s="391">
        <f t="shared" si="3"/>
        <v>0</v>
      </c>
    </row>
    <row r="53" spans="1:8" s="681" customFormat="1" ht="25.5">
      <c r="A53" s="282" t="s">
        <v>326</v>
      </c>
      <c r="B53" s="283" t="s">
        <v>1816</v>
      </c>
      <c r="C53" s="516">
        <v>20</v>
      </c>
      <c r="D53" s="284" t="s">
        <v>216</v>
      </c>
      <c r="E53" s="1015"/>
      <c r="F53" s="391">
        <f t="shared" si="3"/>
        <v>0</v>
      </c>
      <c r="H53" s="289"/>
    </row>
    <row r="54" spans="1:8" s="681" customFormat="1">
      <c r="A54" s="282" t="s">
        <v>1815</v>
      </c>
      <c r="B54" s="283" t="s">
        <v>1814</v>
      </c>
      <c r="C54" s="516">
        <v>1</v>
      </c>
      <c r="D54" s="284" t="s">
        <v>856</v>
      </c>
      <c r="E54" s="1015"/>
      <c r="F54" s="391">
        <f t="shared" si="3"/>
        <v>0</v>
      </c>
      <c r="H54" s="289"/>
    </row>
    <row r="55" spans="1:8" s="681" customFormat="1" ht="25.5">
      <c r="A55" s="282" t="s">
        <v>1813</v>
      </c>
      <c r="B55" s="283" t="s">
        <v>1812</v>
      </c>
      <c r="C55" s="516">
        <v>1</v>
      </c>
      <c r="D55" s="284" t="s">
        <v>856</v>
      </c>
      <c r="E55" s="1015"/>
      <c r="F55" s="391">
        <f t="shared" si="3"/>
        <v>0</v>
      </c>
      <c r="H55" s="289"/>
    </row>
    <row r="56" spans="1:8" s="681" customFormat="1" ht="25.5">
      <c r="A56" s="282" t="s">
        <v>1811</v>
      </c>
      <c r="B56" s="283" t="s">
        <v>1810</v>
      </c>
      <c r="C56" s="516">
        <v>2</v>
      </c>
      <c r="D56" s="284" t="s">
        <v>856</v>
      </c>
      <c r="E56" s="1015"/>
      <c r="F56" s="391">
        <f t="shared" si="3"/>
        <v>0</v>
      </c>
      <c r="H56" s="289"/>
    </row>
    <row r="57" spans="1:8" s="681" customFormat="1" ht="25.5">
      <c r="A57" s="282" t="s">
        <v>1807</v>
      </c>
      <c r="B57" s="283" t="s">
        <v>1806</v>
      </c>
      <c r="C57" s="516">
        <v>2</v>
      </c>
      <c r="D57" s="284" t="s">
        <v>856</v>
      </c>
      <c r="E57" s="1015"/>
      <c r="F57" s="391">
        <f t="shared" si="3"/>
        <v>0</v>
      </c>
    </row>
    <row r="58" spans="1:8" s="681" customFormat="1" ht="13.5" thickBot="1">
      <c r="A58" s="282" t="s">
        <v>379</v>
      </c>
      <c r="B58" s="283" t="s">
        <v>1793</v>
      </c>
      <c r="C58" s="516">
        <v>1</v>
      </c>
      <c r="D58" s="284" t="s">
        <v>856</v>
      </c>
      <c r="E58" s="1015"/>
      <c r="F58" s="391">
        <f t="shared" si="3"/>
        <v>0</v>
      </c>
    </row>
    <row r="59" spans="1:8" s="681" customFormat="1" ht="13.5" thickBot="1">
      <c r="A59" s="1776" t="s">
        <v>1792</v>
      </c>
      <c r="B59" s="1776"/>
      <c r="C59" s="1776"/>
      <c r="D59" s="1776"/>
      <c r="E59" s="1019"/>
      <c r="F59" s="688">
        <f>SUM(F36:F58)</f>
        <v>0</v>
      </c>
      <c r="G59" s="290"/>
    </row>
    <row r="60" spans="1:8" s="681" customFormat="1">
      <c r="A60" s="662"/>
      <c r="B60" s="663"/>
      <c r="C60" s="663"/>
      <c r="D60" s="663"/>
      <c r="E60" s="1020"/>
      <c r="F60" s="385"/>
    </row>
    <row r="61" spans="1:8" s="681" customFormat="1">
      <c r="A61" s="662" t="s">
        <v>20</v>
      </c>
      <c r="B61" s="666" t="s">
        <v>1791</v>
      </c>
      <c r="C61" s="663"/>
      <c r="D61" s="663"/>
      <c r="E61" s="1020"/>
      <c r="F61" s="385"/>
    </row>
    <row r="62" spans="1:8" s="681" customFormat="1">
      <c r="A62" s="313"/>
      <c r="B62" s="667" t="s">
        <v>1723</v>
      </c>
      <c r="C62" s="314"/>
      <c r="D62" s="314"/>
      <c r="E62" s="1021"/>
      <c r="F62" s="393"/>
    </row>
    <row r="63" spans="1:8" s="681" customFormat="1">
      <c r="A63" s="313"/>
      <c r="B63" s="1778" t="s">
        <v>1790</v>
      </c>
      <c r="C63" s="1778"/>
      <c r="D63" s="1778"/>
      <c r="E63" s="1021"/>
      <c r="F63" s="393"/>
    </row>
    <row r="64" spans="1:8" s="681" customFormat="1" ht="92.25" customHeight="1" thickBot="1">
      <c r="A64" s="313"/>
      <c r="B64" s="1778" t="s">
        <v>1789</v>
      </c>
      <c r="C64" s="1778"/>
      <c r="D64" s="1778"/>
      <c r="E64" s="1021"/>
      <c r="F64" s="393"/>
    </row>
    <row r="65" spans="1:6" s="681" customFormat="1" ht="25.5">
      <c r="A65" s="668" t="s">
        <v>1685</v>
      </c>
      <c r="B65" s="669" t="s">
        <v>1684</v>
      </c>
      <c r="C65" s="670" t="s">
        <v>6</v>
      </c>
      <c r="D65" s="671" t="s">
        <v>1683</v>
      </c>
      <c r="E65" s="1022" t="s">
        <v>1682</v>
      </c>
      <c r="F65" s="394" t="s">
        <v>1681</v>
      </c>
    </row>
    <row r="66" spans="1:6" s="681" customFormat="1" ht="13.5" thickBot="1">
      <c r="A66" s="683" t="s">
        <v>1680</v>
      </c>
      <c r="B66" s="684">
        <v>1</v>
      </c>
      <c r="C66" s="685">
        <v>2</v>
      </c>
      <c r="D66" s="686">
        <v>3</v>
      </c>
      <c r="E66" s="1023">
        <v>4</v>
      </c>
      <c r="F66" s="395" t="s">
        <v>1679</v>
      </c>
    </row>
    <row r="67" spans="1:6" s="681" customFormat="1" ht="25.5">
      <c r="A67" s="282" t="s">
        <v>14</v>
      </c>
      <c r="B67" s="315" t="s">
        <v>1908</v>
      </c>
      <c r="C67" s="516">
        <v>2</v>
      </c>
      <c r="D67" s="284" t="s">
        <v>856</v>
      </c>
      <c r="E67" s="1015"/>
      <c r="F67" s="391">
        <f>C67*E67</f>
        <v>0</v>
      </c>
    </row>
    <row r="68" spans="1:6" s="681" customFormat="1">
      <c r="A68" s="282"/>
      <c r="B68" s="315" t="s">
        <v>1878</v>
      </c>
      <c r="C68" s="316">
        <v>0</v>
      </c>
      <c r="D68" s="317" t="s">
        <v>62</v>
      </c>
      <c r="E68" s="1024"/>
      <c r="F68" s="396"/>
    </row>
    <row r="69" spans="1:6" s="681" customFormat="1">
      <c r="A69" s="282"/>
      <c r="B69" s="315" t="s">
        <v>1787</v>
      </c>
      <c r="C69" s="316">
        <v>0</v>
      </c>
      <c r="D69" s="317" t="s">
        <v>62</v>
      </c>
      <c r="E69" s="1024"/>
      <c r="F69" s="396"/>
    </row>
    <row r="70" spans="1:6" s="681" customFormat="1">
      <c r="A70" s="282"/>
      <c r="B70" s="315" t="s">
        <v>1786</v>
      </c>
      <c r="C70" s="316">
        <v>1</v>
      </c>
      <c r="D70" s="317"/>
      <c r="E70" s="1024"/>
      <c r="F70" s="396"/>
    </row>
    <row r="71" spans="1:6" s="681" customFormat="1">
      <c r="A71" s="282"/>
      <c r="B71" s="315" t="s">
        <v>1781</v>
      </c>
      <c r="C71" s="316">
        <v>0</v>
      </c>
      <c r="D71" s="317" t="s">
        <v>62</v>
      </c>
      <c r="E71" s="1024"/>
      <c r="F71" s="396"/>
    </row>
    <row r="72" spans="1:6" s="681" customFormat="1">
      <c r="A72" s="282"/>
      <c r="B72" s="315" t="s">
        <v>1780</v>
      </c>
      <c r="C72" s="316">
        <v>0</v>
      </c>
      <c r="D72" s="317" t="s">
        <v>62</v>
      </c>
      <c r="E72" s="1024"/>
      <c r="F72" s="396"/>
    </row>
    <row r="73" spans="1:6" s="681" customFormat="1">
      <c r="A73" s="282"/>
      <c r="B73" s="315" t="s">
        <v>1779</v>
      </c>
      <c r="C73" s="316">
        <v>2</v>
      </c>
      <c r="D73" s="317" t="s">
        <v>62</v>
      </c>
      <c r="E73" s="1024"/>
      <c r="F73" s="396"/>
    </row>
    <row r="74" spans="1:6" s="681" customFormat="1">
      <c r="A74" s="687"/>
      <c r="B74" s="318" t="s">
        <v>1778</v>
      </c>
      <c r="C74" s="319">
        <v>0</v>
      </c>
      <c r="D74" s="320" t="s">
        <v>62</v>
      </c>
      <c r="E74" s="1024"/>
      <c r="F74" s="396"/>
    </row>
    <row r="75" spans="1:6" s="681" customFormat="1">
      <c r="A75" s="687"/>
      <c r="B75" s="318" t="s">
        <v>1877</v>
      </c>
      <c r="C75" s="319">
        <v>0</v>
      </c>
      <c r="D75" s="320" t="s">
        <v>62</v>
      </c>
      <c r="E75" s="1024"/>
      <c r="F75" s="396"/>
    </row>
    <row r="76" spans="1:6" s="681" customFormat="1">
      <c r="A76" s="282"/>
      <c r="B76" s="315" t="s">
        <v>1777</v>
      </c>
      <c r="C76" s="316">
        <v>10</v>
      </c>
      <c r="D76" s="317" t="s">
        <v>62</v>
      </c>
      <c r="E76" s="1024"/>
      <c r="F76" s="396"/>
    </row>
    <row r="77" spans="1:6" s="681" customFormat="1">
      <c r="A77" s="282"/>
      <c r="B77" s="315" t="s">
        <v>1776</v>
      </c>
      <c r="C77" s="316">
        <v>6</v>
      </c>
      <c r="D77" s="317" t="s">
        <v>62</v>
      </c>
      <c r="E77" s="1024"/>
      <c r="F77" s="396"/>
    </row>
    <row r="78" spans="1:6" s="681" customFormat="1">
      <c r="A78" s="282"/>
      <c r="B78" s="315" t="s">
        <v>1775</v>
      </c>
      <c r="C78" s="316">
        <v>0</v>
      </c>
      <c r="D78" s="317" t="s">
        <v>62</v>
      </c>
      <c r="E78" s="1024"/>
      <c r="F78" s="396"/>
    </row>
    <row r="79" spans="1:6" s="681" customFormat="1">
      <c r="A79" s="282"/>
      <c r="B79" s="315" t="s">
        <v>1774</v>
      </c>
      <c r="C79" s="316">
        <v>0</v>
      </c>
      <c r="D79" s="317" t="s">
        <v>62</v>
      </c>
      <c r="E79" s="1024"/>
      <c r="F79" s="396"/>
    </row>
    <row r="80" spans="1:6" s="681" customFormat="1">
      <c r="A80" s="282"/>
      <c r="B80" s="315" t="s">
        <v>1773</v>
      </c>
      <c r="C80" s="316">
        <v>0</v>
      </c>
      <c r="D80" s="317" t="s">
        <v>62</v>
      </c>
      <c r="E80" s="1024"/>
      <c r="F80" s="396"/>
    </row>
    <row r="81" spans="1:7" s="681" customFormat="1" ht="25.5">
      <c r="A81" s="321"/>
      <c r="B81" s="322" t="s">
        <v>1876</v>
      </c>
      <c r="C81" s="323">
        <v>0</v>
      </c>
      <c r="D81" s="317" t="s">
        <v>62</v>
      </c>
      <c r="E81" s="1024"/>
      <c r="F81" s="396"/>
    </row>
    <row r="82" spans="1:7" s="681" customFormat="1">
      <c r="A82" s="324"/>
      <c r="B82" s="325" t="s">
        <v>1691</v>
      </c>
      <c r="C82" s="326">
        <v>1</v>
      </c>
      <c r="D82" s="327" t="s">
        <v>856</v>
      </c>
      <c r="E82" s="1024"/>
      <c r="F82" s="396"/>
    </row>
    <row r="83" spans="1:7" s="681" customFormat="1" ht="13.5" thickBot="1">
      <c r="E83" s="1038"/>
      <c r="F83" s="399"/>
    </row>
    <row r="84" spans="1:7" s="681" customFormat="1" ht="13.5" thickBot="1">
      <c r="A84" s="328"/>
      <c r="B84" s="329" t="s">
        <v>1764</v>
      </c>
      <c r="C84" s="329"/>
      <c r="D84" s="329"/>
      <c r="E84" s="1049"/>
      <c r="F84" s="410">
        <f>SUM(F67:F83)</f>
        <v>0</v>
      </c>
      <c r="G84" s="290"/>
    </row>
    <row r="85" spans="1:7" s="681" customFormat="1">
      <c r="A85" s="663"/>
      <c r="B85" s="663"/>
      <c r="C85" s="663"/>
      <c r="D85" s="663"/>
      <c r="E85" s="1048"/>
      <c r="F85" s="398"/>
    </row>
    <row r="86" spans="1:7" s="681" customFormat="1">
      <c r="A86" s="663"/>
      <c r="B86" s="663"/>
      <c r="C86" s="663"/>
      <c r="D86" s="663"/>
      <c r="E86" s="1048"/>
      <c r="F86" s="398"/>
    </row>
    <row r="87" spans="1:7" s="681" customFormat="1">
      <c r="A87" s="662"/>
      <c r="B87" s="663"/>
      <c r="C87" s="663"/>
      <c r="D87" s="663"/>
      <c r="E87" s="1020"/>
      <c r="F87" s="385"/>
    </row>
    <row r="88" spans="1:7" s="665" customFormat="1">
      <c r="A88" s="662"/>
      <c r="B88" s="666" t="s">
        <v>1749</v>
      </c>
      <c r="C88" s="663"/>
      <c r="D88" s="663"/>
      <c r="E88" s="1020"/>
      <c r="F88" s="385"/>
    </row>
    <row r="89" spans="1:7" s="665" customFormat="1">
      <c r="A89" s="662" t="s">
        <v>53</v>
      </c>
      <c r="B89" s="666" t="s">
        <v>1748</v>
      </c>
      <c r="C89" s="663"/>
      <c r="D89" s="663"/>
      <c r="E89" s="1020"/>
      <c r="F89" s="385"/>
    </row>
    <row r="90" spans="1:7" s="665" customFormat="1" ht="13.5" thickBot="1">
      <c r="A90" s="662"/>
      <c r="B90" s="667" t="s">
        <v>1723</v>
      </c>
      <c r="C90" s="663"/>
      <c r="D90" s="663"/>
      <c r="E90" s="1020"/>
      <c r="F90" s="385"/>
    </row>
    <row r="91" spans="1:7" s="665" customFormat="1" ht="25.5">
      <c r="A91" s="668" t="s">
        <v>1685</v>
      </c>
      <c r="B91" s="669" t="s">
        <v>1684</v>
      </c>
      <c r="C91" s="670" t="s">
        <v>6</v>
      </c>
      <c r="D91" s="671" t="s">
        <v>1683</v>
      </c>
      <c r="E91" s="1022" t="s">
        <v>1682</v>
      </c>
      <c r="F91" s="394" t="s">
        <v>1681</v>
      </c>
    </row>
    <row r="92" spans="1:7" s="665" customFormat="1" ht="16.5" customHeight="1" thickBot="1">
      <c r="A92" s="683" t="s">
        <v>1680</v>
      </c>
      <c r="B92" s="684">
        <v>1</v>
      </c>
      <c r="C92" s="685">
        <v>2</v>
      </c>
      <c r="D92" s="686">
        <v>3</v>
      </c>
      <c r="E92" s="1023">
        <v>4</v>
      </c>
      <c r="F92" s="395" t="s">
        <v>1679</v>
      </c>
    </row>
    <row r="93" spans="1:7" s="665" customFormat="1" ht="16.5" customHeight="1" thickBot="1">
      <c r="A93" s="673"/>
      <c r="B93" s="674" t="s">
        <v>1880</v>
      </c>
      <c r="C93" s="708"/>
      <c r="D93" s="676"/>
      <c r="E93" s="1031"/>
      <c r="F93" s="407"/>
    </row>
    <row r="94" spans="1:7" s="681" customFormat="1" ht="25.5">
      <c r="A94" s="330" t="s">
        <v>33</v>
      </c>
      <c r="B94" s="331" t="s">
        <v>1875</v>
      </c>
      <c r="C94" s="332">
        <v>2</v>
      </c>
      <c r="D94" s="333" t="s">
        <v>856</v>
      </c>
      <c r="E94" s="1032"/>
      <c r="F94" s="411">
        <f>C94*E94</f>
        <v>0</v>
      </c>
      <c r="G94" s="290"/>
    </row>
    <row r="95" spans="1:7" s="681" customFormat="1">
      <c r="A95" s="687"/>
      <c r="B95" s="318" t="s">
        <v>1739</v>
      </c>
      <c r="C95" s="319">
        <v>1</v>
      </c>
      <c r="D95" s="320" t="s">
        <v>62</v>
      </c>
      <c r="E95" s="1033"/>
      <c r="F95" s="412"/>
      <c r="G95" s="290"/>
    </row>
    <row r="96" spans="1:7" s="681" customFormat="1">
      <c r="A96" s="282"/>
      <c r="B96" s="315" t="s">
        <v>1745</v>
      </c>
      <c r="C96" s="316"/>
      <c r="D96" s="317"/>
      <c r="E96" s="1018"/>
      <c r="F96" s="391"/>
      <c r="G96" s="290"/>
    </row>
    <row r="97" spans="1:7" s="681" customFormat="1">
      <c r="A97" s="282"/>
      <c r="B97" s="315" t="s">
        <v>1744</v>
      </c>
      <c r="C97" s="316"/>
      <c r="D97" s="317"/>
      <c r="E97" s="1018"/>
      <c r="F97" s="391"/>
      <c r="G97" s="290"/>
    </row>
    <row r="98" spans="1:7" s="681" customFormat="1" ht="38.25">
      <c r="A98" s="282"/>
      <c r="B98" s="315" t="s">
        <v>1874</v>
      </c>
      <c r="C98" s="316">
        <v>1</v>
      </c>
      <c r="D98" s="317" t="s">
        <v>62</v>
      </c>
      <c r="E98" s="1018"/>
      <c r="F98" s="391"/>
      <c r="G98" s="290"/>
    </row>
    <row r="99" spans="1:7" s="681" customFormat="1">
      <c r="A99" s="282"/>
      <c r="B99" s="318" t="s">
        <v>1873</v>
      </c>
      <c r="C99" s="319">
        <v>1</v>
      </c>
      <c r="D99" s="320" t="s">
        <v>856</v>
      </c>
      <c r="E99" s="1018"/>
      <c r="F99" s="391"/>
      <c r="G99" s="290"/>
    </row>
    <row r="100" spans="1:7" s="681" customFormat="1">
      <c r="A100" s="282"/>
      <c r="B100" s="315" t="s">
        <v>1742</v>
      </c>
      <c r="C100" s="316">
        <v>1</v>
      </c>
      <c r="D100" s="317" t="s">
        <v>62</v>
      </c>
      <c r="E100" s="1018"/>
      <c r="F100" s="391"/>
      <c r="G100" s="290"/>
    </row>
    <row r="101" spans="1:7" s="681" customFormat="1" ht="25.5">
      <c r="A101" s="282"/>
      <c r="B101" s="315" t="s">
        <v>1741</v>
      </c>
      <c r="C101" s="316">
        <v>1</v>
      </c>
      <c r="D101" s="317" t="s">
        <v>856</v>
      </c>
      <c r="E101" s="1018"/>
      <c r="F101" s="391"/>
      <c r="G101" s="290"/>
    </row>
    <row r="102" spans="1:7" s="681" customFormat="1">
      <c r="A102" s="282"/>
      <c r="B102" s="315"/>
      <c r="C102" s="316"/>
      <c r="D102" s="317"/>
      <c r="E102" s="1018"/>
      <c r="F102" s="391"/>
      <c r="G102" s="290"/>
    </row>
    <row r="103" spans="1:7" s="681" customFormat="1" ht="25.5">
      <c r="A103" s="282" t="s">
        <v>33</v>
      </c>
      <c r="B103" s="334" t="s">
        <v>1735</v>
      </c>
      <c r="C103" s="516">
        <v>4</v>
      </c>
      <c r="D103" s="284" t="s">
        <v>62</v>
      </c>
      <c r="E103" s="1015"/>
      <c r="F103" s="391">
        <f>C103*E103</f>
        <v>0</v>
      </c>
      <c r="G103" s="290"/>
    </row>
    <row r="104" spans="1:7" s="681" customFormat="1" ht="25.5">
      <c r="A104" s="282" t="s">
        <v>43</v>
      </c>
      <c r="B104" s="334" t="s">
        <v>1734</v>
      </c>
      <c r="C104" s="517">
        <v>90</v>
      </c>
      <c r="D104" s="335" t="s">
        <v>216</v>
      </c>
      <c r="E104" s="1015"/>
      <c r="F104" s="391">
        <f>C104*E104</f>
        <v>0</v>
      </c>
      <c r="G104" s="290"/>
    </row>
    <row r="105" spans="1:7" s="681" customFormat="1" ht="25.5">
      <c r="A105" s="282" t="s">
        <v>45</v>
      </c>
      <c r="B105" s="334" t="s">
        <v>1733</v>
      </c>
      <c r="C105" s="517">
        <v>40</v>
      </c>
      <c r="D105" s="335" t="s">
        <v>216</v>
      </c>
      <c r="E105" s="1015"/>
      <c r="F105" s="391">
        <f>C105*E105</f>
        <v>0</v>
      </c>
      <c r="G105" s="290"/>
    </row>
    <row r="106" spans="1:7" s="681" customFormat="1" ht="25.5">
      <c r="A106" s="282" t="s">
        <v>44</v>
      </c>
      <c r="B106" s="334" t="s">
        <v>1732</v>
      </c>
      <c r="C106" s="517">
        <v>40</v>
      </c>
      <c r="D106" s="335" t="s">
        <v>216</v>
      </c>
      <c r="E106" s="1015"/>
      <c r="F106" s="391">
        <f>C106*E106</f>
        <v>0</v>
      </c>
      <c r="G106" s="290"/>
    </row>
    <row r="107" spans="1:7" s="681" customFormat="1" ht="38.25">
      <c r="A107" s="282" t="s">
        <v>46</v>
      </c>
      <c r="B107" s="334" t="s">
        <v>1731</v>
      </c>
      <c r="C107" s="516"/>
      <c r="D107" s="284"/>
      <c r="E107" s="1018"/>
      <c r="F107" s="391"/>
      <c r="G107" s="290"/>
    </row>
    <row r="108" spans="1:7" s="681" customFormat="1" ht="51">
      <c r="A108" s="282" t="s">
        <v>47</v>
      </c>
      <c r="B108" s="322" t="s">
        <v>1730</v>
      </c>
      <c r="C108" s="336">
        <v>4</v>
      </c>
      <c r="D108" s="337" t="s">
        <v>856</v>
      </c>
      <c r="E108" s="1015"/>
      <c r="F108" s="391">
        <f>C108*E108</f>
        <v>0</v>
      </c>
      <c r="G108" s="290"/>
    </row>
    <row r="109" spans="1:7" s="681" customFormat="1" ht="68.25" customHeight="1">
      <c r="A109" s="282" t="s">
        <v>51</v>
      </c>
      <c r="B109" s="318" t="s">
        <v>1728</v>
      </c>
      <c r="C109" s="286">
        <v>1</v>
      </c>
      <c r="D109" s="287" t="s">
        <v>856</v>
      </c>
      <c r="E109" s="1015"/>
      <c r="F109" s="391">
        <f>C109*E109</f>
        <v>0</v>
      </c>
      <c r="G109" s="290"/>
    </row>
    <row r="110" spans="1:7" s="665" customFormat="1" ht="25.5">
      <c r="A110" s="282" t="s">
        <v>63</v>
      </c>
      <c r="B110" s="283" t="s">
        <v>1727</v>
      </c>
      <c r="C110" s="516">
        <v>170</v>
      </c>
      <c r="D110" s="284" t="s">
        <v>216</v>
      </c>
      <c r="E110" s="1015"/>
      <c r="F110" s="391">
        <f>E110*C110</f>
        <v>0</v>
      </c>
      <c r="G110" s="290"/>
    </row>
    <row r="111" spans="1:7" s="665" customFormat="1">
      <c r="A111" s="282"/>
      <c r="B111" s="341" t="s">
        <v>1726</v>
      </c>
      <c r="C111" s="342"/>
      <c r="D111" s="343"/>
      <c r="E111" s="1035"/>
      <c r="F111" s="408"/>
      <c r="G111" s="290"/>
    </row>
    <row r="112" spans="1:7" s="665" customFormat="1" ht="26.25" thickBot="1">
      <c r="A112" s="282" t="s">
        <v>64</v>
      </c>
      <c r="B112" s="344" t="s">
        <v>1725</v>
      </c>
      <c r="C112" s="345">
        <v>1</v>
      </c>
      <c r="D112" s="346" t="s">
        <v>856</v>
      </c>
      <c r="E112" s="1036"/>
      <c r="F112" s="409">
        <f>C112*E112</f>
        <v>0</v>
      </c>
      <c r="G112" s="290"/>
    </row>
    <row r="113" spans="1:7" s="665" customFormat="1" ht="13.5" thickBot="1">
      <c r="A113" s="1776" t="s">
        <v>1724</v>
      </c>
      <c r="B113" s="1776"/>
      <c r="C113" s="1776"/>
      <c r="D113" s="1776"/>
      <c r="E113" s="1019"/>
      <c r="F113" s="688">
        <f>SUM(F94:F112)</f>
        <v>0</v>
      </c>
      <c r="G113" s="291"/>
    </row>
    <row r="114" spans="1:7" s="665" customFormat="1">
      <c r="A114" s="709"/>
      <c r="B114" s="663"/>
      <c r="C114" s="663"/>
      <c r="D114" s="663"/>
      <c r="E114" s="1037"/>
      <c r="F114" s="385"/>
    </row>
    <row r="115" spans="1:7" s="665" customFormat="1">
      <c r="E115" s="1044"/>
      <c r="F115" s="400"/>
    </row>
    <row r="116" spans="1:7" s="665" customFormat="1">
      <c r="A116" s="662" t="s">
        <v>80</v>
      </c>
      <c r="B116" s="666" t="s">
        <v>860</v>
      </c>
      <c r="C116" s="663"/>
      <c r="D116" s="663"/>
      <c r="E116" s="1020"/>
      <c r="F116" s="385"/>
    </row>
    <row r="117" spans="1:7" s="665" customFormat="1" ht="13.5" thickBot="1">
      <c r="A117" s="662" t="s">
        <v>1686</v>
      </c>
      <c r="B117" s="663"/>
      <c r="C117" s="663"/>
      <c r="D117" s="663"/>
      <c r="E117" s="1020"/>
      <c r="F117" s="385"/>
    </row>
    <row r="118" spans="1:7" s="665" customFormat="1" ht="25.5">
      <c r="A118" s="668" t="s">
        <v>1685</v>
      </c>
      <c r="B118" s="669" t="s">
        <v>1684</v>
      </c>
      <c r="C118" s="670" t="s">
        <v>6</v>
      </c>
      <c r="D118" s="671" t="s">
        <v>1683</v>
      </c>
      <c r="E118" s="1022" t="s">
        <v>1682</v>
      </c>
      <c r="F118" s="394" t="s">
        <v>1681</v>
      </c>
    </row>
    <row r="119" spans="1:7" s="665" customFormat="1" ht="13.5" thickBot="1">
      <c r="A119" s="683" t="s">
        <v>1680</v>
      </c>
      <c r="B119" s="684">
        <v>1</v>
      </c>
      <c r="C119" s="685">
        <v>2</v>
      </c>
      <c r="D119" s="686">
        <v>3</v>
      </c>
      <c r="E119" s="1023">
        <v>4</v>
      </c>
      <c r="F119" s="395" t="s">
        <v>1679</v>
      </c>
    </row>
    <row r="120" spans="1:7" s="665" customFormat="1" ht="25.5">
      <c r="A120" s="282" t="s">
        <v>11</v>
      </c>
      <c r="B120" s="283" t="s">
        <v>1678</v>
      </c>
      <c r="C120" s="516">
        <v>1</v>
      </c>
      <c r="D120" s="284" t="s">
        <v>856</v>
      </c>
      <c r="E120" s="1015"/>
      <c r="F120" s="391">
        <f>E120*C120</f>
        <v>0</v>
      </c>
    </row>
    <row r="121" spans="1:7" s="665" customFormat="1">
      <c r="A121" s="321" t="s">
        <v>15</v>
      </c>
      <c r="B121" s="341" t="s">
        <v>1677</v>
      </c>
      <c r="C121" s="342">
        <v>1</v>
      </c>
      <c r="D121" s="343" t="s">
        <v>856</v>
      </c>
      <c r="E121" s="1025"/>
      <c r="F121" s="401">
        <f>E121*C121</f>
        <v>0</v>
      </c>
    </row>
    <row r="122" spans="1:7" s="665" customFormat="1" ht="25.5">
      <c r="A122" s="296" t="s">
        <v>18</v>
      </c>
      <c r="B122" s="347" t="s">
        <v>1676</v>
      </c>
      <c r="C122" s="296">
        <v>1</v>
      </c>
      <c r="D122" s="296" t="s">
        <v>856</v>
      </c>
      <c r="E122" s="1015"/>
      <c r="F122" s="401">
        <f>C122*E122</f>
        <v>0</v>
      </c>
    </row>
    <row r="123" spans="1:7" s="665" customFormat="1" ht="13.5" thickBot="1">
      <c r="B123" s="348" t="s">
        <v>1675</v>
      </c>
      <c r="C123" s="349"/>
      <c r="D123" s="350"/>
      <c r="E123" s="1030"/>
      <c r="F123" s="422">
        <f>SUM(F120:F122)</f>
        <v>0</v>
      </c>
    </row>
  </sheetData>
  <sheetProtection password="E8D1" sheet="1" objects="1" scenarios="1"/>
  <mergeCells count="5">
    <mergeCell ref="A30:D30"/>
    <mergeCell ref="A59:D59"/>
    <mergeCell ref="B63:D63"/>
    <mergeCell ref="B64:D64"/>
    <mergeCell ref="A113:D113"/>
  </mergeCells>
  <printOptions horizontalCentered="1"/>
  <pageMargins left="0.60260416666666672" right="0.29385416666666669" top="1.1811023622047245" bottom="0.78740157480314965" header="0.39370078740157483" footer="0.39370078740157483"/>
  <pageSetup paperSize="9" scale="93" firstPageNumber="0" fitToHeight="0" orientation="portrait" horizontalDpi="300" verticalDpi="300" r:id="rId1"/>
  <headerFooter alignWithMargins="0">
    <oddHeader>&amp;L&amp;"Arial Narrow,Navadno"&amp;8&amp;K04-024INVESTITOR:
MESTNA OBČINA NOVA GORICA&amp;C&amp;"Arial Narrow,Navadno"&amp;8&amp;K04-024SKUPNOSTNI CENTER NOVA GORICA
&amp;R&amp;"Tahoma,Navadno"&amp;8&amp;K04-024PROJEKTANT:
Lineal d.o.o.
Jezdarska ulica 3
Maribor</oddHeader>
    <oddFooter>&amp;L&amp;8&amp;K04-024&amp;A &amp;R&amp;8&amp;K04-024&amp;P/&amp;N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F73"/>
  <sheetViews>
    <sheetView view="pageBreakPreview" topLeftCell="A10" zoomScale="120" zoomScaleNormal="70" zoomScaleSheetLayoutView="120" zoomScalePageLayoutView="115" workbookViewId="0">
      <selection activeCell="F18" sqref="F18"/>
    </sheetView>
  </sheetViews>
  <sheetFormatPr defaultColWidth="9.140625" defaultRowHeight="12.75"/>
  <cols>
    <col min="1" max="1" width="6.140625" style="694" customWidth="1"/>
    <col min="2" max="2" width="45.7109375" style="695" customWidth="1"/>
    <col min="3" max="4" width="8.7109375" style="695" customWidth="1"/>
    <col min="5" max="5" width="15.7109375" style="695" customWidth="1"/>
    <col min="6" max="6" width="15.7109375" style="403" customWidth="1"/>
    <col min="7" max="16384" width="9.140625" style="695"/>
  </cols>
  <sheetData>
    <row r="1" spans="1:6" s="665" customFormat="1">
      <c r="A1" s="662"/>
      <c r="B1" s="663"/>
      <c r="C1" s="663"/>
      <c r="D1" s="663"/>
      <c r="E1" s="664"/>
      <c r="F1" s="385"/>
    </row>
    <row r="2" spans="1:6" s="665" customFormat="1">
      <c r="A2" s="662" t="s">
        <v>1872</v>
      </c>
      <c r="B2" s="666" t="s">
        <v>1871</v>
      </c>
      <c r="C2" s="663"/>
      <c r="D2" s="663"/>
      <c r="E2" s="664"/>
      <c r="F2" s="385"/>
    </row>
    <row r="3" spans="1:6" s="665" customFormat="1">
      <c r="A3" s="662"/>
      <c r="B3" s="666" t="s">
        <v>1975</v>
      </c>
      <c r="C3" s="663"/>
      <c r="D3" s="663"/>
      <c r="E3" s="664"/>
      <c r="F3" s="385"/>
    </row>
    <row r="4" spans="1:6" s="665" customFormat="1">
      <c r="A4" s="662"/>
      <c r="B4" s="666"/>
      <c r="C4" s="663"/>
      <c r="D4" s="663"/>
      <c r="E4" s="664"/>
      <c r="F4" s="385"/>
    </row>
    <row r="5" spans="1:6" s="665" customFormat="1" ht="13.5" thickBot="1">
      <c r="B5" s="710" t="s">
        <v>1674</v>
      </c>
      <c r="C5" s="710"/>
      <c r="D5" s="710"/>
      <c r="E5" s="664"/>
      <c r="F5" s="385"/>
    </row>
    <row r="6" spans="1:6" s="665" customFormat="1" ht="25.5" customHeight="1" thickBot="1">
      <c r="A6" s="711"/>
      <c r="B6" s="712" t="s">
        <v>1673</v>
      </c>
      <c r="C6" s="713"/>
      <c r="D6" s="713"/>
      <c r="E6" s="690"/>
      <c r="F6" s="386" t="s">
        <v>1672</v>
      </c>
    </row>
    <row r="7" spans="1:6" s="665" customFormat="1" ht="13.5">
      <c r="A7" s="282" t="str">
        <f>A14</f>
        <v>I.</v>
      </c>
      <c r="B7" s="714" t="str">
        <f>B14</f>
        <v>SVETILKE</v>
      </c>
      <c r="C7" s="715"/>
      <c r="D7" s="715"/>
      <c r="E7" s="691"/>
      <c r="F7" s="388">
        <f>F26</f>
        <v>0</v>
      </c>
    </row>
    <row r="8" spans="1:6" s="665" customFormat="1" ht="13.5">
      <c r="A8" s="282" t="str">
        <f>A28</f>
        <v>II.</v>
      </c>
      <c r="B8" s="353" t="str">
        <f>B28</f>
        <v>INSTALACIJSKI MATERIAL</v>
      </c>
      <c r="C8" s="354"/>
      <c r="D8" s="354"/>
      <c r="E8" s="302"/>
      <c r="F8" s="387">
        <f>F51</f>
        <v>0</v>
      </c>
    </row>
    <row r="9" spans="1:6" ht="13.5" thickBot="1">
      <c r="A9" s="356" t="str">
        <f>A55</f>
        <v>V.</v>
      </c>
      <c r="B9" s="353" t="str">
        <f>B55</f>
        <v>UNIVERZALNO OŽIČENJE</v>
      </c>
      <c r="C9" s="357"/>
      <c r="D9" s="357"/>
      <c r="E9" s="303"/>
      <c r="F9" s="387">
        <f>F72</f>
        <v>0</v>
      </c>
    </row>
    <row r="10" spans="1:6" ht="13.5" thickBot="1">
      <c r="A10" s="687"/>
      <c r="B10" s="716" t="s">
        <v>1669</v>
      </c>
      <c r="C10" s="717"/>
      <c r="D10" s="717"/>
      <c r="E10" s="692"/>
      <c r="F10" s="388">
        <f>SUM(E7:F9)</f>
        <v>0</v>
      </c>
    </row>
    <row r="11" spans="1:6" ht="26.25" thickBot="1">
      <c r="A11" s="718"/>
      <c r="B11" s="719" t="s">
        <v>1668</v>
      </c>
      <c r="C11" s="720"/>
      <c r="D11" s="720"/>
      <c r="E11" s="693"/>
      <c r="F11" s="386">
        <f>SUM(E10:F10)</f>
        <v>0</v>
      </c>
    </row>
    <row r="12" spans="1:6" s="665" customFormat="1">
      <c r="A12" s="662"/>
      <c r="B12" s="666"/>
      <c r="C12" s="663"/>
      <c r="D12" s="663"/>
      <c r="E12" s="664"/>
      <c r="F12" s="385"/>
    </row>
    <row r="13" spans="1:6" s="665" customFormat="1">
      <c r="A13" s="662"/>
      <c r="B13" s="663"/>
      <c r="C13" s="663"/>
      <c r="D13" s="663"/>
      <c r="E13" s="664"/>
      <c r="F13" s="385"/>
    </row>
    <row r="14" spans="1:6" s="665" customFormat="1">
      <c r="A14" s="662" t="s">
        <v>0</v>
      </c>
      <c r="B14" s="666" t="s">
        <v>1870</v>
      </c>
      <c r="C14" s="663"/>
      <c r="D14" s="663"/>
      <c r="E14" s="664"/>
      <c r="F14" s="385"/>
    </row>
    <row r="15" spans="1:6" s="665" customFormat="1" ht="39" thickBot="1">
      <c r="A15" s="662"/>
      <c r="B15" s="1756" t="s">
        <v>2217</v>
      </c>
      <c r="C15" s="663"/>
      <c r="D15" s="663"/>
      <c r="E15" s="664"/>
      <c r="F15" s="385"/>
    </row>
    <row r="16" spans="1:6" s="665" customFormat="1" ht="25.5">
      <c r="A16" s="668" t="s">
        <v>1685</v>
      </c>
      <c r="B16" s="669" t="s">
        <v>1684</v>
      </c>
      <c r="C16" s="670" t="s">
        <v>6</v>
      </c>
      <c r="D16" s="671" t="s">
        <v>1683</v>
      </c>
      <c r="E16" s="672" t="s">
        <v>1682</v>
      </c>
      <c r="F16" s="404" t="s">
        <v>1681</v>
      </c>
    </row>
    <row r="17" spans="1:6" s="665" customFormat="1">
      <c r="A17" s="673" t="s">
        <v>1680</v>
      </c>
      <c r="B17" s="674">
        <v>1</v>
      </c>
      <c r="C17" s="675">
        <v>2</v>
      </c>
      <c r="D17" s="676">
        <v>3</v>
      </c>
      <c r="E17" s="515">
        <v>4</v>
      </c>
      <c r="F17" s="405" t="s">
        <v>1679</v>
      </c>
    </row>
    <row r="18" spans="1:6" s="681" customFormat="1" ht="102">
      <c r="A18" s="677" t="s">
        <v>33</v>
      </c>
      <c r="B18" s="678" t="s">
        <v>1868</v>
      </c>
      <c r="C18" s="679">
        <v>6</v>
      </c>
      <c r="D18" s="680" t="s">
        <v>62</v>
      </c>
      <c r="E18" s="1014"/>
      <c r="F18" s="406">
        <f t="shared" ref="F18:F23" si="0">+C18*E18</f>
        <v>0</v>
      </c>
    </row>
    <row r="19" spans="1:6" s="681" customFormat="1" ht="109.5" customHeight="1">
      <c r="A19" s="677" t="s">
        <v>14</v>
      </c>
      <c r="B19" s="678" t="s">
        <v>1867</v>
      </c>
      <c r="C19" s="679">
        <v>2</v>
      </c>
      <c r="D19" s="680" t="s">
        <v>62</v>
      </c>
      <c r="E19" s="1014"/>
      <c r="F19" s="406">
        <f t="shared" si="0"/>
        <v>0</v>
      </c>
    </row>
    <row r="20" spans="1:6" s="681" customFormat="1" ht="110.25" customHeight="1">
      <c r="A20" s="677" t="s">
        <v>15</v>
      </c>
      <c r="B20" s="678" t="s">
        <v>1866</v>
      </c>
      <c r="C20" s="679">
        <v>15</v>
      </c>
      <c r="D20" s="680" t="s">
        <v>62</v>
      </c>
      <c r="E20" s="1014"/>
      <c r="F20" s="406">
        <f t="shared" si="0"/>
        <v>0</v>
      </c>
    </row>
    <row r="21" spans="1:6" s="681" customFormat="1" ht="114.75">
      <c r="A21" s="677" t="s">
        <v>18</v>
      </c>
      <c r="B21" s="678" t="s">
        <v>1865</v>
      </c>
      <c r="C21" s="679">
        <v>2</v>
      </c>
      <c r="D21" s="680" t="s">
        <v>62</v>
      </c>
      <c r="E21" s="1014"/>
      <c r="F21" s="406">
        <f t="shared" si="0"/>
        <v>0</v>
      </c>
    </row>
    <row r="22" spans="1:6" s="681" customFormat="1" ht="108" customHeight="1">
      <c r="A22" s="677" t="s">
        <v>41</v>
      </c>
      <c r="B22" s="678" t="s">
        <v>1864</v>
      </c>
      <c r="C22" s="679">
        <v>4</v>
      </c>
      <c r="D22" s="680" t="s">
        <v>62</v>
      </c>
      <c r="E22" s="1014"/>
      <c r="F22" s="406">
        <f t="shared" si="0"/>
        <v>0</v>
      </c>
    </row>
    <row r="23" spans="1:6" s="681" customFormat="1" ht="97.5" customHeight="1">
      <c r="A23" s="677" t="s">
        <v>44</v>
      </c>
      <c r="B23" s="678" t="s">
        <v>1862</v>
      </c>
      <c r="C23" s="679">
        <v>3</v>
      </c>
      <c r="D23" s="680" t="s">
        <v>62</v>
      </c>
      <c r="E23" s="1014"/>
      <c r="F23" s="406">
        <f t="shared" si="0"/>
        <v>0</v>
      </c>
    </row>
    <row r="24" spans="1:6" s="681" customFormat="1" ht="22.5" customHeight="1">
      <c r="A24" s="677"/>
      <c r="B24" s="678" t="s">
        <v>1861</v>
      </c>
      <c r="C24" s="679"/>
      <c r="D24" s="680"/>
      <c r="E24" s="1050"/>
      <c r="F24" s="406"/>
    </row>
    <row r="25" spans="1:6" s="681" customFormat="1" ht="25.5">
      <c r="A25" s="677" t="s">
        <v>46</v>
      </c>
      <c r="B25" s="678" t="s">
        <v>1860</v>
      </c>
      <c r="C25" s="679">
        <v>2</v>
      </c>
      <c r="D25" s="680" t="s">
        <v>62</v>
      </c>
      <c r="E25" s="1014"/>
      <c r="F25" s="406">
        <f>+C25*E25</f>
        <v>0</v>
      </c>
    </row>
    <row r="26" spans="1:6" s="681" customFormat="1" ht="13.5" thickBot="1">
      <c r="A26" s="1777" t="s">
        <v>1855</v>
      </c>
      <c r="B26" s="1777"/>
      <c r="C26" s="1777"/>
      <c r="D26" s="1777"/>
      <c r="E26" s="1030"/>
      <c r="F26" s="682">
        <f>SUM(F18:F25)</f>
        <v>0</v>
      </c>
    </row>
    <row r="27" spans="1:6" s="681" customFormat="1">
      <c r="A27" s="662"/>
      <c r="B27" s="663"/>
      <c r="C27" s="663"/>
      <c r="D27" s="663"/>
      <c r="E27" s="1020"/>
      <c r="F27" s="385"/>
    </row>
    <row r="28" spans="1:6" s="681" customFormat="1">
      <c r="A28" s="662" t="s">
        <v>85</v>
      </c>
      <c r="B28" s="666" t="s">
        <v>1854</v>
      </c>
      <c r="C28" s="663"/>
      <c r="D28" s="663"/>
      <c r="E28" s="1020"/>
      <c r="F28" s="385"/>
    </row>
    <row r="29" spans="1:6" s="681" customFormat="1" ht="13.5" thickBot="1">
      <c r="A29" s="662"/>
      <c r="B29" s="667" t="s">
        <v>1348</v>
      </c>
      <c r="C29" s="663"/>
      <c r="D29" s="663"/>
      <c r="E29" s="1020"/>
      <c r="F29" s="385"/>
    </row>
    <row r="30" spans="1:6" s="681" customFormat="1" ht="25.5">
      <c r="A30" s="668" t="s">
        <v>1685</v>
      </c>
      <c r="B30" s="669" t="s">
        <v>1684</v>
      </c>
      <c r="C30" s="670" t="s">
        <v>6</v>
      </c>
      <c r="D30" s="671" t="s">
        <v>1683</v>
      </c>
      <c r="E30" s="1022" t="s">
        <v>1682</v>
      </c>
      <c r="F30" s="389" t="s">
        <v>1681</v>
      </c>
    </row>
    <row r="31" spans="1:6" s="681" customFormat="1" ht="13.5" thickBot="1">
      <c r="A31" s="683" t="s">
        <v>1680</v>
      </c>
      <c r="B31" s="684">
        <v>1</v>
      </c>
      <c r="C31" s="685">
        <v>2</v>
      </c>
      <c r="D31" s="686">
        <v>3</v>
      </c>
      <c r="E31" s="1023">
        <v>4</v>
      </c>
      <c r="F31" s="390" t="s">
        <v>1679</v>
      </c>
    </row>
    <row r="32" spans="1:6" s="681" customFormat="1" ht="38.25">
      <c r="A32" s="282" t="s">
        <v>11</v>
      </c>
      <c r="B32" s="1755" t="s">
        <v>2218</v>
      </c>
      <c r="C32" s="516">
        <v>10</v>
      </c>
      <c r="D32" s="284" t="s">
        <v>62</v>
      </c>
      <c r="E32" s="1015"/>
      <c r="F32" s="391">
        <f t="shared" ref="F32:F38" si="1">E32*C32</f>
        <v>0</v>
      </c>
    </row>
    <row r="33" spans="1:6" s="681" customFormat="1" ht="25.5">
      <c r="A33" s="282" t="s">
        <v>18</v>
      </c>
      <c r="B33" s="283" t="s">
        <v>1853</v>
      </c>
      <c r="C33" s="516">
        <v>8</v>
      </c>
      <c r="D33" s="284" t="s">
        <v>62</v>
      </c>
      <c r="E33" s="1015"/>
      <c r="F33" s="391">
        <f t="shared" si="1"/>
        <v>0</v>
      </c>
    </row>
    <row r="34" spans="1:6" s="681" customFormat="1">
      <c r="A34" s="282" t="s">
        <v>41</v>
      </c>
      <c r="B34" s="283" t="s">
        <v>1852</v>
      </c>
      <c r="C34" s="516">
        <v>4</v>
      </c>
      <c r="D34" s="284" t="s">
        <v>62</v>
      </c>
      <c r="E34" s="1015"/>
      <c r="F34" s="391">
        <f t="shared" si="1"/>
        <v>0</v>
      </c>
    </row>
    <row r="35" spans="1:6" s="681" customFormat="1">
      <c r="A35" s="282" t="s">
        <v>43</v>
      </c>
      <c r="B35" s="283" t="s">
        <v>1851</v>
      </c>
      <c r="C35" s="516">
        <v>30</v>
      </c>
      <c r="D35" s="284" t="s">
        <v>62</v>
      </c>
      <c r="E35" s="1015"/>
      <c r="F35" s="391">
        <f t="shared" si="1"/>
        <v>0</v>
      </c>
    </row>
    <row r="36" spans="1:6" s="681" customFormat="1" ht="25.5">
      <c r="A36" s="282" t="s">
        <v>48</v>
      </c>
      <c r="B36" s="283" t="s">
        <v>1849</v>
      </c>
      <c r="C36" s="516">
        <v>1</v>
      </c>
      <c r="D36" s="284" t="s">
        <v>216</v>
      </c>
      <c r="E36" s="1015"/>
      <c r="F36" s="391">
        <f t="shared" si="1"/>
        <v>0</v>
      </c>
    </row>
    <row r="37" spans="1:6" s="681" customFormat="1" ht="25.5">
      <c r="A37" s="282" t="s">
        <v>50</v>
      </c>
      <c r="B37" s="283" t="s">
        <v>1848</v>
      </c>
      <c r="C37" s="516">
        <v>2</v>
      </c>
      <c r="D37" s="284" t="s">
        <v>62</v>
      </c>
      <c r="E37" s="1015"/>
      <c r="F37" s="391">
        <f t="shared" si="1"/>
        <v>0</v>
      </c>
    </row>
    <row r="38" spans="1:6" s="681" customFormat="1" ht="38.25">
      <c r="A38" s="282" t="s">
        <v>63</v>
      </c>
      <c r="B38" s="283" t="s">
        <v>1847</v>
      </c>
      <c r="C38" s="516">
        <v>1</v>
      </c>
      <c r="D38" s="284" t="s">
        <v>62</v>
      </c>
      <c r="E38" s="1015"/>
      <c r="F38" s="391">
        <f t="shared" si="1"/>
        <v>0</v>
      </c>
    </row>
    <row r="39" spans="1:6" s="681" customFormat="1" ht="25.5">
      <c r="A39" s="282" t="s">
        <v>78</v>
      </c>
      <c r="B39" s="283" t="s">
        <v>1841</v>
      </c>
      <c r="C39" s="516">
        <v>7</v>
      </c>
      <c r="D39" s="284" t="s">
        <v>216</v>
      </c>
      <c r="E39" s="1015"/>
      <c r="F39" s="391">
        <f t="shared" ref="F39:F44" si="2">E39*C39</f>
        <v>0</v>
      </c>
    </row>
    <row r="40" spans="1:6" s="681" customFormat="1" ht="25.5">
      <c r="A40" s="282" t="s">
        <v>79</v>
      </c>
      <c r="B40" s="283" t="s">
        <v>1840</v>
      </c>
      <c r="C40" s="516">
        <v>40</v>
      </c>
      <c r="D40" s="284" t="s">
        <v>216</v>
      </c>
      <c r="E40" s="1015"/>
      <c r="F40" s="391">
        <f t="shared" si="2"/>
        <v>0</v>
      </c>
    </row>
    <row r="41" spans="1:6" s="665" customFormat="1" ht="25.5">
      <c r="A41" s="282" t="s">
        <v>1016</v>
      </c>
      <c r="B41" s="283" t="s">
        <v>1837</v>
      </c>
      <c r="C41" s="516">
        <v>700</v>
      </c>
      <c r="D41" s="284" t="s">
        <v>216</v>
      </c>
      <c r="E41" s="1015"/>
      <c r="F41" s="391">
        <f t="shared" si="2"/>
        <v>0</v>
      </c>
    </row>
    <row r="42" spans="1:6" s="665" customFormat="1" ht="25.5">
      <c r="A42" s="282" t="s">
        <v>1014</v>
      </c>
      <c r="B42" s="283" t="s">
        <v>1836</v>
      </c>
      <c r="C42" s="516">
        <v>450</v>
      </c>
      <c r="D42" s="284" t="s">
        <v>216</v>
      </c>
      <c r="E42" s="1015"/>
      <c r="F42" s="391">
        <f t="shared" si="2"/>
        <v>0</v>
      </c>
    </row>
    <row r="43" spans="1:6" s="681" customFormat="1" ht="25.5">
      <c r="A43" s="282" t="s">
        <v>1835</v>
      </c>
      <c r="B43" s="283" t="s">
        <v>1834</v>
      </c>
      <c r="C43" s="516">
        <v>15</v>
      </c>
      <c r="D43" s="284" t="s">
        <v>216</v>
      </c>
      <c r="E43" s="1015"/>
      <c r="F43" s="391">
        <f t="shared" si="2"/>
        <v>0</v>
      </c>
    </row>
    <row r="44" spans="1:6" s="681" customFormat="1" ht="25.5">
      <c r="A44" s="282" t="s">
        <v>320</v>
      </c>
      <c r="B44" s="283" t="s">
        <v>1727</v>
      </c>
      <c r="C44" s="516">
        <v>375</v>
      </c>
      <c r="D44" s="284" t="s">
        <v>216</v>
      </c>
      <c r="E44" s="1015"/>
      <c r="F44" s="391">
        <f t="shared" si="2"/>
        <v>0</v>
      </c>
    </row>
    <row r="45" spans="1:6" s="681" customFormat="1" ht="25.5">
      <c r="A45" s="282" t="s">
        <v>1820</v>
      </c>
      <c r="B45" s="283" t="s">
        <v>1819</v>
      </c>
      <c r="C45" s="516">
        <v>10</v>
      </c>
      <c r="D45" s="284" t="s">
        <v>216</v>
      </c>
      <c r="E45" s="1015"/>
      <c r="F45" s="391">
        <f t="shared" ref="F45:F50" si="3">E45*C45</f>
        <v>0</v>
      </c>
    </row>
    <row r="46" spans="1:6" s="681" customFormat="1" ht="25.5">
      <c r="A46" s="282" t="s">
        <v>324</v>
      </c>
      <c r="B46" s="283" t="s">
        <v>1818</v>
      </c>
      <c r="C46" s="516">
        <v>10</v>
      </c>
      <c r="D46" s="284" t="s">
        <v>216</v>
      </c>
      <c r="E46" s="1015"/>
      <c r="F46" s="391">
        <f t="shared" si="3"/>
        <v>0</v>
      </c>
    </row>
    <row r="47" spans="1:6" s="681" customFormat="1" ht="25.5">
      <c r="A47" s="282" t="s">
        <v>325</v>
      </c>
      <c r="B47" s="283" t="s">
        <v>1817</v>
      </c>
      <c r="C47" s="516">
        <v>5</v>
      </c>
      <c r="D47" s="284" t="s">
        <v>216</v>
      </c>
      <c r="E47" s="1015"/>
      <c r="F47" s="391">
        <f t="shared" si="3"/>
        <v>0</v>
      </c>
    </row>
    <row r="48" spans="1:6" s="681" customFormat="1" ht="25.5">
      <c r="A48" s="282" t="s">
        <v>326</v>
      </c>
      <c r="B48" s="283" t="s">
        <v>1816</v>
      </c>
      <c r="C48" s="516">
        <v>5</v>
      </c>
      <c r="D48" s="284" t="s">
        <v>216</v>
      </c>
      <c r="E48" s="1015"/>
      <c r="F48" s="391">
        <f t="shared" si="3"/>
        <v>0</v>
      </c>
    </row>
    <row r="49" spans="1:6" s="681" customFormat="1">
      <c r="A49" s="282" t="s">
        <v>1815</v>
      </c>
      <c r="B49" s="283" t="s">
        <v>1814</v>
      </c>
      <c r="C49" s="516">
        <v>1</v>
      </c>
      <c r="D49" s="284" t="s">
        <v>856</v>
      </c>
      <c r="E49" s="1015"/>
      <c r="F49" s="391">
        <f t="shared" si="3"/>
        <v>0</v>
      </c>
    </row>
    <row r="50" spans="1:6" s="681" customFormat="1" ht="26.25" thickBot="1">
      <c r="A50" s="282" t="s">
        <v>1811</v>
      </c>
      <c r="B50" s="283" t="s">
        <v>1810</v>
      </c>
      <c r="C50" s="516">
        <v>1</v>
      </c>
      <c r="D50" s="284" t="s">
        <v>856</v>
      </c>
      <c r="E50" s="1015"/>
      <c r="F50" s="391">
        <f t="shared" si="3"/>
        <v>0</v>
      </c>
    </row>
    <row r="51" spans="1:6" s="681" customFormat="1" ht="13.5" thickBot="1">
      <c r="A51" s="1776" t="s">
        <v>1792</v>
      </c>
      <c r="B51" s="1776"/>
      <c r="C51" s="1776"/>
      <c r="D51" s="1776"/>
      <c r="E51" s="1019"/>
      <c r="F51" s="688">
        <f>SUM(F32:F50)</f>
        <v>0</v>
      </c>
    </row>
    <row r="52" spans="1:6" s="681" customFormat="1">
      <c r="A52" s="662"/>
      <c r="B52" s="663"/>
      <c r="C52" s="663"/>
      <c r="D52" s="663"/>
      <c r="E52" s="1020"/>
      <c r="F52" s="385"/>
    </row>
    <row r="53" spans="1:6" s="681" customFormat="1">
      <c r="A53" s="662"/>
      <c r="B53" s="663"/>
      <c r="C53" s="663"/>
      <c r="D53" s="663"/>
      <c r="E53" s="1020"/>
      <c r="F53" s="385"/>
    </row>
    <row r="54" spans="1:6" s="665" customFormat="1">
      <c r="A54" s="662"/>
      <c r="B54" s="666" t="s">
        <v>1749</v>
      </c>
      <c r="C54" s="663"/>
      <c r="D54" s="663"/>
      <c r="E54" s="1020"/>
      <c r="F54" s="385"/>
    </row>
    <row r="55" spans="1:6" s="665" customFormat="1">
      <c r="A55" s="662" t="s">
        <v>53</v>
      </c>
      <c r="B55" s="666" t="s">
        <v>1748</v>
      </c>
      <c r="C55" s="663"/>
      <c r="D55" s="663"/>
      <c r="E55" s="1020"/>
      <c r="F55" s="385"/>
    </row>
    <row r="56" spans="1:6" s="665" customFormat="1" ht="13.5" thickBot="1">
      <c r="A56" s="662"/>
      <c r="B56" s="667" t="s">
        <v>1723</v>
      </c>
      <c r="C56" s="663"/>
      <c r="D56" s="663"/>
      <c r="E56" s="1020"/>
      <c r="F56" s="385"/>
    </row>
    <row r="57" spans="1:6" s="665" customFormat="1" ht="25.5">
      <c r="A57" s="668" t="s">
        <v>1685</v>
      </c>
      <c r="B57" s="669" t="s">
        <v>1684</v>
      </c>
      <c r="C57" s="670" t="s">
        <v>6</v>
      </c>
      <c r="D57" s="671" t="s">
        <v>1683</v>
      </c>
      <c r="E57" s="1022" t="s">
        <v>1682</v>
      </c>
      <c r="F57" s="394" t="s">
        <v>1681</v>
      </c>
    </row>
    <row r="58" spans="1:6" s="665" customFormat="1" ht="16.5" customHeight="1" thickBot="1">
      <c r="A58" s="683" t="s">
        <v>1680</v>
      </c>
      <c r="B58" s="684">
        <v>1</v>
      </c>
      <c r="C58" s="685">
        <v>2</v>
      </c>
      <c r="D58" s="686">
        <v>3</v>
      </c>
      <c r="E58" s="1023">
        <v>4</v>
      </c>
      <c r="F58" s="395" t="s">
        <v>1679</v>
      </c>
    </row>
    <row r="59" spans="1:6" s="665" customFormat="1" ht="16.5" customHeight="1">
      <c r="A59" s="673"/>
      <c r="B59" s="674" t="s">
        <v>1879</v>
      </c>
      <c r="C59" s="708"/>
      <c r="D59" s="676"/>
      <c r="E59" s="1031"/>
      <c r="F59" s="407"/>
    </row>
    <row r="60" spans="1:6" s="681" customFormat="1" ht="25.5">
      <c r="A60" s="282" t="s">
        <v>33</v>
      </c>
      <c r="B60" s="334" t="s">
        <v>1735</v>
      </c>
      <c r="C60" s="516">
        <v>2</v>
      </c>
      <c r="D60" s="284" t="s">
        <v>62</v>
      </c>
      <c r="E60" s="1015"/>
      <c r="F60" s="391">
        <f>C60*E60</f>
        <v>0</v>
      </c>
    </row>
    <row r="61" spans="1:6" s="681" customFormat="1" ht="25.5">
      <c r="A61" s="282" t="s">
        <v>43</v>
      </c>
      <c r="B61" s="334" t="s">
        <v>1734</v>
      </c>
      <c r="C61" s="517">
        <v>30</v>
      </c>
      <c r="D61" s="335" t="s">
        <v>216</v>
      </c>
      <c r="E61" s="1015"/>
      <c r="F61" s="391">
        <f>C61*E61</f>
        <v>0</v>
      </c>
    </row>
    <row r="62" spans="1:6" s="681" customFormat="1" ht="25.5">
      <c r="A62" s="282" t="s">
        <v>45</v>
      </c>
      <c r="B62" s="334" t="s">
        <v>1733</v>
      </c>
      <c r="C62" s="517">
        <v>7</v>
      </c>
      <c r="D62" s="335" t="s">
        <v>216</v>
      </c>
      <c r="E62" s="1015"/>
      <c r="F62" s="391">
        <f>C62*E62</f>
        <v>0</v>
      </c>
    </row>
    <row r="63" spans="1:6" s="681" customFormat="1" ht="25.5">
      <c r="A63" s="282" t="s">
        <v>44</v>
      </c>
      <c r="B63" s="334" t="s">
        <v>1732</v>
      </c>
      <c r="C63" s="517">
        <v>10</v>
      </c>
      <c r="D63" s="335" t="s">
        <v>216</v>
      </c>
      <c r="E63" s="1015"/>
      <c r="F63" s="391">
        <f>C63*E63</f>
        <v>0</v>
      </c>
    </row>
    <row r="64" spans="1:6" s="681" customFormat="1" ht="38.25">
      <c r="A64" s="282" t="s">
        <v>46</v>
      </c>
      <c r="B64" s="334" t="s">
        <v>1731</v>
      </c>
      <c r="C64" s="516"/>
      <c r="D64" s="284"/>
      <c r="E64" s="1018"/>
      <c r="F64" s="391"/>
    </row>
    <row r="65" spans="1:6" s="681" customFormat="1" ht="51">
      <c r="A65" s="282" t="s">
        <v>47</v>
      </c>
      <c r="B65" s="322" t="s">
        <v>1730</v>
      </c>
      <c r="C65" s="336">
        <v>2</v>
      </c>
      <c r="D65" s="337" t="s">
        <v>856</v>
      </c>
      <c r="E65" s="1015"/>
      <c r="F65" s="391">
        <f>C65*E65</f>
        <v>0</v>
      </c>
    </row>
    <row r="66" spans="1:6" s="665" customFormat="1" ht="25.5">
      <c r="A66" s="282" t="s">
        <v>63</v>
      </c>
      <c r="B66" s="283" t="s">
        <v>1727</v>
      </c>
      <c r="C66" s="516">
        <v>45</v>
      </c>
      <c r="D66" s="284" t="s">
        <v>216</v>
      </c>
      <c r="E66" s="1015"/>
      <c r="F66" s="391">
        <f>E66*C66</f>
        <v>0</v>
      </c>
    </row>
    <row r="67" spans="1:6" s="665" customFormat="1">
      <c r="A67" s="282"/>
      <c r="B67" s="341" t="s">
        <v>1726</v>
      </c>
      <c r="C67" s="342"/>
      <c r="D67" s="343"/>
      <c r="E67" s="1035"/>
      <c r="F67" s="408"/>
    </row>
    <row r="68" spans="1:6" s="681" customFormat="1" ht="38.25">
      <c r="A68" s="677" t="s">
        <v>11</v>
      </c>
      <c r="B68" s="678" t="s">
        <v>2168</v>
      </c>
      <c r="C68" s="679">
        <v>10</v>
      </c>
      <c r="D68" s="505" t="s">
        <v>61</v>
      </c>
      <c r="E68" s="1052"/>
      <c r="F68" s="506">
        <f>+C68*E68</f>
        <v>0</v>
      </c>
    </row>
    <row r="69" spans="1:6" s="681" customFormat="1" ht="38.25">
      <c r="A69" s="677" t="s">
        <v>33</v>
      </c>
      <c r="B69" s="678" t="s">
        <v>2169</v>
      </c>
      <c r="C69" s="679">
        <v>10</v>
      </c>
      <c r="D69" s="505" t="s">
        <v>61</v>
      </c>
      <c r="E69" s="1053"/>
      <c r="F69" s="506">
        <f>+C69*E69</f>
        <v>0</v>
      </c>
    </row>
    <row r="70" spans="1:6" s="681" customFormat="1">
      <c r="A70" s="677" t="s">
        <v>14</v>
      </c>
      <c r="B70" s="678" t="s">
        <v>2170</v>
      </c>
      <c r="C70" s="679">
        <v>1</v>
      </c>
      <c r="D70" s="505" t="s">
        <v>62</v>
      </c>
      <c r="E70" s="1053"/>
      <c r="F70" s="506">
        <f>+C70*E70</f>
        <v>0</v>
      </c>
    </row>
    <row r="71" spans="1:6" s="681" customFormat="1" ht="13.5" thickBot="1">
      <c r="A71" s="677" t="s">
        <v>15</v>
      </c>
      <c r="B71" s="678" t="s">
        <v>2171</v>
      </c>
      <c r="C71" s="679">
        <v>4</v>
      </c>
      <c r="D71" s="505" t="s">
        <v>62</v>
      </c>
      <c r="E71" s="1053"/>
      <c r="F71" s="506">
        <f>+C71*E71</f>
        <v>0</v>
      </c>
    </row>
    <row r="72" spans="1:6" s="665" customFormat="1" ht="13.5" thickBot="1">
      <c r="A72" s="1776" t="s">
        <v>1724</v>
      </c>
      <c r="B72" s="1776"/>
      <c r="C72" s="1776"/>
      <c r="D72" s="1776"/>
      <c r="E72" s="1019"/>
      <c r="F72" s="688">
        <f>SUM(F60:F71)</f>
        <v>0</v>
      </c>
    </row>
    <row r="73" spans="1:6" s="665" customFormat="1">
      <c r="A73" s="709"/>
      <c r="B73" s="663"/>
      <c r="C73" s="663"/>
      <c r="D73" s="663"/>
      <c r="E73" s="689"/>
      <c r="F73" s="385"/>
    </row>
  </sheetData>
  <sheetProtection password="E8D1" sheet="1" objects="1" scenarios="1"/>
  <mergeCells count="3">
    <mergeCell ref="A26:D26"/>
    <mergeCell ref="A51:D51"/>
    <mergeCell ref="A72:D72"/>
  </mergeCells>
  <printOptions horizontalCentered="1"/>
  <pageMargins left="0.78740157480314965" right="0.39370078740157483" top="0.82113095238095235" bottom="0.78740157480314965" header="0.39370078740157483" footer="0.39370078740157483"/>
  <pageSetup paperSize="9" scale="89" firstPageNumber="0" fitToHeight="0" orientation="portrait" horizontalDpi="300" verticalDpi="300" r:id="rId1"/>
  <headerFooter alignWithMargins="0">
    <oddHeader>&amp;L&amp;"Arial Narrow,Navadno"&amp;8&amp;K04-024INVESTITOR:
MESTNA OBČINA NOVA GORICA&amp;C&amp;"Arial Narrow,Navadno"&amp;8&amp;K04-024SKUPNOSTNI CENTER NOVA GORICA
&amp;R&amp;"Arial Narrow,Navadno"&amp;8&amp;K04-024projekt št.: 1364
načrt št.: 1364-E</oddHeader>
    <oddFooter>&amp;L&amp;8&amp;K04-024&amp;A &amp;R&amp;8&amp;K04+039&amp;P/&amp;N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R845"/>
  <sheetViews>
    <sheetView view="pageBreakPreview" zoomScale="120" zoomScaleNormal="85" zoomScaleSheetLayoutView="120" zoomScalePageLayoutView="85" workbookViewId="0">
      <selection activeCell="L14" sqref="L14"/>
    </sheetView>
  </sheetViews>
  <sheetFormatPr defaultColWidth="8.85546875" defaultRowHeight="12.75"/>
  <cols>
    <col min="1" max="1" width="5.140625" style="1059" customWidth="1"/>
    <col min="2" max="2" width="40.42578125" style="1059" customWidth="1"/>
    <col min="3" max="3" width="2.85546875" style="1059" customWidth="1"/>
    <col min="4" max="4" width="3" style="1158" customWidth="1"/>
    <col min="5" max="5" width="5.85546875" style="1158" customWidth="1"/>
    <col min="6" max="6" width="9.5703125" style="1512" customWidth="1"/>
    <col min="7" max="7" width="10.140625" style="1059" customWidth="1"/>
    <col min="8" max="12" width="10.28515625" style="1059" customWidth="1"/>
    <col min="13" max="16384" width="8.85546875" style="1059"/>
  </cols>
  <sheetData>
    <row r="1" spans="1:252" ht="14.25" customHeight="1">
      <c r="A1" s="1054" t="s">
        <v>2139</v>
      </c>
      <c r="B1" s="1055"/>
      <c r="C1" s="1055"/>
      <c r="D1" s="1056"/>
      <c r="E1" s="1056"/>
      <c r="F1" s="1057"/>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EQ1" s="1058"/>
      <c r="ER1" s="1058"/>
      <c r="ES1" s="1058"/>
      <c r="ET1" s="1058"/>
      <c r="EU1" s="1058"/>
      <c r="EV1" s="1058"/>
      <c r="EW1" s="1058"/>
      <c r="EX1" s="1058"/>
      <c r="EY1" s="1058"/>
      <c r="EZ1" s="1058"/>
      <c r="FA1" s="1058"/>
      <c r="FB1" s="1058"/>
      <c r="FC1" s="1058"/>
      <c r="FD1" s="1058"/>
      <c r="FE1" s="1058"/>
      <c r="FF1" s="1058"/>
      <c r="FG1" s="1058"/>
      <c r="FH1" s="1058"/>
      <c r="FI1" s="1058"/>
      <c r="FJ1" s="1058"/>
      <c r="FK1" s="1058"/>
      <c r="FL1" s="1058"/>
      <c r="FM1" s="1058"/>
      <c r="FN1" s="1058"/>
      <c r="FO1" s="1058"/>
      <c r="FP1" s="1058"/>
      <c r="FQ1" s="1058"/>
      <c r="FR1" s="1058"/>
      <c r="FS1" s="1058"/>
      <c r="FT1" s="1058"/>
      <c r="FU1" s="1058"/>
      <c r="FV1" s="1058"/>
      <c r="FW1" s="1058"/>
      <c r="FX1" s="1058"/>
      <c r="FY1" s="1058"/>
      <c r="FZ1" s="1058"/>
      <c r="GA1" s="1058"/>
      <c r="GB1" s="1058"/>
      <c r="GC1" s="1058"/>
      <c r="GD1" s="1058"/>
      <c r="GE1" s="1058"/>
      <c r="GF1" s="1058"/>
      <c r="GG1" s="1058"/>
      <c r="GH1" s="1058"/>
      <c r="GI1" s="1058"/>
      <c r="GJ1" s="1058"/>
      <c r="GK1" s="1058"/>
      <c r="GL1" s="1058"/>
      <c r="GM1" s="1058"/>
      <c r="GN1" s="1058"/>
      <c r="GO1" s="1058"/>
      <c r="GP1" s="1058"/>
      <c r="GQ1" s="1058"/>
      <c r="GR1" s="1058"/>
      <c r="GS1" s="1058"/>
      <c r="GT1" s="1058"/>
      <c r="GU1" s="1058"/>
      <c r="GV1" s="1058"/>
      <c r="GW1" s="1058"/>
      <c r="GX1" s="1058"/>
      <c r="GY1" s="1058"/>
      <c r="GZ1" s="1058"/>
      <c r="HA1" s="1058"/>
      <c r="HB1" s="1058"/>
      <c r="HC1" s="1058"/>
      <c r="HD1" s="1058"/>
      <c r="HE1" s="1058"/>
      <c r="HF1" s="1058"/>
      <c r="HG1" s="1058"/>
      <c r="HH1" s="1058"/>
      <c r="HI1" s="1058"/>
      <c r="HJ1" s="1058"/>
      <c r="HK1" s="1058"/>
      <c r="HL1" s="1058"/>
      <c r="HM1" s="1058"/>
      <c r="HN1" s="1058"/>
      <c r="HO1" s="1058"/>
      <c r="HP1" s="1058"/>
      <c r="HQ1" s="1058"/>
      <c r="HR1" s="1058"/>
      <c r="HS1" s="1058"/>
      <c r="HT1" s="1058"/>
      <c r="HU1" s="1058"/>
      <c r="HV1" s="1058"/>
      <c r="HW1" s="1058"/>
      <c r="HX1" s="1058"/>
      <c r="HY1" s="1058"/>
      <c r="HZ1" s="1058"/>
      <c r="IA1" s="1058"/>
      <c r="IB1" s="1058"/>
      <c r="IC1" s="1058"/>
      <c r="ID1" s="1058"/>
      <c r="IE1" s="1058"/>
      <c r="IF1" s="1058"/>
      <c r="IG1" s="1058"/>
      <c r="IH1" s="1058"/>
      <c r="II1" s="1058"/>
      <c r="IJ1" s="1058"/>
      <c r="IK1" s="1058"/>
      <c r="IL1" s="1058"/>
      <c r="IM1" s="1058"/>
      <c r="IN1" s="1058"/>
      <c r="IO1" s="1058"/>
      <c r="IP1" s="1058"/>
      <c r="IQ1" s="1058"/>
      <c r="IR1" s="1058"/>
    </row>
    <row r="2" spans="1:252" ht="14.25" customHeight="1">
      <c r="A2" s="1060" t="s">
        <v>1353</v>
      </c>
      <c r="B2" s="1061"/>
      <c r="C2" s="1055"/>
      <c r="D2" s="1056"/>
      <c r="E2" s="1056"/>
      <c r="F2" s="1057"/>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row>
    <row r="3" spans="1:252" ht="14.25" customHeight="1">
      <c r="A3" s="1060" t="s">
        <v>1352</v>
      </c>
      <c r="B3" s="1061"/>
      <c r="C3" s="1054" t="s">
        <v>1351</v>
      </c>
      <c r="D3" s="1056"/>
      <c r="E3" s="1056"/>
      <c r="F3" s="1057"/>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c r="AT3" s="1058"/>
      <c r="AU3" s="1058"/>
      <c r="AV3" s="1058"/>
      <c r="AW3" s="1058"/>
      <c r="AX3" s="1058"/>
      <c r="AY3" s="1058"/>
      <c r="AZ3" s="1058"/>
      <c r="BA3" s="1058"/>
      <c r="BB3" s="1058"/>
      <c r="BC3" s="1058"/>
      <c r="BD3" s="1058"/>
      <c r="BE3" s="1058"/>
      <c r="BF3" s="1058"/>
      <c r="BG3" s="1058"/>
      <c r="BH3" s="1058"/>
      <c r="BI3" s="1058"/>
      <c r="BJ3" s="1058"/>
      <c r="BK3" s="1058"/>
      <c r="BL3" s="1058"/>
      <c r="BM3" s="1058"/>
      <c r="BN3" s="1058"/>
      <c r="BO3" s="1058"/>
      <c r="BP3" s="1058"/>
      <c r="BQ3" s="1058"/>
      <c r="BR3" s="1058"/>
      <c r="BS3" s="1058"/>
      <c r="BT3" s="1058"/>
      <c r="BU3" s="1058"/>
      <c r="BV3" s="1058"/>
      <c r="BW3" s="1058"/>
      <c r="BX3" s="1058"/>
      <c r="BY3" s="1058"/>
      <c r="BZ3" s="1058"/>
      <c r="CA3" s="1058"/>
      <c r="CB3" s="1058"/>
      <c r="CC3" s="1058"/>
      <c r="CD3" s="1058"/>
      <c r="CE3" s="1058"/>
      <c r="CF3" s="1058"/>
      <c r="CG3" s="1058"/>
      <c r="CH3" s="1058"/>
      <c r="CI3" s="1058"/>
      <c r="CJ3" s="1058"/>
      <c r="CK3" s="1058"/>
      <c r="CL3" s="1058"/>
      <c r="CM3" s="1058"/>
      <c r="CN3" s="1058"/>
      <c r="CO3" s="1058"/>
      <c r="CP3" s="1058"/>
      <c r="CQ3" s="1058"/>
      <c r="CR3" s="1058"/>
      <c r="CS3" s="1058"/>
      <c r="CT3" s="1058"/>
      <c r="CU3" s="1058"/>
      <c r="CV3" s="1058"/>
      <c r="CW3" s="1058"/>
      <c r="CX3" s="1058"/>
      <c r="CY3" s="1058"/>
      <c r="CZ3" s="1058"/>
      <c r="DA3" s="1058"/>
      <c r="DB3" s="1058"/>
      <c r="DC3" s="1058"/>
      <c r="DD3" s="1058"/>
      <c r="DE3" s="1058"/>
      <c r="DF3" s="1058"/>
      <c r="DG3" s="1058"/>
      <c r="DH3" s="1058"/>
      <c r="DI3" s="1058"/>
      <c r="DJ3" s="1058"/>
      <c r="DK3" s="1058"/>
      <c r="DL3" s="1058"/>
      <c r="DM3" s="1058"/>
      <c r="DN3" s="1058"/>
      <c r="DO3" s="1058"/>
      <c r="DP3" s="1058"/>
      <c r="DQ3" s="1058"/>
      <c r="DR3" s="1058"/>
      <c r="DS3" s="1058"/>
      <c r="DT3" s="1058"/>
      <c r="DU3" s="1058"/>
      <c r="DV3" s="1058"/>
      <c r="DW3" s="1058"/>
      <c r="DX3" s="1058"/>
      <c r="DY3" s="1058"/>
      <c r="DZ3" s="1058"/>
      <c r="EA3" s="1058"/>
      <c r="EB3" s="1058"/>
      <c r="EC3" s="1058"/>
      <c r="ED3" s="1058"/>
      <c r="EE3" s="1058"/>
      <c r="EF3" s="1058"/>
      <c r="EG3" s="1058"/>
      <c r="EH3" s="1058"/>
      <c r="EI3" s="1058"/>
      <c r="EJ3" s="1058"/>
      <c r="EK3" s="1058"/>
      <c r="EL3" s="1058"/>
      <c r="EM3" s="1058"/>
      <c r="EN3" s="1058"/>
      <c r="EO3" s="1058"/>
      <c r="EP3" s="1058"/>
      <c r="EQ3" s="1058"/>
      <c r="ER3" s="1058"/>
      <c r="ES3" s="1058"/>
      <c r="ET3" s="1058"/>
      <c r="EU3" s="1058"/>
      <c r="EV3" s="1058"/>
      <c r="EW3" s="1058"/>
      <c r="EX3" s="1058"/>
      <c r="EY3" s="1058"/>
      <c r="EZ3" s="1058"/>
      <c r="FA3" s="1058"/>
      <c r="FB3" s="1058"/>
      <c r="FC3" s="1058"/>
      <c r="FD3" s="1058"/>
      <c r="FE3" s="1058"/>
      <c r="FF3" s="1058"/>
      <c r="FG3" s="1058"/>
      <c r="FH3" s="1058"/>
      <c r="FI3" s="1058"/>
      <c r="FJ3" s="1058"/>
      <c r="FK3" s="1058"/>
      <c r="FL3" s="1058"/>
      <c r="FM3" s="1058"/>
      <c r="FN3" s="1058"/>
      <c r="FO3" s="1058"/>
      <c r="FP3" s="1058"/>
      <c r="FQ3" s="1058"/>
      <c r="FR3" s="1058"/>
      <c r="FS3" s="1058"/>
      <c r="FT3" s="1058"/>
      <c r="FU3" s="1058"/>
      <c r="FV3" s="1058"/>
      <c r="FW3" s="1058"/>
      <c r="FX3" s="1058"/>
      <c r="FY3" s="1058"/>
      <c r="FZ3" s="1058"/>
      <c r="GA3" s="1058"/>
      <c r="GB3" s="1058"/>
      <c r="GC3" s="1058"/>
      <c r="GD3" s="1058"/>
      <c r="GE3" s="1058"/>
      <c r="GF3" s="1058"/>
      <c r="GG3" s="1058"/>
      <c r="GH3" s="1058"/>
      <c r="GI3" s="1058"/>
      <c r="GJ3" s="1058"/>
      <c r="GK3" s="1058"/>
      <c r="GL3" s="1058"/>
      <c r="GM3" s="1058"/>
      <c r="GN3" s="1058"/>
      <c r="GO3" s="1058"/>
      <c r="GP3" s="1058"/>
      <c r="GQ3" s="1058"/>
      <c r="GR3" s="1058"/>
      <c r="GS3" s="1058"/>
      <c r="GT3" s="1058"/>
      <c r="GU3" s="1058"/>
      <c r="GV3" s="1058"/>
      <c r="GW3" s="1058"/>
      <c r="GX3" s="1058"/>
      <c r="GY3" s="1058"/>
      <c r="GZ3" s="1058"/>
      <c r="HA3" s="1058"/>
      <c r="HB3" s="1058"/>
      <c r="HC3" s="1058"/>
      <c r="HD3" s="1058"/>
      <c r="HE3" s="1058"/>
      <c r="HF3" s="1058"/>
      <c r="HG3" s="1058"/>
      <c r="HH3" s="1058"/>
      <c r="HI3" s="1058"/>
      <c r="HJ3" s="1058"/>
      <c r="HK3" s="1058"/>
      <c r="HL3" s="1058"/>
      <c r="HM3" s="1058"/>
      <c r="HN3" s="1058"/>
      <c r="HO3" s="1058"/>
      <c r="HP3" s="1058"/>
      <c r="HQ3" s="1058"/>
      <c r="HR3" s="1058"/>
      <c r="HS3" s="1058"/>
      <c r="HT3" s="1058"/>
      <c r="HU3" s="1058"/>
      <c r="HV3" s="1058"/>
      <c r="HW3" s="1058"/>
      <c r="HX3" s="1058"/>
      <c r="HY3" s="1058"/>
      <c r="HZ3" s="1058"/>
      <c r="IA3" s="1058"/>
      <c r="IB3" s="1058"/>
      <c r="IC3" s="1058"/>
      <c r="ID3" s="1058"/>
      <c r="IE3" s="1058"/>
      <c r="IF3" s="1058"/>
      <c r="IG3" s="1058"/>
      <c r="IH3" s="1058"/>
      <c r="II3" s="1058"/>
      <c r="IJ3" s="1058"/>
      <c r="IK3" s="1058"/>
      <c r="IL3" s="1058"/>
      <c r="IM3" s="1058"/>
      <c r="IN3" s="1058"/>
      <c r="IO3" s="1058"/>
      <c r="IP3" s="1058"/>
      <c r="IQ3" s="1058"/>
      <c r="IR3" s="1058"/>
    </row>
    <row r="4" spans="1:252" ht="7.15" customHeight="1">
      <c r="A4" s="1062"/>
      <c r="B4" s="1063"/>
      <c r="C4" s="1064"/>
      <c r="D4" s="1065"/>
      <c r="E4" s="1065"/>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068"/>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31.5">
      <c r="A6" s="1069" t="s">
        <v>1350</v>
      </c>
      <c r="B6" s="1070" t="s">
        <v>1349</v>
      </c>
      <c r="C6" s="1067"/>
      <c r="D6" s="1068"/>
      <c r="E6" s="1068"/>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068"/>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75">
      <c r="A8" s="1069"/>
      <c r="B8" s="1071" t="s">
        <v>1348</v>
      </c>
      <c r="C8" s="1067"/>
      <c r="D8" s="1068"/>
      <c r="E8" s="1068"/>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6.5" thickBot="1">
      <c r="A9" s="1069"/>
      <c r="B9" s="1071"/>
      <c r="C9" s="1067"/>
      <c r="D9" s="1068"/>
      <c r="E9" s="1068"/>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38.25">
      <c r="A10" s="1069"/>
      <c r="B10" s="1072" t="s">
        <v>1932</v>
      </c>
      <c r="C10" s="1067"/>
      <c r="D10" s="1068"/>
      <c r="E10" s="1068"/>
      <c r="F10" s="1057"/>
      <c r="H10" s="1073" t="s">
        <v>2005</v>
      </c>
      <c r="I10" s="1073" t="s">
        <v>2004</v>
      </c>
      <c r="J10" s="1074" t="s">
        <v>2003</v>
      </c>
      <c r="K10" s="1074" t="s">
        <v>2188</v>
      </c>
      <c r="L10" s="1075" t="s">
        <v>2006</v>
      </c>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75">
      <c r="A11" s="1069"/>
      <c r="B11" s="1071"/>
      <c r="C11" s="1067"/>
      <c r="D11" s="1068"/>
      <c r="E11" s="1068"/>
      <c r="F11" s="1057"/>
      <c r="G11" s="1058"/>
      <c r="H11" s="1076">
        <v>0.14000000000000001</v>
      </c>
      <c r="I11" s="1076">
        <v>0.34</v>
      </c>
      <c r="J11" s="1077">
        <v>0.37</v>
      </c>
      <c r="K11" s="1077">
        <v>0.15</v>
      </c>
      <c r="L11" s="1078">
        <f>SUM(H11:K11)</f>
        <v>1</v>
      </c>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6.5">
      <c r="A12" s="1079" t="s">
        <v>1291</v>
      </c>
      <c r="B12" s="1080" t="s">
        <v>236</v>
      </c>
      <c r="C12" s="1067"/>
      <c r="D12" s="1068"/>
      <c r="E12" s="1068"/>
      <c r="F12" s="1057"/>
      <c r="G12" s="1058"/>
      <c r="H12" s="1081"/>
      <c r="I12" s="1081"/>
      <c r="J12" s="1081"/>
      <c r="K12" s="1081"/>
      <c r="L12" s="1082"/>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068"/>
      <c r="F13" s="1057"/>
      <c r="G13" s="1084">
        <f>+G408</f>
        <v>0</v>
      </c>
      <c r="H13" s="1085">
        <f>H$11*$G$13</f>
        <v>0</v>
      </c>
      <c r="I13" s="1085">
        <f t="shared" ref="I13:K13" si="0">I$11*$G$13</f>
        <v>0</v>
      </c>
      <c r="J13" s="1085">
        <f t="shared" si="0"/>
        <v>0</v>
      </c>
      <c r="K13" s="1085">
        <f t="shared" si="0"/>
        <v>0</v>
      </c>
      <c r="L13" s="1086">
        <f>SUM(H13:K13)</f>
        <v>0</v>
      </c>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068"/>
      <c r="F14" s="1057"/>
      <c r="G14" s="1084">
        <f>+G461</f>
        <v>0</v>
      </c>
      <c r="H14" s="1085">
        <f>H$11*$G$14</f>
        <v>0</v>
      </c>
      <c r="I14" s="1085">
        <f t="shared" ref="I14:K14" si="1">I$11*$G$14</f>
        <v>0</v>
      </c>
      <c r="J14" s="1085">
        <f t="shared" si="1"/>
        <v>0</v>
      </c>
      <c r="K14" s="1085">
        <f t="shared" si="1"/>
        <v>0</v>
      </c>
      <c r="L14" s="1086">
        <f>SUM(H14:K14)</f>
        <v>0</v>
      </c>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092"/>
      <c r="F15" s="1093"/>
      <c r="G15" s="1094">
        <f>+G533</f>
        <v>0</v>
      </c>
      <c r="H15" s="1095">
        <f>H$11*$G$15</f>
        <v>0</v>
      </c>
      <c r="I15" s="1095">
        <f t="shared" ref="I15:K15" si="2">I$11*$G$15</f>
        <v>0</v>
      </c>
      <c r="J15" s="1095">
        <f t="shared" si="2"/>
        <v>0</v>
      </c>
      <c r="K15" s="1095">
        <f t="shared" si="2"/>
        <v>0</v>
      </c>
      <c r="L15" s="1096">
        <f>SUM(H15:K15)</f>
        <v>0</v>
      </c>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100"/>
      <c r="F16" s="1057"/>
      <c r="G16" s="1101">
        <f>SUM(G13:G15)</f>
        <v>0</v>
      </c>
      <c r="H16" s="1102">
        <f>SUM(H13:H15)</f>
        <v>0</v>
      </c>
      <c r="I16" s="1102">
        <f>SUM(I13:I15)</f>
        <v>0</v>
      </c>
      <c r="J16" s="1102">
        <f>SUM(J13:J15)</f>
        <v>0</v>
      </c>
      <c r="K16" s="1102">
        <f>SUM(K13:K15)</f>
        <v>0</v>
      </c>
      <c r="L16" s="1103">
        <f>SUM(H16:K16)</f>
        <v>0</v>
      </c>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100"/>
      <c r="F17" s="1057"/>
      <c r="G17" s="1058"/>
      <c r="H17" s="1102"/>
      <c r="I17" s="1102"/>
      <c r="J17" s="1102"/>
      <c r="K17" s="1102"/>
      <c r="L17" s="1103"/>
      <c r="M17" s="1104"/>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6.5">
      <c r="A18" s="1079" t="s">
        <v>1346</v>
      </c>
      <c r="B18" s="1080" t="s">
        <v>1345</v>
      </c>
      <c r="C18" s="1067"/>
      <c r="D18" s="1068"/>
      <c r="E18" s="1068"/>
      <c r="F18" s="1057"/>
      <c r="G18" s="1058"/>
      <c r="H18" s="1102"/>
      <c r="I18" s="1102"/>
      <c r="J18" s="1102"/>
      <c r="K18" s="1102"/>
      <c r="L18" s="1103"/>
      <c r="M18" s="1104"/>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9" t="s">
        <v>1001</v>
      </c>
      <c r="B19" s="1105" t="s">
        <v>1343</v>
      </c>
      <c r="C19" s="700"/>
      <c r="D19" s="699"/>
      <c r="E19" s="1106"/>
      <c r="F19" s="1093"/>
      <c r="G19" s="1094">
        <f>+G540</f>
        <v>0</v>
      </c>
      <c r="H19" s="1095">
        <f>H$11*$G$19</f>
        <v>0</v>
      </c>
      <c r="I19" s="1095">
        <f>I$11*$G$19</f>
        <v>0</v>
      </c>
      <c r="J19" s="1095">
        <f>J$11*$G$19</f>
        <v>0</v>
      </c>
      <c r="K19" s="1095">
        <f>K$11*$G$19</f>
        <v>0</v>
      </c>
      <c r="L19" s="1096">
        <f>SUM(H19:K19)</f>
        <v>0</v>
      </c>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97"/>
      <c r="B20" s="1107"/>
      <c r="C20" s="640"/>
      <c r="D20" s="639"/>
      <c r="E20" s="1108"/>
      <c r="F20" s="1057"/>
      <c r="G20" s="1101">
        <f>SUM(G18:G19)</f>
        <v>0</v>
      </c>
      <c r="H20" s="1102">
        <f>SUM(H19)</f>
        <v>0</v>
      </c>
      <c r="I20" s="1102">
        <f t="shared" ref="I20:K20" si="3">SUM(I19)</f>
        <v>0</v>
      </c>
      <c r="J20" s="1102">
        <f t="shared" si="3"/>
        <v>0</v>
      </c>
      <c r="K20" s="1102">
        <f t="shared" si="3"/>
        <v>0</v>
      </c>
      <c r="L20" s="1103">
        <f>SUM(H20:K20)</f>
        <v>0</v>
      </c>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1108"/>
      <c r="F21" s="1057"/>
      <c r="G21" s="1058"/>
      <c r="H21" s="1102"/>
      <c r="I21" s="1102"/>
      <c r="J21" s="1102"/>
      <c r="K21" s="1102"/>
      <c r="L21" s="1103"/>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109" t="s">
        <v>1342</v>
      </c>
      <c r="B22" s="1110" t="s">
        <v>1341</v>
      </c>
      <c r="C22" s="640"/>
      <c r="D22" s="639"/>
      <c r="E22" s="1108"/>
      <c r="F22" s="1057"/>
      <c r="G22" s="1058"/>
      <c r="H22" s="1102"/>
      <c r="I22" s="1102"/>
      <c r="J22" s="1102"/>
      <c r="K22" s="1102"/>
      <c r="L22" s="1103"/>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ht="15.75">
      <c r="A23" s="1111" t="s">
        <v>1340</v>
      </c>
      <c r="B23" s="1112" t="s">
        <v>1339</v>
      </c>
      <c r="C23" s="1113"/>
      <c r="D23" s="1114"/>
      <c r="E23" s="1115"/>
      <c r="F23" s="1057"/>
      <c r="G23" s="1084">
        <f>+G597</f>
        <v>0</v>
      </c>
      <c r="H23" s="1085">
        <f>H$11*$G$23</f>
        <v>0</v>
      </c>
      <c r="I23" s="1085">
        <f t="shared" ref="I23:K23" si="4">I$11*$G$23</f>
        <v>0</v>
      </c>
      <c r="J23" s="1085">
        <f t="shared" si="4"/>
        <v>0</v>
      </c>
      <c r="K23" s="1085">
        <f t="shared" si="4"/>
        <v>0</v>
      </c>
      <c r="L23" s="1086">
        <f>SUM(H23:K23)</f>
        <v>0</v>
      </c>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75">
      <c r="A24" s="1111" t="s">
        <v>1338</v>
      </c>
      <c r="B24" s="1112" t="s">
        <v>1337</v>
      </c>
      <c r="C24" s="1113"/>
      <c r="D24" s="1114"/>
      <c r="E24" s="1115"/>
      <c r="F24" s="1057"/>
      <c r="G24" s="1084">
        <f>+G598</f>
        <v>0</v>
      </c>
      <c r="H24" s="1085">
        <f>H$11*$G$24</f>
        <v>0</v>
      </c>
      <c r="I24" s="1085">
        <f t="shared" ref="I24:K24" si="5">I$11*$G$24</f>
        <v>0</v>
      </c>
      <c r="J24" s="1085">
        <f t="shared" si="5"/>
        <v>0</v>
      </c>
      <c r="K24" s="1085">
        <f t="shared" si="5"/>
        <v>0</v>
      </c>
      <c r="L24" s="1086">
        <f>SUM(H24:K24)</f>
        <v>0</v>
      </c>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75">
      <c r="A25" s="1116" t="s">
        <v>1336</v>
      </c>
      <c r="B25" s="1117" t="s">
        <v>1335</v>
      </c>
      <c r="C25" s="1118"/>
      <c r="D25" s="1119"/>
      <c r="E25" s="1120"/>
      <c r="F25" s="1093"/>
      <c r="G25" s="1094">
        <f>+G599</f>
        <v>0</v>
      </c>
      <c r="H25" s="1095">
        <f>H$11*$G$25</f>
        <v>0</v>
      </c>
      <c r="I25" s="1095">
        <f t="shared" ref="I25:K25" si="6">I$11*$G$25</f>
        <v>0</v>
      </c>
      <c r="J25" s="1095">
        <f t="shared" si="6"/>
        <v>0</v>
      </c>
      <c r="K25" s="1095">
        <f t="shared" si="6"/>
        <v>0</v>
      </c>
      <c r="L25" s="1086">
        <f>SUM(H25:K25)</f>
        <v>0</v>
      </c>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75">
      <c r="A26" s="1121"/>
      <c r="B26" s="1122" t="s">
        <v>438</v>
      </c>
      <c r="C26" s="1123"/>
      <c r="D26" s="1114"/>
      <c r="E26" s="1124"/>
      <c r="F26" s="1057"/>
      <c r="G26" s="1101">
        <f>SUM(G23:G25)</f>
        <v>0</v>
      </c>
      <c r="H26" s="1102">
        <f>+H25+H24+H23</f>
        <v>0</v>
      </c>
      <c r="I26" s="1102">
        <f>+I25+I24+I23</f>
        <v>0</v>
      </c>
      <c r="J26" s="1102">
        <f>+J25+J24+J23</f>
        <v>0</v>
      </c>
      <c r="K26" s="1102">
        <f>+K25+K24+K23</f>
        <v>0</v>
      </c>
      <c r="L26" s="1103">
        <f>SUM(H26:K26)</f>
        <v>0</v>
      </c>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75">
      <c r="A27" s="1121"/>
      <c r="B27" s="1122"/>
      <c r="C27" s="1123"/>
      <c r="D27" s="1114"/>
      <c r="E27" s="1124"/>
      <c r="F27" s="1057"/>
      <c r="G27" s="1101"/>
      <c r="H27" s="1058"/>
      <c r="I27" s="1058"/>
      <c r="J27" s="1058"/>
      <c r="K27" s="1058"/>
      <c r="L27" s="1125"/>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3.5" thickBot="1">
      <c r="A28" s="1126" t="s">
        <v>1909</v>
      </c>
      <c r="B28" s="1127" t="s">
        <v>860</v>
      </c>
      <c r="C28" s="311"/>
      <c r="D28" s="310"/>
      <c r="E28" s="1128"/>
      <c r="F28" s="1129"/>
      <c r="G28" s="1130">
        <f>+G838</f>
        <v>0</v>
      </c>
      <c r="H28" s="1131">
        <f>H$11*$G$28</f>
        <v>0</v>
      </c>
      <c r="I28" s="1131">
        <f t="shared" ref="I28:K28" si="7">I$11*$G$28</f>
        <v>0</v>
      </c>
      <c r="J28" s="1131">
        <f t="shared" si="7"/>
        <v>0</v>
      </c>
      <c r="K28" s="1131">
        <f t="shared" si="7"/>
        <v>0</v>
      </c>
      <c r="L28" s="1132">
        <f>SUM(H28:K28)</f>
        <v>0</v>
      </c>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6.5" thickTop="1">
      <c r="A29" s="1121"/>
      <c r="B29" s="1122"/>
      <c r="C29" s="1123"/>
      <c r="D29" s="1114"/>
      <c r="E29" s="1124"/>
      <c r="F29" s="1057"/>
      <c r="G29" s="1058"/>
      <c r="H29" s="1058"/>
      <c r="I29" s="1058"/>
      <c r="J29" s="1058"/>
      <c r="K29" s="1058"/>
      <c r="L29" s="1125"/>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6.5" thickBot="1">
      <c r="A30" s="1121"/>
      <c r="B30" s="1110" t="s">
        <v>1931</v>
      </c>
      <c r="C30" s="1123"/>
      <c r="D30" s="1114"/>
      <c r="E30" s="1124"/>
      <c r="F30" s="1057"/>
      <c r="G30" s="1101">
        <f>+G16+G20+G26+G28</f>
        <v>0</v>
      </c>
      <c r="H30" s="1101">
        <f>+H16+H20+H26+H28</f>
        <v>0</v>
      </c>
      <c r="I30" s="1101">
        <f>+I16+I20+I26+I28</f>
        <v>0</v>
      </c>
      <c r="J30" s="1101">
        <f>+J16+J20+J26+J28</f>
        <v>0</v>
      </c>
      <c r="K30" s="1101">
        <f>+K16+K20+K26+K28</f>
        <v>0</v>
      </c>
      <c r="L30" s="1133">
        <f>I30+J30+H30+K30</f>
        <v>0</v>
      </c>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5.75">
      <c r="A31" s="1121"/>
      <c r="B31" s="1110"/>
      <c r="C31" s="1123"/>
      <c r="D31" s="1114"/>
      <c r="E31" s="1124"/>
      <c r="F31" s="1057"/>
      <c r="G31" s="1084"/>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75">
      <c r="A32" s="1121"/>
      <c r="B32" s="1110"/>
      <c r="C32" s="1123"/>
      <c r="D32" s="1114"/>
      <c r="E32" s="1124"/>
      <c r="F32" s="1057"/>
      <c r="G32" s="1084"/>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15.75">
      <c r="A33" s="1121"/>
      <c r="B33" s="1110"/>
      <c r="C33" s="1123"/>
      <c r="D33" s="1114"/>
      <c r="E33" s="1124"/>
      <c r="F33" s="1057"/>
      <c r="G33" s="1084"/>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ht="15.75">
      <c r="A34" s="1121"/>
      <c r="B34" s="1110"/>
      <c r="C34" s="1123"/>
      <c r="D34" s="1114"/>
      <c r="E34" s="1124"/>
      <c r="F34" s="1057"/>
      <c r="G34" s="1084"/>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ht="15.75">
      <c r="A35" s="1121"/>
      <c r="B35" s="1110"/>
      <c r="C35" s="1123"/>
      <c r="D35" s="1114"/>
      <c r="E35" s="1124"/>
      <c r="F35" s="1057"/>
      <c r="G35" s="1084"/>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15.75">
      <c r="A36" s="1121"/>
      <c r="B36" s="1110"/>
      <c r="C36" s="1123"/>
      <c r="D36" s="1114"/>
      <c r="E36" s="1124"/>
      <c r="F36" s="1057"/>
      <c r="G36" s="1084"/>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15.75">
      <c r="A37" s="1121"/>
      <c r="B37" s="1110"/>
      <c r="C37" s="1123"/>
      <c r="D37" s="1114"/>
      <c r="E37" s="1124"/>
      <c r="F37" s="1057"/>
      <c r="G37" s="1084"/>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15.75">
      <c r="A38" s="1121"/>
      <c r="B38" s="1110"/>
      <c r="C38" s="1123"/>
      <c r="D38" s="1114"/>
      <c r="E38" s="1124"/>
      <c r="F38" s="1057"/>
      <c r="G38" s="1084"/>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15.75">
      <c r="A39" s="1121"/>
      <c r="B39" s="1110"/>
      <c r="C39" s="1123"/>
      <c r="D39" s="1114"/>
      <c r="E39" s="1124"/>
      <c r="F39" s="1057"/>
      <c r="G39" s="1084"/>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15.75">
      <c r="A40" s="1121"/>
      <c r="B40" s="1110"/>
      <c r="C40" s="1123"/>
      <c r="D40" s="1114"/>
      <c r="E40" s="1124"/>
      <c r="F40" s="1057"/>
      <c r="G40" s="1084"/>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15.75">
      <c r="A41" s="1121"/>
      <c r="B41" s="1110"/>
      <c r="C41" s="1123"/>
      <c r="D41" s="1114"/>
      <c r="E41" s="1124"/>
      <c r="F41" s="1057"/>
      <c r="G41" s="1084"/>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ht="15.75">
      <c r="A42" s="1121"/>
      <c r="B42" s="1110"/>
      <c r="C42" s="1123"/>
      <c r="D42" s="1114"/>
      <c r="E42" s="1124"/>
      <c r="F42" s="1057"/>
      <c r="G42" s="1084"/>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15.75">
      <c r="A43" s="1121"/>
      <c r="B43" s="1110"/>
      <c r="C43" s="1123"/>
      <c r="D43" s="1114"/>
      <c r="E43" s="1124"/>
      <c r="F43" s="1057"/>
      <c r="G43" s="1084"/>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ht="15.75">
      <c r="A44" s="1121"/>
      <c r="B44" s="1110"/>
      <c r="C44" s="1123"/>
      <c r="D44" s="1114"/>
      <c r="E44" s="1124"/>
      <c r="F44" s="1057"/>
      <c r="G44" s="1084"/>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ht="15.75">
      <c r="A45" s="1121"/>
      <c r="B45" s="1110"/>
      <c r="C45" s="1123"/>
      <c r="D45" s="1114"/>
      <c r="E45" s="1124"/>
      <c r="F45" s="1057"/>
      <c r="G45" s="1084"/>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ht="15.75">
      <c r="A46" s="1121"/>
      <c r="B46" s="1110"/>
      <c r="C46" s="1123"/>
      <c r="D46" s="1114"/>
      <c r="E46" s="1124"/>
      <c r="F46" s="1057"/>
      <c r="G46" s="1084"/>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ht="15.75">
      <c r="A47" s="1121"/>
      <c r="B47" s="1110"/>
      <c r="C47" s="1123"/>
      <c r="D47" s="1114"/>
      <c r="E47" s="1124"/>
      <c r="F47" s="1057"/>
      <c r="G47" s="1084"/>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ht="15.75">
      <c r="A48" s="1121"/>
      <c r="B48" s="1110"/>
      <c r="C48" s="1123"/>
      <c r="D48" s="1114"/>
      <c r="E48" s="1124"/>
      <c r="F48" s="1057"/>
      <c r="G48" s="1084"/>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c r="A49" s="1097"/>
      <c r="B49" s="1107"/>
      <c r="C49" s="640"/>
      <c r="D49" s="639"/>
      <c r="E49" s="1108"/>
      <c r="F49" s="1057"/>
      <c r="G49" s="1084"/>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c r="A50" s="1066"/>
      <c r="B50" s="1134" t="s">
        <v>1332</v>
      </c>
      <c r="C50" s="1067"/>
      <c r="D50" s="1068"/>
      <c r="E50" s="1068"/>
      <c r="F50" s="1100"/>
      <c r="G50" s="1084"/>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ht="38.25">
      <c r="A51" s="1066"/>
      <c r="B51" s="1135" t="s">
        <v>1331</v>
      </c>
      <c r="C51" s="1067"/>
      <c r="D51" s="1068"/>
      <c r="E51" s="1068"/>
      <c r="F51" s="1100"/>
      <c r="G51" s="1136"/>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ht="76.5">
      <c r="A52" s="1066"/>
      <c r="B52" s="1135" t="s">
        <v>1330</v>
      </c>
      <c r="C52" s="1067"/>
      <c r="D52" s="1068"/>
      <c r="E52" s="1068"/>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ht="38.25">
      <c r="A53" s="1066"/>
      <c r="B53" s="1135" t="s">
        <v>1329</v>
      </c>
      <c r="C53" s="1067"/>
      <c r="D53" s="1068"/>
      <c r="E53" s="1068"/>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51">
      <c r="A54" s="1066"/>
      <c r="B54" s="1135" t="s">
        <v>1328</v>
      </c>
      <c r="C54" s="1067"/>
      <c r="D54" s="1068"/>
      <c r="E54" s="1068"/>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ht="38.25">
      <c r="A55" s="1066"/>
      <c r="B55" s="1135" t="s">
        <v>1327</v>
      </c>
      <c r="C55" s="1067"/>
      <c r="D55" s="1068"/>
      <c r="E55" s="1068"/>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ht="38.25">
      <c r="A56" s="1066"/>
      <c r="B56" s="1134" t="s">
        <v>1326</v>
      </c>
      <c r="C56" s="1067"/>
      <c r="D56" s="1068"/>
      <c r="E56" s="1068"/>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066"/>
      <c r="B57" s="1067"/>
      <c r="C57" s="1067"/>
      <c r="D57" s="1068"/>
      <c r="E57" s="1068"/>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ht="25.5">
      <c r="A58" s="1066"/>
      <c r="B58" s="1137" t="s">
        <v>1325</v>
      </c>
      <c r="C58" s="1067"/>
      <c r="D58" s="1068"/>
      <c r="E58" s="1068"/>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ht="25.5">
      <c r="A59" s="1138" t="s">
        <v>1324</v>
      </c>
      <c r="B59" s="1138" t="s">
        <v>1323</v>
      </c>
      <c r="C59" s="1067"/>
      <c r="D59" s="1068"/>
      <c r="E59" s="1068"/>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ht="25.5">
      <c r="A60" s="1138" t="s">
        <v>1322</v>
      </c>
      <c r="B60" s="1138" t="s">
        <v>1321</v>
      </c>
      <c r="C60" s="1067"/>
      <c r="D60" s="1068"/>
      <c r="E60" s="1068"/>
      <c r="F60" s="1100"/>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ht="25.5">
      <c r="A61" s="1138" t="s">
        <v>1320</v>
      </c>
      <c r="B61" s="1138" t="s">
        <v>1319</v>
      </c>
      <c r="C61" s="1067"/>
      <c r="D61" s="1068"/>
      <c r="E61" s="1068"/>
      <c r="F61" s="1100"/>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138" t="s">
        <v>1318</v>
      </c>
      <c r="B62" s="1138" t="s">
        <v>1317</v>
      </c>
      <c r="C62" s="1067"/>
      <c r="D62" s="1068"/>
      <c r="E62" s="1068"/>
      <c r="F62" s="1100"/>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c r="A63" s="1138" t="s">
        <v>1316</v>
      </c>
      <c r="B63" s="1138" t="s">
        <v>1315</v>
      </c>
      <c r="C63" s="1067"/>
      <c r="D63" s="1068"/>
      <c r="E63" s="1068"/>
      <c r="F63" s="1100"/>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138" t="s">
        <v>1314</v>
      </c>
      <c r="B64" s="1138" t="s">
        <v>1313</v>
      </c>
      <c r="C64" s="1067"/>
      <c r="D64" s="1068"/>
      <c r="E64" s="1068"/>
      <c r="F64" s="1100"/>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ht="38.25">
      <c r="A65" s="1138" t="s">
        <v>43</v>
      </c>
      <c r="B65" s="1138" t="s">
        <v>1312</v>
      </c>
      <c r="C65" s="1067"/>
      <c r="D65" s="1068"/>
      <c r="E65" s="1068"/>
      <c r="F65" s="1100"/>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ht="25.5">
      <c r="A66" s="1138" t="s">
        <v>1311</v>
      </c>
      <c r="B66" s="1138" t="s">
        <v>1310</v>
      </c>
      <c r="C66" s="1067"/>
      <c r="D66" s="1068"/>
      <c r="E66" s="1068"/>
      <c r="F66" s="1100"/>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ht="25.5">
      <c r="A67" s="1138" t="s">
        <v>1309</v>
      </c>
      <c r="B67" s="1138" t="s">
        <v>1308</v>
      </c>
      <c r="C67" s="1067"/>
      <c r="D67" s="1068"/>
      <c r="E67" s="1068"/>
      <c r="F67" s="1100"/>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ht="25.5">
      <c r="A68" s="1138" t="s">
        <v>1307</v>
      </c>
      <c r="B68" s="1138" t="s">
        <v>1306</v>
      </c>
      <c r="C68" s="1067"/>
      <c r="D68" s="1068"/>
      <c r="E68" s="1068"/>
      <c r="F68" s="1100"/>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ht="25.5">
      <c r="A69" s="1138" t="s">
        <v>1305</v>
      </c>
      <c r="B69" s="1138" t="s">
        <v>1304</v>
      </c>
      <c r="C69" s="1067"/>
      <c r="D69" s="1068"/>
      <c r="E69" s="1068"/>
      <c r="F69" s="1100"/>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38" t="s">
        <v>1303</v>
      </c>
      <c r="B70" s="1138" t="s">
        <v>1302</v>
      </c>
      <c r="C70" s="1067"/>
      <c r="D70" s="1068"/>
      <c r="E70" s="1068"/>
      <c r="F70" s="1100"/>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38" t="s">
        <v>1301</v>
      </c>
      <c r="B71" s="1138" t="s">
        <v>1300</v>
      </c>
      <c r="C71" s="1067"/>
      <c r="D71" s="1068"/>
      <c r="E71" s="1068"/>
      <c r="F71" s="1100"/>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38" t="s">
        <v>1299</v>
      </c>
      <c r="B72" s="1138" t="s">
        <v>1298</v>
      </c>
      <c r="C72" s="1067"/>
      <c r="D72" s="1068"/>
      <c r="E72" s="1068"/>
      <c r="F72" s="1100"/>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138" t="s">
        <v>1297</v>
      </c>
      <c r="B73" s="1138" t="s">
        <v>1296</v>
      </c>
      <c r="C73" s="1067"/>
      <c r="D73" s="1068"/>
      <c r="E73" s="1068"/>
      <c r="F73" s="1100"/>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ht="38.25">
      <c r="A74" s="1138" t="s">
        <v>1295</v>
      </c>
      <c r="B74" s="1138" t="s">
        <v>1294</v>
      </c>
      <c r="C74" s="1067"/>
      <c r="D74" s="1068"/>
      <c r="E74" s="1068"/>
      <c r="F74" s="1100"/>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38" t="s">
        <v>1293</v>
      </c>
      <c r="B75" s="1138" t="s">
        <v>1292</v>
      </c>
      <c r="C75" s="1067"/>
      <c r="D75" s="1068"/>
      <c r="E75" s="1068"/>
      <c r="F75" s="1100"/>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097"/>
      <c r="B76" s="1107"/>
      <c r="C76" s="640"/>
      <c r="D76" s="639"/>
      <c r="E76" s="1108"/>
      <c r="F76" s="1057"/>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066"/>
      <c r="B77" s="1067"/>
      <c r="C77" s="1067"/>
      <c r="D77" s="1068"/>
      <c r="E77" s="1068"/>
      <c r="F77" s="1057"/>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ht="15.75">
      <c r="A78" s="1139" t="s">
        <v>1291</v>
      </c>
      <c r="B78" s="1140" t="s">
        <v>1930</v>
      </c>
      <c r="C78" s="1067"/>
      <c r="D78" s="1068"/>
      <c r="E78" s="1068"/>
      <c r="F78" s="1057"/>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066"/>
      <c r="B79" s="1067"/>
      <c r="C79" s="1067"/>
      <c r="D79" s="1068"/>
      <c r="E79" s="1068"/>
      <c r="F79" s="1057"/>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141" t="s">
        <v>1290</v>
      </c>
      <c r="B80" s="1142" t="s">
        <v>1289</v>
      </c>
      <c r="C80" s="1067"/>
      <c r="D80" s="1068"/>
      <c r="E80" s="1068"/>
      <c r="F80" s="1057"/>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43"/>
      <c r="B81" s="1144"/>
      <c r="C81" s="1145"/>
      <c r="D81" s="1146"/>
      <c r="E81" s="1146"/>
      <c r="F81" s="1057"/>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147" t="s">
        <v>11</v>
      </c>
      <c r="B82" s="1148" t="s">
        <v>1288</v>
      </c>
      <c r="C82" s="1149" t="s">
        <v>856</v>
      </c>
      <c r="D82" s="1150">
        <v>1</v>
      </c>
      <c r="E82" s="1151"/>
      <c r="F82" s="1057"/>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c r="A83" s="1147"/>
      <c r="B83" s="1152" t="s">
        <v>1287</v>
      </c>
      <c r="C83" s="1152"/>
      <c r="D83" s="1153"/>
      <c r="E83" s="1151"/>
      <c r="F83" s="1057"/>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147"/>
      <c r="B84" s="1152" t="s">
        <v>1286</v>
      </c>
      <c r="C84" s="1152"/>
      <c r="D84" s="1153"/>
      <c r="E84" s="1151"/>
      <c r="F84" s="1057"/>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147"/>
      <c r="B85" s="1148" t="s">
        <v>1285</v>
      </c>
      <c r="C85" s="1152"/>
      <c r="D85" s="1153"/>
      <c r="E85" s="1151"/>
      <c r="F85" s="1057"/>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c r="A86" s="1154"/>
      <c r="B86" s="1148" t="s">
        <v>1284</v>
      </c>
      <c r="C86" s="1152"/>
      <c r="D86" s="1153"/>
      <c r="E86" s="1151"/>
      <c r="F86" s="1057"/>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54"/>
      <c r="B87" s="1148" t="s">
        <v>1283</v>
      </c>
      <c r="C87" s="1152"/>
      <c r="D87" s="1153"/>
      <c r="E87" s="1151"/>
      <c r="F87" s="1057"/>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54"/>
      <c r="B88" s="1152" t="s">
        <v>1282</v>
      </c>
      <c r="C88" s="1152"/>
      <c r="D88" s="1153"/>
      <c r="E88" s="1151"/>
      <c r="F88" s="1057"/>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154"/>
      <c r="B89" s="1152" t="s">
        <v>1281</v>
      </c>
      <c r="C89" s="1152"/>
      <c r="D89" s="1153"/>
      <c r="E89" s="1151"/>
      <c r="F89" s="1057"/>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ht="25.5">
      <c r="A90" s="1154"/>
      <c r="B90" s="1148" t="s">
        <v>1280</v>
      </c>
      <c r="C90" s="1152"/>
      <c r="D90" s="1153"/>
      <c r="E90" s="1151"/>
      <c r="F90" s="1057"/>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c r="A91" s="1154"/>
      <c r="B91" s="1148" t="s">
        <v>1279</v>
      </c>
      <c r="C91" s="1152"/>
      <c r="D91" s="1153"/>
      <c r="E91" s="1151"/>
      <c r="F91" s="1057"/>
      <c r="G91" s="1058"/>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154"/>
      <c r="B92" s="1148" t="s">
        <v>1278</v>
      </c>
      <c r="C92" s="1152"/>
      <c r="D92" s="1153"/>
      <c r="E92" s="1151"/>
      <c r="F92" s="1057"/>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155"/>
      <c r="B93" s="1152" t="s">
        <v>1277</v>
      </c>
      <c r="C93" s="1152"/>
      <c r="D93" s="1153"/>
      <c r="E93" s="1151"/>
      <c r="F93" s="1057"/>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154"/>
      <c r="B94" s="1152" t="s">
        <v>1276</v>
      </c>
      <c r="C94" s="1152"/>
      <c r="D94" s="1153"/>
      <c r="E94" s="1151"/>
      <c r="F94" s="1057"/>
      <c r="G94" s="1058"/>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c r="A95" s="1154"/>
      <c r="B95" s="1148" t="s">
        <v>1275</v>
      </c>
      <c r="C95" s="1152"/>
      <c r="D95" s="1153"/>
      <c r="E95" s="1151"/>
      <c r="F95" s="1057"/>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156"/>
      <c r="B96" s="1148" t="s">
        <v>1274</v>
      </c>
      <c r="C96" s="1152"/>
      <c r="D96" s="1153"/>
      <c r="E96" s="1151"/>
      <c r="F96" s="1057"/>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25.5">
      <c r="A97" s="1156"/>
      <c r="B97" s="1148" t="s">
        <v>1273</v>
      </c>
      <c r="C97" s="1152"/>
      <c r="D97" s="1153"/>
      <c r="E97" s="1151"/>
      <c r="F97" s="1057"/>
      <c r="G97" s="1058"/>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154"/>
      <c r="B98" s="1148" t="s">
        <v>1272</v>
      </c>
      <c r="C98" s="1152"/>
      <c r="D98" s="1153"/>
      <c r="E98" s="1157"/>
      <c r="F98" s="1057"/>
      <c r="G98" s="1058"/>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154"/>
      <c r="B99" s="1148" t="s">
        <v>1271</v>
      </c>
      <c r="C99" s="1152"/>
      <c r="D99" s="1153"/>
      <c r="E99" s="1157"/>
      <c r="F99" s="1057"/>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c r="A100" s="1154"/>
      <c r="B100" s="1148" t="s">
        <v>1270</v>
      </c>
      <c r="C100" s="1152"/>
      <c r="D100" s="1153"/>
      <c r="E100" s="1157"/>
      <c r="F100" s="1057"/>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A101" s="1154"/>
      <c r="B101" s="1148" t="s">
        <v>1269</v>
      </c>
      <c r="C101" s="1152"/>
      <c r="D101" s="1153"/>
      <c r="E101" s="1157"/>
      <c r="F101" s="1057"/>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A102" s="1154"/>
      <c r="B102" s="1152" t="s">
        <v>1268</v>
      </c>
      <c r="C102" s="1153"/>
      <c r="D102" s="1151"/>
      <c r="F102" s="1057"/>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c r="A103" s="1154"/>
      <c r="B103" s="1152" t="s">
        <v>1267</v>
      </c>
      <c r="C103" s="1153"/>
      <c r="D103" s="1151"/>
      <c r="F103" s="1057"/>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154"/>
      <c r="B104" s="1148" t="s">
        <v>1266</v>
      </c>
      <c r="C104" s="1153"/>
      <c r="D104" s="1151"/>
      <c r="F104" s="1057"/>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c r="A105" s="1154"/>
      <c r="B105" s="1159" t="s">
        <v>1265</v>
      </c>
      <c r="C105" s="1152"/>
      <c r="D105" s="1160"/>
      <c r="E105" s="1157"/>
      <c r="F105" s="1057"/>
      <c r="G105" s="1058"/>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154"/>
      <c r="B106" s="1159" t="s">
        <v>1264</v>
      </c>
      <c r="C106" s="1152"/>
      <c r="D106" s="1160"/>
      <c r="E106" s="1157"/>
      <c r="F106" s="1057"/>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154"/>
      <c r="B107" s="1159" t="s">
        <v>1263</v>
      </c>
      <c r="C107" s="1152"/>
      <c r="D107" s="1160"/>
      <c r="E107" s="1157"/>
      <c r="F107" s="1057"/>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154"/>
      <c r="B108" s="1159" t="s">
        <v>1262</v>
      </c>
      <c r="C108" s="1152"/>
      <c r="D108" s="1160"/>
      <c r="E108" s="1157"/>
      <c r="F108" s="1057"/>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154"/>
      <c r="B109" s="1159" t="s">
        <v>1261</v>
      </c>
      <c r="C109" s="1152"/>
      <c r="D109" s="1160"/>
      <c r="E109" s="1157"/>
      <c r="F109" s="1057"/>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54"/>
      <c r="B110" s="1159" t="s">
        <v>1260</v>
      </c>
      <c r="C110" s="1152"/>
      <c r="D110" s="1160"/>
      <c r="E110" s="1157"/>
      <c r="F110" s="1057"/>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c r="A111" s="1154"/>
      <c r="B111" s="1159" t="s">
        <v>1259</v>
      </c>
      <c r="C111" s="1152"/>
      <c r="D111" s="1160"/>
      <c r="E111" s="1157"/>
      <c r="F111" s="1057"/>
      <c r="G111" s="1058"/>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154"/>
      <c r="B112" s="1159" t="s">
        <v>1258</v>
      </c>
      <c r="C112" s="1152"/>
      <c r="D112" s="1160"/>
      <c r="E112" s="1157"/>
      <c r="F112" s="1057"/>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154"/>
      <c r="B113" s="1159" t="s">
        <v>1257</v>
      </c>
      <c r="C113" s="1152"/>
      <c r="D113" s="1160"/>
      <c r="E113" s="1157"/>
      <c r="F113" s="1057"/>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154"/>
      <c r="B114" s="1159" t="s">
        <v>1256</v>
      </c>
      <c r="C114" s="1152"/>
      <c r="D114" s="1160"/>
      <c r="E114" s="1157"/>
      <c r="F114" s="1057"/>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154"/>
      <c r="B115" s="1159" t="s">
        <v>1255</v>
      </c>
      <c r="C115" s="1152"/>
      <c r="D115" s="1160"/>
      <c r="E115" s="1157"/>
      <c r="F115" s="1057"/>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154"/>
      <c r="B116" s="1159" t="s">
        <v>1254</v>
      </c>
      <c r="C116" s="1152"/>
      <c r="D116" s="1160"/>
      <c r="E116" s="1157"/>
      <c r="F116" s="1057"/>
      <c r="G116" s="1058"/>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154"/>
      <c r="B117" s="1159" t="s">
        <v>1253</v>
      </c>
      <c r="C117" s="1152"/>
      <c r="D117" s="1160"/>
      <c r="E117" s="1157"/>
      <c r="F117" s="1057"/>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c r="A118" s="1154"/>
      <c r="B118" s="1159" t="s">
        <v>1252</v>
      </c>
      <c r="C118" s="1152"/>
      <c r="D118" s="1160"/>
      <c r="E118" s="1157"/>
      <c r="F118" s="1057"/>
      <c r="G118" s="1058"/>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c r="A119" s="1154"/>
      <c r="B119" s="1159" t="s">
        <v>1251</v>
      </c>
      <c r="C119" s="1152"/>
      <c r="D119" s="1160"/>
      <c r="E119" s="1157"/>
      <c r="F119" s="1057"/>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154"/>
      <c r="B120" s="1159" t="s">
        <v>1250</v>
      </c>
      <c r="C120" s="1152"/>
      <c r="D120" s="1160"/>
      <c r="E120" s="1157"/>
      <c r="F120" s="1057"/>
      <c r="G120" s="1058"/>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154"/>
      <c r="B121" s="1159" t="s">
        <v>1249</v>
      </c>
      <c r="C121" s="1152"/>
      <c r="D121" s="1160"/>
      <c r="E121" s="1157"/>
      <c r="F121" s="1057"/>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154"/>
      <c r="B122" s="1159" t="s">
        <v>1248</v>
      </c>
      <c r="C122" s="1152"/>
      <c r="D122" s="1160"/>
      <c r="E122" s="1157"/>
      <c r="F122" s="1057"/>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154"/>
      <c r="B123" s="1159" t="s">
        <v>1247</v>
      </c>
      <c r="C123" s="1152"/>
      <c r="D123" s="1160"/>
      <c r="E123" s="1157"/>
      <c r="F123" s="1057"/>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154"/>
      <c r="B124" s="1159" t="s">
        <v>1246</v>
      </c>
      <c r="C124" s="1152"/>
      <c r="D124" s="1160"/>
      <c r="E124" s="1157"/>
      <c r="F124" s="1057"/>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154"/>
      <c r="B125" s="1159" t="s">
        <v>1245</v>
      </c>
      <c r="C125" s="1152"/>
      <c r="D125" s="1160"/>
      <c r="E125" s="1157"/>
      <c r="F125" s="1057"/>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154"/>
      <c r="B126" s="1159" t="s">
        <v>1244</v>
      </c>
      <c r="C126" s="1152"/>
      <c r="D126" s="1160"/>
      <c r="E126" s="1157"/>
      <c r="F126" s="1057"/>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154"/>
      <c r="B127" s="1159" t="s">
        <v>1243</v>
      </c>
      <c r="C127" s="1152"/>
      <c r="D127" s="1160"/>
      <c r="E127" s="1157"/>
      <c r="F127" s="1057"/>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154"/>
      <c r="B128" s="1159" t="s">
        <v>1242</v>
      </c>
      <c r="C128" s="1152"/>
      <c r="D128" s="1160"/>
      <c r="E128" s="1157"/>
      <c r="F128" s="1057"/>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154"/>
      <c r="B129" s="1159" t="s">
        <v>1241</v>
      </c>
      <c r="C129" s="1152"/>
      <c r="D129" s="1160"/>
      <c r="E129" s="1157"/>
      <c r="F129" s="1057"/>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54" t="s">
        <v>980</v>
      </c>
      <c r="B130" s="1159" t="s">
        <v>1240</v>
      </c>
      <c r="C130" s="1149" t="s">
        <v>62</v>
      </c>
      <c r="D130" s="1150">
        <v>1</v>
      </c>
      <c r="E130" s="1157"/>
      <c r="F130" s="1057"/>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54"/>
      <c r="B131" s="1159" t="s">
        <v>1239</v>
      </c>
      <c r="C131" s="1152"/>
      <c r="D131" s="1160"/>
      <c r="E131" s="1157"/>
      <c r="F131" s="1057"/>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54"/>
      <c r="B132" s="1159" t="s">
        <v>1238</v>
      </c>
      <c r="C132" s="1152"/>
      <c r="D132" s="1160"/>
      <c r="E132" s="1157"/>
      <c r="F132" s="1057"/>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154"/>
      <c r="B133" s="1159" t="s">
        <v>1237</v>
      </c>
      <c r="C133" s="1152"/>
      <c r="D133" s="1160"/>
      <c r="E133" s="1157"/>
      <c r="F133" s="1057"/>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154"/>
      <c r="B134" s="1159" t="s">
        <v>1236</v>
      </c>
      <c r="C134" s="1152"/>
      <c r="D134" s="1160"/>
      <c r="E134" s="1157"/>
      <c r="F134" s="1057"/>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c r="A135" s="1154"/>
      <c r="B135" s="1159" t="s">
        <v>1235</v>
      </c>
      <c r="C135" s="1152"/>
      <c r="D135" s="1160"/>
      <c r="E135" s="1157"/>
      <c r="F135" s="1057"/>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154"/>
      <c r="B136" s="1159" t="s">
        <v>1234</v>
      </c>
      <c r="C136" s="1152"/>
      <c r="D136" s="1160"/>
      <c r="E136" s="1157"/>
      <c r="F136" s="1057"/>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154"/>
      <c r="B137" s="1159" t="s">
        <v>1233</v>
      </c>
      <c r="C137" s="1152"/>
      <c r="D137" s="1160"/>
      <c r="E137" s="1157"/>
      <c r="F137" s="1057"/>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154"/>
      <c r="B138" s="1159" t="s">
        <v>1232</v>
      </c>
      <c r="C138" s="1152"/>
      <c r="D138" s="1160"/>
      <c r="E138" s="1157"/>
      <c r="F138" s="1057"/>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154" t="s">
        <v>1231</v>
      </c>
      <c r="B139" s="1161" t="s">
        <v>1230</v>
      </c>
      <c r="C139" s="1152"/>
      <c r="D139" s="1160"/>
      <c r="E139" s="1157"/>
      <c r="F139" s="1057"/>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154"/>
      <c r="B140" s="1159" t="s">
        <v>1229</v>
      </c>
      <c r="C140" s="1149" t="s">
        <v>62</v>
      </c>
      <c r="D140" s="1150">
        <v>1</v>
      </c>
      <c r="E140" s="1157"/>
      <c r="F140" s="1057"/>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154"/>
      <c r="B141" s="1159" t="s">
        <v>1228</v>
      </c>
      <c r="C141" s="1152"/>
      <c r="D141" s="1160"/>
      <c r="E141" s="1157"/>
      <c r="F141" s="1057"/>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154" t="s">
        <v>1227</v>
      </c>
      <c r="B142" s="1159" t="s">
        <v>1226</v>
      </c>
      <c r="C142" s="1152"/>
      <c r="D142" s="1160"/>
      <c r="E142" s="1157"/>
      <c r="F142" s="1057"/>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ht="25.5">
      <c r="A143" s="1154"/>
      <c r="B143" s="1159" t="s">
        <v>1225</v>
      </c>
      <c r="C143" s="1152"/>
      <c r="D143" s="1160"/>
      <c r="E143" s="1157"/>
      <c r="F143" s="1057"/>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c r="A144" s="1154"/>
      <c r="B144" s="1159" t="s">
        <v>1224</v>
      </c>
      <c r="C144" s="1152"/>
      <c r="D144" s="1160"/>
      <c r="E144" s="1157"/>
      <c r="F144" s="1057"/>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154"/>
      <c r="B145" s="1159" t="s">
        <v>1223</v>
      </c>
      <c r="C145" s="1149" t="s">
        <v>62</v>
      </c>
      <c r="D145" s="1150">
        <v>1</v>
      </c>
      <c r="E145" s="1157"/>
      <c r="F145" s="1057"/>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154" t="s">
        <v>1222</v>
      </c>
      <c r="B146" s="1161" t="s">
        <v>1221</v>
      </c>
      <c r="C146" s="1152"/>
      <c r="D146" s="1160"/>
      <c r="E146" s="1157"/>
      <c r="F146" s="1057"/>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154"/>
      <c r="B147" s="1159" t="s">
        <v>1220</v>
      </c>
      <c r="C147" s="1152"/>
      <c r="D147" s="1160"/>
      <c r="E147" s="1157"/>
      <c r="F147" s="1057"/>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154"/>
      <c r="B148" s="1159" t="s">
        <v>1219</v>
      </c>
      <c r="C148" s="1152"/>
      <c r="D148" s="1160"/>
      <c r="E148" s="1157"/>
      <c r="F148" s="1057"/>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154"/>
      <c r="B149" s="1159" t="s">
        <v>1218</v>
      </c>
      <c r="C149" s="1152"/>
      <c r="D149" s="1160"/>
      <c r="E149" s="1157"/>
      <c r="F149" s="1057"/>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154"/>
      <c r="B150" s="1159" t="s">
        <v>1217</v>
      </c>
      <c r="C150" s="1152"/>
      <c r="D150" s="1160"/>
      <c r="E150" s="1157"/>
      <c r="F150" s="1057"/>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154"/>
      <c r="B151" s="1159" t="s">
        <v>1216</v>
      </c>
      <c r="C151" s="1149" t="s">
        <v>62</v>
      </c>
      <c r="D151" s="1150">
        <v>1</v>
      </c>
      <c r="E151" s="1157"/>
      <c r="F151" s="1057"/>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154" t="s">
        <v>1215</v>
      </c>
      <c r="B152" s="1161" t="s">
        <v>1214</v>
      </c>
      <c r="C152" s="1152"/>
      <c r="D152" s="1160"/>
      <c r="E152" s="1157"/>
      <c r="F152" s="1057"/>
      <c r="G152" s="1058"/>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154"/>
      <c r="B153" s="1159" t="s">
        <v>1213</v>
      </c>
      <c r="C153" s="1152"/>
      <c r="D153" s="1160"/>
      <c r="E153" s="1157"/>
      <c r="F153" s="1057"/>
      <c r="G153" s="1058"/>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154"/>
      <c r="B154" s="1159" t="s">
        <v>1212</v>
      </c>
      <c r="C154" s="1149" t="s">
        <v>62</v>
      </c>
      <c r="D154" s="1150">
        <v>1</v>
      </c>
      <c r="E154" s="1157"/>
      <c r="F154" s="1057"/>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162" t="s">
        <v>1211</v>
      </c>
      <c r="B155" s="1159" t="s">
        <v>1210</v>
      </c>
      <c r="C155" s="1152"/>
      <c r="D155" s="1160"/>
      <c r="E155" s="1157"/>
      <c r="F155" s="1057"/>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154"/>
      <c r="B156" s="1159" t="s">
        <v>1209</v>
      </c>
      <c r="D156" s="1059"/>
      <c r="E156" s="1157"/>
      <c r="F156" s="1057"/>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ht="25.5">
      <c r="A157" s="1154"/>
      <c r="B157" s="1159" t="s">
        <v>1208</v>
      </c>
      <c r="C157" s="1152"/>
      <c r="D157" s="1160"/>
      <c r="E157" s="1157"/>
      <c r="F157" s="1057"/>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154"/>
      <c r="B158" s="1159" t="s">
        <v>1207</v>
      </c>
      <c r="C158" s="1152"/>
      <c r="D158" s="1160"/>
      <c r="E158" s="1157"/>
      <c r="F158" s="1057"/>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ht="25.5">
      <c r="A159" s="1154"/>
      <c r="B159" s="1159" t="s">
        <v>1206</v>
      </c>
      <c r="C159" s="1152"/>
      <c r="D159" s="1160"/>
      <c r="E159" s="1157"/>
      <c r="F159" s="1057"/>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ht="25.5">
      <c r="A160" s="1154"/>
      <c r="B160" s="1159" t="s">
        <v>1205</v>
      </c>
      <c r="C160" s="1152"/>
      <c r="D160" s="1160"/>
      <c r="E160" s="1157"/>
      <c r="F160" s="1057"/>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ht="25.5">
      <c r="A161" s="1154"/>
      <c r="B161" s="1159" t="s">
        <v>1204</v>
      </c>
      <c r="C161" s="1152"/>
      <c r="D161" s="1160"/>
      <c r="E161" s="1157"/>
      <c r="F161" s="1057"/>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154"/>
      <c r="B162" s="1159" t="s">
        <v>1203</v>
      </c>
      <c r="C162" s="1149"/>
      <c r="D162" s="1150"/>
      <c r="E162" s="1157"/>
      <c r="F162" s="1057"/>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162" t="s">
        <v>1202</v>
      </c>
      <c r="B163" s="1159" t="s">
        <v>1201</v>
      </c>
      <c r="C163" s="1152"/>
      <c r="D163" s="1160"/>
      <c r="E163" s="1157"/>
      <c r="F163" s="1057"/>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ht="25.5">
      <c r="A164" s="1154"/>
      <c r="B164" s="1159" t="s">
        <v>1200</v>
      </c>
      <c r="C164" s="1152"/>
      <c r="D164" s="1160"/>
      <c r="E164" s="1157"/>
      <c r="F164" s="1057"/>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ht="25.5">
      <c r="A165" s="1154"/>
      <c r="B165" s="1159" t="s">
        <v>1199</v>
      </c>
      <c r="C165" s="1152"/>
      <c r="D165" s="1160"/>
      <c r="E165" s="1157"/>
      <c r="F165" s="1057"/>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ht="25.5">
      <c r="A166" s="1154"/>
      <c r="B166" s="1159" t="s">
        <v>1198</v>
      </c>
      <c r="C166" s="1152"/>
      <c r="D166" s="1160"/>
      <c r="E166" s="1157"/>
      <c r="F166" s="1057"/>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ht="25.5">
      <c r="A167" s="1154"/>
      <c r="B167" s="1159" t="s">
        <v>1197</v>
      </c>
      <c r="C167" s="1149"/>
      <c r="D167" s="1150"/>
      <c r="E167" s="1157"/>
      <c r="F167" s="1057"/>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ht="25.5">
      <c r="A168" s="1154"/>
      <c r="B168" s="1159" t="s">
        <v>1196</v>
      </c>
      <c r="C168" s="1152"/>
      <c r="D168" s="1160"/>
      <c r="E168" s="1157"/>
      <c r="F168" s="1057"/>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ht="25.5">
      <c r="A169" s="1154"/>
      <c r="B169" s="1159" t="s">
        <v>1195</v>
      </c>
      <c r="C169" s="1149"/>
      <c r="D169" s="1150"/>
      <c r="E169" s="1157"/>
      <c r="F169" s="1057"/>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ht="25.5">
      <c r="A170" s="1154"/>
      <c r="B170" s="1159" t="s">
        <v>1194</v>
      </c>
      <c r="C170" s="1152"/>
      <c r="D170" s="1160"/>
      <c r="E170" s="1157"/>
      <c r="F170" s="1057"/>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ht="25.5">
      <c r="A171" s="1154"/>
      <c r="B171" s="1159" t="s">
        <v>1193</v>
      </c>
      <c r="C171" s="1152"/>
      <c r="D171" s="1160"/>
      <c r="E171" s="1157"/>
      <c r="F171" s="1057"/>
      <c r="G171" s="1058"/>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ht="25.5">
      <c r="A172" s="1154"/>
      <c r="B172" s="1159" t="s">
        <v>1192</v>
      </c>
      <c r="C172" s="1152"/>
      <c r="D172" s="1160"/>
      <c r="E172" s="1157"/>
      <c r="F172" s="1057"/>
      <c r="G172" s="1058"/>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ht="25.5">
      <c r="A173" s="1154"/>
      <c r="B173" s="1159" t="s">
        <v>1191</v>
      </c>
      <c r="C173" s="1152"/>
      <c r="D173" s="1160"/>
      <c r="E173" s="1157"/>
      <c r="F173" s="1057"/>
      <c r="G173" s="1058"/>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ht="25.5">
      <c r="A174" s="1154"/>
      <c r="B174" s="1159" t="s">
        <v>1190</v>
      </c>
      <c r="C174" s="1152"/>
      <c r="D174" s="1160"/>
      <c r="E174" s="1157"/>
      <c r="F174" s="1057"/>
      <c r="G174" s="1058"/>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ht="25.5">
      <c r="A175" s="1154"/>
      <c r="B175" s="1159" t="s">
        <v>1189</v>
      </c>
      <c r="C175" s="1152"/>
      <c r="D175" s="1160"/>
      <c r="E175" s="1157"/>
      <c r="F175" s="1057"/>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ht="25.5">
      <c r="A176" s="1154"/>
      <c r="B176" s="1159" t="s">
        <v>1188</v>
      </c>
      <c r="C176" s="1152"/>
      <c r="D176" s="1160"/>
      <c r="E176" s="1157"/>
      <c r="F176" s="1057"/>
      <c r="G176" s="1058"/>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ht="25.5">
      <c r="A177" s="1154"/>
      <c r="B177" s="1159" t="s">
        <v>1187</v>
      </c>
      <c r="C177" s="1149"/>
      <c r="D177" s="1150"/>
      <c r="E177" s="1157"/>
      <c r="F177" s="1057"/>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ht="25.5">
      <c r="A178" s="1154"/>
      <c r="B178" s="1159" t="s">
        <v>1186</v>
      </c>
      <c r="C178" s="1152"/>
      <c r="D178" s="1160"/>
      <c r="E178" s="1157"/>
      <c r="F178" s="1057"/>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c r="A179" s="1154"/>
      <c r="B179" s="1159" t="s">
        <v>1185</v>
      </c>
      <c r="C179" s="1152"/>
      <c r="D179" s="1160"/>
      <c r="E179" s="1157"/>
      <c r="F179" s="1057"/>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ht="25.5">
      <c r="A180" s="1154"/>
      <c r="B180" s="1159" t="s">
        <v>1184</v>
      </c>
      <c r="C180" s="1152"/>
      <c r="D180" s="1160"/>
      <c r="E180" s="1157"/>
      <c r="F180" s="1057"/>
      <c r="G180" s="1058"/>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ht="25.5">
      <c r="A181" s="1154"/>
      <c r="B181" s="1159" t="s">
        <v>1183</v>
      </c>
      <c r="C181" s="1152"/>
      <c r="D181" s="1160"/>
      <c r="E181" s="1157"/>
      <c r="F181" s="1057"/>
      <c r="G181" s="1058"/>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ht="25.5">
      <c r="A182" s="1154"/>
      <c r="B182" s="1159" t="s">
        <v>1182</v>
      </c>
      <c r="C182" s="1152"/>
      <c r="D182" s="1160"/>
      <c r="E182" s="1157"/>
      <c r="F182" s="1057"/>
      <c r="G182" s="1058"/>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ht="25.5">
      <c r="A183" s="1163"/>
      <c r="B183" s="1164" t="s">
        <v>1181</v>
      </c>
      <c r="C183" s="1165"/>
      <c r="D183" s="1166"/>
      <c r="E183" s="1167"/>
      <c r="F183" s="1057"/>
      <c r="G183" s="1058"/>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ht="25.5">
      <c r="A184" s="1163"/>
      <c r="B184" s="1164" t="s">
        <v>1180</v>
      </c>
      <c r="C184" s="1165"/>
      <c r="D184" s="1166"/>
      <c r="E184" s="1167"/>
      <c r="F184" s="1057"/>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ht="25.5">
      <c r="A185" s="1163"/>
      <c r="B185" s="1164" t="s">
        <v>1179</v>
      </c>
      <c r="C185" s="1165"/>
      <c r="D185" s="1166"/>
      <c r="E185" s="1167"/>
      <c r="F185" s="1057"/>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ht="25.5">
      <c r="A186" s="1163"/>
      <c r="B186" s="1164" t="s">
        <v>1178</v>
      </c>
      <c r="C186" s="1165"/>
      <c r="D186" s="1166"/>
      <c r="E186" s="1167"/>
      <c r="F186" s="1057"/>
      <c r="G186" s="1058"/>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ht="25.5">
      <c r="A187" s="1163"/>
      <c r="B187" s="1164" t="s">
        <v>1177</v>
      </c>
      <c r="C187" s="1165"/>
      <c r="D187" s="1166"/>
      <c r="E187" s="1167"/>
      <c r="F187" s="1057"/>
      <c r="G187" s="1058"/>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ht="25.5">
      <c r="A188" s="1163"/>
      <c r="B188" s="1164" t="s">
        <v>1176</v>
      </c>
      <c r="C188" s="1165"/>
      <c r="D188" s="1166"/>
      <c r="E188" s="1167"/>
      <c r="F188" s="1057"/>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ht="25.5">
      <c r="A189" s="1163"/>
      <c r="B189" s="1164" t="s">
        <v>1175</v>
      </c>
      <c r="C189" s="1165"/>
      <c r="D189" s="1166"/>
      <c r="E189" s="1167"/>
      <c r="F189" s="1057"/>
      <c r="G189" s="1058"/>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ht="25.5">
      <c r="A190" s="1163"/>
      <c r="B190" s="1164" t="s">
        <v>1174</v>
      </c>
      <c r="C190" s="1165"/>
      <c r="D190" s="1166"/>
      <c r="E190" s="1167"/>
      <c r="F190" s="1057"/>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c r="A191" s="1163"/>
      <c r="B191" s="1164" t="s">
        <v>1173</v>
      </c>
      <c r="C191" s="1165"/>
      <c r="D191" s="1166"/>
      <c r="E191" s="1167"/>
      <c r="F191" s="1057"/>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163"/>
      <c r="B192" s="1164" t="s">
        <v>1172</v>
      </c>
      <c r="C192" s="1165"/>
      <c r="D192" s="1166"/>
      <c r="E192" s="1167"/>
      <c r="F192" s="1057"/>
      <c r="G192" s="1058"/>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c r="A193" s="1163"/>
      <c r="B193" s="1164" t="s">
        <v>1171</v>
      </c>
      <c r="C193" s="1165"/>
      <c r="D193" s="1166"/>
      <c r="E193" s="1167"/>
      <c r="F193" s="1057"/>
      <c r="G193" s="1058"/>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c r="A194" s="1163"/>
      <c r="B194" s="1164" t="s">
        <v>1170</v>
      </c>
      <c r="C194" s="1165"/>
      <c r="D194" s="1166"/>
      <c r="E194" s="1167"/>
      <c r="F194" s="1057"/>
      <c r="G194" s="1058"/>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163"/>
      <c r="B195" s="1164" t="s">
        <v>1169</v>
      </c>
      <c r="C195" s="1165"/>
      <c r="D195" s="1166"/>
      <c r="E195" s="1167"/>
      <c r="F195" s="1057"/>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ht="25.5">
      <c r="A196" s="1163"/>
      <c r="B196" s="1164" t="s">
        <v>1168</v>
      </c>
      <c r="C196" s="1165"/>
      <c r="D196" s="1166"/>
      <c r="E196" s="1167"/>
      <c r="F196" s="1057"/>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ht="25.5">
      <c r="A197" s="1163"/>
      <c r="B197" s="1164" t="s">
        <v>1167</v>
      </c>
      <c r="C197" s="1165"/>
      <c r="D197" s="1166"/>
      <c r="E197" s="1167"/>
      <c r="F197" s="1057"/>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ht="25.5">
      <c r="A198" s="1163"/>
      <c r="B198" s="1164" t="s">
        <v>1166</v>
      </c>
      <c r="C198" s="1165"/>
      <c r="D198" s="1166"/>
      <c r="E198" s="1167"/>
      <c r="F198" s="1057"/>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ht="25.5">
      <c r="A199" s="1163"/>
      <c r="B199" s="1164" t="s">
        <v>1165</v>
      </c>
      <c r="C199" s="1165"/>
      <c r="D199" s="1166"/>
      <c r="E199" s="1167"/>
      <c r="F199" s="1057"/>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ht="25.5">
      <c r="A200" s="1163"/>
      <c r="B200" s="1164" t="s">
        <v>1164</v>
      </c>
      <c r="C200" s="1165"/>
      <c r="D200" s="1166"/>
      <c r="E200" s="1167"/>
      <c r="F200" s="1057"/>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ht="25.5">
      <c r="A201" s="1163"/>
      <c r="B201" s="1164" t="s">
        <v>1163</v>
      </c>
      <c r="C201" s="1165"/>
      <c r="D201" s="1166"/>
      <c r="E201" s="1167"/>
      <c r="F201" s="1057"/>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ht="25.5">
      <c r="A202" s="1163"/>
      <c r="B202" s="1164" t="s">
        <v>1162</v>
      </c>
      <c r="C202" s="1165"/>
      <c r="D202" s="1166"/>
      <c r="E202" s="1167"/>
      <c r="F202" s="1057"/>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ht="25.5">
      <c r="A203" s="1163"/>
      <c r="B203" s="1164" t="s">
        <v>1161</v>
      </c>
      <c r="C203" s="1165"/>
      <c r="D203" s="1166"/>
      <c r="E203" s="1167"/>
      <c r="F203" s="1057"/>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ht="25.5">
      <c r="A204" s="1163"/>
      <c r="B204" s="1164" t="s">
        <v>1160</v>
      </c>
      <c r="C204" s="1165"/>
      <c r="D204" s="1166"/>
      <c r="E204" s="1167"/>
      <c r="F204" s="1057"/>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ht="25.5">
      <c r="A205" s="1163"/>
      <c r="B205" s="1164" t="s">
        <v>1159</v>
      </c>
      <c r="C205" s="1165"/>
      <c r="D205" s="1166"/>
      <c r="E205" s="1167"/>
      <c r="F205" s="1057"/>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ht="25.5">
      <c r="A206" s="1163"/>
      <c r="B206" s="1164" t="s">
        <v>1158</v>
      </c>
      <c r="C206" s="1165"/>
      <c r="D206" s="1166"/>
      <c r="E206" s="1167"/>
      <c r="F206" s="1057"/>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ht="25.5">
      <c r="A207" s="1163"/>
      <c r="B207" s="1164" t="s">
        <v>1157</v>
      </c>
      <c r="C207" s="1165"/>
      <c r="D207" s="1166"/>
      <c r="E207" s="1167"/>
      <c r="F207" s="1057"/>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163"/>
      <c r="B208" s="1164" t="s">
        <v>1156</v>
      </c>
      <c r="C208" s="1149" t="s">
        <v>62</v>
      </c>
      <c r="D208" s="1150">
        <v>1</v>
      </c>
      <c r="E208" s="1167"/>
      <c r="F208" s="1057"/>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162" t="s">
        <v>1155</v>
      </c>
      <c r="B209" s="1168" t="s">
        <v>1154</v>
      </c>
      <c r="C209" s="1165"/>
      <c r="D209" s="1166"/>
      <c r="E209" s="1167"/>
      <c r="F209" s="1057"/>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163"/>
      <c r="B210" s="1164" t="s">
        <v>1153</v>
      </c>
      <c r="C210" s="1165"/>
      <c r="D210" s="1166"/>
      <c r="E210" s="1167"/>
      <c r="F210" s="1057"/>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163"/>
      <c r="B211" s="1164" t="s">
        <v>1152</v>
      </c>
      <c r="C211" s="1165"/>
      <c r="D211" s="1166"/>
      <c r="E211" s="1167"/>
      <c r="F211" s="1057"/>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163"/>
      <c r="B212" s="1164" t="s">
        <v>1151</v>
      </c>
      <c r="C212" s="1149" t="s">
        <v>62</v>
      </c>
      <c r="D212" s="1150">
        <v>1</v>
      </c>
      <c r="E212" s="1167"/>
      <c r="F212" s="1057"/>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162" t="s">
        <v>1150</v>
      </c>
      <c r="B213" s="1169" t="s">
        <v>1149</v>
      </c>
      <c r="C213" s="1165"/>
      <c r="D213" s="1166"/>
      <c r="E213" s="1167"/>
      <c r="F213" s="1057"/>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163"/>
      <c r="B214" s="1164" t="s">
        <v>1148</v>
      </c>
      <c r="C214" s="1165"/>
      <c r="D214" s="1166"/>
      <c r="E214" s="1167"/>
      <c r="F214" s="1057"/>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163"/>
      <c r="B215" s="1164" t="s">
        <v>1147</v>
      </c>
      <c r="C215" s="1165"/>
      <c r="D215" s="1166"/>
      <c r="E215" s="1167"/>
      <c r="F215" s="1057"/>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163"/>
      <c r="B216" s="1164" t="s">
        <v>1146</v>
      </c>
      <c r="C216" s="1149" t="s">
        <v>62</v>
      </c>
      <c r="D216" s="1150">
        <v>1</v>
      </c>
      <c r="E216" s="1167"/>
      <c r="F216" s="1057"/>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162" t="s">
        <v>1145</v>
      </c>
      <c r="B217" s="1169" t="s">
        <v>1144</v>
      </c>
      <c r="C217" s="1165"/>
      <c r="D217" s="1166"/>
      <c r="E217" s="1167"/>
      <c r="F217" s="1057"/>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163"/>
      <c r="B218" s="1164" t="s">
        <v>1143</v>
      </c>
      <c r="C218" s="1165"/>
      <c r="D218" s="1166"/>
      <c r="E218" s="1167"/>
      <c r="F218" s="1057"/>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163"/>
      <c r="B219" s="1164" t="s">
        <v>1142</v>
      </c>
      <c r="C219" s="1165"/>
      <c r="D219" s="1166"/>
      <c r="E219" s="1167"/>
      <c r="F219" s="1057"/>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c r="A220" s="1163"/>
      <c r="B220" s="1164" t="s">
        <v>1141</v>
      </c>
      <c r="C220" s="1149" t="s">
        <v>62</v>
      </c>
      <c r="D220" s="1150">
        <v>3</v>
      </c>
      <c r="E220" s="1167"/>
      <c r="F220" s="1057"/>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162" t="s">
        <v>1140</v>
      </c>
      <c r="B221" s="1169" t="s">
        <v>1133</v>
      </c>
      <c r="C221" s="1165"/>
      <c r="D221" s="1166"/>
      <c r="E221" s="1167"/>
      <c r="F221" s="1057"/>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163"/>
      <c r="B222" s="1164" t="s">
        <v>1132</v>
      </c>
      <c r="C222" s="1165"/>
      <c r="D222" s="1166"/>
      <c r="E222" s="1167"/>
      <c r="F222" s="1057"/>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c r="A223" s="1163"/>
      <c r="B223" s="1164" t="s">
        <v>1139</v>
      </c>
      <c r="C223" s="1165"/>
      <c r="D223" s="1166"/>
      <c r="E223" s="1167"/>
      <c r="F223" s="1057"/>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163"/>
      <c r="B224" s="1164" t="s">
        <v>1138</v>
      </c>
      <c r="C224" s="1165"/>
      <c r="D224" s="1166"/>
      <c r="E224" s="1167"/>
      <c r="F224" s="1057"/>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163"/>
      <c r="B225" s="1164" t="s">
        <v>1128</v>
      </c>
      <c r="C225" s="1165"/>
      <c r="D225" s="1166"/>
      <c r="E225" s="1167"/>
      <c r="F225" s="1057"/>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c r="A226" s="1163"/>
      <c r="B226" s="1164" t="s">
        <v>1127</v>
      </c>
      <c r="C226" s="1165"/>
      <c r="D226" s="1166"/>
      <c r="E226" s="1167"/>
      <c r="F226" s="1057"/>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163"/>
      <c r="B227" s="1164" t="s">
        <v>1137</v>
      </c>
      <c r="C227" s="1165"/>
      <c r="D227" s="1166"/>
      <c r="E227" s="1167"/>
      <c r="F227" s="1057"/>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163"/>
      <c r="B228" s="1164" t="s">
        <v>1136</v>
      </c>
      <c r="C228" s="1165"/>
      <c r="D228" s="1166"/>
      <c r="E228" s="1167"/>
      <c r="F228" s="1057"/>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163"/>
      <c r="B229" s="1164" t="s">
        <v>1135</v>
      </c>
      <c r="C229" s="1149" t="s">
        <v>62</v>
      </c>
      <c r="D229" s="1150">
        <v>1</v>
      </c>
      <c r="E229" s="1167"/>
      <c r="F229" s="1057"/>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162" t="s">
        <v>1134</v>
      </c>
      <c r="B230" s="1169" t="s">
        <v>1133</v>
      </c>
      <c r="C230" s="1165"/>
      <c r="D230" s="1166"/>
      <c r="E230" s="1167"/>
      <c r="F230" s="1057"/>
      <c r="G230" s="105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163"/>
      <c r="B231" s="1164" t="s">
        <v>1132</v>
      </c>
      <c r="C231" s="1165"/>
      <c r="D231" s="1166"/>
      <c r="E231" s="1167"/>
      <c r="F231" s="1057"/>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163"/>
      <c r="B232" s="1164" t="s">
        <v>1131</v>
      </c>
      <c r="C232" s="1165"/>
      <c r="D232" s="1166"/>
      <c r="E232" s="1167"/>
      <c r="F232" s="1057"/>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c r="A233" s="1163"/>
      <c r="B233" s="1164" t="s">
        <v>1130</v>
      </c>
      <c r="C233" s="1165"/>
      <c r="D233" s="1166"/>
      <c r="E233" s="1167"/>
      <c r="F233" s="1057"/>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163"/>
      <c r="B234" s="1164" t="s">
        <v>1129</v>
      </c>
      <c r="C234" s="1165"/>
      <c r="D234" s="1166"/>
      <c r="E234" s="1167"/>
      <c r="F234" s="1057"/>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163"/>
      <c r="B235" s="1164" t="s">
        <v>1128</v>
      </c>
      <c r="C235" s="1165"/>
      <c r="D235" s="1166"/>
      <c r="E235" s="1167"/>
      <c r="F235" s="1057"/>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163"/>
      <c r="B236" s="1164" t="s">
        <v>1127</v>
      </c>
      <c r="C236" s="1165"/>
      <c r="D236" s="1166"/>
      <c r="E236" s="1167"/>
      <c r="F236" s="1057"/>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163"/>
      <c r="B237" s="1164" t="s">
        <v>1126</v>
      </c>
      <c r="C237" s="1165"/>
      <c r="D237" s="1166"/>
      <c r="E237" s="1167"/>
      <c r="F237" s="1057"/>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163"/>
      <c r="B238" s="1164" t="s">
        <v>1125</v>
      </c>
      <c r="C238" s="1165"/>
      <c r="D238" s="1166"/>
      <c r="E238" s="1167"/>
      <c r="F238" s="1057"/>
      <c r="G238" s="1058"/>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63"/>
      <c r="B239" s="1164" t="s">
        <v>1124</v>
      </c>
      <c r="C239" s="1149" t="s">
        <v>62</v>
      </c>
      <c r="D239" s="1150">
        <v>1</v>
      </c>
      <c r="E239" s="1167"/>
      <c r="F239" s="1057"/>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162" t="s">
        <v>1123</v>
      </c>
      <c r="B240" s="1164" t="s">
        <v>1122</v>
      </c>
      <c r="C240" s="1165"/>
      <c r="D240" s="1166"/>
      <c r="E240" s="1167"/>
      <c r="F240" s="1057"/>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163"/>
      <c r="B241" s="1164" t="s">
        <v>1121</v>
      </c>
      <c r="C241" s="1165"/>
      <c r="D241" s="1166"/>
      <c r="E241" s="1167"/>
      <c r="F241" s="1057"/>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63"/>
      <c r="B242" s="1164" t="s">
        <v>1120</v>
      </c>
      <c r="C242" s="1149" t="s">
        <v>62</v>
      </c>
      <c r="D242" s="1150">
        <v>1</v>
      </c>
      <c r="E242" s="1167"/>
      <c r="F242" s="1057"/>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c r="A243" s="1162" t="s">
        <v>1119</v>
      </c>
      <c r="B243" s="1169" t="s">
        <v>1118</v>
      </c>
      <c r="C243" s="1165"/>
      <c r="D243" s="1166"/>
      <c r="E243" s="1167"/>
      <c r="F243" s="1057"/>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163"/>
      <c r="B244" s="1164" t="s">
        <v>1117</v>
      </c>
      <c r="C244" s="1165"/>
      <c r="D244" s="1166"/>
      <c r="E244" s="1167"/>
      <c r="F244" s="1057"/>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163"/>
      <c r="B245" s="1164" t="s">
        <v>1116</v>
      </c>
      <c r="C245" s="1165"/>
      <c r="D245" s="1166"/>
      <c r="E245" s="1167"/>
      <c r="F245" s="1057"/>
      <c r="G245" s="1058"/>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c r="A246" s="1163"/>
      <c r="B246" s="1164" t="s">
        <v>1115</v>
      </c>
      <c r="C246" s="1165"/>
      <c r="D246" s="1166"/>
      <c r="E246" s="1167"/>
      <c r="F246" s="1057"/>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c r="A247" s="1163"/>
      <c r="B247" s="1164" t="s">
        <v>1114</v>
      </c>
      <c r="C247" s="1149" t="s">
        <v>62</v>
      </c>
      <c r="D247" s="1150">
        <v>1</v>
      </c>
      <c r="E247" s="1167"/>
      <c r="F247" s="1057"/>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c r="A248" s="1162" t="s">
        <v>1113</v>
      </c>
      <c r="B248" s="1169" t="s">
        <v>1112</v>
      </c>
      <c r="C248" s="1165"/>
      <c r="D248" s="1166"/>
      <c r="E248" s="1167"/>
      <c r="F248" s="1057"/>
      <c r="G248" s="1058"/>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163"/>
      <c r="B249" s="1164" t="s">
        <v>1111</v>
      </c>
      <c r="C249" s="1165"/>
      <c r="D249" s="1166"/>
      <c r="E249" s="1167"/>
      <c r="F249" s="1057"/>
      <c r="G249" s="1058"/>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163"/>
      <c r="B250" s="1164" t="s">
        <v>1090</v>
      </c>
      <c r="C250" s="1165"/>
      <c r="D250" s="1166"/>
      <c r="E250" s="1167"/>
      <c r="F250" s="1057"/>
      <c r="G250" s="1058"/>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163"/>
      <c r="B251" s="1164" t="s">
        <v>1089</v>
      </c>
      <c r="C251" s="1165"/>
      <c r="D251" s="1166"/>
      <c r="E251" s="1167"/>
      <c r="F251" s="1057"/>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c r="A252" s="1163"/>
      <c r="B252" s="1164" t="s">
        <v>1088</v>
      </c>
      <c r="C252" s="1165"/>
      <c r="D252" s="1166"/>
      <c r="E252" s="1167"/>
      <c r="F252" s="1057"/>
      <c r="G252" s="1058"/>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163"/>
      <c r="B253" s="1164" t="s">
        <v>1087</v>
      </c>
      <c r="C253" s="1165"/>
      <c r="D253" s="1166"/>
      <c r="E253" s="1167"/>
      <c r="F253" s="1057"/>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163"/>
      <c r="B254" s="1164" t="s">
        <v>1110</v>
      </c>
      <c r="C254" s="1149" t="s">
        <v>62</v>
      </c>
      <c r="D254" s="1150">
        <v>1</v>
      </c>
      <c r="E254" s="1167"/>
      <c r="F254" s="1057"/>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ht="25.5">
      <c r="A255" s="1154" t="s">
        <v>1109</v>
      </c>
      <c r="B255" s="1169" t="s">
        <v>1108</v>
      </c>
      <c r="C255" s="1165"/>
      <c r="D255" s="1166"/>
      <c r="E255" s="1167"/>
      <c r="F255" s="1057"/>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163"/>
      <c r="B256" s="1164" t="s">
        <v>1107</v>
      </c>
      <c r="C256" s="1165"/>
      <c r="D256" s="1166"/>
      <c r="E256" s="1167"/>
      <c r="F256" s="1057"/>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163"/>
      <c r="B257" s="1164" t="s">
        <v>1106</v>
      </c>
      <c r="C257" s="1165"/>
      <c r="D257" s="1166"/>
      <c r="E257" s="1167"/>
      <c r="F257" s="1057"/>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163"/>
      <c r="B258" s="1164" t="s">
        <v>1105</v>
      </c>
      <c r="C258" s="1149" t="s">
        <v>62</v>
      </c>
      <c r="D258" s="1150">
        <v>3</v>
      </c>
      <c r="E258" s="1167"/>
      <c r="F258" s="1057"/>
      <c r="G258" s="1058"/>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c r="A259" s="1154" t="s">
        <v>1104</v>
      </c>
      <c r="B259" s="1169" t="s">
        <v>1103</v>
      </c>
      <c r="C259" s="1165"/>
      <c r="D259" s="1166"/>
      <c r="E259" s="1167"/>
      <c r="F259" s="1057"/>
      <c r="G259" s="1058"/>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c r="A260" s="1163"/>
      <c r="B260" s="1164" t="s">
        <v>1102</v>
      </c>
      <c r="C260" s="1165"/>
      <c r="D260" s="1166"/>
      <c r="E260" s="1167"/>
      <c r="F260" s="1057"/>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163"/>
      <c r="B261" s="1164" t="s">
        <v>1090</v>
      </c>
      <c r="C261" s="1165"/>
      <c r="D261" s="1166"/>
      <c r="E261" s="1167"/>
      <c r="F261" s="1057"/>
      <c r="G261" s="1058"/>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163"/>
      <c r="B262" s="1164" t="s">
        <v>1089</v>
      </c>
      <c r="C262" s="1165"/>
      <c r="D262" s="1166"/>
      <c r="E262" s="1167"/>
      <c r="F262" s="1057"/>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c r="A263" s="1163"/>
      <c r="B263" s="1164" t="s">
        <v>1088</v>
      </c>
      <c r="C263" s="1165"/>
      <c r="D263" s="1166"/>
      <c r="E263" s="1167"/>
      <c r="F263" s="1057"/>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163"/>
      <c r="B264" s="1164" t="s">
        <v>1087</v>
      </c>
      <c r="C264" s="1165"/>
      <c r="D264" s="1166"/>
      <c r="E264" s="1167"/>
      <c r="F264" s="1057"/>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c r="A265" s="1163"/>
      <c r="B265" s="1164" t="s">
        <v>1101</v>
      </c>
      <c r="C265" s="1149" t="s">
        <v>62</v>
      </c>
      <c r="D265" s="1150">
        <v>3</v>
      </c>
      <c r="E265" s="1167"/>
      <c r="F265" s="1057"/>
      <c r="G265" s="1058"/>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154" t="s">
        <v>1100</v>
      </c>
      <c r="B266" s="1169" t="s">
        <v>1099</v>
      </c>
      <c r="C266" s="1165"/>
      <c r="D266" s="1166"/>
      <c r="E266" s="1167"/>
      <c r="F266" s="1057"/>
      <c r="G266" s="1058"/>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163"/>
      <c r="B267" s="1164" t="s">
        <v>1098</v>
      </c>
      <c r="C267" s="1165"/>
      <c r="D267" s="1166"/>
      <c r="E267" s="1167"/>
      <c r="F267" s="1057"/>
      <c r="G267" s="1058"/>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163"/>
      <c r="B268" s="1164" t="s">
        <v>1097</v>
      </c>
      <c r="C268" s="1149" t="s">
        <v>62</v>
      </c>
      <c r="D268" s="1150">
        <v>1</v>
      </c>
      <c r="E268" s="1167"/>
      <c r="F268" s="1057"/>
      <c r="G268" s="1058"/>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154" t="s">
        <v>1096</v>
      </c>
      <c r="B269" s="1169" t="s">
        <v>1095</v>
      </c>
      <c r="C269" s="1165"/>
      <c r="D269" s="1166"/>
      <c r="E269" s="1167"/>
      <c r="F269" s="1057"/>
      <c r="G269" s="105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163"/>
      <c r="B270" s="1164" t="s">
        <v>1094</v>
      </c>
      <c r="C270" s="1165"/>
      <c r="D270" s="1166"/>
      <c r="E270" s="1167"/>
      <c r="F270" s="1057"/>
      <c r="G270" s="1058"/>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163"/>
      <c r="B271" s="1164" t="s">
        <v>1093</v>
      </c>
      <c r="C271" s="1165"/>
      <c r="D271" s="1166"/>
      <c r="E271" s="1167"/>
      <c r="F271" s="1057"/>
      <c r="G271" s="1058"/>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163"/>
      <c r="B272" s="1164" t="s">
        <v>1092</v>
      </c>
      <c r="C272" s="1165"/>
      <c r="D272" s="1166"/>
      <c r="E272" s="1167"/>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163"/>
      <c r="B273" s="1164" t="s">
        <v>1091</v>
      </c>
      <c r="C273" s="1165"/>
      <c r="D273" s="1166"/>
      <c r="E273" s="1167"/>
      <c r="F273" s="1057"/>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163"/>
      <c r="B274" s="1164" t="s">
        <v>1090</v>
      </c>
      <c r="C274" s="1165"/>
      <c r="D274" s="1166"/>
      <c r="E274" s="1167"/>
      <c r="F274" s="1057"/>
      <c r="G274" s="1058"/>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163"/>
      <c r="B275" s="1164" t="s">
        <v>1089</v>
      </c>
      <c r="C275" s="1165"/>
      <c r="D275" s="1166"/>
      <c r="E275" s="1167"/>
      <c r="F275" s="1057"/>
      <c r="G275" s="1058"/>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163"/>
      <c r="B276" s="1164" t="s">
        <v>1088</v>
      </c>
      <c r="C276" s="1165"/>
      <c r="D276" s="1166"/>
      <c r="E276" s="1167"/>
      <c r="F276" s="1057"/>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c r="A277" s="1163"/>
      <c r="B277" s="1164" t="s">
        <v>1087</v>
      </c>
      <c r="C277" s="1165"/>
      <c r="D277" s="1166"/>
      <c r="E277" s="1167"/>
      <c r="F277" s="1057"/>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163"/>
      <c r="B278" s="1164" t="s">
        <v>1086</v>
      </c>
      <c r="C278" s="1149" t="s">
        <v>62</v>
      </c>
      <c r="D278" s="1150">
        <v>1</v>
      </c>
      <c r="E278" s="1167"/>
      <c r="F278" s="1057"/>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170"/>
      <c r="B279" s="1171"/>
      <c r="C279" s="1172"/>
      <c r="D279" s="1173"/>
      <c r="E279" s="1174"/>
      <c r="F279" s="1093"/>
      <c r="G279" s="1175"/>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c r="A280" s="1154"/>
      <c r="B280" s="1159" t="s">
        <v>1085</v>
      </c>
      <c r="C280" s="1152"/>
      <c r="D280" s="1149" t="s">
        <v>856</v>
      </c>
      <c r="E280" s="1150">
        <v>1</v>
      </c>
      <c r="F280" s="779"/>
      <c r="G280" s="1084">
        <f>+E280*F280</f>
        <v>0</v>
      </c>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1154"/>
      <c r="B281" s="1176"/>
      <c r="C281" s="1152"/>
      <c r="D281" s="1149"/>
      <c r="E281" s="1150"/>
      <c r="F281" s="1515"/>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c r="A282" s="1177"/>
      <c r="B282" s="1178"/>
      <c r="C282" s="1179"/>
      <c r="D282" s="1177"/>
      <c r="E282" s="1180"/>
      <c r="F282" s="1515"/>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181" t="s">
        <v>33</v>
      </c>
      <c r="B283" s="1182" t="s">
        <v>1084</v>
      </c>
      <c r="C283" s="1150"/>
      <c r="D283" s="1149"/>
      <c r="E283" s="1150"/>
      <c r="F283" s="1515"/>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149"/>
      <c r="B284" s="1182" t="s">
        <v>1083</v>
      </c>
      <c r="C284" s="1150"/>
      <c r="D284" s="1149"/>
      <c r="E284" s="1150"/>
      <c r="F284" s="1515"/>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c r="A285" s="1149"/>
      <c r="B285" s="1182" t="s">
        <v>1082</v>
      </c>
      <c r="C285" s="1150"/>
      <c r="D285" s="1149"/>
      <c r="E285" s="1150"/>
      <c r="F285" s="1515"/>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149"/>
      <c r="B286" s="1182" t="s">
        <v>1081</v>
      </c>
      <c r="C286" s="1150"/>
      <c r="D286" s="1149"/>
      <c r="E286" s="1150"/>
      <c r="F286" s="1515"/>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149"/>
      <c r="B287" s="1182" t="s">
        <v>1080</v>
      </c>
      <c r="C287" s="1150"/>
      <c r="D287" s="1149"/>
      <c r="E287" s="1150"/>
      <c r="F287" s="1515"/>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149"/>
      <c r="B288" s="1182" t="s">
        <v>1079</v>
      </c>
      <c r="C288" s="1150"/>
      <c r="D288" s="1149"/>
      <c r="E288" s="1150"/>
      <c r="F288" s="1515"/>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149"/>
      <c r="B289" s="1182" t="s">
        <v>1078</v>
      </c>
      <c r="C289" s="1150"/>
      <c r="D289" s="1149" t="s">
        <v>856</v>
      </c>
      <c r="E289" s="1150">
        <v>1</v>
      </c>
      <c r="F289" s="779"/>
      <c r="G289" s="1084">
        <f>+E289*F289</f>
        <v>0</v>
      </c>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c r="A290" s="1149"/>
      <c r="B290" s="1182"/>
      <c r="C290" s="1150"/>
      <c r="D290" s="1149"/>
      <c r="E290" s="1150"/>
      <c r="F290" s="1515"/>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181" t="s">
        <v>14</v>
      </c>
      <c r="B291" s="1182" t="s">
        <v>1077</v>
      </c>
      <c r="C291" s="1150"/>
      <c r="D291" s="1149"/>
      <c r="E291" s="1150"/>
      <c r="F291" s="622"/>
      <c r="G291" s="1084"/>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150"/>
      <c r="B292" s="1182" t="s">
        <v>1076</v>
      </c>
      <c r="C292" s="1150"/>
      <c r="D292" s="1149"/>
      <c r="E292" s="1150"/>
      <c r="F292" s="1515"/>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c r="A293" s="1150"/>
      <c r="B293" s="1182" t="s">
        <v>1075</v>
      </c>
      <c r="C293" s="1150"/>
      <c r="D293" s="1149"/>
      <c r="E293" s="1150"/>
      <c r="F293" s="1515"/>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150"/>
      <c r="B294" s="1182" t="s">
        <v>1074</v>
      </c>
      <c r="C294" s="1150"/>
      <c r="D294" s="1149"/>
      <c r="E294" s="1150"/>
      <c r="F294" s="1515"/>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150"/>
      <c r="B295" s="1182" t="s">
        <v>1035</v>
      </c>
      <c r="C295" s="1150"/>
      <c r="D295" s="1149" t="s">
        <v>62</v>
      </c>
      <c r="E295" s="1150">
        <v>1</v>
      </c>
      <c r="F295" s="779"/>
      <c r="G295" s="1084">
        <f>+E295*F295</f>
        <v>0</v>
      </c>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150"/>
      <c r="B296" s="1183"/>
      <c r="C296" s="1184"/>
      <c r="D296" s="1185"/>
      <c r="E296" s="1184"/>
      <c r="F296" s="1515"/>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181" t="s">
        <v>15</v>
      </c>
      <c r="B297" s="1182" t="s">
        <v>1073</v>
      </c>
      <c r="C297" s="1150"/>
      <c r="D297" s="1149"/>
      <c r="E297" s="1150"/>
      <c r="F297" s="1515"/>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149"/>
      <c r="B298" s="1182" t="s">
        <v>1072</v>
      </c>
      <c r="C298" s="1150"/>
      <c r="D298" s="1149"/>
      <c r="E298" s="1150"/>
      <c r="F298" s="1515"/>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149"/>
      <c r="B299" s="1182" t="s">
        <v>1071</v>
      </c>
      <c r="C299" s="1150"/>
      <c r="D299" s="1149" t="s">
        <v>62</v>
      </c>
      <c r="E299" s="1150">
        <v>1</v>
      </c>
      <c r="F299" s="779"/>
      <c r="G299" s="1084">
        <f>+E299*F299</f>
        <v>0</v>
      </c>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149"/>
      <c r="B300" s="1182"/>
      <c r="C300" s="1150"/>
      <c r="D300" s="1149"/>
      <c r="E300" s="1150"/>
      <c r="F300" s="1515"/>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ht="38.25">
      <c r="A301" s="1186" t="s">
        <v>18</v>
      </c>
      <c r="B301" s="1187" t="s">
        <v>1070</v>
      </c>
      <c r="C301" s="1188"/>
      <c r="D301" s="1189" t="s">
        <v>856</v>
      </c>
      <c r="E301" s="1190">
        <v>1</v>
      </c>
      <c r="F301" s="779"/>
      <c r="G301" s="1084">
        <f>+E301*F301</f>
        <v>0</v>
      </c>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191"/>
      <c r="B302" s="1192" t="s">
        <v>1069</v>
      </c>
      <c r="C302" s="1188"/>
      <c r="D302" s="1149"/>
      <c r="E302" s="1150"/>
      <c r="F302" s="1515"/>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191"/>
      <c r="B303" s="1192" t="s">
        <v>1068</v>
      </c>
      <c r="C303" s="1188"/>
      <c r="D303" s="1193"/>
      <c r="E303" s="1193"/>
      <c r="F303" s="1515"/>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c r="A304" s="1191"/>
      <c r="B304" s="1192" t="s">
        <v>1067</v>
      </c>
      <c r="C304" s="1188"/>
      <c r="D304" s="1193"/>
      <c r="E304" s="1193"/>
      <c r="F304" s="1515"/>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191"/>
      <c r="B305" s="1194" t="s">
        <v>1066</v>
      </c>
      <c r="C305" s="1188"/>
      <c r="D305" s="1193"/>
      <c r="E305" s="1195"/>
      <c r="F305" s="1515"/>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191"/>
      <c r="B306" s="1192" t="s">
        <v>1065</v>
      </c>
      <c r="C306" s="1188"/>
      <c r="D306" s="1193"/>
      <c r="E306" s="1195"/>
      <c r="F306" s="1515"/>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ht="25.5">
      <c r="A307" s="1191"/>
      <c r="B307" s="1187" t="s">
        <v>1064</v>
      </c>
      <c r="C307" s="1188"/>
      <c r="D307" s="1193"/>
      <c r="E307" s="1195"/>
      <c r="F307" s="1515"/>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196"/>
      <c r="B308" s="1197" t="s">
        <v>1063</v>
      </c>
      <c r="C308" s="1198"/>
      <c r="D308" s="1199"/>
      <c r="E308" s="1199"/>
      <c r="F308" s="1515"/>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196"/>
      <c r="B309" s="1197" t="s">
        <v>1062</v>
      </c>
      <c r="C309" s="1198"/>
      <c r="D309" s="1199"/>
      <c r="E309" s="1199"/>
      <c r="F309" s="1515"/>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196"/>
      <c r="B310" s="1200" t="s">
        <v>1061</v>
      </c>
      <c r="C310" s="1198"/>
      <c r="D310" s="1199"/>
      <c r="E310" s="1199"/>
      <c r="F310" s="1515"/>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ht="25.5">
      <c r="A311" s="1196"/>
      <c r="B311" s="1179" t="s">
        <v>1060</v>
      </c>
      <c r="C311" s="1198"/>
      <c r="D311" s="1199"/>
      <c r="E311" s="1199"/>
      <c r="F311" s="1515"/>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196"/>
      <c r="B312" s="1179"/>
      <c r="C312" s="1198"/>
      <c r="D312" s="1199"/>
      <c r="E312" s="1199"/>
      <c r="F312" s="1515"/>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ht="25.5">
      <c r="A313" s="1201" t="s">
        <v>41</v>
      </c>
      <c r="B313" s="1202" t="s">
        <v>1059</v>
      </c>
      <c r="C313" s="1202"/>
      <c r="D313" s="1149"/>
      <c r="E313" s="1182"/>
      <c r="F313" s="1515"/>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c r="A314" s="1191"/>
      <c r="B314" s="1203" t="s">
        <v>1035</v>
      </c>
      <c r="C314" s="1203"/>
      <c r="D314" s="1149" t="s">
        <v>62</v>
      </c>
      <c r="E314" s="1150">
        <v>1</v>
      </c>
      <c r="F314" s="779"/>
      <c r="G314" s="1084">
        <f>+E314*F314</f>
        <v>0</v>
      </c>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191"/>
      <c r="B315" s="1203"/>
      <c r="C315" s="1203"/>
      <c r="D315" s="1149"/>
      <c r="E315" s="1150"/>
      <c r="F315" s="1515"/>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ht="38.25">
      <c r="A316" s="1204" t="s">
        <v>43</v>
      </c>
      <c r="B316" s="1202" t="s">
        <v>1058</v>
      </c>
      <c r="C316" s="1202"/>
      <c r="D316" s="1195"/>
      <c r="E316" s="1150"/>
      <c r="F316" s="1515"/>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204"/>
      <c r="B317" s="1203" t="s">
        <v>1035</v>
      </c>
      <c r="C317" s="1203"/>
      <c r="D317" s="1149" t="s">
        <v>62</v>
      </c>
      <c r="E317" s="1150">
        <v>2</v>
      </c>
      <c r="F317" s="779"/>
      <c r="G317" s="1084">
        <f>+E317*F317</f>
        <v>0</v>
      </c>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204"/>
      <c r="B318" s="1203"/>
      <c r="C318" s="1203"/>
      <c r="D318" s="1149"/>
      <c r="E318" s="1150"/>
      <c r="F318" s="1515"/>
      <c r="G318" s="1058"/>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ht="51">
      <c r="A319" s="1204" t="s">
        <v>44</v>
      </c>
      <c r="B319" s="1205" t="s">
        <v>1057</v>
      </c>
      <c r="C319" s="1198"/>
      <c r="D319" s="1199"/>
      <c r="E319" s="1206"/>
      <c r="F319" s="1516"/>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154" t="s">
        <v>234</v>
      </c>
      <c r="B320" s="1205" t="s">
        <v>1054</v>
      </c>
      <c r="C320" s="1198"/>
      <c r="D320" s="1199"/>
      <c r="E320" s="1206"/>
      <c r="F320" s="622"/>
      <c r="G320" s="1084"/>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177"/>
      <c r="B321" s="1205" t="s">
        <v>1053</v>
      </c>
      <c r="C321" s="1198"/>
      <c r="D321" s="1199" t="s">
        <v>62</v>
      </c>
      <c r="E321" s="1206">
        <v>1</v>
      </c>
      <c r="F321" s="779"/>
      <c r="G321" s="1084">
        <f>+E321*F321</f>
        <v>0</v>
      </c>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177"/>
      <c r="B322" s="1205"/>
      <c r="C322" s="1198"/>
      <c r="D322" s="1199"/>
      <c r="E322" s="1206"/>
      <c r="F322" s="1516"/>
      <c r="G322" s="1058"/>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177"/>
      <c r="B323" s="1205"/>
      <c r="C323" s="1198"/>
      <c r="D323" s="1199"/>
      <c r="E323" s="1206"/>
      <c r="F323" s="1516"/>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ht="38.25">
      <c r="A324" s="1208" t="s">
        <v>45</v>
      </c>
      <c r="B324" s="1165" t="s">
        <v>1052</v>
      </c>
      <c r="C324" s="1198"/>
      <c r="D324" s="1199"/>
      <c r="E324" s="1206"/>
      <c r="F324" s="1516"/>
      <c r="G324" s="1058"/>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ht="51">
      <c r="A325" s="1209"/>
      <c r="B325" s="1164" t="s">
        <v>1051</v>
      </c>
      <c r="C325" s="1210"/>
      <c r="D325" s="1209"/>
      <c r="E325" s="1211"/>
      <c r="F325" s="1517"/>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ht="25.5">
      <c r="A326" s="1209"/>
      <c r="B326" s="1164" t="s">
        <v>1050</v>
      </c>
      <c r="C326" s="1210"/>
      <c r="D326" s="1212" t="s">
        <v>856</v>
      </c>
      <c r="E326" s="67">
        <v>2</v>
      </c>
      <c r="F326" s="779"/>
      <c r="G326" s="1084">
        <f>+E326*F326</f>
        <v>0</v>
      </c>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c r="A327" s="1209"/>
      <c r="B327" s="1164"/>
      <c r="C327" s="1210"/>
      <c r="D327" s="1212"/>
      <c r="E327" s="67"/>
      <c r="F327" s="622"/>
      <c r="G327" s="1084"/>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ht="38.25">
      <c r="A328" s="1213" t="s">
        <v>46</v>
      </c>
      <c r="B328" s="1148" t="s">
        <v>1049</v>
      </c>
      <c r="C328" s="1214"/>
      <c r="D328" s="1153" t="s">
        <v>62</v>
      </c>
      <c r="E328" s="1215">
        <v>1</v>
      </c>
      <c r="F328" s="780"/>
      <c r="G328" s="1216">
        <f>+E328*F328</f>
        <v>0</v>
      </c>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213"/>
      <c r="B329" s="1217" t="s">
        <v>1048</v>
      </c>
      <c r="C329" s="1214"/>
      <c r="D329" s="1215"/>
      <c r="E329" s="1151"/>
      <c r="F329" s="622"/>
      <c r="G329" s="1084"/>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213"/>
      <c r="B330" s="1217" t="s">
        <v>1047</v>
      </c>
      <c r="C330" s="1214"/>
      <c r="D330" s="1215"/>
      <c r="E330" s="1151"/>
      <c r="F330" s="622"/>
      <c r="G330" s="1084"/>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213"/>
      <c r="B331" s="1217" t="s">
        <v>1046</v>
      </c>
      <c r="C331" s="1214"/>
      <c r="D331" s="1215"/>
      <c r="E331" s="1151"/>
      <c r="F331" s="622"/>
      <c r="G331" s="1084"/>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ht="63.75">
      <c r="A332" s="1213"/>
      <c r="B332" s="1148" t="s">
        <v>1045</v>
      </c>
      <c r="C332" s="1214"/>
      <c r="D332" s="1215"/>
      <c r="E332" s="1151"/>
      <c r="F332" s="622"/>
      <c r="G332" s="1084"/>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213"/>
      <c r="B333" s="1217" t="s">
        <v>1044</v>
      </c>
      <c r="C333" s="1214"/>
      <c r="D333" s="1215"/>
      <c r="E333" s="1151"/>
      <c r="F333" s="622"/>
      <c r="G333" s="1084"/>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ht="25.5">
      <c r="A334" s="1213"/>
      <c r="B334" s="1148" t="s">
        <v>1043</v>
      </c>
      <c r="C334" s="1214"/>
      <c r="F334" s="622"/>
      <c r="G334" s="1084"/>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209"/>
      <c r="B335" s="1164"/>
      <c r="C335" s="1210"/>
      <c r="D335" s="1212"/>
      <c r="E335" s="67"/>
      <c r="F335" s="622"/>
      <c r="G335" s="1084"/>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177"/>
      <c r="B336" s="1205"/>
      <c r="C336" s="1198"/>
      <c r="D336" s="1199"/>
      <c r="E336" s="1206"/>
      <c r="F336" s="250"/>
      <c r="G336" s="1216"/>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ht="51">
      <c r="A337" s="1147" t="s">
        <v>47</v>
      </c>
      <c r="B337" s="1145" t="s">
        <v>1042</v>
      </c>
      <c r="C337" s="1145"/>
      <c r="D337" s="1199" t="s">
        <v>62</v>
      </c>
      <c r="E337" s="1198">
        <v>2</v>
      </c>
      <c r="F337" s="779"/>
      <c r="G337" s="1084">
        <f>+E337*F337</f>
        <v>0</v>
      </c>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149"/>
      <c r="B338" s="1182"/>
      <c r="C338" s="1150"/>
      <c r="D338" s="1149"/>
      <c r="E338" s="1150"/>
      <c r="F338" s="1515"/>
      <c r="G338" s="1058"/>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ht="63.75">
      <c r="A339" s="1201" t="s">
        <v>48</v>
      </c>
      <c r="B339" s="1152" t="s">
        <v>1041</v>
      </c>
      <c r="C339" s="1183"/>
      <c r="D339" s="1184"/>
      <c r="E339" s="1184"/>
      <c r="F339" s="1515"/>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ht="63.75">
      <c r="A340" s="1218"/>
      <c r="B340" s="1152" t="s">
        <v>1040</v>
      </c>
      <c r="C340" s="1183"/>
      <c r="D340" s="1184"/>
      <c r="E340" s="1184"/>
      <c r="F340" s="1515"/>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ht="25.5">
      <c r="A341" s="1218"/>
      <c r="B341" s="1152" t="s">
        <v>1039</v>
      </c>
      <c r="C341" s="1183"/>
      <c r="D341" s="1184"/>
      <c r="E341" s="1184"/>
      <c r="F341" s="1515"/>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219"/>
      <c r="B342" s="1152" t="s">
        <v>878</v>
      </c>
      <c r="C342" s="1183"/>
      <c r="D342" s="1185" t="s">
        <v>62</v>
      </c>
      <c r="E342" s="1184">
        <v>1</v>
      </c>
      <c r="F342" s="779"/>
      <c r="G342" s="1084">
        <f>+E342*F342</f>
        <v>0</v>
      </c>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218"/>
      <c r="B343" s="1152"/>
      <c r="C343" s="1183"/>
      <c r="D343" s="1185"/>
      <c r="E343" s="1184"/>
      <c r="F343" s="1515"/>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ht="38.25">
      <c r="A344" s="1201" t="s">
        <v>50</v>
      </c>
      <c r="B344" s="1148" t="s">
        <v>1038</v>
      </c>
      <c r="C344" s="1183"/>
      <c r="D344" s="1184"/>
      <c r="E344" s="1220"/>
      <c r="F344" s="1515"/>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218"/>
      <c r="B345" s="1152" t="s">
        <v>878</v>
      </c>
      <c r="C345" s="1183"/>
      <c r="D345" s="1185" t="s">
        <v>62</v>
      </c>
      <c r="E345" s="1184">
        <v>1</v>
      </c>
      <c r="F345" s="779"/>
      <c r="G345" s="1084">
        <f>+E345*F345</f>
        <v>0</v>
      </c>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1218"/>
      <c r="B346" s="1152"/>
      <c r="C346" s="1183"/>
      <c r="D346" s="1185"/>
      <c r="E346" s="1184"/>
      <c r="F346" s="1515"/>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ht="25.5">
      <c r="A347" s="1201" t="s">
        <v>51</v>
      </c>
      <c r="B347" s="1203" t="s">
        <v>1037</v>
      </c>
      <c r="C347" s="1182"/>
      <c r="D347" s="1149"/>
      <c r="E347" s="1195"/>
      <c r="F347" s="1515"/>
      <c r="G347" s="1058"/>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201"/>
      <c r="B348" s="1152" t="s">
        <v>1036</v>
      </c>
      <c r="C348" s="1183"/>
      <c r="D348" s="1185" t="s">
        <v>62</v>
      </c>
      <c r="E348" s="1184">
        <v>4</v>
      </c>
      <c r="F348" s="779"/>
      <c r="G348" s="1084">
        <f>+E348*F348</f>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201"/>
      <c r="B349" s="1152" t="s">
        <v>1035</v>
      </c>
      <c r="C349" s="1183"/>
      <c r="D349" s="1185" t="s">
        <v>62</v>
      </c>
      <c r="E349" s="1184">
        <v>12</v>
      </c>
      <c r="F349" s="779"/>
      <c r="G349" s="1084">
        <f>+E349*F349</f>
        <v>0</v>
      </c>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c r="A350" s="1218"/>
      <c r="B350" s="1152" t="s">
        <v>878</v>
      </c>
      <c r="C350" s="1183"/>
      <c r="D350" s="1185" t="s">
        <v>62</v>
      </c>
      <c r="E350" s="1184">
        <v>8</v>
      </c>
      <c r="F350" s="779"/>
      <c r="G350" s="1084">
        <f>+E350*F350</f>
        <v>0</v>
      </c>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177"/>
      <c r="B351" s="1145"/>
      <c r="C351" s="1198"/>
      <c r="D351" s="1199"/>
      <c r="E351" s="1198"/>
      <c r="F351" s="1515"/>
      <c r="G351" s="105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ht="25.5">
      <c r="A352" s="1147" t="s">
        <v>63</v>
      </c>
      <c r="B352" s="1194" t="s">
        <v>1034</v>
      </c>
      <c r="C352" s="1221"/>
      <c r="D352" s="1199"/>
      <c r="E352" s="1198"/>
      <c r="F352" s="1515"/>
      <c r="G352" s="1058"/>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147"/>
      <c r="B353" s="1194" t="s">
        <v>1033</v>
      </c>
      <c r="C353" s="1221"/>
      <c r="D353" s="1199"/>
      <c r="E353" s="1198"/>
      <c r="F353" s="1515"/>
      <c r="G353" s="1058"/>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147"/>
      <c r="B354" s="1194" t="s">
        <v>1032</v>
      </c>
      <c r="C354" s="1221"/>
      <c r="D354" s="1199"/>
      <c r="E354" s="1198"/>
      <c r="F354" s="1515"/>
      <c r="G354" s="1058"/>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177"/>
      <c r="B355" s="1179" t="s">
        <v>880</v>
      </c>
      <c r="C355" s="1221"/>
      <c r="D355" s="1199" t="s">
        <v>856</v>
      </c>
      <c r="E355" s="1221">
        <v>10</v>
      </c>
      <c r="F355" s="779"/>
      <c r="G355" s="1084">
        <f>+E355*F355</f>
        <v>0</v>
      </c>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B356" s="1179"/>
      <c r="C356" s="1221"/>
      <c r="D356" s="1199"/>
      <c r="E356" s="1221"/>
      <c r="F356" s="1515"/>
      <c r="G356" s="1058"/>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c r="A357" s="1147" t="s">
        <v>64</v>
      </c>
      <c r="B357" s="1179" t="s">
        <v>1031</v>
      </c>
      <c r="C357" s="1198"/>
      <c r="D357" s="1199"/>
      <c r="E357" s="1221"/>
      <c r="F357" s="1515"/>
      <c r="G357" s="1058"/>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177"/>
      <c r="B358" s="1179" t="s">
        <v>1030</v>
      </c>
      <c r="C358" s="1198"/>
      <c r="D358" s="1199"/>
      <c r="E358" s="1221"/>
      <c r="F358" s="1515"/>
      <c r="G358" s="1058"/>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177"/>
      <c r="B359" s="1179" t="s">
        <v>1029</v>
      </c>
      <c r="C359" s="1198"/>
      <c r="D359" s="1199" t="s">
        <v>62</v>
      </c>
      <c r="E359" s="1221">
        <v>10</v>
      </c>
      <c r="F359" s="779"/>
      <c r="G359" s="1084">
        <f>+E359*F359</f>
        <v>0</v>
      </c>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c r="A360" s="1177"/>
      <c r="B360" s="1179"/>
      <c r="C360" s="1198"/>
      <c r="D360" s="1199"/>
      <c r="E360" s="1221"/>
      <c r="F360" s="1515"/>
      <c r="G360" s="1058"/>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ht="76.5">
      <c r="A361" s="1204" t="s">
        <v>65</v>
      </c>
      <c r="B361" s="1222" t="s">
        <v>968</v>
      </c>
      <c r="C361" s="1198"/>
      <c r="D361" s="1206"/>
      <c r="E361" s="1221"/>
      <c r="F361" s="1518"/>
      <c r="G361" s="1224"/>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225"/>
      <c r="B362" s="1203" t="s">
        <v>967</v>
      </c>
      <c r="C362" s="1198"/>
      <c r="D362" s="1206"/>
      <c r="E362" s="1221"/>
      <c r="F362" s="1518"/>
      <c r="G362" s="1224"/>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c r="A363" s="1225"/>
      <c r="B363" s="1226" t="s">
        <v>1028</v>
      </c>
      <c r="C363" s="1227"/>
      <c r="D363" s="1228" t="s">
        <v>216</v>
      </c>
      <c r="E363" s="1229">
        <v>36</v>
      </c>
      <c r="F363" s="781"/>
      <c r="G363" s="1230">
        <f>F363*E363</f>
        <v>0</v>
      </c>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225"/>
      <c r="B364" s="1226" t="s">
        <v>966</v>
      </c>
      <c r="C364" s="1227"/>
      <c r="D364" s="1228" t="s">
        <v>216</v>
      </c>
      <c r="E364" s="1229">
        <v>66</v>
      </c>
      <c r="F364" s="781"/>
      <c r="G364" s="1230">
        <f>F364*E364</f>
        <v>0</v>
      </c>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B365" s="1179" t="s">
        <v>965</v>
      </c>
      <c r="C365" s="1227"/>
      <c r="D365" s="1231" t="s">
        <v>216</v>
      </c>
      <c r="E365" s="1229">
        <v>60</v>
      </c>
      <c r="F365" s="781"/>
      <c r="G365" s="1230">
        <f>F365*E365</f>
        <v>0</v>
      </c>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B366" s="1179" t="s">
        <v>964</v>
      </c>
      <c r="C366" s="1227"/>
      <c r="D366" s="1231" t="s">
        <v>216</v>
      </c>
      <c r="E366" s="1229">
        <v>14</v>
      </c>
      <c r="F366" s="781"/>
      <c r="G366" s="1230">
        <f>F366*E366</f>
        <v>0</v>
      </c>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B367" s="1179"/>
      <c r="C367" s="1227"/>
      <c r="D367" s="1231"/>
      <c r="E367" s="1229"/>
      <c r="F367" s="265"/>
      <c r="G367" s="1230"/>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ht="51">
      <c r="A368" s="1201" t="s">
        <v>66</v>
      </c>
      <c r="B368" s="1202" t="s">
        <v>963</v>
      </c>
      <c r="C368" s="1202"/>
      <c r="D368" s="1182"/>
      <c r="E368" s="1195"/>
      <c r="F368" s="1515"/>
      <c r="G368" s="1058"/>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c r="A369" s="1201"/>
      <c r="B369" s="1232" t="s">
        <v>962</v>
      </c>
      <c r="C369" s="1232"/>
      <c r="D369" s="1182"/>
      <c r="E369" s="1195"/>
      <c r="F369" s="1515"/>
      <c r="G369" s="105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ht="25.5">
      <c r="A370" s="1201"/>
      <c r="B370" s="1232" t="s">
        <v>961</v>
      </c>
      <c r="C370" s="1232"/>
      <c r="D370" s="1182"/>
      <c r="E370" s="1195"/>
      <c r="F370" s="1515"/>
      <c r="G370" s="1058"/>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ht="25.5">
      <c r="A371" s="1201"/>
      <c r="B371" s="1232" t="s">
        <v>960</v>
      </c>
      <c r="C371" s="1232"/>
      <c r="D371" s="1182"/>
      <c r="E371" s="1195"/>
      <c r="F371" s="1515"/>
      <c r="G371" s="1058"/>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c r="A372" s="1201"/>
      <c r="B372" s="1233" t="s">
        <v>1027</v>
      </c>
      <c r="C372" s="1214"/>
      <c r="D372" s="1234" t="s">
        <v>216</v>
      </c>
      <c r="E372" s="1229">
        <v>36</v>
      </c>
      <c r="F372" s="781"/>
      <c r="G372" s="1230">
        <f>F372*E372</f>
        <v>0</v>
      </c>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c r="A373" s="1201"/>
      <c r="B373" s="1233" t="s">
        <v>959</v>
      </c>
      <c r="C373" s="1214"/>
      <c r="D373" s="1234" t="s">
        <v>216</v>
      </c>
      <c r="E373" s="1229">
        <v>66</v>
      </c>
      <c r="F373" s="781"/>
      <c r="G373" s="1230">
        <f>F373*E373</f>
        <v>0</v>
      </c>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218"/>
      <c r="B374" s="1235" t="s">
        <v>958</v>
      </c>
      <c r="C374" s="1236"/>
      <c r="D374" s="1237" t="s">
        <v>216</v>
      </c>
      <c r="E374" s="1229">
        <v>60</v>
      </c>
      <c r="F374" s="781"/>
      <c r="G374" s="1230">
        <f>F374*E374</f>
        <v>0</v>
      </c>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146"/>
      <c r="B375" s="1238"/>
      <c r="C375" s="1239"/>
      <c r="D375" s="1206"/>
      <c r="E375" s="1240"/>
      <c r="F375" s="265"/>
      <c r="G375" s="1230"/>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ht="51">
      <c r="A376" s="1213" t="s">
        <v>67</v>
      </c>
      <c r="B376" s="1088" t="s">
        <v>1026</v>
      </c>
      <c r="C376" s="1183"/>
      <c r="D376" s="1185" t="s">
        <v>856</v>
      </c>
      <c r="E376" s="1184">
        <v>1</v>
      </c>
      <c r="F376" s="782"/>
      <c r="G376" s="1241">
        <f>F376*E376</f>
        <v>0</v>
      </c>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146"/>
      <c r="B377" s="1179"/>
      <c r="C377" s="1198"/>
      <c r="D377" s="1206"/>
      <c r="E377" s="1240"/>
      <c r="F377" s="1515"/>
      <c r="G377" s="1058"/>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c r="A378" s="1242" t="s">
        <v>77</v>
      </c>
      <c r="B378" s="1179" t="s">
        <v>946</v>
      </c>
      <c r="C378" s="1198"/>
      <c r="D378" s="1199"/>
      <c r="E378" s="1179"/>
      <c r="F378" s="1515"/>
      <c r="G378" s="1058"/>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199"/>
      <c r="B379" s="1179" t="s">
        <v>945</v>
      </c>
      <c r="C379" s="1198"/>
      <c r="D379" s="1199"/>
      <c r="E379" s="1179"/>
      <c r="F379" s="1515"/>
      <c r="G379" s="105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199"/>
      <c r="B380" s="1179" t="s">
        <v>944</v>
      </c>
      <c r="C380" s="1198"/>
      <c r="D380" s="1199" t="s">
        <v>42</v>
      </c>
      <c r="E380" s="1146">
        <v>67</v>
      </c>
      <c r="F380" s="782"/>
      <c r="G380" s="1241">
        <f>F380*E380</f>
        <v>0</v>
      </c>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c r="A381" s="1199"/>
      <c r="B381" s="1179"/>
      <c r="C381" s="1198"/>
      <c r="D381" s="1199"/>
      <c r="E381" s="1146"/>
      <c r="F381" s="1515"/>
      <c r="G381" s="1058"/>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ht="25.5">
      <c r="A382" s="1242" t="s">
        <v>78</v>
      </c>
      <c r="B382" s="1145" t="s">
        <v>1025</v>
      </c>
      <c r="C382" s="1198"/>
      <c r="D382" s="1243" t="s">
        <v>62</v>
      </c>
      <c r="E382" s="1198">
        <v>4</v>
      </c>
      <c r="F382" s="782"/>
      <c r="G382" s="1241">
        <f>F382*E382</f>
        <v>0</v>
      </c>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c r="A383" s="1146"/>
      <c r="B383" s="1145"/>
      <c r="C383" s="1198"/>
      <c r="D383" s="1243"/>
      <c r="E383" s="1198"/>
      <c r="F383" s="1515"/>
      <c r="G383" s="1058"/>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244" t="s">
        <v>79</v>
      </c>
      <c r="B384" s="1145" t="s">
        <v>1024</v>
      </c>
      <c r="C384" s="1198"/>
      <c r="D384" s="1243"/>
      <c r="E384" s="1198"/>
      <c r="F384" s="1515"/>
      <c r="G384" s="105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c r="A385" s="1244"/>
      <c r="B385" s="1145" t="s">
        <v>1023</v>
      </c>
      <c r="C385" s="1198"/>
      <c r="D385" s="1243" t="s">
        <v>62</v>
      </c>
      <c r="E385" s="1198">
        <v>2</v>
      </c>
      <c r="F385" s="782"/>
      <c r="G385" s="1241">
        <f>F385*E385</f>
        <v>0</v>
      </c>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c r="A386" s="1245"/>
      <c r="B386" s="1246"/>
      <c r="C386" s="640"/>
      <c r="D386" s="1193"/>
      <c r="E386" s="1247"/>
      <c r="F386" s="1515"/>
      <c r="G386" s="1058"/>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c r="A387" s="1244" t="s">
        <v>1022</v>
      </c>
      <c r="B387" s="1179" t="s">
        <v>1021</v>
      </c>
      <c r="C387" s="640"/>
      <c r="D387" s="1193"/>
      <c r="E387" s="1247"/>
      <c r="F387" s="1515"/>
      <c r="G387" s="1058"/>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ht="63.75">
      <c r="A388" s="1245"/>
      <c r="B388" s="1159" t="s">
        <v>1020</v>
      </c>
      <c r="C388" s="640"/>
      <c r="D388" s="1193"/>
      <c r="E388" s="1247"/>
      <c r="F388" s="1515"/>
      <c r="G388" s="1058"/>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245"/>
      <c r="B389" s="1246" t="s">
        <v>1019</v>
      </c>
      <c r="C389" s="640"/>
      <c r="D389" s="1193"/>
      <c r="E389" s="1247"/>
      <c r="F389" s="1515"/>
      <c r="G389" s="1058"/>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c r="A390" s="1245"/>
      <c r="B390" s="1246" t="s">
        <v>1018</v>
      </c>
      <c r="C390" s="640"/>
      <c r="D390" s="1185" t="s">
        <v>856</v>
      </c>
      <c r="E390" s="1066">
        <v>10</v>
      </c>
      <c r="F390" s="781"/>
      <c r="G390" s="1230">
        <f>F390*E390</f>
        <v>0</v>
      </c>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245"/>
      <c r="B391" s="1246"/>
      <c r="C391" s="640"/>
      <c r="D391" s="1185"/>
      <c r="E391" s="1066"/>
      <c r="F391" s="1515"/>
      <c r="G391" s="105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ht="25.5">
      <c r="A392" s="1248" t="s">
        <v>83</v>
      </c>
      <c r="B392" s="1233" t="s">
        <v>1017</v>
      </c>
      <c r="C392" s="1183"/>
      <c r="D392" s="1185" t="s">
        <v>62</v>
      </c>
      <c r="E392" s="1183">
        <v>1</v>
      </c>
      <c r="F392" s="781"/>
      <c r="G392" s="1230">
        <f>F392*E392</f>
        <v>0</v>
      </c>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249"/>
      <c r="B393" s="1233"/>
      <c r="C393" s="1183"/>
      <c r="D393" s="1185"/>
      <c r="E393" s="1183"/>
      <c r="F393" s="1515"/>
      <c r="G393" s="105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ht="38.25">
      <c r="A394" s="1248" t="s">
        <v>1016</v>
      </c>
      <c r="B394" s="1233" t="s">
        <v>1015</v>
      </c>
      <c r="C394" s="1183"/>
      <c r="D394" s="1185" t="s">
        <v>856</v>
      </c>
      <c r="E394" s="1183">
        <v>1</v>
      </c>
      <c r="F394" s="782"/>
      <c r="G394" s="1241">
        <f>F394*E394</f>
        <v>0</v>
      </c>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c r="A395" s="1248"/>
      <c r="B395" s="1233"/>
      <c r="C395" s="1183"/>
      <c r="D395" s="1214"/>
      <c r="E395" s="1183"/>
      <c r="F395" s="1515"/>
      <c r="G395" s="1058"/>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250" t="s">
        <v>1014</v>
      </c>
      <c r="B396" s="1152" t="s">
        <v>1013</v>
      </c>
      <c r="C396" s="1198"/>
      <c r="D396" s="1199" t="s">
        <v>856</v>
      </c>
      <c r="E396" s="1198">
        <v>1</v>
      </c>
      <c r="F396" s="781"/>
      <c r="G396" s="1230">
        <f>F396*E396</f>
        <v>0</v>
      </c>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c r="A397" s="1147"/>
      <c r="B397" s="1203"/>
      <c r="C397" s="1198"/>
      <c r="D397" s="1199"/>
      <c r="E397" s="1198"/>
      <c r="F397" s="1515"/>
      <c r="G397" s="1058"/>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c r="A398" s="1250" t="s">
        <v>1012</v>
      </c>
      <c r="B398" s="1251" t="s">
        <v>1011</v>
      </c>
      <c r="C398" s="1245"/>
      <c r="D398" s="1245" t="s">
        <v>1004</v>
      </c>
      <c r="E398" s="1223">
        <v>1</v>
      </c>
      <c r="F398" s="781"/>
      <c r="G398" s="1230">
        <f>F398*E398</f>
        <v>0</v>
      </c>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ht="25.5">
      <c r="A399" s="1252"/>
      <c r="B399" s="1253" t="s">
        <v>1010</v>
      </c>
      <c r="C399" s="1245"/>
      <c r="D399" s="1254"/>
      <c r="E399" s="1255"/>
      <c r="F399" s="1515"/>
      <c r="G399" s="1058"/>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c r="A400" s="1252"/>
      <c r="B400" s="1253" t="s">
        <v>1009</v>
      </c>
      <c r="C400" s="1245"/>
      <c r="D400" s="1223"/>
      <c r="E400" s="1255"/>
      <c r="F400" s="1515"/>
      <c r="G400" s="1058"/>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240"/>
      <c r="B401" s="1251"/>
      <c r="C401" s="1245"/>
      <c r="D401" s="1223"/>
      <c r="E401" s="1255"/>
      <c r="F401" s="1515"/>
      <c r="G401" s="1058"/>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250" t="s">
        <v>204</v>
      </c>
      <c r="B402" s="1251" t="s">
        <v>1008</v>
      </c>
      <c r="C402" s="1256"/>
      <c r="D402" s="1245" t="s">
        <v>1004</v>
      </c>
      <c r="E402" s="1223">
        <v>1</v>
      </c>
      <c r="F402" s="781"/>
      <c r="G402" s="1230">
        <f>F402*E402</f>
        <v>0</v>
      </c>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ht="25.5">
      <c r="A403" s="1257"/>
      <c r="B403" s="1253" t="s">
        <v>1007</v>
      </c>
      <c r="C403" s="1256"/>
      <c r="D403" s="1245"/>
      <c r="E403" s="1254"/>
      <c r="F403" s="1515"/>
      <c r="G403" s="1058"/>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257"/>
      <c r="B404" s="1253"/>
      <c r="C404" s="1256"/>
      <c r="D404" s="1245"/>
      <c r="E404" s="1254"/>
      <c r="F404" s="1515"/>
      <c r="G404" s="1058"/>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ht="25.5">
      <c r="A405" s="1250" t="s">
        <v>1006</v>
      </c>
      <c r="B405" s="1067" t="s">
        <v>1005</v>
      </c>
      <c r="C405" s="1256"/>
      <c r="D405" s="1245" t="s">
        <v>1004</v>
      </c>
      <c r="E405" s="1223">
        <v>1</v>
      </c>
      <c r="F405" s="781"/>
      <c r="G405" s="1230">
        <f>F405*E405</f>
        <v>0</v>
      </c>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257"/>
      <c r="B406" s="1253" t="s">
        <v>1003</v>
      </c>
      <c r="C406" s="1256"/>
      <c r="D406" s="1245"/>
      <c r="E406" s="1254"/>
      <c r="F406" s="1515"/>
      <c r="G406" s="1058"/>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258"/>
      <c r="B407" s="1259"/>
      <c r="C407" s="700"/>
      <c r="D407" s="1260"/>
      <c r="E407" s="1261"/>
      <c r="F407" s="1519"/>
      <c r="G407" s="1175"/>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c r="A408" s="1191"/>
      <c r="B408" s="1197" t="s">
        <v>1002</v>
      </c>
      <c r="C408" s="1188"/>
      <c r="D408" s="1150"/>
      <c r="E408" s="1150"/>
      <c r="F408" s="1515"/>
      <c r="G408" s="1230">
        <f>SUM(G279:G407)</f>
        <v>0</v>
      </c>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191"/>
      <c r="B409" s="1197"/>
      <c r="C409" s="1188"/>
      <c r="D409" s="1150"/>
      <c r="E409" s="1150"/>
      <c r="F409" s="1515"/>
      <c r="G409" s="1058"/>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c r="A410" s="1191"/>
      <c r="B410" s="1197"/>
      <c r="C410" s="1188"/>
      <c r="D410" s="1150"/>
      <c r="E410" s="1150"/>
      <c r="F410" s="1515"/>
      <c r="G410" s="1058"/>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c r="A411" s="1191"/>
      <c r="B411" s="1197"/>
      <c r="C411" s="1262"/>
      <c r="D411" s="1184"/>
      <c r="E411" s="1184"/>
      <c r="F411" s="1515"/>
      <c r="G411" s="1058"/>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c r="A412" s="1263" t="s">
        <v>1001</v>
      </c>
      <c r="B412" s="1187" t="s">
        <v>1000</v>
      </c>
      <c r="C412" s="1262"/>
      <c r="D412" s="1184"/>
      <c r="E412" s="1184"/>
      <c r="F412" s="1515"/>
      <c r="G412" s="1058"/>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c r="A413" s="1224"/>
      <c r="B413" s="1198"/>
      <c r="C413" s="1198"/>
      <c r="D413" s="1199"/>
      <c r="E413" s="1221"/>
      <c r="F413" s="1515"/>
      <c r="G413" s="105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c r="A414" s="1058"/>
      <c r="B414" s="1227"/>
      <c r="C414" s="1227"/>
      <c r="D414" s="1212"/>
      <c r="E414" s="67"/>
      <c r="F414" s="1515"/>
      <c r="G414" s="1058"/>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c r="A415" s="1058"/>
      <c r="B415" s="1227"/>
      <c r="C415" s="1227"/>
      <c r="D415" s="1212"/>
      <c r="E415" s="67"/>
      <c r="F415" s="1515"/>
      <c r="G415" s="1058"/>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ht="76.5">
      <c r="A416" s="1204" t="s">
        <v>33</v>
      </c>
      <c r="B416" s="1222" t="s">
        <v>968</v>
      </c>
      <c r="C416" s="1198"/>
      <c r="D416" s="1206"/>
      <c r="E416" s="1221"/>
      <c r="F416" s="1518"/>
      <c r="G416" s="1224"/>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225"/>
      <c r="B417" s="1203" t="s">
        <v>967</v>
      </c>
      <c r="C417" s="1198"/>
      <c r="D417" s="1206"/>
      <c r="E417" s="1221"/>
      <c r="F417" s="1518"/>
      <c r="G417" s="1224"/>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225"/>
      <c r="B418" s="1226" t="s">
        <v>966</v>
      </c>
      <c r="C418" s="1198"/>
      <c r="D418" s="1228" t="s">
        <v>216</v>
      </c>
      <c r="E418" s="1229">
        <v>10</v>
      </c>
      <c r="F418" s="781"/>
      <c r="G418" s="1230">
        <f>F418*E418</f>
        <v>0</v>
      </c>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B419" s="1179" t="s">
        <v>965</v>
      </c>
      <c r="C419" s="1198"/>
      <c r="D419" s="1231" t="s">
        <v>216</v>
      </c>
      <c r="E419" s="1229">
        <v>40</v>
      </c>
      <c r="F419" s="781"/>
      <c r="G419" s="1230">
        <f>F419*E419</f>
        <v>0</v>
      </c>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c r="B420" s="1179"/>
      <c r="C420" s="1198"/>
      <c r="D420" s="1231"/>
      <c r="E420" s="1229"/>
      <c r="F420" s="265"/>
      <c r="G420" s="1230"/>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ht="51">
      <c r="A421" s="1201" t="s">
        <v>14</v>
      </c>
      <c r="B421" s="1202" t="s">
        <v>963</v>
      </c>
      <c r="C421" s="1202"/>
      <c r="D421" s="1182"/>
      <c r="E421" s="1195"/>
      <c r="F421" s="1515"/>
      <c r="G421" s="1058"/>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c r="A422" s="1201"/>
      <c r="B422" s="1232" t="s">
        <v>962</v>
      </c>
      <c r="C422" s="1232"/>
      <c r="D422" s="1182"/>
      <c r="E422" s="1195"/>
      <c r="F422" s="1515"/>
      <c r="G422" s="1058"/>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ht="25.5">
      <c r="A423" s="1201"/>
      <c r="B423" s="1232" t="s">
        <v>961</v>
      </c>
      <c r="C423" s="1232"/>
      <c r="D423" s="1182"/>
      <c r="E423" s="1195"/>
      <c r="F423" s="1515"/>
      <c r="G423" s="1058"/>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ht="25.5">
      <c r="A424" s="1201"/>
      <c r="B424" s="1232" t="s">
        <v>960</v>
      </c>
      <c r="C424" s="1232"/>
      <c r="D424" s="1182"/>
      <c r="E424" s="1195"/>
      <c r="F424" s="1515"/>
      <c r="G424" s="1058"/>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c r="A425" s="1201"/>
      <c r="B425" s="1233" t="s">
        <v>959</v>
      </c>
      <c r="C425" s="1214"/>
      <c r="D425" s="1234" t="s">
        <v>216</v>
      </c>
      <c r="E425" s="1229">
        <v>10</v>
      </c>
      <c r="F425" s="781"/>
      <c r="G425" s="1230">
        <f>F425*E425</f>
        <v>0</v>
      </c>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218"/>
      <c r="B426" s="1235" t="s">
        <v>958</v>
      </c>
      <c r="C426" s="1236"/>
      <c r="D426" s="1237" t="s">
        <v>216</v>
      </c>
      <c r="E426" s="1229">
        <v>40</v>
      </c>
      <c r="F426" s="781"/>
      <c r="G426" s="1230">
        <f>F426*E426</f>
        <v>0</v>
      </c>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219"/>
      <c r="B427" s="1203"/>
      <c r="C427" s="1182"/>
      <c r="D427" s="1264"/>
      <c r="E427" s="1265"/>
      <c r="F427" s="1516"/>
      <c r="G427" s="1266"/>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231"/>
      <c r="B428" s="1145"/>
      <c r="C428" s="1145"/>
      <c r="D428" s="1146"/>
      <c r="E428" s="1146"/>
      <c r="F428" s="1515"/>
      <c r="G428" s="1058"/>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c r="A429" s="1204" t="s">
        <v>18</v>
      </c>
      <c r="B429" s="1203" t="s">
        <v>946</v>
      </c>
      <c r="C429" s="1182"/>
      <c r="D429" s="1149"/>
      <c r="E429" s="1203"/>
      <c r="F429" s="1515"/>
      <c r="G429" s="1058"/>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c r="A430" s="1149"/>
      <c r="B430" s="1203" t="s">
        <v>945</v>
      </c>
      <c r="C430" s="1182"/>
      <c r="D430" s="1149"/>
      <c r="E430" s="1203"/>
      <c r="F430" s="1515"/>
      <c r="G430" s="1058"/>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149"/>
      <c r="B431" s="1203" t="s">
        <v>944</v>
      </c>
      <c r="C431" s="1182"/>
      <c r="D431" s="1149" t="s">
        <v>42</v>
      </c>
      <c r="E431" s="1219">
        <v>12</v>
      </c>
      <c r="F431" s="781"/>
      <c r="G431" s="1230">
        <f>F431*E431</f>
        <v>0</v>
      </c>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c r="A432" s="1149"/>
      <c r="B432" s="1203"/>
      <c r="C432" s="1182"/>
      <c r="D432" s="1149"/>
      <c r="E432" s="1219"/>
      <c r="F432" s="1515"/>
      <c r="G432" s="1058"/>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c r="A433" s="1149"/>
      <c r="B433" s="1203"/>
      <c r="C433" s="1182"/>
      <c r="D433" s="1149"/>
      <c r="E433" s="1219"/>
      <c r="F433" s="1515"/>
      <c r="G433" s="1058"/>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ht="51">
      <c r="A434" s="1267" t="s">
        <v>41</v>
      </c>
      <c r="B434" s="1268" t="s">
        <v>943</v>
      </c>
      <c r="C434" s="97"/>
      <c r="D434" s="1269" t="s">
        <v>856</v>
      </c>
      <c r="E434" s="1270">
        <v>1</v>
      </c>
      <c r="F434" s="781"/>
      <c r="G434" s="1230">
        <f>F434*E434</f>
        <v>0</v>
      </c>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ht="38.25">
      <c r="A435" s="1271"/>
      <c r="B435" s="1164" t="s">
        <v>932</v>
      </c>
      <c r="C435" s="97"/>
      <c r="D435" s="1269"/>
      <c r="E435" s="1270"/>
      <c r="F435" s="1515"/>
      <c r="G435" s="1058"/>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c r="A436" s="1272" t="s">
        <v>918</v>
      </c>
      <c r="B436" s="1164" t="s">
        <v>917</v>
      </c>
      <c r="C436" s="1273"/>
      <c r="D436" s="1273"/>
      <c r="F436" s="1515"/>
      <c r="G436" s="1058"/>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274"/>
      <c r="B437" s="1275"/>
      <c r="C437" s="1273"/>
      <c r="D437" s="1273"/>
      <c r="F437" s="1515"/>
      <c r="G437" s="1058"/>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ht="51">
      <c r="A438" s="1274"/>
      <c r="B438" s="1275" t="s">
        <v>916</v>
      </c>
      <c r="C438" s="1273"/>
      <c r="D438" s="1273"/>
      <c r="F438" s="1515"/>
      <c r="G438" s="1058"/>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274"/>
      <c r="B439" s="1067" t="s">
        <v>915</v>
      </c>
      <c r="C439" s="1276" t="s">
        <v>216</v>
      </c>
      <c r="D439" s="1068">
        <v>22</v>
      </c>
      <c r="F439" s="1515"/>
      <c r="G439" s="105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c r="A440" s="1274"/>
      <c r="B440" s="1067" t="s">
        <v>914</v>
      </c>
      <c r="C440" s="1276" t="s">
        <v>216</v>
      </c>
      <c r="D440" s="1068">
        <v>22</v>
      </c>
      <c r="F440" s="1515"/>
      <c r="G440" s="1058"/>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272"/>
      <c r="B441" s="1164"/>
      <c r="C441" s="1273"/>
      <c r="D441" s="1273"/>
      <c r="F441" s="1515"/>
      <c r="G441" s="105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ht="38.25">
      <c r="A442" s="1272" t="s">
        <v>913</v>
      </c>
      <c r="B442" s="1164" t="s">
        <v>912</v>
      </c>
      <c r="C442" s="1212" t="s">
        <v>216</v>
      </c>
      <c r="D442" s="67">
        <v>2</v>
      </c>
      <c r="F442" s="1515"/>
      <c r="G442" s="1058"/>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272"/>
      <c r="B443" s="1164"/>
      <c r="C443" s="1212"/>
      <c r="D443" s="67"/>
      <c r="F443" s="1515"/>
      <c r="G443" s="1058"/>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ht="25.5">
      <c r="A444" s="1272" t="s">
        <v>911</v>
      </c>
      <c r="B444" s="1164" t="s">
        <v>910</v>
      </c>
      <c r="C444" s="1277" t="s">
        <v>42</v>
      </c>
      <c r="D444" s="1278">
        <v>10</v>
      </c>
      <c r="E444" s="1279"/>
      <c r="F444" s="1515"/>
      <c r="G444" s="1058"/>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272"/>
      <c r="B445" s="1164"/>
      <c r="C445" s="1277"/>
      <c r="D445" s="1278"/>
      <c r="E445" s="1279"/>
      <c r="F445" s="1515"/>
      <c r="G445" s="1058"/>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ht="38.25">
      <c r="A446" s="1267" t="s">
        <v>934</v>
      </c>
      <c r="B446" s="1268" t="s">
        <v>933</v>
      </c>
      <c r="C446" s="97"/>
      <c r="D446" s="1269" t="s">
        <v>856</v>
      </c>
      <c r="E446" s="1270">
        <v>1</v>
      </c>
      <c r="F446" s="781"/>
      <c r="G446" s="1230">
        <f>F446*E446</f>
        <v>0</v>
      </c>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ht="38.25">
      <c r="A447" s="1271"/>
      <c r="B447" s="1164" t="s">
        <v>932</v>
      </c>
      <c r="C447" s="97"/>
      <c r="D447" s="1269"/>
      <c r="E447" s="1270"/>
      <c r="F447" s="1515"/>
      <c r="G447" s="1058"/>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c r="A448" s="1271"/>
      <c r="B448" s="1164"/>
      <c r="C448" s="97"/>
      <c r="D448" s="1269"/>
      <c r="E448" s="1270"/>
      <c r="F448" s="1515"/>
      <c r="G448" s="1058"/>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c r="A449" s="1272" t="s">
        <v>918</v>
      </c>
      <c r="B449" s="1164" t="s">
        <v>917</v>
      </c>
      <c r="C449" s="97"/>
      <c r="D449" s="1273"/>
      <c r="E449" s="1273"/>
      <c r="F449" s="1515"/>
      <c r="G449" s="105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c r="A450" s="1274"/>
      <c r="B450" s="1275"/>
      <c r="C450" s="97"/>
      <c r="D450" s="1273"/>
      <c r="E450" s="1273"/>
      <c r="F450" s="1515"/>
      <c r="G450" s="1058"/>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ht="51">
      <c r="A451" s="1274"/>
      <c r="B451" s="1275" t="s">
        <v>916</v>
      </c>
      <c r="C451" s="97"/>
      <c r="D451" s="1273"/>
      <c r="E451" s="1273"/>
      <c r="F451" s="1515"/>
      <c r="G451" s="1058"/>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c r="A452" s="1274"/>
      <c r="B452" s="1067" t="s">
        <v>915</v>
      </c>
      <c r="C452" s="1276" t="s">
        <v>216</v>
      </c>
      <c r="D452" s="1068">
        <v>16</v>
      </c>
      <c r="E452" s="1059"/>
      <c r="F452" s="1515"/>
      <c r="G452" s="1058"/>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1274"/>
      <c r="B453" s="1067" t="s">
        <v>914</v>
      </c>
      <c r="C453" s="1276" t="s">
        <v>216</v>
      </c>
      <c r="D453" s="1068">
        <v>16</v>
      </c>
      <c r="E453" s="1059"/>
      <c r="F453" s="1515"/>
      <c r="G453" s="1058"/>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c r="A454" s="1272"/>
      <c r="B454" s="1164"/>
      <c r="C454" s="1273"/>
      <c r="D454" s="1273"/>
      <c r="E454" s="1059"/>
      <c r="F454" s="1515"/>
      <c r="G454" s="1058"/>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ht="38.25">
      <c r="A455" s="1272" t="s">
        <v>913</v>
      </c>
      <c r="B455" s="1164" t="s">
        <v>912</v>
      </c>
      <c r="C455" s="1212" t="s">
        <v>216</v>
      </c>
      <c r="D455" s="67">
        <v>2</v>
      </c>
      <c r="E455" s="1059"/>
      <c r="F455" s="1515"/>
      <c r="G455" s="1058"/>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c r="A456" s="1272"/>
      <c r="B456" s="1164"/>
      <c r="C456" s="1212"/>
      <c r="D456" s="67"/>
      <c r="E456" s="1059"/>
      <c r="F456" s="1515"/>
      <c r="G456" s="1058"/>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ht="25.5">
      <c r="A457" s="1272" t="s">
        <v>911</v>
      </c>
      <c r="B457" s="1164" t="s">
        <v>910</v>
      </c>
      <c r="C457" s="1277" t="s">
        <v>42</v>
      </c>
      <c r="D457" s="1278">
        <v>15</v>
      </c>
      <c r="E457" s="1059"/>
      <c r="F457" s="1515"/>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271"/>
      <c r="B458" s="1164"/>
      <c r="C458" s="1212"/>
      <c r="D458" s="67"/>
      <c r="E458" s="1059"/>
      <c r="F458" s="1515"/>
      <c r="G458" s="1058"/>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280" t="s">
        <v>43</v>
      </c>
      <c r="B459" s="1281" t="s">
        <v>909</v>
      </c>
      <c r="C459" s="1282" t="s">
        <v>856</v>
      </c>
      <c r="D459" s="1283">
        <v>1</v>
      </c>
      <c r="E459" s="1059"/>
      <c r="F459" s="1515"/>
      <c r="G459" s="1058"/>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284"/>
      <c r="B460" s="1172"/>
      <c r="C460" s="1285"/>
      <c r="D460" s="1286"/>
      <c r="E460" s="1287"/>
      <c r="F460" s="1519"/>
      <c r="G460" s="1175"/>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c r="A461" s="1066"/>
      <c r="B461" s="1067" t="s">
        <v>908</v>
      </c>
      <c r="C461" s="1067"/>
      <c r="D461" s="1068"/>
      <c r="E461" s="1068"/>
      <c r="F461" s="1515"/>
      <c r="G461" s="205">
        <f>SUM(G414:G460)</f>
        <v>0</v>
      </c>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c r="A462" s="1066"/>
      <c r="B462" s="1067"/>
      <c r="C462" s="1067"/>
      <c r="D462" s="1068"/>
      <c r="E462" s="1068"/>
      <c r="F462" s="1515"/>
      <c r="G462" s="1058"/>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c r="A463" s="1066"/>
      <c r="B463" s="1067"/>
      <c r="C463" s="1067"/>
      <c r="D463" s="1068"/>
      <c r="E463" s="1068"/>
      <c r="F463" s="1515"/>
      <c r="G463" s="1058"/>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c r="A464" s="1288" t="s">
        <v>907</v>
      </c>
      <c r="B464" s="1289" t="s">
        <v>906</v>
      </c>
      <c r="C464" s="1198"/>
      <c r="D464" s="1243"/>
      <c r="E464" s="1198"/>
      <c r="F464" s="1515"/>
      <c r="G464" s="1058"/>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c r="A465" s="1288"/>
      <c r="B465" s="1289"/>
      <c r="C465" s="1198"/>
      <c r="D465" s="1243"/>
      <c r="E465" s="1198"/>
      <c r="F465" s="1515"/>
      <c r="G465" s="1058"/>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ht="25.5">
      <c r="A466" s="1147" t="s">
        <v>11</v>
      </c>
      <c r="B466" s="1179" t="s">
        <v>905</v>
      </c>
      <c r="C466" s="1221"/>
      <c r="D466" s="1199"/>
      <c r="E466" s="1221"/>
      <c r="F466" s="1515"/>
      <c r="G466" s="1058"/>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ht="25.5">
      <c r="A467" s="1177"/>
      <c r="B467" s="1179" t="s">
        <v>904</v>
      </c>
      <c r="C467" s="1221"/>
      <c r="D467" s="1199"/>
      <c r="E467" s="1221"/>
      <c r="F467" s="1515"/>
      <c r="G467" s="1058"/>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ht="25.5">
      <c r="A468" s="1177"/>
      <c r="B468" s="1179" t="s">
        <v>883</v>
      </c>
      <c r="C468" s="1221"/>
      <c r="D468" s="1199" t="s">
        <v>62</v>
      </c>
      <c r="E468" s="1221">
        <v>1</v>
      </c>
      <c r="F468" s="783"/>
      <c r="G468" s="205">
        <f>+E468*F468</f>
        <v>0</v>
      </c>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290"/>
      <c r="B469" s="1198"/>
      <c r="C469" s="1198"/>
      <c r="D469" s="1199"/>
      <c r="E469" s="1221"/>
      <c r="F469" s="1515"/>
      <c r="G469" s="1058"/>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ht="38.25">
      <c r="A470" s="1147" t="s">
        <v>33</v>
      </c>
      <c r="B470" s="1179" t="s">
        <v>903</v>
      </c>
      <c r="C470" s="1221"/>
      <c r="D470" s="1177"/>
      <c r="E470" s="1146"/>
      <c r="F470" s="1515"/>
      <c r="G470" s="1058"/>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c r="A471" s="1177"/>
      <c r="B471" s="1179" t="s">
        <v>902</v>
      </c>
      <c r="C471" s="1221"/>
      <c r="D471" s="1177"/>
      <c r="E471" s="1146"/>
      <c r="F471" s="1515"/>
      <c r="G471" s="1058"/>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177"/>
      <c r="B472" s="1179" t="s">
        <v>901</v>
      </c>
      <c r="C472" s="1221"/>
      <c r="D472" s="1177"/>
      <c r="E472" s="1146"/>
      <c r="F472" s="1515"/>
      <c r="G472" s="1058"/>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c r="A473" s="1177"/>
      <c r="B473" s="1179" t="s">
        <v>900</v>
      </c>
      <c r="C473" s="1221"/>
      <c r="D473" s="1177"/>
      <c r="E473" s="1146"/>
      <c r="F473" s="1515"/>
      <c r="G473" s="1058"/>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ht="25.5">
      <c r="A474" s="1177"/>
      <c r="B474" s="1291" t="s">
        <v>1929</v>
      </c>
      <c r="C474" s="1221"/>
      <c r="D474" s="1177"/>
      <c r="E474" s="1146"/>
      <c r="F474" s="1515"/>
      <c r="G474" s="1058"/>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177"/>
      <c r="B475" s="1291" t="s">
        <v>899</v>
      </c>
      <c r="C475" s="1221"/>
      <c r="D475" s="1177"/>
      <c r="E475" s="1146"/>
      <c r="F475" s="1515"/>
      <c r="G475" s="1058"/>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ht="38.25">
      <c r="A476" s="1177"/>
      <c r="B476" s="1179" t="s">
        <v>898</v>
      </c>
      <c r="C476" s="1221"/>
      <c r="D476" s="1177"/>
      <c r="E476" s="1146"/>
      <c r="F476" s="1515"/>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c r="A477" s="1177"/>
      <c r="B477" s="1291" t="s">
        <v>897</v>
      </c>
      <c r="C477" s="1221"/>
      <c r="D477" s="1177"/>
      <c r="E477" s="1146"/>
      <c r="F477" s="1515"/>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5.5">
      <c r="A478" s="1177"/>
      <c r="B478" s="1292" t="s">
        <v>886</v>
      </c>
      <c r="C478" s="1179"/>
      <c r="D478" s="1177" t="s">
        <v>856</v>
      </c>
      <c r="E478" s="1146">
        <v>1</v>
      </c>
      <c r="F478" s="784"/>
      <c r="G478" s="1293">
        <f>+E478*F478</f>
        <v>0</v>
      </c>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c r="A479" s="1177"/>
      <c r="B479" s="1179"/>
      <c r="C479" s="1221"/>
      <c r="D479" s="1177"/>
      <c r="E479" s="1146"/>
      <c r="F479" s="1515"/>
      <c r="G479" s="1058"/>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1177"/>
      <c r="B480" s="1179"/>
      <c r="C480" s="1221"/>
      <c r="D480" s="1177"/>
      <c r="E480" s="1146"/>
      <c r="F480" s="1515"/>
      <c r="G480" s="1058"/>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ht="38.25">
      <c r="A481" s="1147" t="s">
        <v>14</v>
      </c>
      <c r="B481" s="1148" t="s">
        <v>896</v>
      </c>
      <c r="C481" s="1152"/>
      <c r="D481" s="1153"/>
      <c r="E481" s="1151"/>
      <c r="F481" s="1515"/>
      <c r="G481" s="1058"/>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1177"/>
      <c r="B482" s="1152" t="s">
        <v>895</v>
      </c>
      <c r="C482" s="1152"/>
      <c r="D482" s="1153"/>
      <c r="E482" s="1151"/>
      <c r="F482" s="1515"/>
      <c r="G482" s="1058"/>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1177"/>
      <c r="B483" s="1148" t="s">
        <v>894</v>
      </c>
      <c r="C483" s="1152"/>
      <c r="D483" s="1153"/>
      <c r="E483" s="1151"/>
      <c r="F483" s="1515"/>
      <c r="G483" s="1058"/>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177"/>
      <c r="B484" s="1152" t="s">
        <v>893</v>
      </c>
      <c r="C484" s="1152"/>
      <c r="D484" s="1153"/>
      <c r="E484" s="1151"/>
      <c r="F484" s="1515"/>
      <c r="G484" s="1058"/>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177"/>
      <c r="B485" s="1148" t="s">
        <v>892</v>
      </c>
      <c r="C485" s="1152"/>
      <c r="D485" s="1153"/>
      <c r="E485" s="1151"/>
      <c r="F485" s="1515"/>
      <c r="G485" s="1058"/>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177"/>
      <c r="B486" s="1148" t="s">
        <v>891</v>
      </c>
      <c r="C486" s="1152"/>
      <c r="D486" s="1153"/>
      <c r="E486" s="1151"/>
      <c r="F486" s="1515"/>
      <c r="G486" s="1058"/>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ht="25.5">
      <c r="A487" s="1177"/>
      <c r="B487" s="1148" t="s">
        <v>890</v>
      </c>
      <c r="C487" s="1152"/>
      <c r="D487" s="1153"/>
      <c r="E487" s="1151"/>
      <c r="F487" s="1515"/>
      <c r="G487" s="1058"/>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ht="38.25">
      <c r="A488" s="1177"/>
      <c r="B488" s="1148" t="s">
        <v>889</v>
      </c>
      <c r="C488" s="1152"/>
      <c r="D488" s="1153"/>
      <c r="E488" s="1151"/>
      <c r="F488" s="1515"/>
      <c r="G488" s="1058"/>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ht="38.25">
      <c r="A489" s="1177"/>
      <c r="B489" s="1152" t="s">
        <v>888</v>
      </c>
      <c r="C489" s="1152"/>
      <c r="D489" s="1153"/>
      <c r="E489" s="1151"/>
      <c r="F489" s="1515"/>
      <c r="G489" s="1058"/>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c r="A490" s="1177"/>
      <c r="B490" s="1152" t="s">
        <v>887</v>
      </c>
      <c r="C490" s="1152"/>
      <c r="D490" s="1153"/>
      <c r="E490" s="1151"/>
      <c r="F490" s="1515"/>
      <c r="G490" s="1058"/>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ht="25.5">
      <c r="A491" s="1177"/>
      <c r="B491" s="1292" t="s">
        <v>886</v>
      </c>
      <c r="C491" s="1179"/>
      <c r="D491" s="1177" t="s">
        <v>856</v>
      </c>
      <c r="E491" s="1146">
        <v>1</v>
      </c>
      <c r="F491" s="784"/>
      <c r="G491" s="1293">
        <f>+E491*F491</f>
        <v>0</v>
      </c>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c r="A492" s="1177"/>
      <c r="B492" s="1292"/>
      <c r="C492" s="1179"/>
      <c r="D492" s="1177"/>
      <c r="E492" s="1146"/>
      <c r="F492" s="1515"/>
      <c r="G492" s="1058"/>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ht="38.25">
      <c r="A493" s="1147" t="s">
        <v>15</v>
      </c>
      <c r="B493" s="1179" t="s">
        <v>885</v>
      </c>
      <c r="C493" s="1221"/>
      <c r="D493" s="1199"/>
      <c r="E493" s="1221"/>
      <c r="F493" s="1520"/>
      <c r="G493" s="1294"/>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ht="25.5">
      <c r="A494" s="1177"/>
      <c r="B494" s="1179" t="s">
        <v>884</v>
      </c>
      <c r="C494" s="1221"/>
      <c r="D494" s="1199"/>
      <c r="E494" s="1221"/>
      <c r="F494" s="1520"/>
      <c r="G494" s="1294"/>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ht="25.5">
      <c r="A495" s="1177"/>
      <c r="B495" s="1179" t="s">
        <v>883</v>
      </c>
      <c r="C495" s="1221"/>
      <c r="D495" s="1199" t="s">
        <v>62</v>
      </c>
      <c r="E495" s="1221">
        <v>1</v>
      </c>
      <c r="F495" s="784"/>
      <c r="G495" s="1293">
        <f>+E495*F495</f>
        <v>0</v>
      </c>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177"/>
      <c r="B496" s="1292"/>
      <c r="C496" s="1179"/>
      <c r="D496" s="1177"/>
      <c r="E496" s="1146"/>
      <c r="F496" s="1515"/>
      <c r="G496" s="1058"/>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252">
      <c r="A497" s="1146"/>
      <c r="B497" s="1145"/>
      <c r="C497" s="1198"/>
      <c r="D497" s="1243"/>
      <c r="E497" s="1198"/>
      <c r="F497" s="1515"/>
      <c r="G497" s="1058"/>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c r="BN497" s="1058"/>
      <c r="BO497" s="1058"/>
      <c r="BP497" s="1058"/>
      <c r="BQ497" s="1058"/>
      <c r="BR497" s="1058"/>
      <c r="BS497" s="1058"/>
      <c r="BT497" s="1058"/>
      <c r="BU497" s="1058"/>
      <c r="BV497" s="1058"/>
      <c r="BW497" s="1058"/>
      <c r="BX497" s="1058"/>
      <c r="BY497" s="1058"/>
      <c r="BZ497" s="1058"/>
      <c r="CA497" s="1058"/>
      <c r="CB497" s="1058"/>
      <c r="CC497" s="1058"/>
      <c r="CD497" s="1058"/>
      <c r="CE497" s="1058"/>
      <c r="CF497" s="1058"/>
      <c r="CG497" s="1058"/>
      <c r="CH497" s="1058"/>
      <c r="CI497" s="1058"/>
      <c r="CJ497" s="1058"/>
      <c r="CK497" s="1058"/>
      <c r="CL497" s="1058"/>
      <c r="CM497" s="1058"/>
      <c r="CN497" s="1058"/>
      <c r="CO497" s="1058"/>
      <c r="CP497" s="1058"/>
      <c r="CQ497" s="1058"/>
      <c r="CR497" s="1058"/>
      <c r="CS497" s="1058"/>
      <c r="CT497" s="1058"/>
      <c r="CU497" s="1058"/>
      <c r="CV497" s="1058"/>
      <c r="CW497" s="1058"/>
      <c r="CX497" s="1058"/>
      <c r="CY497" s="1058"/>
      <c r="CZ497" s="1058"/>
      <c r="DA497" s="1058"/>
      <c r="DB497" s="1058"/>
      <c r="DC497" s="1058"/>
      <c r="DD497" s="1058"/>
      <c r="DE497" s="1058"/>
      <c r="DF497" s="1058"/>
      <c r="DG497" s="1058"/>
      <c r="DH497" s="1058"/>
      <c r="DI497" s="1058"/>
      <c r="DJ497" s="1058"/>
      <c r="DK497" s="1058"/>
      <c r="DL497" s="1058"/>
      <c r="DM497" s="1058"/>
      <c r="DN497" s="1058"/>
      <c r="DO497" s="1058"/>
      <c r="DP497" s="1058"/>
      <c r="DQ497" s="1058"/>
      <c r="DR497" s="1058"/>
      <c r="DS497" s="1058"/>
      <c r="DT497" s="1058"/>
      <c r="DU497" s="1058"/>
      <c r="DV497" s="1058"/>
      <c r="DW497" s="1058"/>
      <c r="DX497" s="1058"/>
      <c r="DY497" s="1058"/>
      <c r="DZ497" s="1058"/>
      <c r="EA497" s="1058"/>
      <c r="EB497" s="1058"/>
      <c r="EC497" s="1058"/>
      <c r="ED497" s="1058"/>
      <c r="EE497" s="1058"/>
      <c r="EF497" s="1058"/>
      <c r="EG497" s="1058"/>
      <c r="EH497" s="1058"/>
      <c r="EI497" s="1058"/>
      <c r="EJ497" s="1058"/>
      <c r="EK497" s="1058"/>
      <c r="EL497" s="1058"/>
      <c r="EM497" s="1058"/>
      <c r="EN497" s="1058"/>
      <c r="EO497" s="1058"/>
      <c r="EP497" s="1058"/>
      <c r="EQ497" s="1058"/>
      <c r="ER497" s="1058"/>
      <c r="ES497" s="1058"/>
      <c r="ET497" s="1058"/>
      <c r="EU497" s="1058"/>
      <c r="EV497" s="1058"/>
      <c r="EW497" s="1058"/>
      <c r="EX497" s="1058"/>
      <c r="EY497" s="1058"/>
      <c r="EZ497" s="1058"/>
      <c r="FA497" s="1058"/>
      <c r="FB497" s="1058"/>
      <c r="FC497" s="1058"/>
      <c r="FD497" s="1058"/>
      <c r="FE497" s="1058"/>
      <c r="FF497" s="1058"/>
      <c r="FG497" s="1058"/>
      <c r="FH497" s="1058"/>
      <c r="FI497" s="1058"/>
      <c r="FJ497" s="1058"/>
      <c r="FK497" s="1058"/>
      <c r="FL497" s="1058"/>
      <c r="FM497" s="1058"/>
      <c r="FN497" s="1058"/>
      <c r="FO497" s="1058"/>
      <c r="FP497" s="1058"/>
      <c r="FQ497" s="1058"/>
      <c r="FR497" s="1058"/>
      <c r="FS497" s="1058"/>
      <c r="FT497" s="1058"/>
      <c r="FU497" s="1058"/>
      <c r="FV497" s="1058"/>
      <c r="FW497" s="1058"/>
      <c r="FX497" s="1058"/>
      <c r="FY497" s="1058"/>
      <c r="FZ497" s="1058"/>
      <c r="GA497" s="1058"/>
      <c r="GB497" s="1058"/>
      <c r="GC497" s="1058"/>
      <c r="GD497" s="1058"/>
      <c r="GE497" s="1058"/>
      <c r="GF497" s="1058"/>
      <c r="GG497" s="1058"/>
      <c r="GH497" s="1058"/>
      <c r="GI497" s="1058"/>
      <c r="GJ497" s="1058"/>
      <c r="GK497" s="1058"/>
      <c r="GL497" s="1058"/>
      <c r="GM497" s="1058"/>
      <c r="GN497" s="1058"/>
      <c r="GO497" s="1058"/>
      <c r="GP497" s="1058"/>
      <c r="GQ497" s="1058"/>
      <c r="GR497" s="1058"/>
      <c r="GS497" s="1058"/>
      <c r="GT497" s="1058"/>
      <c r="GU497" s="1058"/>
      <c r="GV497" s="1058"/>
      <c r="GW497" s="1058"/>
      <c r="GX497" s="1058"/>
      <c r="GY497" s="1058"/>
      <c r="GZ497" s="1058"/>
      <c r="HA497" s="1058"/>
      <c r="HB497" s="1058"/>
      <c r="HC497" s="1058"/>
      <c r="HD497" s="1058"/>
      <c r="HE497" s="1058"/>
      <c r="HF497" s="1058"/>
      <c r="HG497" s="1058"/>
      <c r="HH497" s="1058"/>
      <c r="HI497" s="1058"/>
      <c r="HJ497" s="1058"/>
      <c r="HK497" s="1058"/>
      <c r="HL497" s="1058"/>
      <c r="HM497" s="1058"/>
      <c r="HN497" s="1058"/>
      <c r="HO497" s="1058"/>
      <c r="HP497" s="1058"/>
      <c r="HQ497" s="1058"/>
      <c r="HR497" s="1058"/>
      <c r="HS497" s="1058"/>
      <c r="HT497" s="1058"/>
      <c r="HU497" s="1058"/>
      <c r="HV497" s="1058"/>
      <c r="HW497" s="1058"/>
      <c r="HX497" s="1058"/>
      <c r="HY497" s="1058"/>
      <c r="HZ497" s="1058"/>
      <c r="IA497" s="1058"/>
      <c r="IB497" s="1058"/>
      <c r="IC497" s="1058"/>
      <c r="ID497" s="1058"/>
      <c r="IE497" s="1058"/>
      <c r="IF497" s="1058"/>
      <c r="IG497" s="1058"/>
      <c r="IH497" s="1058"/>
      <c r="II497" s="1058"/>
      <c r="IJ497" s="1058"/>
      <c r="IK497" s="1058"/>
      <c r="IL497" s="1058"/>
      <c r="IM497" s="1058"/>
      <c r="IN497" s="1058"/>
      <c r="IO497" s="1058"/>
      <c r="IP497" s="1058"/>
      <c r="IQ497" s="1058"/>
      <c r="IR497" s="1058"/>
    </row>
    <row r="498" spans="1:252" ht="63.75">
      <c r="A498" s="1147" t="s">
        <v>18</v>
      </c>
      <c r="B498" s="1179" t="s">
        <v>882</v>
      </c>
      <c r="C498" s="1221"/>
      <c r="D498" s="1177"/>
      <c r="E498" s="1146"/>
      <c r="F498" s="1515"/>
      <c r="G498" s="1058"/>
      <c r="H498" s="1058"/>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c r="BN498" s="1058"/>
      <c r="BO498" s="1058"/>
      <c r="BP498" s="1058"/>
      <c r="BQ498" s="1058"/>
      <c r="BR498" s="1058"/>
      <c r="BS498" s="1058"/>
      <c r="BT498" s="1058"/>
      <c r="BU498" s="1058"/>
      <c r="BV498" s="1058"/>
      <c r="BW498" s="1058"/>
      <c r="BX498" s="1058"/>
      <c r="BY498" s="1058"/>
      <c r="BZ498" s="1058"/>
      <c r="CA498" s="1058"/>
      <c r="CB498" s="1058"/>
      <c r="CC498" s="1058"/>
      <c r="CD498" s="1058"/>
      <c r="CE498" s="1058"/>
      <c r="CF498" s="1058"/>
      <c r="CG498" s="1058"/>
      <c r="CH498" s="1058"/>
      <c r="CI498" s="1058"/>
      <c r="CJ498" s="1058"/>
      <c r="CK498" s="1058"/>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1058"/>
      <c r="DF498" s="1058"/>
      <c r="DG498" s="1058"/>
      <c r="DH498" s="1058"/>
      <c r="DI498" s="1058"/>
      <c r="DJ498" s="1058"/>
      <c r="DK498" s="1058"/>
      <c r="DL498" s="1058"/>
      <c r="DM498" s="1058"/>
      <c r="DN498" s="1058"/>
      <c r="DO498" s="1058"/>
      <c r="DP498" s="1058"/>
      <c r="DQ498" s="1058"/>
      <c r="DR498" s="1058"/>
      <c r="DS498" s="1058"/>
      <c r="DT498" s="1058"/>
      <c r="DU498" s="1058"/>
      <c r="DV498" s="1058"/>
      <c r="DW498" s="1058"/>
      <c r="DX498" s="1058"/>
      <c r="DY498" s="1058"/>
      <c r="DZ498" s="1058"/>
      <c r="EA498" s="1058"/>
      <c r="EB498" s="1058"/>
      <c r="EC498" s="1058"/>
      <c r="ED498" s="1058"/>
      <c r="EE498" s="1058"/>
      <c r="EF498" s="1058"/>
      <c r="EG498" s="1058"/>
      <c r="EH498" s="1058"/>
      <c r="EI498" s="1058"/>
      <c r="EJ498" s="1058"/>
      <c r="EK498" s="1058"/>
      <c r="EL498" s="1058"/>
      <c r="EM498" s="1058"/>
      <c r="EN498" s="1058"/>
      <c r="EO498" s="1058"/>
      <c r="EP498" s="1058"/>
      <c r="EQ498" s="1058"/>
      <c r="ER498" s="1058"/>
      <c r="ES498" s="1058"/>
      <c r="ET498" s="1058"/>
      <c r="EU498" s="1058"/>
      <c r="EV498" s="1058"/>
      <c r="EW498" s="1058"/>
      <c r="EX498" s="1058"/>
      <c r="EY498" s="1058"/>
      <c r="EZ498" s="1058"/>
      <c r="FA498" s="1058"/>
      <c r="FB498" s="1058"/>
      <c r="FC498" s="1058"/>
      <c r="FD498" s="1058"/>
      <c r="FE498" s="1058"/>
      <c r="FF498" s="1058"/>
      <c r="FG498" s="1058"/>
      <c r="FH498" s="1058"/>
      <c r="FI498" s="1058"/>
      <c r="FJ498" s="1058"/>
      <c r="FK498" s="1058"/>
      <c r="FL498" s="1058"/>
      <c r="FM498" s="1058"/>
      <c r="FN498" s="1058"/>
      <c r="FO498" s="1058"/>
      <c r="FP498" s="1058"/>
      <c r="FQ498" s="1058"/>
      <c r="FR498" s="1058"/>
      <c r="FS498" s="1058"/>
      <c r="FT498" s="1058"/>
      <c r="FU498" s="1058"/>
      <c r="FV498" s="1058"/>
      <c r="FW498" s="1058"/>
      <c r="FX498" s="1058"/>
      <c r="FY498" s="1058"/>
      <c r="FZ498" s="1058"/>
      <c r="GA498" s="1058"/>
      <c r="GB498" s="1058"/>
      <c r="GC498" s="1058"/>
      <c r="GD498" s="1058"/>
      <c r="GE498" s="1058"/>
      <c r="GF498" s="1058"/>
      <c r="GG498" s="1058"/>
      <c r="GH498" s="1058"/>
      <c r="GI498" s="1058"/>
      <c r="GJ498" s="1058"/>
      <c r="GK498" s="1058"/>
      <c r="GL498" s="1058"/>
      <c r="GM498" s="1058"/>
      <c r="GN498" s="1058"/>
      <c r="GO498" s="1058"/>
      <c r="GP498" s="1058"/>
      <c r="GQ498" s="1058"/>
      <c r="GR498" s="1058"/>
      <c r="GS498" s="1058"/>
      <c r="GT498" s="1058"/>
      <c r="GU498" s="1058"/>
      <c r="GV498" s="1058"/>
      <c r="GW498" s="1058"/>
      <c r="GX498" s="1058"/>
      <c r="GY498" s="1058"/>
      <c r="GZ498" s="1058"/>
      <c r="HA498" s="1058"/>
      <c r="HB498" s="1058"/>
      <c r="HC498" s="1058"/>
      <c r="HD498" s="1058"/>
      <c r="HE498" s="1058"/>
      <c r="HF498" s="1058"/>
      <c r="HG498" s="1058"/>
      <c r="HH498" s="1058"/>
      <c r="HI498" s="1058"/>
      <c r="HJ498" s="1058"/>
      <c r="HK498" s="1058"/>
      <c r="HL498" s="1058"/>
      <c r="HM498" s="1058"/>
      <c r="HN498" s="1058"/>
      <c r="HO498" s="1058"/>
      <c r="HP498" s="1058"/>
      <c r="HQ498" s="1058"/>
      <c r="HR498" s="1058"/>
      <c r="HS498" s="1058"/>
      <c r="HT498" s="1058"/>
      <c r="HU498" s="1058"/>
      <c r="HV498" s="1058"/>
      <c r="HW498" s="1058"/>
      <c r="HX498" s="1058"/>
      <c r="HY498" s="1058"/>
      <c r="HZ498" s="1058"/>
      <c r="IA498" s="1058"/>
      <c r="IB498" s="1058"/>
      <c r="IC498" s="1058"/>
      <c r="ID498" s="1058"/>
      <c r="IE498" s="1058"/>
      <c r="IF498" s="1058"/>
      <c r="IG498" s="1058"/>
      <c r="IH498" s="1058"/>
      <c r="II498" s="1058"/>
      <c r="IJ498" s="1058"/>
      <c r="IK498" s="1058"/>
      <c r="IL498" s="1058"/>
      <c r="IM498" s="1058"/>
      <c r="IN498" s="1058"/>
      <c r="IO498" s="1058"/>
      <c r="IP498" s="1058"/>
      <c r="IQ498" s="1058"/>
      <c r="IR498" s="1058"/>
    </row>
    <row r="499" spans="1:252">
      <c r="A499" s="1177"/>
      <c r="B499" s="1179" t="s">
        <v>881</v>
      </c>
      <c r="C499" s="1221"/>
      <c r="D499" s="1177" t="s">
        <v>216</v>
      </c>
      <c r="E499" s="1146">
        <v>30</v>
      </c>
      <c r="F499" s="783"/>
      <c r="G499" s="205">
        <f>+E499*F499</f>
        <v>0</v>
      </c>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c r="BN499" s="1058"/>
      <c r="BO499" s="1058"/>
      <c r="BP499" s="1058"/>
      <c r="BQ499" s="1058"/>
      <c r="BR499" s="1058"/>
      <c r="BS499" s="1058"/>
      <c r="BT499" s="1058"/>
      <c r="BU499" s="1058"/>
      <c r="BV499" s="1058"/>
      <c r="BW499" s="1058"/>
      <c r="BX499" s="1058"/>
      <c r="BY499" s="1058"/>
      <c r="BZ499" s="1058"/>
      <c r="CA499" s="1058"/>
      <c r="CB499" s="1058"/>
      <c r="CC499" s="1058"/>
      <c r="CD499" s="1058"/>
      <c r="CE499" s="1058"/>
      <c r="CF499" s="1058"/>
      <c r="CG499" s="1058"/>
      <c r="CH499" s="1058"/>
      <c r="CI499" s="1058"/>
      <c r="CJ499" s="1058"/>
      <c r="CK499" s="1058"/>
      <c r="CL499" s="1058"/>
      <c r="CM499" s="1058"/>
      <c r="CN499" s="1058"/>
      <c r="CO499" s="1058"/>
      <c r="CP499" s="1058"/>
      <c r="CQ499" s="1058"/>
      <c r="CR499" s="1058"/>
      <c r="CS499" s="1058"/>
      <c r="CT499" s="1058"/>
      <c r="CU499" s="1058"/>
      <c r="CV499" s="1058"/>
      <c r="CW499" s="1058"/>
      <c r="CX499" s="1058"/>
      <c r="CY499" s="1058"/>
      <c r="CZ499" s="1058"/>
      <c r="DA499" s="1058"/>
      <c r="DB499" s="1058"/>
      <c r="DC499" s="1058"/>
      <c r="DD499" s="1058"/>
      <c r="DE499" s="1058"/>
      <c r="DF499" s="1058"/>
      <c r="DG499" s="1058"/>
      <c r="DH499" s="1058"/>
      <c r="DI499" s="1058"/>
      <c r="DJ499" s="1058"/>
      <c r="DK499" s="1058"/>
      <c r="DL499" s="1058"/>
      <c r="DM499" s="1058"/>
      <c r="DN499" s="1058"/>
      <c r="DO499" s="1058"/>
      <c r="DP499" s="1058"/>
      <c r="DQ499" s="1058"/>
      <c r="DR499" s="1058"/>
      <c r="DS499" s="1058"/>
      <c r="DT499" s="1058"/>
      <c r="DU499" s="1058"/>
      <c r="DV499" s="1058"/>
      <c r="DW499" s="1058"/>
      <c r="DX499" s="1058"/>
      <c r="DY499" s="1058"/>
      <c r="DZ499" s="1058"/>
      <c r="EA499" s="1058"/>
      <c r="EB499" s="1058"/>
      <c r="EC499" s="1058"/>
      <c r="ED499" s="1058"/>
      <c r="EE499" s="1058"/>
      <c r="EF499" s="1058"/>
      <c r="EG499" s="1058"/>
      <c r="EH499" s="1058"/>
      <c r="EI499" s="1058"/>
      <c r="EJ499" s="1058"/>
      <c r="EK499" s="1058"/>
      <c r="EL499" s="1058"/>
      <c r="EM499" s="1058"/>
      <c r="EN499" s="1058"/>
      <c r="EO499" s="1058"/>
      <c r="EP499" s="1058"/>
      <c r="EQ499" s="1058"/>
      <c r="ER499" s="1058"/>
      <c r="ES499" s="1058"/>
      <c r="ET499" s="1058"/>
      <c r="EU499" s="1058"/>
      <c r="EV499" s="1058"/>
      <c r="EW499" s="1058"/>
      <c r="EX499" s="1058"/>
      <c r="EY499" s="1058"/>
      <c r="EZ499" s="1058"/>
      <c r="FA499" s="1058"/>
      <c r="FB499" s="1058"/>
      <c r="FC499" s="1058"/>
      <c r="FD499" s="1058"/>
      <c r="FE499" s="1058"/>
      <c r="FF499" s="1058"/>
      <c r="FG499" s="1058"/>
      <c r="FH499" s="1058"/>
      <c r="FI499" s="1058"/>
      <c r="FJ499" s="1058"/>
      <c r="FK499" s="1058"/>
      <c r="FL499" s="1058"/>
      <c r="FM499" s="1058"/>
      <c r="FN499" s="1058"/>
      <c r="FO499" s="1058"/>
      <c r="FP499" s="1058"/>
      <c r="FQ499" s="1058"/>
      <c r="FR499" s="1058"/>
      <c r="FS499" s="1058"/>
      <c r="FT499" s="1058"/>
      <c r="FU499" s="1058"/>
      <c r="FV499" s="1058"/>
      <c r="FW499" s="1058"/>
      <c r="FX499" s="1058"/>
      <c r="FY499" s="1058"/>
      <c r="FZ499" s="1058"/>
      <c r="GA499" s="1058"/>
      <c r="GB499" s="1058"/>
      <c r="GC499" s="1058"/>
      <c r="GD499" s="1058"/>
      <c r="GE499" s="1058"/>
      <c r="GF499" s="1058"/>
      <c r="GG499" s="1058"/>
      <c r="GH499" s="1058"/>
      <c r="GI499" s="1058"/>
      <c r="GJ499" s="1058"/>
      <c r="GK499" s="1058"/>
      <c r="GL499" s="1058"/>
      <c r="GM499" s="1058"/>
      <c r="GN499" s="1058"/>
      <c r="GO499" s="1058"/>
      <c r="GP499" s="1058"/>
      <c r="GQ499" s="1058"/>
      <c r="GR499" s="1058"/>
      <c r="GS499" s="1058"/>
      <c r="GT499" s="1058"/>
      <c r="GU499" s="1058"/>
      <c r="GV499" s="1058"/>
      <c r="GW499" s="1058"/>
      <c r="GX499" s="1058"/>
      <c r="GY499" s="1058"/>
      <c r="GZ499" s="1058"/>
      <c r="HA499" s="1058"/>
      <c r="HB499" s="1058"/>
      <c r="HC499" s="1058"/>
      <c r="HD499" s="1058"/>
      <c r="HE499" s="1058"/>
      <c r="HF499" s="1058"/>
      <c r="HG499" s="1058"/>
      <c r="HH499" s="1058"/>
      <c r="HI499" s="1058"/>
      <c r="HJ499" s="1058"/>
      <c r="HK499" s="1058"/>
      <c r="HL499" s="1058"/>
      <c r="HM499" s="1058"/>
      <c r="HN499" s="1058"/>
      <c r="HO499" s="1058"/>
      <c r="HP499" s="1058"/>
      <c r="HQ499" s="1058"/>
      <c r="HR499" s="1058"/>
      <c r="HS499" s="1058"/>
      <c r="HT499" s="1058"/>
      <c r="HU499" s="1058"/>
      <c r="HV499" s="1058"/>
      <c r="HW499" s="1058"/>
      <c r="HX499" s="1058"/>
      <c r="HY499" s="1058"/>
      <c r="HZ499" s="1058"/>
      <c r="IA499" s="1058"/>
      <c r="IB499" s="1058"/>
      <c r="IC499" s="1058"/>
      <c r="ID499" s="1058"/>
      <c r="IE499" s="1058"/>
      <c r="IF499" s="1058"/>
      <c r="IG499" s="1058"/>
      <c r="IH499" s="1058"/>
      <c r="II499" s="1058"/>
      <c r="IJ499" s="1058"/>
      <c r="IK499" s="1058"/>
      <c r="IL499" s="1058"/>
      <c r="IM499" s="1058"/>
      <c r="IN499" s="1058"/>
      <c r="IO499" s="1058"/>
      <c r="IP499" s="1058"/>
      <c r="IQ499" s="1058"/>
      <c r="IR499" s="1058"/>
    </row>
    <row r="500" spans="1:252">
      <c r="A500" s="1177"/>
      <c r="B500" s="1179" t="s">
        <v>878</v>
      </c>
      <c r="C500" s="1221"/>
      <c r="D500" s="1177" t="s">
        <v>216</v>
      </c>
      <c r="E500" s="1146">
        <v>50</v>
      </c>
      <c r="F500" s="783"/>
      <c r="G500" s="205">
        <f>+E500*F500</f>
        <v>0</v>
      </c>
      <c r="H500" s="1058"/>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c r="BN500" s="1058"/>
      <c r="BO500" s="1058"/>
      <c r="BP500" s="1058"/>
      <c r="BQ500" s="1058"/>
      <c r="BR500" s="1058"/>
      <c r="BS500" s="1058"/>
      <c r="BT500" s="1058"/>
      <c r="BU500" s="1058"/>
      <c r="BV500" s="1058"/>
      <c r="BW500" s="1058"/>
      <c r="BX500" s="1058"/>
      <c r="BY500" s="1058"/>
      <c r="BZ500" s="1058"/>
      <c r="CA500" s="1058"/>
      <c r="CB500" s="1058"/>
      <c r="CC500" s="1058"/>
      <c r="CD500" s="1058"/>
      <c r="CE500" s="1058"/>
      <c r="CF500" s="1058"/>
      <c r="CG500" s="1058"/>
      <c r="CH500" s="1058"/>
      <c r="CI500" s="1058"/>
      <c r="CJ500" s="1058"/>
      <c r="CK500" s="1058"/>
      <c r="CL500" s="1058"/>
      <c r="CM500" s="1058"/>
      <c r="CN500" s="1058"/>
      <c r="CO500" s="1058"/>
      <c r="CP500" s="1058"/>
      <c r="CQ500" s="1058"/>
      <c r="CR500" s="1058"/>
      <c r="CS500" s="1058"/>
      <c r="CT500" s="1058"/>
      <c r="CU500" s="1058"/>
      <c r="CV500" s="1058"/>
      <c r="CW500" s="1058"/>
      <c r="CX500" s="1058"/>
      <c r="CY500" s="1058"/>
      <c r="CZ500" s="1058"/>
      <c r="DA500" s="1058"/>
      <c r="DB500" s="1058"/>
      <c r="DC500" s="1058"/>
      <c r="DD500" s="1058"/>
      <c r="DE500" s="1058"/>
      <c r="DF500" s="1058"/>
      <c r="DG500" s="1058"/>
      <c r="DH500" s="1058"/>
      <c r="DI500" s="1058"/>
      <c r="DJ500" s="1058"/>
      <c r="DK500" s="1058"/>
      <c r="DL500" s="1058"/>
      <c r="DM500" s="1058"/>
      <c r="DN500" s="1058"/>
      <c r="DO500" s="1058"/>
      <c r="DP500" s="1058"/>
      <c r="DQ500" s="1058"/>
      <c r="DR500" s="1058"/>
      <c r="DS500" s="1058"/>
      <c r="DT500" s="1058"/>
      <c r="DU500" s="1058"/>
      <c r="DV500" s="1058"/>
      <c r="DW500" s="1058"/>
      <c r="DX500" s="1058"/>
      <c r="DY500" s="1058"/>
      <c r="DZ500" s="1058"/>
      <c r="EA500" s="1058"/>
      <c r="EB500" s="1058"/>
      <c r="EC500" s="1058"/>
      <c r="ED500" s="1058"/>
      <c r="EE500" s="1058"/>
      <c r="EF500" s="1058"/>
      <c r="EG500" s="1058"/>
      <c r="EH500" s="1058"/>
      <c r="EI500" s="1058"/>
      <c r="EJ500" s="1058"/>
      <c r="EK500" s="1058"/>
      <c r="EL500" s="1058"/>
      <c r="EM500" s="1058"/>
      <c r="EN500" s="1058"/>
      <c r="EO500" s="1058"/>
      <c r="EP500" s="1058"/>
      <c r="EQ500" s="1058"/>
      <c r="ER500" s="1058"/>
      <c r="ES500" s="1058"/>
      <c r="ET500" s="1058"/>
      <c r="EU500" s="1058"/>
      <c r="EV500" s="1058"/>
      <c r="EW500" s="1058"/>
      <c r="EX500" s="1058"/>
      <c r="EY500" s="1058"/>
      <c r="EZ500" s="1058"/>
      <c r="FA500" s="1058"/>
      <c r="FB500" s="1058"/>
      <c r="FC500" s="1058"/>
      <c r="FD500" s="1058"/>
      <c r="FE500" s="1058"/>
      <c r="FF500" s="1058"/>
      <c r="FG500" s="1058"/>
      <c r="FH500" s="1058"/>
      <c r="FI500" s="1058"/>
      <c r="FJ500" s="1058"/>
      <c r="FK500" s="1058"/>
      <c r="FL500" s="1058"/>
      <c r="FM500" s="1058"/>
      <c r="FN500" s="1058"/>
      <c r="FO500" s="1058"/>
      <c r="FP500" s="1058"/>
      <c r="FQ500" s="1058"/>
      <c r="FR500" s="1058"/>
      <c r="FS500" s="1058"/>
      <c r="FT500" s="1058"/>
      <c r="FU500" s="1058"/>
      <c r="FV500" s="1058"/>
      <c r="FW500" s="1058"/>
      <c r="FX500" s="1058"/>
      <c r="FY500" s="1058"/>
      <c r="FZ500" s="1058"/>
      <c r="GA500" s="1058"/>
      <c r="GB500" s="1058"/>
      <c r="GC500" s="1058"/>
      <c r="GD500" s="1058"/>
      <c r="GE500" s="1058"/>
      <c r="GF500" s="1058"/>
      <c r="GG500" s="1058"/>
      <c r="GH500" s="1058"/>
      <c r="GI500" s="1058"/>
      <c r="GJ500" s="1058"/>
      <c r="GK500" s="1058"/>
      <c r="GL500" s="1058"/>
      <c r="GM500" s="1058"/>
      <c r="GN500" s="1058"/>
      <c r="GO500" s="1058"/>
      <c r="GP500" s="1058"/>
      <c r="GQ500" s="1058"/>
      <c r="GR500" s="1058"/>
      <c r="GS500" s="1058"/>
      <c r="GT500" s="1058"/>
      <c r="GU500" s="1058"/>
      <c r="GV500" s="1058"/>
      <c r="GW500" s="1058"/>
      <c r="GX500" s="1058"/>
      <c r="GY500" s="1058"/>
      <c r="GZ500" s="1058"/>
      <c r="HA500" s="1058"/>
      <c r="HB500" s="1058"/>
      <c r="HC500" s="1058"/>
      <c r="HD500" s="1058"/>
      <c r="HE500" s="1058"/>
      <c r="HF500" s="1058"/>
      <c r="HG500" s="1058"/>
      <c r="HH500" s="1058"/>
      <c r="HI500" s="1058"/>
      <c r="HJ500" s="1058"/>
      <c r="HK500" s="1058"/>
      <c r="HL500" s="1058"/>
      <c r="HM500" s="1058"/>
      <c r="HN500" s="1058"/>
      <c r="HO500" s="1058"/>
      <c r="HP500" s="1058"/>
      <c r="HQ500" s="1058"/>
      <c r="HR500" s="1058"/>
      <c r="HS500" s="1058"/>
      <c r="HT500" s="1058"/>
      <c r="HU500" s="1058"/>
      <c r="HV500" s="1058"/>
      <c r="HW500" s="1058"/>
      <c r="HX500" s="1058"/>
      <c r="HY500" s="1058"/>
      <c r="HZ500" s="1058"/>
      <c r="IA500" s="1058"/>
      <c r="IB500" s="1058"/>
      <c r="IC500" s="1058"/>
      <c r="ID500" s="1058"/>
      <c r="IE500" s="1058"/>
      <c r="IF500" s="1058"/>
      <c r="IG500" s="1058"/>
      <c r="IH500" s="1058"/>
      <c r="II500" s="1058"/>
      <c r="IJ500" s="1058"/>
      <c r="IK500" s="1058"/>
      <c r="IL500" s="1058"/>
      <c r="IM500" s="1058"/>
      <c r="IN500" s="1058"/>
      <c r="IO500" s="1058"/>
      <c r="IP500" s="1058"/>
      <c r="IQ500" s="1058"/>
      <c r="IR500" s="1058"/>
    </row>
    <row r="501" spans="1:252">
      <c r="A501" s="1177"/>
      <c r="B501" s="1179" t="s">
        <v>880</v>
      </c>
      <c r="C501" s="1221"/>
      <c r="D501" s="1177" t="s">
        <v>216</v>
      </c>
      <c r="E501" s="1146">
        <v>30</v>
      </c>
      <c r="F501" s="783"/>
      <c r="G501" s="205">
        <f>+E501*F501</f>
        <v>0</v>
      </c>
      <c r="H501" s="1058"/>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c r="BN501" s="1058"/>
      <c r="BO501" s="1058"/>
      <c r="BP501" s="1058"/>
      <c r="BQ501" s="1058"/>
      <c r="BR501" s="1058"/>
      <c r="BS501" s="1058"/>
      <c r="BT501" s="1058"/>
      <c r="BU501" s="1058"/>
      <c r="BV501" s="1058"/>
      <c r="BW501" s="1058"/>
      <c r="BX501" s="1058"/>
      <c r="BY501" s="1058"/>
      <c r="BZ501" s="1058"/>
      <c r="CA501" s="1058"/>
      <c r="CB501" s="1058"/>
      <c r="CC501" s="1058"/>
      <c r="CD501" s="1058"/>
      <c r="CE501" s="1058"/>
      <c r="CF501" s="1058"/>
      <c r="CG501" s="1058"/>
      <c r="CH501" s="1058"/>
      <c r="CI501" s="1058"/>
      <c r="CJ501" s="1058"/>
      <c r="CK501" s="1058"/>
      <c r="CL501" s="1058"/>
      <c r="CM501" s="1058"/>
      <c r="CN501" s="1058"/>
      <c r="CO501" s="1058"/>
      <c r="CP501" s="1058"/>
      <c r="CQ501" s="1058"/>
      <c r="CR501" s="1058"/>
      <c r="CS501" s="1058"/>
      <c r="CT501" s="1058"/>
      <c r="CU501" s="1058"/>
      <c r="CV501" s="1058"/>
      <c r="CW501" s="1058"/>
      <c r="CX501" s="1058"/>
      <c r="CY501" s="1058"/>
      <c r="CZ501" s="1058"/>
      <c r="DA501" s="1058"/>
      <c r="DB501" s="1058"/>
      <c r="DC501" s="1058"/>
      <c r="DD501" s="1058"/>
      <c r="DE501" s="1058"/>
      <c r="DF501" s="1058"/>
      <c r="DG501" s="1058"/>
      <c r="DH501" s="1058"/>
      <c r="DI501" s="1058"/>
      <c r="DJ501" s="1058"/>
      <c r="DK501" s="1058"/>
      <c r="DL501" s="1058"/>
      <c r="DM501" s="1058"/>
      <c r="DN501" s="1058"/>
      <c r="DO501" s="1058"/>
      <c r="DP501" s="1058"/>
      <c r="DQ501" s="1058"/>
      <c r="DR501" s="1058"/>
      <c r="DS501" s="1058"/>
      <c r="DT501" s="1058"/>
      <c r="DU501" s="1058"/>
      <c r="DV501" s="1058"/>
      <c r="DW501" s="1058"/>
      <c r="DX501" s="1058"/>
      <c r="DY501" s="1058"/>
      <c r="DZ501" s="1058"/>
      <c r="EA501" s="1058"/>
      <c r="EB501" s="1058"/>
      <c r="EC501" s="1058"/>
      <c r="ED501" s="1058"/>
      <c r="EE501" s="1058"/>
      <c r="EF501" s="1058"/>
      <c r="EG501" s="1058"/>
      <c r="EH501" s="1058"/>
      <c r="EI501" s="1058"/>
      <c r="EJ501" s="1058"/>
      <c r="EK501" s="1058"/>
      <c r="EL501" s="1058"/>
      <c r="EM501" s="1058"/>
      <c r="EN501" s="1058"/>
      <c r="EO501" s="1058"/>
      <c r="EP501" s="1058"/>
      <c r="EQ501" s="1058"/>
      <c r="ER501" s="1058"/>
      <c r="ES501" s="1058"/>
      <c r="ET501" s="1058"/>
      <c r="EU501" s="1058"/>
      <c r="EV501" s="1058"/>
      <c r="EW501" s="1058"/>
      <c r="EX501" s="1058"/>
      <c r="EY501" s="1058"/>
      <c r="EZ501" s="1058"/>
      <c r="FA501" s="1058"/>
      <c r="FB501" s="1058"/>
      <c r="FC501" s="1058"/>
      <c r="FD501" s="1058"/>
      <c r="FE501" s="1058"/>
      <c r="FF501" s="1058"/>
      <c r="FG501" s="1058"/>
      <c r="FH501" s="1058"/>
      <c r="FI501" s="1058"/>
      <c r="FJ501" s="1058"/>
      <c r="FK501" s="1058"/>
      <c r="FL501" s="1058"/>
      <c r="FM501" s="1058"/>
      <c r="FN501" s="1058"/>
      <c r="FO501" s="1058"/>
      <c r="FP501" s="1058"/>
      <c r="FQ501" s="1058"/>
      <c r="FR501" s="1058"/>
      <c r="FS501" s="1058"/>
      <c r="FT501" s="1058"/>
      <c r="FU501" s="1058"/>
      <c r="FV501" s="1058"/>
      <c r="FW501" s="1058"/>
      <c r="FX501" s="1058"/>
      <c r="FY501" s="1058"/>
      <c r="FZ501" s="1058"/>
      <c r="GA501" s="1058"/>
      <c r="GB501" s="1058"/>
      <c r="GC501" s="1058"/>
      <c r="GD501" s="1058"/>
      <c r="GE501" s="1058"/>
      <c r="GF501" s="1058"/>
      <c r="GG501" s="1058"/>
      <c r="GH501" s="1058"/>
      <c r="GI501" s="1058"/>
      <c r="GJ501" s="1058"/>
      <c r="GK501" s="1058"/>
      <c r="GL501" s="1058"/>
      <c r="GM501" s="1058"/>
      <c r="GN501" s="1058"/>
      <c r="GO501" s="1058"/>
      <c r="GP501" s="1058"/>
      <c r="GQ501" s="1058"/>
      <c r="GR501" s="1058"/>
      <c r="GS501" s="1058"/>
      <c r="GT501" s="1058"/>
      <c r="GU501" s="1058"/>
      <c r="GV501" s="1058"/>
      <c r="GW501" s="1058"/>
      <c r="GX501" s="1058"/>
      <c r="GY501" s="1058"/>
      <c r="GZ501" s="1058"/>
      <c r="HA501" s="1058"/>
      <c r="HB501" s="1058"/>
      <c r="HC501" s="1058"/>
      <c r="HD501" s="1058"/>
      <c r="HE501" s="1058"/>
      <c r="HF501" s="1058"/>
      <c r="HG501" s="1058"/>
      <c r="HH501" s="1058"/>
      <c r="HI501" s="1058"/>
      <c r="HJ501" s="1058"/>
      <c r="HK501" s="1058"/>
      <c r="HL501" s="1058"/>
      <c r="HM501" s="1058"/>
      <c r="HN501" s="1058"/>
      <c r="HO501" s="1058"/>
      <c r="HP501" s="1058"/>
      <c r="HQ501" s="1058"/>
      <c r="HR501" s="1058"/>
      <c r="HS501" s="1058"/>
      <c r="HT501" s="1058"/>
      <c r="HU501" s="1058"/>
      <c r="HV501" s="1058"/>
      <c r="HW501" s="1058"/>
      <c r="HX501" s="1058"/>
      <c r="HY501" s="1058"/>
      <c r="HZ501" s="1058"/>
      <c r="IA501" s="1058"/>
      <c r="IB501" s="1058"/>
      <c r="IC501" s="1058"/>
      <c r="ID501" s="1058"/>
      <c r="IE501" s="1058"/>
      <c r="IF501" s="1058"/>
      <c r="IG501" s="1058"/>
      <c r="IH501" s="1058"/>
      <c r="II501" s="1058"/>
      <c r="IJ501" s="1058"/>
      <c r="IK501" s="1058"/>
      <c r="IL501" s="1058"/>
      <c r="IM501" s="1058"/>
      <c r="IN501" s="1058"/>
      <c r="IO501" s="1058"/>
      <c r="IP501" s="1058"/>
      <c r="IQ501" s="1058"/>
      <c r="IR501" s="1058"/>
    </row>
    <row r="502" spans="1:252">
      <c r="A502" s="1295"/>
      <c r="B502" s="1296"/>
      <c r="C502" s="1297"/>
      <c r="D502" s="1296"/>
      <c r="E502" s="1298"/>
      <c r="F502" s="1515"/>
      <c r="G502" s="1058"/>
      <c r="H502" s="1058"/>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c r="BN502" s="1058"/>
      <c r="BO502" s="1058"/>
      <c r="BP502" s="1058"/>
      <c r="BQ502" s="1058"/>
      <c r="BR502" s="1058"/>
      <c r="BS502" s="1058"/>
      <c r="BT502" s="1058"/>
      <c r="BU502" s="1058"/>
      <c r="BV502" s="1058"/>
      <c r="BW502" s="1058"/>
      <c r="BX502" s="1058"/>
      <c r="BY502" s="1058"/>
      <c r="BZ502" s="1058"/>
      <c r="CA502" s="1058"/>
      <c r="CB502" s="1058"/>
      <c r="CC502" s="1058"/>
      <c r="CD502" s="1058"/>
      <c r="CE502" s="1058"/>
      <c r="CF502" s="1058"/>
      <c r="CG502" s="1058"/>
      <c r="CH502" s="1058"/>
      <c r="CI502" s="1058"/>
      <c r="CJ502" s="1058"/>
      <c r="CK502" s="1058"/>
      <c r="CL502" s="1058"/>
      <c r="CM502" s="1058"/>
      <c r="CN502" s="1058"/>
      <c r="CO502" s="1058"/>
      <c r="CP502" s="1058"/>
      <c r="CQ502" s="1058"/>
      <c r="CR502" s="1058"/>
      <c r="CS502" s="1058"/>
      <c r="CT502" s="1058"/>
      <c r="CU502" s="1058"/>
      <c r="CV502" s="1058"/>
      <c r="CW502" s="1058"/>
      <c r="CX502" s="1058"/>
      <c r="CY502" s="1058"/>
      <c r="CZ502" s="1058"/>
      <c r="DA502" s="1058"/>
      <c r="DB502" s="1058"/>
      <c r="DC502" s="1058"/>
      <c r="DD502" s="1058"/>
      <c r="DE502" s="1058"/>
      <c r="DF502" s="1058"/>
      <c r="DG502" s="1058"/>
      <c r="DH502" s="1058"/>
      <c r="DI502" s="1058"/>
      <c r="DJ502" s="1058"/>
      <c r="DK502" s="1058"/>
      <c r="DL502" s="1058"/>
      <c r="DM502" s="1058"/>
      <c r="DN502" s="1058"/>
      <c r="DO502" s="1058"/>
      <c r="DP502" s="1058"/>
      <c r="DQ502" s="1058"/>
      <c r="DR502" s="1058"/>
      <c r="DS502" s="1058"/>
      <c r="DT502" s="1058"/>
      <c r="DU502" s="1058"/>
      <c r="DV502" s="1058"/>
      <c r="DW502" s="1058"/>
      <c r="DX502" s="1058"/>
      <c r="DY502" s="1058"/>
      <c r="DZ502" s="1058"/>
      <c r="EA502" s="1058"/>
      <c r="EB502" s="1058"/>
      <c r="EC502" s="1058"/>
      <c r="ED502" s="1058"/>
      <c r="EE502" s="1058"/>
      <c r="EF502" s="1058"/>
      <c r="EG502" s="1058"/>
      <c r="EH502" s="1058"/>
      <c r="EI502" s="1058"/>
      <c r="EJ502" s="1058"/>
      <c r="EK502" s="1058"/>
      <c r="EL502" s="1058"/>
      <c r="EM502" s="1058"/>
      <c r="EN502" s="1058"/>
      <c r="EO502" s="1058"/>
      <c r="EP502" s="1058"/>
      <c r="EQ502" s="1058"/>
      <c r="ER502" s="1058"/>
      <c r="ES502" s="1058"/>
      <c r="ET502" s="1058"/>
      <c r="EU502" s="1058"/>
      <c r="EV502" s="1058"/>
      <c r="EW502" s="1058"/>
      <c r="EX502" s="1058"/>
      <c r="EY502" s="1058"/>
      <c r="EZ502" s="1058"/>
      <c r="FA502" s="1058"/>
      <c r="FB502" s="1058"/>
      <c r="FC502" s="1058"/>
      <c r="FD502" s="1058"/>
      <c r="FE502" s="1058"/>
      <c r="FF502" s="1058"/>
      <c r="FG502" s="1058"/>
      <c r="FH502" s="1058"/>
      <c r="FI502" s="1058"/>
      <c r="FJ502" s="1058"/>
      <c r="FK502" s="1058"/>
      <c r="FL502" s="1058"/>
      <c r="FM502" s="1058"/>
      <c r="FN502" s="1058"/>
      <c r="FO502" s="1058"/>
      <c r="FP502" s="1058"/>
      <c r="FQ502" s="1058"/>
      <c r="FR502" s="1058"/>
      <c r="FS502" s="1058"/>
      <c r="FT502" s="1058"/>
      <c r="FU502" s="1058"/>
      <c r="FV502" s="1058"/>
      <c r="FW502" s="1058"/>
      <c r="FX502" s="1058"/>
      <c r="FY502" s="1058"/>
      <c r="FZ502" s="1058"/>
      <c r="GA502" s="1058"/>
      <c r="GB502" s="1058"/>
      <c r="GC502" s="1058"/>
      <c r="GD502" s="1058"/>
      <c r="GE502" s="1058"/>
      <c r="GF502" s="1058"/>
      <c r="GG502" s="1058"/>
      <c r="GH502" s="1058"/>
      <c r="GI502" s="1058"/>
      <c r="GJ502" s="1058"/>
      <c r="GK502" s="1058"/>
      <c r="GL502" s="1058"/>
      <c r="GM502" s="1058"/>
      <c r="GN502" s="1058"/>
      <c r="GO502" s="1058"/>
      <c r="GP502" s="1058"/>
      <c r="GQ502" s="1058"/>
      <c r="GR502" s="1058"/>
      <c r="GS502" s="1058"/>
      <c r="GT502" s="1058"/>
      <c r="GU502" s="1058"/>
      <c r="GV502" s="1058"/>
      <c r="GW502" s="1058"/>
      <c r="GX502" s="1058"/>
      <c r="GY502" s="1058"/>
      <c r="GZ502" s="1058"/>
      <c r="HA502" s="1058"/>
      <c r="HB502" s="1058"/>
      <c r="HC502" s="1058"/>
      <c r="HD502" s="1058"/>
      <c r="HE502" s="1058"/>
      <c r="HF502" s="1058"/>
      <c r="HG502" s="1058"/>
      <c r="HH502" s="1058"/>
      <c r="HI502" s="1058"/>
      <c r="HJ502" s="1058"/>
      <c r="HK502" s="1058"/>
      <c r="HL502" s="1058"/>
      <c r="HM502" s="1058"/>
      <c r="HN502" s="1058"/>
      <c r="HO502" s="1058"/>
      <c r="HP502" s="1058"/>
      <c r="HQ502" s="1058"/>
      <c r="HR502" s="1058"/>
      <c r="HS502" s="1058"/>
      <c r="HT502" s="1058"/>
      <c r="HU502" s="1058"/>
      <c r="HV502" s="1058"/>
      <c r="HW502" s="1058"/>
      <c r="HX502" s="1058"/>
      <c r="HY502" s="1058"/>
      <c r="HZ502" s="1058"/>
      <c r="IA502" s="1058"/>
      <c r="IB502" s="1058"/>
      <c r="IC502" s="1058"/>
      <c r="ID502" s="1058"/>
      <c r="IE502" s="1058"/>
      <c r="IF502" s="1058"/>
      <c r="IG502" s="1058"/>
      <c r="IH502" s="1058"/>
      <c r="II502" s="1058"/>
      <c r="IJ502" s="1058"/>
      <c r="IK502" s="1058"/>
      <c r="IL502" s="1058"/>
      <c r="IM502" s="1058"/>
      <c r="IN502" s="1058"/>
      <c r="IO502" s="1058"/>
      <c r="IP502" s="1058"/>
      <c r="IQ502" s="1058"/>
      <c r="IR502" s="1058"/>
    </row>
    <row r="503" spans="1:252" ht="63.75">
      <c r="A503" s="1147" t="s">
        <v>41</v>
      </c>
      <c r="B503" s="1179" t="s">
        <v>879</v>
      </c>
      <c r="C503" s="1221"/>
      <c r="D503" s="1177"/>
      <c r="E503" s="1146"/>
      <c r="F503" s="1515"/>
      <c r="G503" s="1058"/>
      <c r="H503" s="1058"/>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c r="BN503" s="1058"/>
      <c r="BO503" s="1058"/>
      <c r="BP503" s="1058"/>
      <c r="BQ503" s="1058"/>
      <c r="BR503" s="1058"/>
      <c r="BS503" s="1058"/>
      <c r="BT503" s="1058"/>
      <c r="BU503" s="1058"/>
      <c r="BV503" s="1058"/>
      <c r="BW503" s="1058"/>
      <c r="BX503" s="1058"/>
      <c r="BY503" s="1058"/>
      <c r="BZ503" s="1058"/>
      <c r="CA503" s="1058"/>
      <c r="CB503" s="1058"/>
      <c r="CC503" s="1058"/>
      <c r="CD503" s="1058"/>
      <c r="CE503" s="1058"/>
      <c r="CF503" s="1058"/>
      <c r="CG503" s="1058"/>
      <c r="CH503" s="1058"/>
      <c r="CI503" s="1058"/>
      <c r="CJ503" s="1058"/>
      <c r="CK503" s="1058"/>
      <c r="CL503" s="1058"/>
      <c r="CM503" s="1058"/>
      <c r="CN503" s="1058"/>
      <c r="CO503" s="1058"/>
      <c r="CP503" s="1058"/>
      <c r="CQ503" s="1058"/>
      <c r="CR503" s="1058"/>
      <c r="CS503" s="1058"/>
      <c r="CT503" s="1058"/>
      <c r="CU503" s="1058"/>
      <c r="CV503" s="1058"/>
      <c r="CW503" s="1058"/>
      <c r="CX503" s="1058"/>
      <c r="CY503" s="1058"/>
      <c r="CZ503" s="1058"/>
      <c r="DA503" s="1058"/>
      <c r="DB503" s="1058"/>
      <c r="DC503" s="1058"/>
      <c r="DD503" s="1058"/>
      <c r="DE503" s="1058"/>
      <c r="DF503" s="1058"/>
      <c r="DG503" s="1058"/>
      <c r="DH503" s="1058"/>
      <c r="DI503" s="1058"/>
      <c r="DJ503" s="1058"/>
      <c r="DK503" s="1058"/>
      <c r="DL503" s="1058"/>
      <c r="DM503" s="1058"/>
      <c r="DN503" s="1058"/>
      <c r="DO503" s="1058"/>
      <c r="DP503" s="1058"/>
      <c r="DQ503" s="1058"/>
      <c r="DR503" s="1058"/>
      <c r="DS503" s="1058"/>
      <c r="DT503" s="1058"/>
      <c r="DU503" s="1058"/>
      <c r="DV503" s="1058"/>
      <c r="DW503" s="1058"/>
      <c r="DX503" s="1058"/>
      <c r="DY503" s="1058"/>
      <c r="DZ503" s="1058"/>
      <c r="EA503" s="1058"/>
      <c r="EB503" s="1058"/>
      <c r="EC503" s="1058"/>
      <c r="ED503" s="1058"/>
      <c r="EE503" s="1058"/>
      <c r="EF503" s="1058"/>
      <c r="EG503" s="1058"/>
      <c r="EH503" s="1058"/>
      <c r="EI503" s="1058"/>
      <c r="EJ503" s="1058"/>
      <c r="EK503" s="1058"/>
      <c r="EL503" s="1058"/>
      <c r="EM503" s="1058"/>
      <c r="EN503" s="1058"/>
      <c r="EO503" s="1058"/>
      <c r="EP503" s="1058"/>
      <c r="EQ503" s="1058"/>
      <c r="ER503" s="1058"/>
      <c r="ES503" s="1058"/>
      <c r="ET503" s="1058"/>
      <c r="EU503" s="1058"/>
      <c r="EV503" s="1058"/>
      <c r="EW503" s="1058"/>
      <c r="EX503" s="1058"/>
      <c r="EY503" s="1058"/>
      <c r="EZ503" s="1058"/>
      <c r="FA503" s="1058"/>
      <c r="FB503" s="1058"/>
      <c r="FC503" s="1058"/>
      <c r="FD503" s="1058"/>
      <c r="FE503" s="1058"/>
      <c r="FF503" s="1058"/>
      <c r="FG503" s="1058"/>
      <c r="FH503" s="1058"/>
      <c r="FI503" s="1058"/>
      <c r="FJ503" s="1058"/>
      <c r="FK503" s="1058"/>
      <c r="FL503" s="1058"/>
      <c r="FM503" s="1058"/>
      <c r="FN503" s="1058"/>
      <c r="FO503" s="1058"/>
      <c r="FP503" s="1058"/>
      <c r="FQ503" s="1058"/>
      <c r="FR503" s="1058"/>
      <c r="FS503" s="1058"/>
      <c r="FT503" s="1058"/>
      <c r="FU503" s="1058"/>
      <c r="FV503" s="1058"/>
      <c r="FW503" s="1058"/>
      <c r="FX503" s="1058"/>
      <c r="FY503" s="1058"/>
      <c r="FZ503" s="1058"/>
      <c r="GA503" s="1058"/>
      <c r="GB503" s="1058"/>
      <c r="GC503" s="1058"/>
      <c r="GD503" s="1058"/>
      <c r="GE503" s="1058"/>
      <c r="GF503" s="1058"/>
      <c r="GG503" s="1058"/>
      <c r="GH503" s="1058"/>
      <c r="GI503" s="1058"/>
      <c r="GJ503" s="1058"/>
      <c r="GK503" s="1058"/>
      <c r="GL503" s="1058"/>
      <c r="GM503" s="1058"/>
      <c r="GN503" s="1058"/>
      <c r="GO503" s="1058"/>
      <c r="GP503" s="1058"/>
      <c r="GQ503" s="1058"/>
      <c r="GR503" s="1058"/>
      <c r="GS503" s="1058"/>
      <c r="GT503" s="1058"/>
      <c r="GU503" s="1058"/>
      <c r="GV503" s="1058"/>
      <c r="GW503" s="1058"/>
      <c r="GX503" s="1058"/>
      <c r="GY503" s="1058"/>
      <c r="GZ503" s="1058"/>
      <c r="HA503" s="1058"/>
      <c r="HB503" s="1058"/>
      <c r="HC503" s="1058"/>
      <c r="HD503" s="1058"/>
      <c r="HE503" s="1058"/>
      <c r="HF503" s="1058"/>
      <c r="HG503" s="1058"/>
      <c r="HH503" s="1058"/>
      <c r="HI503" s="1058"/>
      <c r="HJ503" s="1058"/>
      <c r="HK503" s="1058"/>
      <c r="HL503" s="1058"/>
      <c r="HM503" s="1058"/>
      <c r="HN503" s="1058"/>
      <c r="HO503" s="1058"/>
      <c r="HP503" s="1058"/>
      <c r="HQ503" s="1058"/>
      <c r="HR503" s="1058"/>
      <c r="HS503" s="1058"/>
      <c r="HT503" s="1058"/>
      <c r="HU503" s="1058"/>
      <c r="HV503" s="1058"/>
      <c r="HW503" s="1058"/>
      <c r="HX503" s="1058"/>
      <c r="HY503" s="1058"/>
      <c r="HZ503" s="1058"/>
      <c r="IA503" s="1058"/>
      <c r="IB503" s="1058"/>
      <c r="IC503" s="1058"/>
      <c r="ID503" s="1058"/>
      <c r="IE503" s="1058"/>
      <c r="IF503" s="1058"/>
      <c r="IG503" s="1058"/>
      <c r="IH503" s="1058"/>
      <c r="II503" s="1058"/>
      <c r="IJ503" s="1058"/>
      <c r="IK503" s="1058"/>
      <c r="IL503" s="1058"/>
      <c r="IM503" s="1058"/>
      <c r="IN503" s="1058"/>
      <c r="IO503" s="1058"/>
      <c r="IP503" s="1058"/>
      <c r="IQ503" s="1058"/>
      <c r="IR503" s="1058"/>
    </row>
    <row r="504" spans="1:252">
      <c r="A504" s="1295"/>
      <c r="B504" s="1179" t="s">
        <v>878</v>
      </c>
      <c r="C504" s="1221"/>
      <c r="D504" s="1177" t="s">
        <v>216</v>
      </c>
      <c r="E504" s="1146">
        <v>10</v>
      </c>
      <c r="F504" s="783"/>
      <c r="G504" s="205">
        <f>+E504*F504</f>
        <v>0</v>
      </c>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c r="BN504" s="1058"/>
      <c r="BO504" s="1058"/>
      <c r="BP504" s="1058"/>
      <c r="BQ504" s="1058"/>
      <c r="BR504" s="1058"/>
      <c r="BS504" s="1058"/>
      <c r="BT504" s="1058"/>
      <c r="BU504" s="1058"/>
      <c r="BV504" s="1058"/>
      <c r="BW504" s="1058"/>
      <c r="BX504" s="1058"/>
      <c r="BY504" s="1058"/>
      <c r="BZ504" s="1058"/>
      <c r="CA504" s="1058"/>
      <c r="CB504" s="1058"/>
      <c r="CC504" s="1058"/>
      <c r="CD504" s="1058"/>
      <c r="CE504" s="1058"/>
      <c r="CF504" s="1058"/>
      <c r="CG504" s="1058"/>
      <c r="CH504" s="1058"/>
      <c r="CI504" s="1058"/>
      <c r="CJ504" s="1058"/>
      <c r="CK504" s="1058"/>
      <c r="CL504" s="1058"/>
      <c r="CM504" s="1058"/>
      <c r="CN504" s="1058"/>
      <c r="CO504" s="1058"/>
      <c r="CP504" s="1058"/>
      <c r="CQ504" s="1058"/>
      <c r="CR504" s="1058"/>
      <c r="CS504" s="1058"/>
      <c r="CT504" s="1058"/>
      <c r="CU504" s="1058"/>
      <c r="CV504" s="1058"/>
      <c r="CW504" s="1058"/>
      <c r="CX504" s="1058"/>
      <c r="CY504" s="1058"/>
      <c r="CZ504" s="1058"/>
      <c r="DA504" s="1058"/>
      <c r="DB504" s="1058"/>
      <c r="DC504" s="1058"/>
      <c r="DD504" s="1058"/>
      <c r="DE504" s="1058"/>
      <c r="DF504" s="1058"/>
      <c r="DG504" s="1058"/>
      <c r="DH504" s="1058"/>
      <c r="DI504" s="1058"/>
      <c r="DJ504" s="1058"/>
      <c r="DK504" s="1058"/>
      <c r="DL504" s="1058"/>
      <c r="DM504" s="1058"/>
      <c r="DN504" s="1058"/>
      <c r="DO504" s="1058"/>
      <c r="DP504" s="1058"/>
      <c r="DQ504" s="1058"/>
      <c r="DR504" s="1058"/>
      <c r="DS504" s="1058"/>
      <c r="DT504" s="1058"/>
      <c r="DU504" s="1058"/>
      <c r="DV504" s="1058"/>
      <c r="DW504" s="1058"/>
      <c r="DX504" s="1058"/>
      <c r="DY504" s="1058"/>
      <c r="DZ504" s="1058"/>
      <c r="EA504" s="1058"/>
      <c r="EB504" s="1058"/>
      <c r="EC504" s="1058"/>
      <c r="ED504" s="1058"/>
      <c r="EE504" s="1058"/>
      <c r="EF504" s="1058"/>
      <c r="EG504" s="1058"/>
      <c r="EH504" s="1058"/>
      <c r="EI504" s="1058"/>
      <c r="EJ504" s="1058"/>
      <c r="EK504" s="1058"/>
      <c r="EL504" s="1058"/>
      <c r="EM504" s="1058"/>
      <c r="EN504" s="1058"/>
      <c r="EO504" s="1058"/>
      <c r="EP504" s="1058"/>
      <c r="EQ504" s="1058"/>
      <c r="ER504" s="1058"/>
      <c r="ES504" s="1058"/>
      <c r="ET504" s="1058"/>
      <c r="EU504" s="1058"/>
      <c r="EV504" s="1058"/>
      <c r="EW504" s="1058"/>
      <c r="EX504" s="1058"/>
      <c r="EY504" s="1058"/>
      <c r="EZ504" s="1058"/>
      <c r="FA504" s="1058"/>
      <c r="FB504" s="1058"/>
      <c r="FC504" s="1058"/>
      <c r="FD504" s="1058"/>
      <c r="FE504" s="1058"/>
      <c r="FF504" s="1058"/>
      <c r="FG504" s="1058"/>
      <c r="FH504" s="1058"/>
      <c r="FI504" s="1058"/>
      <c r="FJ504" s="1058"/>
      <c r="FK504" s="1058"/>
      <c r="FL504" s="1058"/>
      <c r="FM504" s="1058"/>
      <c r="FN504" s="1058"/>
      <c r="FO504" s="1058"/>
      <c r="FP504" s="1058"/>
      <c r="FQ504" s="1058"/>
      <c r="FR504" s="1058"/>
      <c r="FS504" s="1058"/>
      <c r="FT504" s="1058"/>
      <c r="FU504" s="1058"/>
      <c r="FV504" s="1058"/>
      <c r="FW504" s="1058"/>
      <c r="FX504" s="1058"/>
      <c r="FY504" s="1058"/>
      <c r="FZ504" s="1058"/>
      <c r="GA504" s="1058"/>
      <c r="GB504" s="1058"/>
      <c r="GC504" s="1058"/>
      <c r="GD504" s="1058"/>
      <c r="GE504" s="1058"/>
      <c r="GF504" s="1058"/>
      <c r="GG504" s="1058"/>
      <c r="GH504" s="1058"/>
      <c r="GI504" s="1058"/>
      <c r="GJ504" s="1058"/>
      <c r="GK504" s="1058"/>
      <c r="GL504" s="1058"/>
      <c r="GM504" s="1058"/>
      <c r="GN504" s="1058"/>
      <c r="GO504" s="1058"/>
      <c r="GP504" s="1058"/>
      <c r="GQ504" s="1058"/>
      <c r="GR504" s="1058"/>
      <c r="GS504" s="1058"/>
      <c r="GT504" s="1058"/>
      <c r="GU504" s="1058"/>
      <c r="GV504" s="1058"/>
      <c r="GW504" s="1058"/>
      <c r="GX504" s="1058"/>
      <c r="GY504" s="1058"/>
      <c r="GZ504" s="1058"/>
      <c r="HA504" s="1058"/>
      <c r="HB504" s="1058"/>
      <c r="HC504" s="1058"/>
      <c r="HD504" s="1058"/>
      <c r="HE504" s="1058"/>
      <c r="HF504" s="1058"/>
      <c r="HG504" s="1058"/>
      <c r="HH504" s="1058"/>
      <c r="HI504" s="1058"/>
      <c r="HJ504" s="1058"/>
      <c r="HK504" s="1058"/>
      <c r="HL504" s="1058"/>
      <c r="HM504" s="1058"/>
      <c r="HN504" s="1058"/>
      <c r="HO504" s="1058"/>
      <c r="HP504" s="1058"/>
      <c r="HQ504" s="1058"/>
      <c r="HR504" s="1058"/>
      <c r="HS504" s="1058"/>
      <c r="HT504" s="1058"/>
      <c r="HU504" s="1058"/>
      <c r="HV504" s="1058"/>
      <c r="HW504" s="1058"/>
      <c r="HX504" s="1058"/>
      <c r="HY504" s="1058"/>
      <c r="HZ504" s="1058"/>
      <c r="IA504" s="1058"/>
      <c r="IB504" s="1058"/>
      <c r="IC504" s="1058"/>
      <c r="ID504" s="1058"/>
      <c r="IE504" s="1058"/>
      <c r="IF504" s="1058"/>
      <c r="IG504" s="1058"/>
      <c r="IH504" s="1058"/>
      <c r="II504" s="1058"/>
      <c r="IJ504" s="1058"/>
      <c r="IK504" s="1058"/>
      <c r="IL504" s="1058"/>
      <c r="IM504" s="1058"/>
      <c r="IN504" s="1058"/>
      <c r="IO504" s="1058"/>
      <c r="IP504" s="1058"/>
      <c r="IQ504" s="1058"/>
      <c r="IR504" s="1058"/>
    </row>
    <row r="505" spans="1:252">
      <c r="A505" s="1295"/>
      <c r="B505" s="1296"/>
      <c r="C505" s="1297"/>
      <c r="D505" s="1296"/>
      <c r="E505" s="1298"/>
      <c r="F505" s="1515"/>
      <c r="G505" s="1058"/>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c r="BN505" s="1058"/>
      <c r="BO505" s="1058"/>
      <c r="BP505" s="1058"/>
      <c r="BQ505" s="1058"/>
      <c r="BR505" s="1058"/>
      <c r="BS505" s="1058"/>
      <c r="BT505" s="1058"/>
      <c r="BU505" s="1058"/>
      <c r="BV505" s="1058"/>
      <c r="BW505" s="1058"/>
      <c r="BX505" s="1058"/>
      <c r="BY505" s="1058"/>
      <c r="BZ505" s="1058"/>
      <c r="CA505" s="1058"/>
      <c r="CB505" s="1058"/>
      <c r="CC505" s="1058"/>
      <c r="CD505" s="1058"/>
      <c r="CE505" s="1058"/>
      <c r="CF505" s="1058"/>
      <c r="CG505" s="1058"/>
      <c r="CH505" s="1058"/>
      <c r="CI505" s="1058"/>
      <c r="CJ505" s="1058"/>
      <c r="CK505" s="1058"/>
      <c r="CL505" s="1058"/>
      <c r="CM505" s="1058"/>
      <c r="CN505" s="1058"/>
      <c r="CO505" s="1058"/>
      <c r="CP505" s="1058"/>
      <c r="CQ505" s="1058"/>
      <c r="CR505" s="1058"/>
      <c r="CS505" s="1058"/>
      <c r="CT505" s="1058"/>
      <c r="CU505" s="1058"/>
      <c r="CV505" s="1058"/>
      <c r="CW505" s="1058"/>
      <c r="CX505" s="1058"/>
      <c r="CY505" s="1058"/>
      <c r="CZ505" s="1058"/>
      <c r="DA505" s="1058"/>
      <c r="DB505" s="1058"/>
      <c r="DC505" s="1058"/>
      <c r="DD505" s="1058"/>
      <c r="DE505" s="1058"/>
      <c r="DF505" s="1058"/>
      <c r="DG505" s="1058"/>
      <c r="DH505" s="1058"/>
      <c r="DI505" s="1058"/>
      <c r="DJ505" s="1058"/>
      <c r="DK505" s="1058"/>
      <c r="DL505" s="1058"/>
      <c r="DM505" s="1058"/>
      <c r="DN505" s="1058"/>
      <c r="DO505" s="1058"/>
      <c r="DP505" s="1058"/>
      <c r="DQ505" s="1058"/>
      <c r="DR505" s="1058"/>
      <c r="DS505" s="1058"/>
      <c r="DT505" s="1058"/>
      <c r="DU505" s="1058"/>
      <c r="DV505" s="1058"/>
      <c r="DW505" s="1058"/>
      <c r="DX505" s="1058"/>
      <c r="DY505" s="1058"/>
      <c r="DZ505" s="1058"/>
      <c r="EA505" s="1058"/>
      <c r="EB505" s="1058"/>
      <c r="EC505" s="1058"/>
      <c r="ED505" s="1058"/>
      <c r="EE505" s="1058"/>
      <c r="EF505" s="1058"/>
      <c r="EG505" s="1058"/>
      <c r="EH505" s="1058"/>
      <c r="EI505" s="1058"/>
      <c r="EJ505" s="1058"/>
      <c r="EK505" s="1058"/>
      <c r="EL505" s="1058"/>
      <c r="EM505" s="1058"/>
      <c r="EN505" s="1058"/>
      <c r="EO505" s="1058"/>
      <c r="EP505" s="1058"/>
      <c r="EQ505" s="1058"/>
      <c r="ER505" s="1058"/>
      <c r="ES505" s="1058"/>
      <c r="ET505" s="1058"/>
      <c r="EU505" s="1058"/>
      <c r="EV505" s="1058"/>
      <c r="EW505" s="1058"/>
      <c r="EX505" s="1058"/>
      <c r="EY505" s="1058"/>
      <c r="EZ505" s="1058"/>
      <c r="FA505" s="1058"/>
      <c r="FB505" s="1058"/>
      <c r="FC505" s="1058"/>
      <c r="FD505" s="1058"/>
      <c r="FE505" s="1058"/>
      <c r="FF505" s="1058"/>
      <c r="FG505" s="1058"/>
      <c r="FH505" s="1058"/>
      <c r="FI505" s="1058"/>
      <c r="FJ505" s="1058"/>
      <c r="FK505" s="1058"/>
      <c r="FL505" s="1058"/>
      <c r="FM505" s="1058"/>
      <c r="FN505" s="1058"/>
      <c r="FO505" s="1058"/>
      <c r="FP505" s="1058"/>
      <c r="FQ505" s="1058"/>
      <c r="FR505" s="1058"/>
      <c r="FS505" s="1058"/>
      <c r="FT505" s="1058"/>
      <c r="FU505" s="1058"/>
      <c r="FV505" s="1058"/>
      <c r="FW505" s="1058"/>
      <c r="FX505" s="1058"/>
      <c r="FY505" s="1058"/>
      <c r="FZ505" s="1058"/>
      <c r="GA505" s="1058"/>
      <c r="GB505" s="1058"/>
      <c r="GC505" s="1058"/>
      <c r="GD505" s="1058"/>
      <c r="GE505" s="1058"/>
      <c r="GF505" s="1058"/>
      <c r="GG505" s="1058"/>
      <c r="GH505" s="1058"/>
      <c r="GI505" s="1058"/>
      <c r="GJ505" s="1058"/>
      <c r="GK505" s="1058"/>
      <c r="GL505" s="1058"/>
      <c r="GM505" s="1058"/>
      <c r="GN505" s="1058"/>
      <c r="GO505" s="1058"/>
      <c r="GP505" s="1058"/>
      <c r="GQ505" s="1058"/>
      <c r="GR505" s="1058"/>
      <c r="GS505" s="1058"/>
      <c r="GT505" s="1058"/>
      <c r="GU505" s="1058"/>
      <c r="GV505" s="1058"/>
      <c r="GW505" s="1058"/>
      <c r="GX505" s="1058"/>
      <c r="GY505" s="1058"/>
      <c r="GZ505" s="1058"/>
      <c r="HA505" s="1058"/>
      <c r="HB505" s="1058"/>
      <c r="HC505" s="1058"/>
      <c r="HD505" s="1058"/>
      <c r="HE505" s="1058"/>
      <c r="HF505" s="1058"/>
      <c r="HG505" s="1058"/>
      <c r="HH505" s="1058"/>
      <c r="HI505" s="1058"/>
      <c r="HJ505" s="1058"/>
      <c r="HK505" s="1058"/>
      <c r="HL505" s="1058"/>
      <c r="HM505" s="1058"/>
      <c r="HN505" s="1058"/>
      <c r="HO505" s="1058"/>
      <c r="HP505" s="1058"/>
      <c r="HQ505" s="1058"/>
      <c r="HR505" s="1058"/>
      <c r="HS505" s="1058"/>
      <c r="HT505" s="1058"/>
      <c r="HU505" s="1058"/>
      <c r="HV505" s="1058"/>
      <c r="HW505" s="1058"/>
      <c r="HX505" s="1058"/>
      <c r="HY505" s="1058"/>
      <c r="HZ505" s="1058"/>
      <c r="IA505" s="1058"/>
      <c r="IB505" s="1058"/>
      <c r="IC505" s="1058"/>
      <c r="ID505" s="1058"/>
      <c r="IE505" s="1058"/>
      <c r="IF505" s="1058"/>
      <c r="IG505" s="1058"/>
      <c r="IH505" s="1058"/>
      <c r="II505" s="1058"/>
      <c r="IJ505" s="1058"/>
      <c r="IK505" s="1058"/>
      <c r="IL505" s="1058"/>
      <c r="IM505" s="1058"/>
      <c r="IN505" s="1058"/>
      <c r="IO505" s="1058"/>
      <c r="IP505" s="1058"/>
      <c r="IQ505" s="1058"/>
      <c r="IR505" s="1058"/>
    </row>
    <row r="506" spans="1:252" ht="25.5">
      <c r="A506" s="1147" t="s">
        <v>43</v>
      </c>
      <c r="B506" s="1296" t="s">
        <v>877</v>
      </c>
      <c r="C506" s="1297"/>
      <c r="D506" s="1296"/>
      <c r="E506" s="1298"/>
      <c r="F506" s="1515"/>
      <c r="G506" s="1058"/>
      <c r="H506" s="1058"/>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c r="BN506" s="1058"/>
      <c r="BO506" s="1058"/>
      <c r="BP506" s="1058"/>
      <c r="BQ506" s="1058"/>
      <c r="BR506" s="1058"/>
      <c r="BS506" s="1058"/>
      <c r="BT506" s="1058"/>
      <c r="BU506" s="1058"/>
      <c r="BV506" s="1058"/>
      <c r="BW506" s="1058"/>
      <c r="BX506" s="1058"/>
      <c r="BY506" s="1058"/>
      <c r="BZ506" s="1058"/>
      <c r="CA506" s="1058"/>
      <c r="CB506" s="1058"/>
      <c r="CC506" s="1058"/>
      <c r="CD506" s="1058"/>
      <c r="CE506" s="1058"/>
      <c r="CF506" s="1058"/>
      <c r="CG506" s="1058"/>
      <c r="CH506" s="1058"/>
      <c r="CI506" s="1058"/>
      <c r="CJ506" s="1058"/>
      <c r="CK506" s="1058"/>
      <c r="CL506" s="1058"/>
      <c r="CM506" s="1058"/>
      <c r="CN506" s="1058"/>
      <c r="CO506" s="1058"/>
      <c r="CP506" s="1058"/>
      <c r="CQ506" s="1058"/>
      <c r="CR506" s="1058"/>
      <c r="CS506" s="1058"/>
      <c r="CT506" s="1058"/>
      <c r="CU506" s="1058"/>
      <c r="CV506" s="1058"/>
      <c r="CW506" s="1058"/>
      <c r="CX506" s="1058"/>
      <c r="CY506" s="1058"/>
      <c r="CZ506" s="1058"/>
      <c r="DA506" s="1058"/>
      <c r="DB506" s="1058"/>
      <c r="DC506" s="1058"/>
      <c r="DD506" s="1058"/>
      <c r="DE506" s="1058"/>
      <c r="DF506" s="1058"/>
      <c r="DG506" s="1058"/>
      <c r="DH506" s="1058"/>
      <c r="DI506" s="1058"/>
      <c r="DJ506" s="1058"/>
      <c r="DK506" s="1058"/>
      <c r="DL506" s="1058"/>
      <c r="DM506" s="1058"/>
      <c r="DN506" s="1058"/>
      <c r="DO506" s="1058"/>
      <c r="DP506" s="1058"/>
      <c r="DQ506" s="1058"/>
      <c r="DR506" s="1058"/>
      <c r="DS506" s="1058"/>
      <c r="DT506" s="1058"/>
      <c r="DU506" s="1058"/>
      <c r="DV506" s="1058"/>
      <c r="DW506" s="1058"/>
      <c r="DX506" s="1058"/>
      <c r="DY506" s="1058"/>
      <c r="DZ506" s="1058"/>
      <c r="EA506" s="1058"/>
      <c r="EB506" s="1058"/>
      <c r="EC506" s="1058"/>
      <c r="ED506" s="1058"/>
      <c r="EE506" s="1058"/>
      <c r="EF506" s="1058"/>
      <c r="EG506" s="1058"/>
      <c r="EH506" s="1058"/>
      <c r="EI506" s="1058"/>
      <c r="EJ506" s="1058"/>
      <c r="EK506" s="1058"/>
      <c r="EL506" s="1058"/>
      <c r="EM506" s="1058"/>
      <c r="EN506" s="1058"/>
      <c r="EO506" s="1058"/>
      <c r="EP506" s="1058"/>
      <c r="EQ506" s="1058"/>
      <c r="ER506" s="1058"/>
      <c r="ES506" s="1058"/>
      <c r="ET506" s="1058"/>
      <c r="EU506" s="1058"/>
      <c r="EV506" s="1058"/>
      <c r="EW506" s="1058"/>
      <c r="EX506" s="1058"/>
      <c r="EY506" s="1058"/>
      <c r="EZ506" s="1058"/>
      <c r="FA506" s="1058"/>
      <c r="FB506" s="1058"/>
      <c r="FC506" s="1058"/>
      <c r="FD506" s="1058"/>
      <c r="FE506" s="1058"/>
      <c r="FF506" s="1058"/>
      <c r="FG506" s="1058"/>
      <c r="FH506" s="1058"/>
      <c r="FI506" s="1058"/>
      <c r="FJ506" s="1058"/>
      <c r="FK506" s="1058"/>
      <c r="FL506" s="1058"/>
      <c r="FM506" s="1058"/>
      <c r="FN506" s="1058"/>
      <c r="FO506" s="1058"/>
      <c r="FP506" s="1058"/>
      <c r="FQ506" s="1058"/>
      <c r="FR506" s="1058"/>
      <c r="FS506" s="1058"/>
      <c r="FT506" s="1058"/>
      <c r="FU506" s="1058"/>
      <c r="FV506" s="1058"/>
      <c r="FW506" s="1058"/>
      <c r="FX506" s="1058"/>
      <c r="FY506" s="1058"/>
      <c r="FZ506" s="1058"/>
      <c r="GA506" s="1058"/>
      <c r="GB506" s="1058"/>
      <c r="GC506" s="1058"/>
      <c r="GD506" s="1058"/>
      <c r="GE506" s="1058"/>
      <c r="GF506" s="1058"/>
      <c r="GG506" s="1058"/>
      <c r="GH506" s="1058"/>
      <c r="GI506" s="1058"/>
      <c r="GJ506" s="1058"/>
      <c r="GK506" s="1058"/>
      <c r="GL506" s="1058"/>
      <c r="GM506" s="1058"/>
      <c r="GN506" s="1058"/>
      <c r="GO506" s="1058"/>
      <c r="GP506" s="1058"/>
      <c r="GQ506" s="1058"/>
      <c r="GR506" s="1058"/>
      <c r="GS506" s="1058"/>
      <c r="GT506" s="1058"/>
      <c r="GU506" s="1058"/>
      <c r="GV506" s="1058"/>
      <c r="GW506" s="1058"/>
      <c r="GX506" s="1058"/>
      <c r="GY506" s="1058"/>
      <c r="GZ506" s="1058"/>
      <c r="HA506" s="1058"/>
      <c r="HB506" s="1058"/>
      <c r="HC506" s="1058"/>
      <c r="HD506" s="1058"/>
      <c r="HE506" s="1058"/>
      <c r="HF506" s="1058"/>
      <c r="HG506" s="1058"/>
      <c r="HH506" s="1058"/>
      <c r="HI506" s="1058"/>
      <c r="HJ506" s="1058"/>
      <c r="HK506" s="1058"/>
      <c r="HL506" s="1058"/>
      <c r="HM506" s="1058"/>
      <c r="HN506" s="1058"/>
      <c r="HO506" s="1058"/>
      <c r="HP506" s="1058"/>
      <c r="HQ506" s="1058"/>
      <c r="HR506" s="1058"/>
      <c r="HS506" s="1058"/>
      <c r="HT506" s="1058"/>
      <c r="HU506" s="1058"/>
      <c r="HV506" s="1058"/>
      <c r="HW506" s="1058"/>
      <c r="HX506" s="1058"/>
      <c r="HY506" s="1058"/>
      <c r="HZ506" s="1058"/>
      <c r="IA506" s="1058"/>
      <c r="IB506" s="1058"/>
      <c r="IC506" s="1058"/>
      <c r="ID506" s="1058"/>
      <c r="IE506" s="1058"/>
      <c r="IF506" s="1058"/>
      <c r="IG506" s="1058"/>
      <c r="IH506" s="1058"/>
      <c r="II506" s="1058"/>
      <c r="IJ506" s="1058"/>
      <c r="IK506" s="1058"/>
      <c r="IL506" s="1058"/>
      <c r="IM506" s="1058"/>
      <c r="IN506" s="1058"/>
      <c r="IO506" s="1058"/>
      <c r="IP506" s="1058"/>
      <c r="IQ506" s="1058"/>
      <c r="IR506" s="1058"/>
    </row>
    <row r="507" spans="1:252">
      <c r="B507" s="1296" t="s">
        <v>876</v>
      </c>
      <c r="C507" s="1297"/>
      <c r="D507" s="1296" t="s">
        <v>856</v>
      </c>
      <c r="E507" s="1298">
        <v>2</v>
      </c>
      <c r="F507" s="783"/>
      <c r="G507" s="205">
        <f>+E507*F507</f>
        <v>0</v>
      </c>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c r="BN507" s="1058"/>
      <c r="BO507" s="1058"/>
      <c r="BP507" s="1058"/>
      <c r="BQ507" s="1058"/>
      <c r="BR507" s="1058"/>
      <c r="BS507" s="1058"/>
      <c r="BT507" s="1058"/>
      <c r="BU507" s="1058"/>
      <c r="BV507" s="1058"/>
      <c r="BW507" s="1058"/>
      <c r="BX507" s="1058"/>
      <c r="BY507" s="1058"/>
      <c r="BZ507" s="1058"/>
      <c r="CA507" s="1058"/>
      <c r="CB507" s="1058"/>
      <c r="CC507" s="1058"/>
      <c r="CD507" s="1058"/>
      <c r="CE507" s="1058"/>
      <c r="CF507" s="1058"/>
      <c r="CG507" s="1058"/>
      <c r="CH507" s="1058"/>
      <c r="CI507" s="1058"/>
      <c r="CJ507" s="1058"/>
      <c r="CK507" s="1058"/>
      <c r="CL507" s="1058"/>
      <c r="CM507" s="1058"/>
      <c r="CN507" s="1058"/>
      <c r="CO507" s="1058"/>
      <c r="CP507" s="1058"/>
      <c r="CQ507" s="1058"/>
      <c r="CR507" s="1058"/>
      <c r="CS507" s="1058"/>
      <c r="CT507" s="1058"/>
      <c r="CU507" s="1058"/>
      <c r="CV507" s="1058"/>
      <c r="CW507" s="1058"/>
      <c r="CX507" s="1058"/>
      <c r="CY507" s="1058"/>
      <c r="CZ507" s="1058"/>
      <c r="DA507" s="1058"/>
      <c r="DB507" s="1058"/>
      <c r="DC507" s="1058"/>
      <c r="DD507" s="1058"/>
      <c r="DE507" s="1058"/>
      <c r="DF507" s="1058"/>
      <c r="DG507" s="1058"/>
      <c r="DH507" s="1058"/>
      <c r="DI507" s="1058"/>
      <c r="DJ507" s="1058"/>
      <c r="DK507" s="1058"/>
      <c r="DL507" s="1058"/>
      <c r="DM507" s="1058"/>
      <c r="DN507" s="1058"/>
      <c r="DO507" s="1058"/>
      <c r="DP507" s="1058"/>
      <c r="DQ507" s="1058"/>
      <c r="DR507" s="1058"/>
      <c r="DS507" s="1058"/>
      <c r="DT507" s="1058"/>
      <c r="DU507" s="1058"/>
      <c r="DV507" s="1058"/>
      <c r="DW507" s="1058"/>
      <c r="DX507" s="1058"/>
      <c r="DY507" s="1058"/>
      <c r="DZ507" s="1058"/>
      <c r="EA507" s="1058"/>
      <c r="EB507" s="1058"/>
      <c r="EC507" s="1058"/>
      <c r="ED507" s="1058"/>
      <c r="EE507" s="1058"/>
      <c r="EF507" s="1058"/>
      <c r="EG507" s="1058"/>
      <c r="EH507" s="1058"/>
      <c r="EI507" s="1058"/>
      <c r="EJ507" s="1058"/>
      <c r="EK507" s="1058"/>
      <c r="EL507" s="1058"/>
      <c r="EM507" s="1058"/>
      <c r="EN507" s="1058"/>
      <c r="EO507" s="1058"/>
      <c r="EP507" s="1058"/>
      <c r="EQ507" s="1058"/>
      <c r="ER507" s="1058"/>
      <c r="ES507" s="1058"/>
      <c r="ET507" s="1058"/>
      <c r="EU507" s="1058"/>
      <c r="EV507" s="1058"/>
      <c r="EW507" s="1058"/>
      <c r="EX507" s="1058"/>
      <c r="EY507" s="1058"/>
      <c r="EZ507" s="1058"/>
      <c r="FA507" s="1058"/>
      <c r="FB507" s="1058"/>
      <c r="FC507" s="1058"/>
      <c r="FD507" s="1058"/>
      <c r="FE507" s="1058"/>
      <c r="FF507" s="1058"/>
      <c r="FG507" s="1058"/>
      <c r="FH507" s="1058"/>
      <c r="FI507" s="1058"/>
      <c r="FJ507" s="1058"/>
      <c r="FK507" s="1058"/>
      <c r="FL507" s="1058"/>
      <c r="FM507" s="1058"/>
      <c r="FN507" s="1058"/>
      <c r="FO507" s="1058"/>
      <c r="FP507" s="1058"/>
      <c r="FQ507" s="1058"/>
      <c r="FR507" s="1058"/>
      <c r="FS507" s="1058"/>
      <c r="FT507" s="1058"/>
      <c r="FU507" s="1058"/>
      <c r="FV507" s="1058"/>
      <c r="FW507" s="1058"/>
      <c r="FX507" s="1058"/>
      <c r="FY507" s="1058"/>
      <c r="FZ507" s="1058"/>
      <c r="GA507" s="1058"/>
      <c r="GB507" s="1058"/>
      <c r="GC507" s="1058"/>
      <c r="GD507" s="1058"/>
      <c r="GE507" s="1058"/>
      <c r="GF507" s="1058"/>
      <c r="GG507" s="1058"/>
      <c r="GH507" s="1058"/>
      <c r="GI507" s="1058"/>
      <c r="GJ507" s="1058"/>
      <c r="GK507" s="1058"/>
      <c r="GL507" s="1058"/>
      <c r="GM507" s="1058"/>
      <c r="GN507" s="1058"/>
      <c r="GO507" s="1058"/>
      <c r="GP507" s="1058"/>
      <c r="GQ507" s="1058"/>
      <c r="GR507" s="1058"/>
      <c r="GS507" s="1058"/>
      <c r="GT507" s="1058"/>
      <c r="GU507" s="1058"/>
      <c r="GV507" s="1058"/>
      <c r="GW507" s="1058"/>
      <c r="GX507" s="1058"/>
      <c r="GY507" s="1058"/>
      <c r="GZ507" s="1058"/>
      <c r="HA507" s="1058"/>
      <c r="HB507" s="1058"/>
      <c r="HC507" s="1058"/>
      <c r="HD507" s="1058"/>
      <c r="HE507" s="1058"/>
      <c r="HF507" s="1058"/>
      <c r="HG507" s="1058"/>
      <c r="HH507" s="1058"/>
      <c r="HI507" s="1058"/>
      <c r="HJ507" s="1058"/>
      <c r="HK507" s="1058"/>
      <c r="HL507" s="1058"/>
      <c r="HM507" s="1058"/>
      <c r="HN507" s="1058"/>
      <c r="HO507" s="1058"/>
      <c r="HP507" s="1058"/>
      <c r="HQ507" s="1058"/>
      <c r="HR507" s="1058"/>
      <c r="HS507" s="1058"/>
      <c r="HT507" s="1058"/>
      <c r="HU507" s="1058"/>
      <c r="HV507" s="1058"/>
      <c r="HW507" s="1058"/>
      <c r="HX507" s="1058"/>
      <c r="HY507" s="1058"/>
      <c r="HZ507" s="1058"/>
      <c r="IA507" s="1058"/>
      <c r="IB507" s="1058"/>
      <c r="IC507" s="1058"/>
      <c r="ID507" s="1058"/>
      <c r="IE507" s="1058"/>
      <c r="IF507" s="1058"/>
      <c r="IG507" s="1058"/>
      <c r="IH507" s="1058"/>
      <c r="II507" s="1058"/>
      <c r="IJ507" s="1058"/>
      <c r="IK507" s="1058"/>
      <c r="IL507" s="1058"/>
      <c r="IM507" s="1058"/>
      <c r="IN507" s="1058"/>
      <c r="IO507" s="1058"/>
      <c r="IP507" s="1058"/>
      <c r="IQ507" s="1058"/>
      <c r="IR507" s="1058"/>
    </row>
    <row r="508" spans="1:252">
      <c r="A508" s="1295"/>
      <c r="B508" s="1296" t="s">
        <v>875</v>
      </c>
      <c r="C508" s="1297"/>
      <c r="D508" s="1296" t="s">
        <v>856</v>
      </c>
      <c r="E508" s="1298">
        <v>12</v>
      </c>
      <c r="F508" s="783"/>
      <c r="G508" s="205">
        <f>+E508*F508</f>
        <v>0</v>
      </c>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c r="BN508" s="1058"/>
      <c r="BO508" s="1058"/>
      <c r="BP508" s="1058"/>
      <c r="BQ508" s="1058"/>
      <c r="BR508" s="1058"/>
      <c r="BS508" s="1058"/>
      <c r="BT508" s="1058"/>
      <c r="BU508" s="1058"/>
      <c r="BV508" s="1058"/>
      <c r="BW508" s="1058"/>
      <c r="BX508" s="1058"/>
      <c r="BY508" s="1058"/>
      <c r="BZ508" s="1058"/>
      <c r="CA508" s="1058"/>
      <c r="CB508" s="1058"/>
      <c r="CC508" s="1058"/>
      <c r="CD508" s="1058"/>
      <c r="CE508" s="1058"/>
      <c r="CF508" s="1058"/>
      <c r="CG508" s="1058"/>
      <c r="CH508" s="1058"/>
      <c r="CI508" s="1058"/>
      <c r="CJ508" s="1058"/>
      <c r="CK508" s="1058"/>
      <c r="CL508" s="1058"/>
      <c r="CM508" s="1058"/>
      <c r="CN508" s="1058"/>
      <c r="CO508" s="1058"/>
      <c r="CP508" s="1058"/>
      <c r="CQ508" s="1058"/>
      <c r="CR508" s="1058"/>
      <c r="CS508" s="1058"/>
      <c r="CT508" s="1058"/>
      <c r="CU508" s="1058"/>
      <c r="CV508" s="1058"/>
      <c r="CW508" s="1058"/>
      <c r="CX508" s="1058"/>
      <c r="CY508" s="1058"/>
      <c r="CZ508" s="1058"/>
      <c r="DA508" s="1058"/>
      <c r="DB508" s="1058"/>
      <c r="DC508" s="1058"/>
      <c r="DD508" s="1058"/>
      <c r="DE508" s="1058"/>
      <c r="DF508" s="1058"/>
      <c r="DG508" s="1058"/>
      <c r="DH508" s="1058"/>
      <c r="DI508" s="1058"/>
      <c r="DJ508" s="1058"/>
      <c r="DK508" s="1058"/>
      <c r="DL508" s="1058"/>
      <c r="DM508" s="1058"/>
      <c r="DN508" s="1058"/>
      <c r="DO508" s="1058"/>
      <c r="DP508" s="1058"/>
      <c r="DQ508" s="1058"/>
      <c r="DR508" s="1058"/>
      <c r="DS508" s="1058"/>
      <c r="DT508" s="1058"/>
      <c r="DU508" s="1058"/>
      <c r="DV508" s="1058"/>
      <c r="DW508" s="1058"/>
      <c r="DX508" s="1058"/>
      <c r="DY508" s="1058"/>
      <c r="DZ508" s="1058"/>
      <c r="EA508" s="1058"/>
      <c r="EB508" s="1058"/>
      <c r="EC508" s="1058"/>
      <c r="ED508" s="1058"/>
      <c r="EE508" s="1058"/>
      <c r="EF508" s="1058"/>
      <c r="EG508" s="1058"/>
      <c r="EH508" s="1058"/>
      <c r="EI508" s="1058"/>
      <c r="EJ508" s="1058"/>
      <c r="EK508" s="1058"/>
      <c r="EL508" s="1058"/>
      <c r="EM508" s="1058"/>
      <c r="EN508" s="1058"/>
      <c r="EO508" s="1058"/>
      <c r="EP508" s="1058"/>
      <c r="EQ508" s="1058"/>
      <c r="ER508" s="1058"/>
      <c r="ES508" s="1058"/>
      <c r="ET508" s="1058"/>
      <c r="EU508" s="1058"/>
      <c r="EV508" s="1058"/>
      <c r="EW508" s="1058"/>
      <c r="EX508" s="1058"/>
      <c r="EY508" s="1058"/>
      <c r="EZ508" s="1058"/>
      <c r="FA508" s="1058"/>
      <c r="FB508" s="1058"/>
      <c r="FC508" s="1058"/>
      <c r="FD508" s="1058"/>
      <c r="FE508" s="1058"/>
      <c r="FF508" s="1058"/>
      <c r="FG508" s="1058"/>
      <c r="FH508" s="1058"/>
      <c r="FI508" s="1058"/>
      <c r="FJ508" s="1058"/>
      <c r="FK508" s="1058"/>
      <c r="FL508" s="1058"/>
      <c r="FM508" s="1058"/>
      <c r="FN508" s="1058"/>
      <c r="FO508" s="1058"/>
      <c r="FP508" s="1058"/>
      <c r="FQ508" s="1058"/>
      <c r="FR508" s="1058"/>
      <c r="FS508" s="1058"/>
      <c r="FT508" s="1058"/>
      <c r="FU508" s="1058"/>
      <c r="FV508" s="1058"/>
      <c r="FW508" s="1058"/>
      <c r="FX508" s="1058"/>
      <c r="FY508" s="1058"/>
      <c r="FZ508" s="1058"/>
      <c r="GA508" s="1058"/>
      <c r="GB508" s="1058"/>
      <c r="GC508" s="1058"/>
      <c r="GD508" s="1058"/>
      <c r="GE508" s="1058"/>
      <c r="GF508" s="1058"/>
      <c r="GG508" s="1058"/>
      <c r="GH508" s="1058"/>
      <c r="GI508" s="1058"/>
      <c r="GJ508" s="1058"/>
      <c r="GK508" s="1058"/>
      <c r="GL508" s="1058"/>
      <c r="GM508" s="1058"/>
      <c r="GN508" s="1058"/>
      <c r="GO508" s="1058"/>
      <c r="GP508" s="1058"/>
      <c r="GQ508" s="1058"/>
      <c r="GR508" s="1058"/>
      <c r="GS508" s="1058"/>
      <c r="GT508" s="1058"/>
      <c r="GU508" s="1058"/>
      <c r="GV508" s="1058"/>
      <c r="GW508" s="1058"/>
      <c r="GX508" s="1058"/>
      <c r="GY508" s="1058"/>
      <c r="GZ508" s="1058"/>
      <c r="HA508" s="1058"/>
      <c r="HB508" s="1058"/>
      <c r="HC508" s="1058"/>
      <c r="HD508" s="1058"/>
      <c r="HE508" s="1058"/>
      <c r="HF508" s="1058"/>
      <c r="HG508" s="1058"/>
      <c r="HH508" s="1058"/>
      <c r="HI508" s="1058"/>
      <c r="HJ508" s="1058"/>
      <c r="HK508" s="1058"/>
      <c r="HL508" s="1058"/>
      <c r="HM508" s="1058"/>
      <c r="HN508" s="1058"/>
      <c r="HO508" s="1058"/>
      <c r="HP508" s="1058"/>
      <c r="HQ508" s="1058"/>
      <c r="HR508" s="1058"/>
      <c r="HS508" s="1058"/>
      <c r="HT508" s="1058"/>
      <c r="HU508" s="1058"/>
      <c r="HV508" s="1058"/>
      <c r="HW508" s="1058"/>
      <c r="HX508" s="1058"/>
      <c r="HY508" s="1058"/>
      <c r="HZ508" s="1058"/>
      <c r="IA508" s="1058"/>
      <c r="IB508" s="1058"/>
      <c r="IC508" s="1058"/>
      <c r="ID508" s="1058"/>
      <c r="IE508" s="1058"/>
      <c r="IF508" s="1058"/>
      <c r="IG508" s="1058"/>
      <c r="IH508" s="1058"/>
      <c r="II508" s="1058"/>
      <c r="IJ508" s="1058"/>
      <c r="IK508" s="1058"/>
      <c r="IL508" s="1058"/>
      <c r="IM508" s="1058"/>
      <c r="IN508" s="1058"/>
      <c r="IO508" s="1058"/>
      <c r="IP508" s="1058"/>
      <c r="IQ508" s="1058"/>
      <c r="IR508" s="1058"/>
    </row>
    <row r="509" spans="1:252">
      <c r="A509" s="1295"/>
      <c r="B509" s="1296"/>
      <c r="C509" s="1297"/>
      <c r="D509" s="1296"/>
      <c r="E509" s="1298"/>
      <c r="F509" s="1515"/>
      <c r="G509" s="1058"/>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c r="BN509" s="1058"/>
      <c r="BO509" s="1058"/>
      <c r="BP509" s="1058"/>
      <c r="BQ509" s="1058"/>
      <c r="BR509" s="1058"/>
      <c r="BS509" s="1058"/>
      <c r="BT509" s="1058"/>
      <c r="BU509" s="1058"/>
      <c r="BV509" s="1058"/>
      <c r="BW509" s="1058"/>
      <c r="BX509" s="1058"/>
      <c r="BY509" s="1058"/>
      <c r="BZ509" s="1058"/>
      <c r="CA509" s="1058"/>
      <c r="CB509" s="1058"/>
      <c r="CC509" s="1058"/>
      <c r="CD509" s="1058"/>
      <c r="CE509" s="1058"/>
      <c r="CF509" s="1058"/>
      <c r="CG509" s="1058"/>
      <c r="CH509" s="1058"/>
      <c r="CI509" s="1058"/>
      <c r="CJ509" s="1058"/>
      <c r="CK509" s="1058"/>
      <c r="CL509" s="1058"/>
      <c r="CM509" s="1058"/>
      <c r="CN509" s="1058"/>
      <c r="CO509" s="1058"/>
      <c r="CP509" s="1058"/>
      <c r="CQ509" s="1058"/>
      <c r="CR509" s="1058"/>
      <c r="CS509" s="1058"/>
      <c r="CT509" s="1058"/>
      <c r="CU509" s="1058"/>
      <c r="CV509" s="1058"/>
      <c r="CW509" s="1058"/>
      <c r="CX509" s="1058"/>
      <c r="CY509" s="1058"/>
      <c r="CZ509" s="1058"/>
      <c r="DA509" s="1058"/>
      <c r="DB509" s="1058"/>
      <c r="DC509" s="1058"/>
      <c r="DD509" s="1058"/>
      <c r="DE509" s="1058"/>
      <c r="DF509" s="1058"/>
      <c r="DG509" s="1058"/>
      <c r="DH509" s="1058"/>
      <c r="DI509" s="1058"/>
      <c r="DJ509" s="1058"/>
      <c r="DK509" s="1058"/>
      <c r="DL509" s="1058"/>
      <c r="DM509" s="1058"/>
      <c r="DN509" s="1058"/>
      <c r="DO509" s="1058"/>
      <c r="DP509" s="1058"/>
      <c r="DQ509" s="1058"/>
      <c r="DR509" s="1058"/>
      <c r="DS509" s="1058"/>
      <c r="DT509" s="1058"/>
      <c r="DU509" s="1058"/>
      <c r="DV509" s="1058"/>
      <c r="DW509" s="1058"/>
      <c r="DX509" s="1058"/>
      <c r="DY509" s="1058"/>
      <c r="DZ509" s="1058"/>
      <c r="EA509" s="1058"/>
      <c r="EB509" s="1058"/>
      <c r="EC509" s="1058"/>
      <c r="ED509" s="1058"/>
      <c r="EE509" s="1058"/>
      <c r="EF509" s="1058"/>
      <c r="EG509" s="1058"/>
      <c r="EH509" s="1058"/>
      <c r="EI509" s="1058"/>
      <c r="EJ509" s="1058"/>
      <c r="EK509" s="1058"/>
      <c r="EL509" s="1058"/>
      <c r="EM509" s="1058"/>
      <c r="EN509" s="1058"/>
      <c r="EO509" s="1058"/>
      <c r="EP509" s="1058"/>
      <c r="EQ509" s="1058"/>
      <c r="ER509" s="1058"/>
      <c r="ES509" s="1058"/>
      <c r="ET509" s="1058"/>
      <c r="EU509" s="1058"/>
      <c r="EV509" s="1058"/>
      <c r="EW509" s="1058"/>
      <c r="EX509" s="1058"/>
      <c r="EY509" s="1058"/>
      <c r="EZ509" s="1058"/>
      <c r="FA509" s="1058"/>
      <c r="FB509" s="1058"/>
      <c r="FC509" s="1058"/>
      <c r="FD509" s="1058"/>
      <c r="FE509" s="1058"/>
      <c r="FF509" s="1058"/>
      <c r="FG509" s="1058"/>
      <c r="FH509" s="1058"/>
      <c r="FI509" s="1058"/>
      <c r="FJ509" s="1058"/>
      <c r="FK509" s="1058"/>
      <c r="FL509" s="1058"/>
      <c r="FM509" s="1058"/>
      <c r="FN509" s="1058"/>
      <c r="FO509" s="1058"/>
      <c r="FP509" s="1058"/>
      <c r="FQ509" s="1058"/>
      <c r="FR509" s="1058"/>
      <c r="FS509" s="1058"/>
      <c r="FT509" s="1058"/>
      <c r="FU509" s="1058"/>
      <c r="FV509" s="1058"/>
      <c r="FW509" s="1058"/>
      <c r="FX509" s="1058"/>
      <c r="FY509" s="1058"/>
      <c r="FZ509" s="1058"/>
      <c r="GA509" s="1058"/>
      <c r="GB509" s="1058"/>
      <c r="GC509" s="1058"/>
      <c r="GD509" s="1058"/>
      <c r="GE509" s="1058"/>
      <c r="GF509" s="1058"/>
      <c r="GG509" s="1058"/>
      <c r="GH509" s="1058"/>
      <c r="GI509" s="1058"/>
      <c r="GJ509" s="1058"/>
      <c r="GK509" s="1058"/>
      <c r="GL509" s="1058"/>
      <c r="GM509" s="1058"/>
      <c r="GN509" s="1058"/>
      <c r="GO509" s="1058"/>
      <c r="GP509" s="1058"/>
      <c r="GQ509" s="1058"/>
      <c r="GR509" s="1058"/>
      <c r="GS509" s="1058"/>
      <c r="GT509" s="1058"/>
      <c r="GU509" s="1058"/>
      <c r="GV509" s="1058"/>
      <c r="GW509" s="1058"/>
      <c r="GX509" s="1058"/>
      <c r="GY509" s="1058"/>
      <c r="GZ509" s="1058"/>
      <c r="HA509" s="1058"/>
      <c r="HB509" s="1058"/>
      <c r="HC509" s="1058"/>
      <c r="HD509" s="1058"/>
      <c r="HE509" s="1058"/>
      <c r="HF509" s="1058"/>
      <c r="HG509" s="1058"/>
      <c r="HH509" s="1058"/>
      <c r="HI509" s="1058"/>
      <c r="HJ509" s="1058"/>
      <c r="HK509" s="1058"/>
      <c r="HL509" s="1058"/>
      <c r="HM509" s="1058"/>
      <c r="HN509" s="1058"/>
      <c r="HO509" s="1058"/>
      <c r="HP509" s="1058"/>
      <c r="HQ509" s="1058"/>
      <c r="HR509" s="1058"/>
      <c r="HS509" s="1058"/>
      <c r="HT509" s="1058"/>
      <c r="HU509" s="1058"/>
      <c r="HV509" s="1058"/>
      <c r="HW509" s="1058"/>
      <c r="HX509" s="1058"/>
      <c r="HY509" s="1058"/>
      <c r="HZ509" s="1058"/>
      <c r="IA509" s="1058"/>
      <c r="IB509" s="1058"/>
      <c r="IC509" s="1058"/>
      <c r="ID509" s="1058"/>
      <c r="IE509" s="1058"/>
      <c r="IF509" s="1058"/>
      <c r="IG509" s="1058"/>
      <c r="IH509" s="1058"/>
      <c r="II509" s="1058"/>
      <c r="IJ509" s="1058"/>
      <c r="IK509" s="1058"/>
      <c r="IL509" s="1058"/>
      <c r="IM509" s="1058"/>
      <c r="IN509" s="1058"/>
      <c r="IO509" s="1058"/>
      <c r="IP509" s="1058"/>
      <c r="IQ509" s="1058"/>
      <c r="IR509" s="1058"/>
    </row>
    <row r="510" spans="1:252" ht="25.5">
      <c r="A510" s="1147" t="s">
        <v>44</v>
      </c>
      <c r="B510" s="1179" t="s">
        <v>874</v>
      </c>
      <c r="C510" s="1221"/>
      <c r="D510" s="1177"/>
      <c r="E510" s="1146"/>
      <c r="F510" s="1515"/>
      <c r="G510" s="1058"/>
      <c r="H510" s="1058"/>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c r="BN510" s="1058"/>
      <c r="BO510" s="1058"/>
      <c r="BP510" s="1058"/>
      <c r="BQ510" s="1058"/>
      <c r="BR510" s="1058"/>
      <c r="BS510" s="1058"/>
      <c r="BT510" s="1058"/>
      <c r="BU510" s="1058"/>
      <c r="BV510" s="1058"/>
      <c r="BW510" s="1058"/>
      <c r="BX510" s="1058"/>
      <c r="BY510" s="1058"/>
      <c r="BZ510" s="1058"/>
      <c r="CA510" s="1058"/>
      <c r="CB510" s="1058"/>
      <c r="CC510" s="1058"/>
      <c r="CD510" s="1058"/>
      <c r="CE510" s="1058"/>
      <c r="CF510" s="1058"/>
      <c r="CG510" s="1058"/>
      <c r="CH510" s="1058"/>
      <c r="CI510" s="1058"/>
      <c r="CJ510" s="1058"/>
      <c r="CK510" s="1058"/>
      <c r="CL510" s="1058"/>
      <c r="CM510" s="1058"/>
      <c r="CN510" s="1058"/>
      <c r="CO510" s="1058"/>
      <c r="CP510" s="1058"/>
      <c r="CQ510" s="1058"/>
      <c r="CR510" s="1058"/>
      <c r="CS510" s="1058"/>
      <c r="CT510" s="1058"/>
      <c r="CU510" s="1058"/>
      <c r="CV510" s="1058"/>
      <c r="CW510" s="1058"/>
      <c r="CX510" s="1058"/>
      <c r="CY510" s="1058"/>
      <c r="CZ510" s="1058"/>
      <c r="DA510" s="1058"/>
      <c r="DB510" s="1058"/>
      <c r="DC510" s="1058"/>
      <c r="DD510" s="1058"/>
      <c r="DE510" s="1058"/>
      <c r="DF510" s="1058"/>
      <c r="DG510" s="1058"/>
      <c r="DH510" s="1058"/>
      <c r="DI510" s="1058"/>
      <c r="DJ510" s="1058"/>
      <c r="DK510" s="1058"/>
      <c r="DL510" s="1058"/>
      <c r="DM510" s="1058"/>
      <c r="DN510" s="1058"/>
      <c r="DO510" s="1058"/>
      <c r="DP510" s="1058"/>
      <c r="DQ510" s="1058"/>
      <c r="DR510" s="1058"/>
      <c r="DS510" s="1058"/>
      <c r="DT510" s="1058"/>
      <c r="DU510" s="1058"/>
      <c r="DV510" s="1058"/>
      <c r="DW510" s="1058"/>
      <c r="DX510" s="1058"/>
      <c r="DY510" s="1058"/>
      <c r="DZ510" s="1058"/>
      <c r="EA510" s="1058"/>
      <c r="EB510" s="1058"/>
      <c r="EC510" s="1058"/>
      <c r="ED510" s="1058"/>
      <c r="EE510" s="1058"/>
      <c r="EF510" s="1058"/>
      <c r="EG510" s="1058"/>
      <c r="EH510" s="1058"/>
      <c r="EI510" s="1058"/>
      <c r="EJ510" s="1058"/>
      <c r="EK510" s="1058"/>
      <c r="EL510" s="1058"/>
      <c r="EM510" s="1058"/>
      <c r="EN510" s="1058"/>
      <c r="EO510" s="1058"/>
      <c r="EP510" s="1058"/>
      <c r="EQ510" s="1058"/>
      <c r="ER510" s="1058"/>
      <c r="ES510" s="1058"/>
      <c r="ET510" s="1058"/>
      <c r="EU510" s="1058"/>
      <c r="EV510" s="1058"/>
      <c r="EW510" s="1058"/>
      <c r="EX510" s="1058"/>
      <c r="EY510" s="1058"/>
      <c r="EZ510" s="1058"/>
      <c r="FA510" s="1058"/>
      <c r="FB510" s="1058"/>
      <c r="FC510" s="1058"/>
      <c r="FD510" s="1058"/>
      <c r="FE510" s="1058"/>
      <c r="FF510" s="1058"/>
      <c r="FG510" s="1058"/>
      <c r="FH510" s="1058"/>
      <c r="FI510" s="1058"/>
      <c r="FJ510" s="1058"/>
      <c r="FK510" s="1058"/>
      <c r="FL510" s="1058"/>
      <c r="FM510" s="1058"/>
      <c r="FN510" s="1058"/>
      <c r="FO510" s="1058"/>
      <c r="FP510" s="1058"/>
      <c r="FQ510" s="1058"/>
      <c r="FR510" s="1058"/>
      <c r="FS510" s="1058"/>
      <c r="FT510" s="1058"/>
      <c r="FU510" s="1058"/>
      <c r="FV510" s="1058"/>
      <c r="FW510" s="1058"/>
      <c r="FX510" s="1058"/>
      <c r="FY510" s="1058"/>
      <c r="FZ510" s="1058"/>
      <c r="GA510" s="1058"/>
      <c r="GB510" s="1058"/>
      <c r="GC510" s="1058"/>
      <c r="GD510" s="1058"/>
      <c r="GE510" s="1058"/>
      <c r="GF510" s="1058"/>
      <c r="GG510" s="1058"/>
      <c r="GH510" s="1058"/>
      <c r="GI510" s="1058"/>
      <c r="GJ510" s="1058"/>
      <c r="GK510" s="1058"/>
      <c r="GL510" s="1058"/>
      <c r="GM510" s="1058"/>
      <c r="GN510" s="1058"/>
      <c r="GO510" s="1058"/>
      <c r="GP510" s="1058"/>
      <c r="GQ510" s="1058"/>
      <c r="GR510" s="1058"/>
      <c r="GS510" s="1058"/>
      <c r="GT510" s="1058"/>
      <c r="GU510" s="1058"/>
      <c r="GV510" s="1058"/>
      <c r="GW510" s="1058"/>
      <c r="GX510" s="1058"/>
      <c r="GY510" s="1058"/>
      <c r="GZ510" s="1058"/>
      <c r="HA510" s="1058"/>
      <c r="HB510" s="1058"/>
      <c r="HC510" s="1058"/>
      <c r="HD510" s="1058"/>
      <c r="HE510" s="1058"/>
      <c r="HF510" s="1058"/>
      <c r="HG510" s="1058"/>
      <c r="HH510" s="1058"/>
      <c r="HI510" s="1058"/>
      <c r="HJ510" s="1058"/>
      <c r="HK510" s="1058"/>
      <c r="HL510" s="1058"/>
      <c r="HM510" s="1058"/>
      <c r="HN510" s="1058"/>
      <c r="HO510" s="1058"/>
      <c r="HP510" s="1058"/>
      <c r="HQ510" s="1058"/>
      <c r="HR510" s="1058"/>
      <c r="HS510" s="1058"/>
      <c r="HT510" s="1058"/>
      <c r="HU510" s="1058"/>
      <c r="HV510" s="1058"/>
      <c r="HW510" s="1058"/>
      <c r="HX510" s="1058"/>
      <c r="HY510" s="1058"/>
      <c r="HZ510" s="1058"/>
      <c r="IA510" s="1058"/>
      <c r="IB510" s="1058"/>
      <c r="IC510" s="1058"/>
      <c r="ID510" s="1058"/>
      <c r="IE510" s="1058"/>
      <c r="IF510" s="1058"/>
      <c r="IG510" s="1058"/>
      <c r="IH510" s="1058"/>
      <c r="II510" s="1058"/>
      <c r="IJ510" s="1058"/>
      <c r="IK510" s="1058"/>
      <c r="IL510" s="1058"/>
      <c r="IM510" s="1058"/>
      <c r="IN510" s="1058"/>
      <c r="IO510" s="1058"/>
      <c r="IP510" s="1058"/>
      <c r="IQ510" s="1058"/>
      <c r="IR510" s="1058"/>
    </row>
    <row r="511" spans="1:252" ht="25.5">
      <c r="A511" s="1295"/>
      <c r="B511" s="1296" t="s">
        <v>869</v>
      </c>
      <c r="C511" s="1297"/>
      <c r="D511" s="1296" t="s">
        <v>62</v>
      </c>
      <c r="E511" s="1298">
        <v>1</v>
      </c>
      <c r="F511" s="783"/>
      <c r="G511" s="205">
        <f>+E511*F511</f>
        <v>0</v>
      </c>
      <c r="H511" s="1058"/>
      <c r="I511" s="1058"/>
      <c r="J511" s="1058"/>
      <c r="K511" s="1058"/>
      <c r="L511" s="1058"/>
      <c r="M511" s="1058"/>
      <c r="N511" s="1058"/>
      <c r="O511" s="1058"/>
      <c r="P511" s="1058"/>
      <c r="Q511" s="1058"/>
      <c r="R511" s="1058"/>
      <c r="S511" s="1058"/>
      <c r="T511" s="1058"/>
      <c r="U511" s="1058"/>
      <c r="V511" s="1058"/>
      <c r="W511" s="1058"/>
      <c r="X511" s="1058"/>
      <c r="Y511" s="1058"/>
      <c r="Z511" s="1058"/>
      <c r="AA511" s="1058"/>
      <c r="AB511" s="1058"/>
      <c r="AC511" s="1058"/>
      <c r="AD511" s="1058"/>
      <c r="AE511" s="1058"/>
      <c r="AF511" s="1058"/>
      <c r="AG511" s="1058"/>
      <c r="AH511" s="1058"/>
      <c r="AI511" s="1058"/>
      <c r="AJ511" s="1058"/>
      <c r="AK511" s="1058"/>
      <c r="AL511" s="1058"/>
      <c r="AM511" s="1058"/>
      <c r="AN511" s="1058"/>
      <c r="AO511" s="1058"/>
      <c r="AP511" s="1058"/>
      <c r="AQ511" s="1058"/>
      <c r="AR511" s="1058"/>
      <c r="AS511" s="1058"/>
      <c r="AT511" s="1058"/>
      <c r="AU511" s="1058"/>
      <c r="AV511" s="1058"/>
      <c r="AW511" s="1058"/>
      <c r="AX511" s="1058"/>
      <c r="AY511" s="1058"/>
      <c r="AZ511" s="1058"/>
      <c r="BA511" s="1058"/>
      <c r="BB511" s="1058"/>
      <c r="BC511" s="1058"/>
      <c r="BD511" s="1058"/>
      <c r="BE511" s="1058"/>
      <c r="BF511" s="1058"/>
      <c r="BG511" s="1058"/>
      <c r="BH511" s="1058"/>
      <c r="BI511" s="1058"/>
      <c r="BJ511" s="1058"/>
      <c r="BK511" s="1058"/>
      <c r="BL511" s="1058"/>
      <c r="BM511" s="1058"/>
      <c r="BN511" s="1058"/>
      <c r="BO511" s="1058"/>
      <c r="BP511" s="1058"/>
      <c r="BQ511" s="1058"/>
      <c r="BR511" s="1058"/>
      <c r="BS511" s="1058"/>
      <c r="BT511" s="1058"/>
      <c r="BU511" s="1058"/>
      <c r="BV511" s="1058"/>
      <c r="BW511" s="1058"/>
      <c r="BX511" s="1058"/>
      <c r="BY511" s="1058"/>
      <c r="BZ511" s="1058"/>
      <c r="CA511" s="1058"/>
      <c r="CB511" s="1058"/>
      <c r="CC511" s="1058"/>
      <c r="CD511" s="1058"/>
      <c r="CE511" s="1058"/>
      <c r="CF511" s="1058"/>
      <c r="CG511" s="1058"/>
      <c r="CH511" s="1058"/>
      <c r="CI511" s="1058"/>
      <c r="CJ511" s="1058"/>
      <c r="CK511" s="1058"/>
      <c r="CL511" s="1058"/>
      <c r="CM511" s="1058"/>
      <c r="CN511" s="1058"/>
      <c r="CO511" s="1058"/>
      <c r="CP511" s="1058"/>
      <c r="CQ511" s="1058"/>
      <c r="CR511" s="1058"/>
      <c r="CS511" s="1058"/>
      <c r="CT511" s="1058"/>
      <c r="CU511" s="1058"/>
      <c r="CV511" s="1058"/>
      <c r="CW511" s="1058"/>
      <c r="CX511" s="1058"/>
      <c r="CY511" s="1058"/>
      <c r="CZ511" s="1058"/>
      <c r="DA511" s="1058"/>
      <c r="DB511" s="1058"/>
      <c r="DC511" s="1058"/>
      <c r="DD511" s="1058"/>
      <c r="DE511" s="1058"/>
      <c r="DF511" s="1058"/>
      <c r="DG511" s="1058"/>
      <c r="DH511" s="1058"/>
      <c r="DI511" s="1058"/>
      <c r="DJ511" s="1058"/>
      <c r="DK511" s="1058"/>
      <c r="DL511" s="1058"/>
      <c r="DM511" s="1058"/>
      <c r="DN511" s="1058"/>
      <c r="DO511" s="1058"/>
      <c r="DP511" s="1058"/>
      <c r="DQ511" s="1058"/>
      <c r="DR511" s="1058"/>
      <c r="DS511" s="1058"/>
      <c r="DT511" s="1058"/>
      <c r="DU511" s="1058"/>
      <c r="DV511" s="1058"/>
      <c r="DW511" s="1058"/>
      <c r="DX511" s="1058"/>
      <c r="DY511" s="1058"/>
      <c r="DZ511" s="1058"/>
      <c r="EA511" s="1058"/>
      <c r="EB511" s="1058"/>
      <c r="EC511" s="1058"/>
      <c r="ED511" s="1058"/>
      <c r="EE511" s="1058"/>
      <c r="EF511" s="1058"/>
      <c r="EG511" s="1058"/>
      <c r="EH511" s="1058"/>
      <c r="EI511" s="1058"/>
      <c r="EJ511" s="1058"/>
      <c r="EK511" s="1058"/>
      <c r="EL511" s="1058"/>
      <c r="EM511" s="1058"/>
      <c r="EN511" s="1058"/>
      <c r="EO511" s="1058"/>
      <c r="EP511" s="1058"/>
      <c r="EQ511" s="1058"/>
      <c r="ER511" s="1058"/>
      <c r="ES511" s="1058"/>
      <c r="ET511" s="1058"/>
      <c r="EU511" s="1058"/>
      <c r="EV511" s="1058"/>
      <c r="EW511" s="1058"/>
      <c r="EX511" s="1058"/>
      <c r="EY511" s="1058"/>
      <c r="EZ511" s="1058"/>
      <c r="FA511" s="1058"/>
      <c r="FB511" s="1058"/>
      <c r="FC511" s="1058"/>
      <c r="FD511" s="1058"/>
      <c r="FE511" s="1058"/>
      <c r="FF511" s="1058"/>
      <c r="FG511" s="1058"/>
      <c r="FH511" s="1058"/>
      <c r="FI511" s="1058"/>
      <c r="FJ511" s="1058"/>
      <c r="FK511" s="1058"/>
      <c r="FL511" s="1058"/>
      <c r="FM511" s="1058"/>
      <c r="FN511" s="1058"/>
      <c r="FO511" s="1058"/>
      <c r="FP511" s="1058"/>
      <c r="FQ511" s="1058"/>
      <c r="FR511" s="1058"/>
      <c r="FS511" s="1058"/>
      <c r="FT511" s="1058"/>
      <c r="FU511" s="1058"/>
      <c r="FV511" s="1058"/>
      <c r="FW511" s="1058"/>
      <c r="FX511" s="1058"/>
      <c r="FY511" s="1058"/>
      <c r="FZ511" s="1058"/>
      <c r="GA511" s="1058"/>
      <c r="GB511" s="1058"/>
      <c r="GC511" s="1058"/>
      <c r="GD511" s="1058"/>
      <c r="GE511" s="1058"/>
      <c r="GF511" s="1058"/>
      <c r="GG511" s="1058"/>
      <c r="GH511" s="1058"/>
      <c r="GI511" s="1058"/>
      <c r="GJ511" s="1058"/>
      <c r="GK511" s="1058"/>
      <c r="GL511" s="1058"/>
      <c r="GM511" s="1058"/>
      <c r="GN511" s="1058"/>
      <c r="GO511" s="1058"/>
      <c r="GP511" s="1058"/>
      <c r="GQ511" s="1058"/>
      <c r="GR511" s="1058"/>
      <c r="GS511" s="1058"/>
      <c r="GT511" s="1058"/>
      <c r="GU511" s="1058"/>
      <c r="GV511" s="1058"/>
      <c r="GW511" s="1058"/>
      <c r="GX511" s="1058"/>
      <c r="GY511" s="1058"/>
      <c r="GZ511" s="1058"/>
      <c r="HA511" s="1058"/>
      <c r="HB511" s="1058"/>
      <c r="HC511" s="1058"/>
      <c r="HD511" s="1058"/>
      <c r="HE511" s="1058"/>
      <c r="HF511" s="1058"/>
      <c r="HG511" s="1058"/>
      <c r="HH511" s="1058"/>
      <c r="HI511" s="1058"/>
      <c r="HJ511" s="1058"/>
      <c r="HK511" s="1058"/>
      <c r="HL511" s="1058"/>
      <c r="HM511" s="1058"/>
      <c r="HN511" s="1058"/>
      <c r="HO511" s="1058"/>
      <c r="HP511" s="1058"/>
      <c r="HQ511" s="1058"/>
      <c r="HR511" s="1058"/>
      <c r="HS511" s="1058"/>
      <c r="HT511" s="1058"/>
      <c r="HU511" s="1058"/>
      <c r="HV511" s="1058"/>
      <c r="HW511" s="1058"/>
      <c r="HX511" s="1058"/>
      <c r="HY511" s="1058"/>
      <c r="HZ511" s="1058"/>
      <c r="IA511" s="1058"/>
      <c r="IB511" s="1058"/>
      <c r="IC511" s="1058"/>
      <c r="ID511" s="1058"/>
      <c r="IE511" s="1058"/>
      <c r="IF511" s="1058"/>
      <c r="IG511" s="1058"/>
      <c r="IH511" s="1058"/>
      <c r="II511" s="1058"/>
      <c r="IJ511" s="1058"/>
      <c r="IK511" s="1058"/>
      <c r="IL511" s="1058"/>
      <c r="IM511" s="1058"/>
      <c r="IN511" s="1058"/>
      <c r="IO511" s="1058"/>
      <c r="IP511" s="1058"/>
      <c r="IQ511" s="1058"/>
      <c r="IR511" s="1058"/>
    </row>
    <row r="512" spans="1:252">
      <c r="A512" s="1295"/>
      <c r="B512" s="1296"/>
      <c r="C512" s="1297"/>
      <c r="D512" s="1296"/>
      <c r="E512" s="1298"/>
      <c r="F512" s="1515"/>
      <c r="G512" s="1058"/>
      <c r="H512" s="1058"/>
      <c r="I512" s="1058"/>
      <c r="J512" s="1058"/>
      <c r="K512" s="1058"/>
      <c r="L512" s="1058"/>
      <c r="M512" s="1058"/>
      <c r="N512" s="1058"/>
      <c r="O512" s="1058"/>
      <c r="P512" s="1058"/>
      <c r="Q512" s="1058"/>
      <c r="R512" s="1058"/>
      <c r="S512" s="1058"/>
      <c r="T512" s="1058"/>
      <c r="U512" s="1058"/>
      <c r="V512" s="1058"/>
      <c r="W512" s="1058"/>
      <c r="X512" s="1058"/>
      <c r="Y512" s="1058"/>
      <c r="Z512" s="1058"/>
      <c r="AA512" s="1058"/>
      <c r="AB512" s="1058"/>
      <c r="AC512" s="1058"/>
      <c r="AD512" s="1058"/>
      <c r="AE512" s="1058"/>
      <c r="AF512" s="1058"/>
      <c r="AG512" s="1058"/>
      <c r="AH512" s="1058"/>
      <c r="AI512" s="1058"/>
      <c r="AJ512" s="1058"/>
      <c r="AK512" s="1058"/>
      <c r="AL512" s="1058"/>
      <c r="AM512" s="1058"/>
      <c r="AN512" s="1058"/>
      <c r="AO512" s="1058"/>
      <c r="AP512" s="1058"/>
      <c r="AQ512" s="1058"/>
      <c r="AR512" s="1058"/>
      <c r="AS512" s="1058"/>
      <c r="AT512" s="1058"/>
      <c r="AU512" s="1058"/>
      <c r="AV512" s="1058"/>
      <c r="AW512" s="1058"/>
      <c r="AX512" s="1058"/>
      <c r="AY512" s="1058"/>
      <c r="AZ512" s="1058"/>
      <c r="BA512" s="1058"/>
      <c r="BB512" s="1058"/>
      <c r="BC512" s="1058"/>
      <c r="BD512" s="1058"/>
      <c r="BE512" s="1058"/>
      <c r="BF512" s="1058"/>
      <c r="BG512" s="1058"/>
      <c r="BH512" s="1058"/>
      <c r="BI512" s="1058"/>
      <c r="BJ512" s="1058"/>
      <c r="BK512" s="1058"/>
      <c r="BL512" s="1058"/>
      <c r="BM512" s="1058"/>
      <c r="BN512" s="1058"/>
      <c r="BO512" s="1058"/>
      <c r="BP512" s="1058"/>
      <c r="BQ512" s="1058"/>
      <c r="BR512" s="1058"/>
      <c r="BS512" s="1058"/>
      <c r="BT512" s="1058"/>
      <c r="BU512" s="1058"/>
      <c r="BV512" s="1058"/>
      <c r="BW512" s="1058"/>
      <c r="BX512" s="1058"/>
      <c r="BY512" s="1058"/>
      <c r="BZ512" s="1058"/>
      <c r="CA512" s="1058"/>
      <c r="CB512" s="1058"/>
      <c r="CC512" s="1058"/>
      <c r="CD512" s="1058"/>
      <c r="CE512" s="1058"/>
      <c r="CF512" s="1058"/>
      <c r="CG512" s="1058"/>
      <c r="CH512" s="1058"/>
      <c r="CI512" s="1058"/>
      <c r="CJ512" s="1058"/>
      <c r="CK512" s="1058"/>
      <c r="CL512" s="1058"/>
      <c r="CM512" s="1058"/>
      <c r="CN512" s="1058"/>
      <c r="CO512" s="1058"/>
      <c r="CP512" s="1058"/>
      <c r="CQ512" s="1058"/>
      <c r="CR512" s="1058"/>
      <c r="CS512" s="1058"/>
      <c r="CT512" s="1058"/>
      <c r="CU512" s="1058"/>
      <c r="CV512" s="1058"/>
      <c r="CW512" s="1058"/>
      <c r="CX512" s="1058"/>
      <c r="CY512" s="1058"/>
      <c r="CZ512" s="1058"/>
      <c r="DA512" s="1058"/>
      <c r="DB512" s="1058"/>
      <c r="DC512" s="1058"/>
      <c r="DD512" s="1058"/>
      <c r="DE512" s="1058"/>
      <c r="DF512" s="1058"/>
      <c r="DG512" s="1058"/>
      <c r="DH512" s="1058"/>
      <c r="DI512" s="1058"/>
      <c r="DJ512" s="1058"/>
      <c r="DK512" s="1058"/>
      <c r="DL512" s="1058"/>
      <c r="DM512" s="1058"/>
      <c r="DN512" s="1058"/>
      <c r="DO512" s="1058"/>
      <c r="DP512" s="1058"/>
      <c r="DQ512" s="1058"/>
      <c r="DR512" s="1058"/>
      <c r="DS512" s="1058"/>
      <c r="DT512" s="1058"/>
      <c r="DU512" s="1058"/>
      <c r="DV512" s="1058"/>
      <c r="DW512" s="1058"/>
      <c r="DX512" s="1058"/>
      <c r="DY512" s="1058"/>
      <c r="DZ512" s="1058"/>
      <c r="EA512" s="1058"/>
      <c r="EB512" s="1058"/>
      <c r="EC512" s="1058"/>
      <c r="ED512" s="1058"/>
      <c r="EE512" s="1058"/>
      <c r="EF512" s="1058"/>
      <c r="EG512" s="1058"/>
      <c r="EH512" s="1058"/>
      <c r="EI512" s="1058"/>
      <c r="EJ512" s="1058"/>
      <c r="EK512" s="1058"/>
      <c r="EL512" s="1058"/>
      <c r="EM512" s="1058"/>
      <c r="EN512" s="1058"/>
      <c r="EO512" s="1058"/>
      <c r="EP512" s="1058"/>
      <c r="EQ512" s="1058"/>
      <c r="ER512" s="1058"/>
      <c r="ES512" s="1058"/>
      <c r="ET512" s="1058"/>
      <c r="EU512" s="1058"/>
      <c r="EV512" s="1058"/>
      <c r="EW512" s="1058"/>
      <c r="EX512" s="1058"/>
      <c r="EY512" s="1058"/>
      <c r="EZ512" s="1058"/>
      <c r="FA512" s="1058"/>
      <c r="FB512" s="1058"/>
      <c r="FC512" s="1058"/>
      <c r="FD512" s="1058"/>
      <c r="FE512" s="1058"/>
      <c r="FF512" s="1058"/>
      <c r="FG512" s="1058"/>
      <c r="FH512" s="1058"/>
      <c r="FI512" s="1058"/>
      <c r="FJ512" s="1058"/>
      <c r="FK512" s="1058"/>
      <c r="FL512" s="1058"/>
      <c r="FM512" s="1058"/>
      <c r="FN512" s="1058"/>
      <c r="FO512" s="1058"/>
      <c r="FP512" s="1058"/>
      <c r="FQ512" s="1058"/>
      <c r="FR512" s="1058"/>
      <c r="FS512" s="1058"/>
      <c r="FT512" s="1058"/>
      <c r="FU512" s="1058"/>
      <c r="FV512" s="1058"/>
      <c r="FW512" s="1058"/>
      <c r="FX512" s="1058"/>
      <c r="FY512" s="1058"/>
      <c r="FZ512" s="1058"/>
      <c r="GA512" s="1058"/>
      <c r="GB512" s="1058"/>
      <c r="GC512" s="1058"/>
      <c r="GD512" s="1058"/>
      <c r="GE512" s="1058"/>
      <c r="GF512" s="1058"/>
      <c r="GG512" s="1058"/>
      <c r="GH512" s="1058"/>
      <c r="GI512" s="1058"/>
      <c r="GJ512" s="1058"/>
      <c r="GK512" s="1058"/>
      <c r="GL512" s="1058"/>
      <c r="GM512" s="1058"/>
      <c r="GN512" s="1058"/>
      <c r="GO512" s="1058"/>
      <c r="GP512" s="1058"/>
      <c r="GQ512" s="1058"/>
      <c r="GR512" s="1058"/>
      <c r="GS512" s="1058"/>
      <c r="GT512" s="1058"/>
      <c r="GU512" s="1058"/>
      <c r="GV512" s="1058"/>
      <c r="GW512" s="1058"/>
      <c r="GX512" s="1058"/>
      <c r="GY512" s="1058"/>
      <c r="GZ512" s="1058"/>
      <c r="HA512" s="1058"/>
      <c r="HB512" s="1058"/>
      <c r="HC512" s="1058"/>
      <c r="HD512" s="1058"/>
      <c r="HE512" s="1058"/>
      <c r="HF512" s="1058"/>
      <c r="HG512" s="1058"/>
      <c r="HH512" s="1058"/>
      <c r="HI512" s="1058"/>
      <c r="HJ512" s="1058"/>
      <c r="HK512" s="1058"/>
      <c r="HL512" s="1058"/>
      <c r="HM512" s="1058"/>
      <c r="HN512" s="1058"/>
      <c r="HO512" s="1058"/>
      <c r="HP512" s="1058"/>
      <c r="HQ512" s="1058"/>
      <c r="HR512" s="1058"/>
      <c r="HS512" s="1058"/>
      <c r="HT512" s="1058"/>
      <c r="HU512" s="1058"/>
      <c r="HV512" s="1058"/>
      <c r="HW512" s="1058"/>
      <c r="HX512" s="1058"/>
      <c r="HY512" s="1058"/>
      <c r="HZ512" s="1058"/>
      <c r="IA512" s="1058"/>
      <c r="IB512" s="1058"/>
      <c r="IC512" s="1058"/>
      <c r="ID512" s="1058"/>
      <c r="IE512" s="1058"/>
      <c r="IF512" s="1058"/>
      <c r="IG512" s="1058"/>
      <c r="IH512" s="1058"/>
      <c r="II512" s="1058"/>
      <c r="IJ512" s="1058"/>
      <c r="IK512" s="1058"/>
      <c r="IL512" s="1058"/>
      <c r="IM512" s="1058"/>
      <c r="IN512" s="1058"/>
      <c r="IO512" s="1058"/>
      <c r="IP512" s="1058"/>
      <c r="IQ512" s="1058"/>
      <c r="IR512" s="1058"/>
    </row>
    <row r="513" spans="1:252" ht="25.5">
      <c r="A513" s="1147" t="s">
        <v>45</v>
      </c>
      <c r="B513" s="1179" t="s">
        <v>873</v>
      </c>
      <c r="C513" s="1221"/>
      <c r="D513" s="1177"/>
      <c r="E513" s="1146"/>
      <c r="F513" s="1515"/>
      <c r="G513" s="1058"/>
      <c r="H513" s="1058"/>
      <c r="I513" s="1058"/>
      <c r="J513" s="1058"/>
      <c r="K513" s="1058"/>
      <c r="L513" s="1058"/>
      <c r="M513" s="1058"/>
      <c r="N513" s="1058"/>
      <c r="O513" s="1058"/>
      <c r="P513" s="1058"/>
      <c r="Q513" s="1058"/>
      <c r="R513" s="1058"/>
      <c r="S513" s="1058"/>
      <c r="T513" s="1058"/>
      <c r="U513" s="1058"/>
      <c r="V513" s="1058"/>
      <c r="W513" s="1058"/>
      <c r="X513" s="1058"/>
      <c r="Y513" s="1058"/>
      <c r="Z513" s="1058"/>
      <c r="AA513" s="1058"/>
      <c r="AB513" s="1058"/>
      <c r="AC513" s="1058"/>
      <c r="AD513" s="1058"/>
      <c r="AE513" s="1058"/>
      <c r="AF513" s="1058"/>
      <c r="AG513" s="1058"/>
      <c r="AH513" s="1058"/>
      <c r="AI513" s="1058"/>
      <c r="AJ513" s="1058"/>
      <c r="AK513" s="1058"/>
      <c r="AL513" s="1058"/>
      <c r="AM513" s="1058"/>
      <c r="AN513" s="1058"/>
      <c r="AO513" s="1058"/>
      <c r="AP513" s="1058"/>
      <c r="AQ513" s="1058"/>
      <c r="AR513" s="1058"/>
      <c r="AS513" s="1058"/>
      <c r="AT513" s="1058"/>
      <c r="AU513" s="1058"/>
      <c r="AV513" s="1058"/>
      <c r="AW513" s="1058"/>
      <c r="AX513" s="1058"/>
      <c r="AY513" s="1058"/>
      <c r="AZ513" s="1058"/>
      <c r="BA513" s="1058"/>
      <c r="BB513" s="1058"/>
      <c r="BC513" s="1058"/>
      <c r="BD513" s="1058"/>
      <c r="BE513" s="1058"/>
      <c r="BF513" s="1058"/>
      <c r="BG513" s="1058"/>
      <c r="BH513" s="1058"/>
      <c r="BI513" s="1058"/>
      <c r="BJ513" s="1058"/>
      <c r="BK513" s="1058"/>
      <c r="BL513" s="1058"/>
      <c r="BM513" s="1058"/>
      <c r="BN513" s="1058"/>
      <c r="BO513" s="1058"/>
      <c r="BP513" s="1058"/>
      <c r="BQ513" s="1058"/>
      <c r="BR513" s="1058"/>
      <c r="BS513" s="1058"/>
      <c r="BT513" s="1058"/>
      <c r="BU513" s="1058"/>
      <c r="BV513" s="1058"/>
      <c r="BW513" s="1058"/>
      <c r="BX513" s="1058"/>
      <c r="BY513" s="1058"/>
      <c r="BZ513" s="1058"/>
      <c r="CA513" s="1058"/>
      <c r="CB513" s="1058"/>
      <c r="CC513" s="1058"/>
      <c r="CD513" s="1058"/>
      <c r="CE513" s="1058"/>
      <c r="CF513" s="1058"/>
      <c r="CG513" s="1058"/>
      <c r="CH513" s="1058"/>
      <c r="CI513" s="1058"/>
      <c r="CJ513" s="1058"/>
      <c r="CK513" s="1058"/>
      <c r="CL513" s="1058"/>
      <c r="CM513" s="1058"/>
      <c r="CN513" s="1058"/>
      <c r="CO513" s="1058"/>
      <c r="CP513" s="1058"/>
      <c r="CQ513" s="1058"/>
      <c r="CR513" s="1058"/>
      <c r="CS513" s="1058"/>
      <c r="CT513" s="1058"/>
      <c r="CU513" s="1058"/>
      <c r="CV513" s="1058"/>
      <c r="CW513" s="1058"/>
      <c r="CX513" s="1058"/>
      <c r="CY513" s="1058"/>
      <c r="CZ513" s="1058"/>
      <c r="DA513" s="1058"/>
      <c r="DB513" s="1058"/>
      <c r="DC513" s="1058"/>
      <c r="DD513" s="1058"/>
      <c r="DE513" s="1058"/>
      <c r="DF513" s="1058"/>
      <c r="DG513" s="1058"/>
      <c r="DH513" s="1058"/>
      <c r="DI513" s="1058"/>
      <c r="DJ513" s="1058"/>
      <c r="DK513" s="1058"/>
      <c r="DL513" s="1058"/>
      <c r="DM513" s="1058"/>
      <c r="DN513" s="1058"/>
      <c r="DO513" s="1058"/>
      <c r="DP513" s="1058"/>
      <c r="DQ513" s="1058"/>
      <c r="DR513" s="1058"/>
      <c r="DS513" s="1058"/>
      <c r="DT513" s="1058"/>
      <c r="DU513" s="1058"/>
      <c r="DV513" s="1058"/>
      <c r="DW513" s="1058"/>
      <c r="DX513" s="1058"/>
      <c r="DY513" s="1058"/>
      <c r="DZ513" s="1058"/>
      <c r="EA513" s="1058"/>
      <c r="EB513" s="1058"/>
      <c r="EC513" s="1058"/>
      <c r="ED513" s="1058"/>
      <c r="EE513" s="1058"/>
      <c r="EF513" s="1058"/>
      <c r="EG513" s="1058"/>
      <c r="EH513" s="1058"/>
      <c r="EI513" s="1058"/>
      <c r="EJ513" s="1058"/>
      <c r="EK513" s="1058"/>
      <c r="EL513" s="1058"/>
      <c r="EM513" s="1058"/>
      <c r="EN513" s="1058"/>
      <c r="EO513" s="1058"/>
      <c r="EP513" s="1058"/>
      <c r="EQ513" s="1058"/>
      <c r="ER513" s="1058"/>
      <c r="ES513" s="1058"/>
      <c r="ET513" s="1058"/>
      <c r="EU513" s="1058"/>
      <c r="EV513" s="1058"/>
      <c r="EW513" s="1058"/>
      <c r="EX513" s="1058"/>
      <c r="EY513" s="1058"/>
      <c r="EZ513" s="1058"/>
      <c r="FA513" s="1058"/>
      <c r="FB513" s="1058"/>
      <c r="FC513" s="1058"/>
      <c r="FD513" s="1058"/>
      <c r="FE513" s="1058"/>
      <c r="FF513" s="1058"/>
      <c r="FG513" s="1058"/>
      <c r="FH513" s="1058"/>
      <c r="FI513" s="1058"/>
      <c r="FJ513" s="1058"/>
      <c r="FK513" s="1058"/>
      <c r="FL513" s="1058"/>
      <c r="FM513" s="1058"/>
      <c r="FN513" s="1058"/>
      <c r="FO513" s="1058"/>
      <c r="FP513" s="1058"/>
      <c r="FQ513" s="1058"/>
      <c r="FR513" s="1058"/>
      <c r="FS513" s="1058"/>
      <c r="FT513" s="1058"/>
      <c r="FU513" s="1058"/>
      <c r="FV513" s="1058"/>
      <c r="FW513" s="1058"/>
      <c r="FX513" s="1058"/>
      <c r="FY513" s="1058"/>
      <c r="FZ513" s="1058"/>
      <c r="GA513" s="1058"/>
      <c r="GB513" s="1058"/>
      <c r="GC513" s="1058"/>
      <c r="GD513" s="1058"/>
      <c r="GE513" s="1058"/>
      <c r="GF513" s="1058"/>
      <c r="GG513" s="1058"/>
      <c r="GH513" s="1058"/>
      <c r="GI513" s="1058"/>
      <c r="GJ513" s="1058"/>
      <c r="GK513" s="1058"/>
      <c r="GL513" s="1058"/>
      <c r="GM513" s="1058"/>
      <c r="GN513" s="1058"/>
      <c r="GO513" s="1058"/>
      <c r="GP513" s="1058"/>
      <c r="GQ513" s="1058"/>
      <c r="GR513" s="1058"/>
      <c r="GS513" s="1058"/>
      <c r="GT513" s="1058"/>
      <c r="GU513" s="1058"/>
      <c r="GV513" s="1058"/>
      <c r="GW513" s="1058"/>
      <c r="GX513" s="1058"/>
      <c r="GY513" s="1058"/>
      <c r="GZ513" s="1058"/>
      <c r="HA513" s="1058"/>
      <c r="HB513" s="1058"/>
      <c r="HC513" s="1058"/>
      <c r="HD513" s="1058"/>
      <c r="HE513" s="1058"/>
      <c r="HF513" s="1058"/>
      <c r="HG513" s="1058"/>
      <c r="HH513" s="1058"/>
      <c r="HI513" s="1058"/>
      <c r="HJ513" s="1058"/>
      <c r="HK513" s="1058"/>
      <c r="HL513" s="1058"/>
      <c r="HM513" s="1058"/>
      <c r="HN513" s="1058"/>
      <c r="HO513" s="1058"/>
      <c r="HP513" s="1058"/>
      <c r="HQ513" s="1058"/>
      <c r="HR513" s="1058"/>
      <c r="HS513" s="1058"/>
      <c r="HT513" s="1058"/>
      <c r="HU513" s="1058"/>
      <c r="HV513" s="1058"/>
      <c r="HW513" s="1058"/>
      <c r="HX513" s="1058"/>
      <c r="HY513" s="1058"/>
      <c r="HZ513" s="1058"/>
      <c r="IA513" s="1058"/>
      <c r="IB513" s="1058"/>
      <c r="IC513" s="1058"/>
      <c r="ID513" s="1058"/>
      <c r="IE513" s="1058"/>
      <c r="IF513" s="1058"/>
      <c r="IG513" s="1058"/>
      <c r="IH513" s="1058"/>
      <c r="II513" s="1058"/>
      <c r="IJ513" s="1058"/>
      <c r="IK513" s="1058"/>
      <c r="IL513" s="1058"/>
      <c r="IM513" s="1058"/>
      <c r="IN513" s="1058"/>
      <c r="IO513" s="1058"/>
      <c r="IP513" s="1058"/>
      <c r="IQ513" s="1058"/>
      <c r="IR513" s="1058"/>
    </row>
    <row r="514" spans="1:252">
      <c r="A514" s="1177"/>
      <c r="B514" s="1179" t="s">
        <v>868</v>
      </c>
      <c r="C514" s="1221"/>
      <c r="D514" s="1177" t="s">
        <v>62</v>
      </c>
      <c r="E514" s="1146">
        <v>12</v>
      </c>
      <c r="F514" s="783"/>
      <c r="G514" s="205">
        <f>+E514*F514</f>
        <v>0</v>
      </c>
      <c r="H514" s="1058"/>
      <c r="I514" s="1058"/>
      <c r="J514" s="1058"/>
      <c r="K514" s="1058"/>
      <c r="L514" s="1058"/>
      <c r="M514" s="1058"/>
      <c r="N514" s="1058"/>
      <c r="O514" s="1058"/>
      <c r="P514" s="1058"/>
      <c r="Q514" s="1058"/>
      <c r="R514" s="1058"/>
      <c r="S514" s="1058"/>
      <c r="T514" s="1058"/>
      <c r="U514" s="1058"/>
      <c r="V514" s="1058"/>
      <c r="W514" s="1058"/>
      <c r="X514" s="1058"/>
      <c r="Y514" s="1058"/>
      <c r="Z514" s="1058"/>
      <c r="AA514" s="1058"/>
      <c r="AB514" s="1058"/>
      <c r="AC514" s="1058"/>
      <c r="AD514" s="1058"/>
      <c r="AE514" s="1058"/>
      <c r="AF514" s="1058"/>
      <c r="AG514" s="1058"/>
      <c r="AH514" s="1058"/>
      <c r="AI514" s="1058"/>
      <c r="AJ514" s="1058"/>
      <c r="AK514" s="1058"/>
      <c r="AL514" s="1058"/>
      <c r="AM514" s="1058"/>
      <c r="AN514" s="1058"/>
      <c r="AO514" s="1058"/>
      <c r="AP514" s="1058"/>
      <c r="AQ514" s="1058"/>
      <c r="AR514" s="1058"/>
      <c r="AS514" s="1058"/>
      <c r="AT514" s="1058"/>
      <c r="AU514" s="1058"/>
      <c r="AV514" s="1058"/>
      <c r="AW514" s="1058"/>
      <c r="AX514" s="1058"/>
      <c r="AY514" s="1058"/>
      <c r="AZ514" s="1058"/>
      <c r="BA514" s="1058"/>
      <c r="BB514" s="1058"/>
      <c r="BC514" s="1058"/>
      <c r="BD514" s="1058"/>
      <c r="BE514" s="1058"/>
      <c r="BF514" s="1058"/>
      <c r="BG514" s="1058"/>
      <c r="BH514" s="1058"/>
      <c r="BI514" s="1058"/>
      <c r="BJ514" s="1058"/>
      <c r="BK514" s="1058"/>
      <c r="BL514" s="1058"/>
      <c r="BM514" s="1058"/>
      <c r="BN514" s="1058"/>
      <c r="BO514" s="1058"/>
      <c r="BP514" s="1058"/>
      <c r="BQ514" s="1058"/>
      <c r="BR514" s="1058"/>
      <c r="BS514" s="1058"/>
      <c r="BT514" s="1058"/>
      <c r="BU514" s="1058"/>
      <c r="BV514" s="1058"/>
      <c r="BW514" s="1058"/>
      <c r="BX514" s="1058"/>
      <c r="BY514" s="1058"/>
      <c r="BZ514" s="1058"/>
      <c r="CA514" s="1058"/>
      <c r="CB514" s="1058"/>
      <c r="CC514" s="1058"/>
      <c r="CD514" s="1058"/>
      <c r="CE514" s="1058"/>
      <c r="CF514" s="1058"/>
      <c r="CG514" s="1058"/>
      <c r="CH514" s="1058"/>
      <c r="CI514" s="1058"/>
      <c r="CJ514" s="1058"/>
      <c r="CK514" s="1058"/>
      <c r="CL514" s="1058"/>
      <c r="CM514" s="1058"/>
      <c r="CN514" s="1058"/>
      <c r="CO514" s="1058"/>
      <c r="CP514" s="1058"/>
      <c r="CQ514" s="1058"/>
      <c r="CR514" s="1058"/>
      <c r="CS514" s="1058"/>
      <c r="CT514" s="1058"/>
      <c r="CU514" s="1058"/>
      <c r="CV514" s="1058"/>
      <c r="CW514" s="1058"/>
      <c r="CX514" s="1058"/>
      <c r="CY514" s="1058"/>
      <c r="CZ514" s="1058"/>
      <c r="DA514" s="1058"/>
      <c r="DB514" s="1058"/>
      <c r="DC514" s="1058"/>
      <c r="DD514" s="1058"/>
      <c r="DE514" s="1058"/>
      <c r="DF514" s="1058"/>
      <c r="DG514" s="1058"/>
      <c r="DH514" s="1058"/>
      <c r="DI514" s="1058"/>
      <c r="DJ514" s="1058"/>
      <c r="DK514" s="1058"/>
      <c r="DL514" s="1058"/>
      <c r="DM514" s="1058"/>
      <c r="DN514" s="1058"/>
      <c r="DO514" s="1058"/>
      <c r="DP514" s="1058"/>
      <c r="DQ514" s="1058"/>
      <c r="DR514" s="1058"/>
      <c r="DS514" s="1058"/>
      <c r="DT514" s="1058"/>
      <c r="DU514" s="1058"/>
      <c r="DV514" s="1058"/>
      <c r="DW514" s="1058"/>
      <c r="DX514" s="1058"/>
      <c r="DY514" s="1058"/>
      <c r="DZ514" s="1058"/>
      <c r="EA514" s="1058"/>
      <c r="EB514" s="1058"/>
      <c r="EC514" s="1058"/>
      <c r="ED514" s="1058"/>
      <c r="EE514" s="1058"/>
      <c r="EF514" s="1058"/>
      <c r="EG514" s="1058"/>
      <c r="EH514" s="1058"/>
      <c r="EI514" s="1058"/>
      <c r="EJ514" s="1058"/>
      <c r="EK514" s="1058"/>
      <c r="EL514" s="1058"/>
      <c r="EM514" s="1058"/>
      <c r="EN514" s="1058"/>
      <c r="EO514" s="1058"/>
      <c r="EP514" s="1058"/>
      <c r="EQ514" s="1058"/>
      <c r="ER514" s="1058"/>
      <c r="ES514" s="1058"/>
      <c r="ET514" s="1058"/>
      <c r="EU514" s="1058"/>
      <c r="EV514" s="1058"/>
      <c r="EW514" s="1058"/>
      <c r="EX514" s="1058"/>
      <c r="EY514" s="1058"/>
      <c r="EZ514" s="1058"/>
      <c r="FA514" s="1058"/>
      <c r="FB514" s="1058"/>
      <c r="FC514" s="1058"/>
      <c r="FD514" s="1058"/>
      <c r="FE514" s="1058"/>
      <c r="FF514" s="1058"/>
      <c r="FG514" s="1058"/>
      <c r="FH514" s="1058"/>
      <c r="FI514" s="1058"/>
      <c r="FJ514" s="1058"/>
      <c r="FK514" s="1058"/>
      <c r="FL514" s="1058"/>
      <c r="FM514" s="1058"/>
      <c r="FN514" s="1058"/>
      <c r="FO514" s="1058"/>
      <c r="FP514" s="1058"/>
      <c r="FQ514" s="1058"/>
      <c r="FR514" s="1058"/>
      <c r="FS514" s="1058"/>
      <c r="FT514" s="1058"/>
      <c r="FU514" s="1058"/>
      <c r="FV514" s="1058"/>
      <c r="FW514" s="1058"/>
      <c r="FX514" s="1058"/>
      <c r="FY514" s="1058"/>
      <c r="FZ514" s="1058"/>
      <c r="GA514" s="1058"/>
      <c r="GB514" s="1058"/>
      <c r="GC514" s="1058"/>
      <c r="GD514" s="1058"/>
      <c r="GE514" s="1058"/>
      <c r="GF514" s="1058"/>
      <c r="GG514" s="1058"/>
      <c r="GH514" s="1058"/>
      <c r="GI514" s="1058"/>
      <c r="GJ514" s="1058"/>
      <c r="GK514" s="1058"/>
      <c r="GL514" s="1058"/>
      <c r="GM514" s="1058"/>
      <c r="GN514" s="1058"/>
      <c r="GO514" s="1058"/>
      <c r="GP514" s="1058"/>
      <c r="GQ514" s="1058"/>
      <c r="GR514" s="1058"/>
      <c r="GS514" s="1058"/>
      <c r="GT514" s="1058"/>
      <c r="GU514" s="1058"/>
      <c r="GV514" s="1058"/>
      <c r="GW514" s="1058"/>
      <c r="GX514" s="1058"/>
      <c r="GY514" s="1058"/>
      <c r="GZ514" s="1058"/>
      <c r="HA514" s="1058"/>
      <c r="HB514" s="1058"/>
      <c r="HC514" s="1058"/>
      <c r="HD514" s="1058"/>
      <c r="HE514" s="1058"/>
      <c r="HF514" s="1058"/>
      <c r="HG514" s="1058"/>
      <c r="HH514" s="1058"/>
      <c r="HI514" s="1058"/>
      <c r="HJ514" s="1058"/>
      <c r="HK514" s="1058"/>
      <c r="HL514" s="1058"/>
      <c r="HM514" s="1058"/>
      <c r="HN514" s="1058"/>
      <c r="HO514" s="1058"/>
      <c r="HP514" s="1058"/>
      <c r="HQ514" s="1058"/>
      <c r="HR514" s="1058"/>
      <c r="HS514" s="1058"/>
      <c r="HT514" s="1058"/>
      <c r="HU514" s="1058"/>
      <c r="HV514" s="1058"/>
      <c r="HW514" s="1058"/>
      <c r="HX514" s="1058"/>
      <c r="HY514" s="1058"/>
      <c r="HZ514" s="1058"/>
      <c r="IA514" s="1058"/>
      <c r="IB514" s="1058"/>
      <c r="IC514" s="1058"/>
      <c r="ID514" s="1058"/>
      <c r="IE514" s="1058"/>
      <c r="IF514" s="1058"/>
      <c r="IG514" s="1058"/>
      <c r="IH514" s="1058"/>
      <c r="II514" s="1058"/>
      <c r="IJ514" s="1058"/>
      <c r="IK514" s="1058"/>
      <c r="IL514" s="1058"/>
      <c r="IM514" s="1058"/>
      <c r="IN514" s="1058"/>
      <c r="IO514" s="1058"/>
      <c r="IP514" s="1058"/>
      <c r="IQ514" s="1058"/>
      <c r="IR514" s="1058"/>
    </row>
    <row r="515" spans="1:252">
      <c r="A515" s="1177"/>
      <c r="B515" s="1296"/>
      <c r="C515" s="1297"/>
      <c r="D515" s="1296"/>
      <c r="E515" s="1298"/>
      <c r="F515" s="243"/>
      <c r="G515" s="205"/>
      <c r="H515" s="1058"/>
      <c r="I515" s="1058"/>
      <c r="J515" s="1058"/>
      <c r="K515" s="1058"/>
      <c r="L515" s="1058"/>
      <c r="M515" s="1058"/>
      <c r="N515" s="1058"/>
      <c r="O515" s="1058"/>
      <c r="P515" s="1058"/>
      <c r="Q515" s="1058"/>
      <c r="R515" s="1058"/>
      <c r="S515" s="1058"/>
      <c r="T515" s="1058"/>
      <c r="U515" s="1058"/>
      <c r="V515" s="1058"/>
      <c r="W515" s="1058"/>
      <c r="X515" s="1058"/>
      <c r="Y515" s="1058"/>
      <c r="Z515" s="1058"/>
      <c r="AA515" s="1058"/>
      <c r="AB515" s="1058"/>
      <c r="AC515" s="1058"/>
      <c r="AD515" s="1058"/>
      <c r="AE515" s="1058"/>
      <c r="AF515" s="1058"/>
      <c r="AG515" s="1058"/>
      <c r="AH515" s="1058"/>
      <c r="AI515" s="1058"/>
      <c r="AJ515" s="1058"/>
      <c r="AK515" s="1058"/>
      <c r="AL515" s="1058"/>
      <c r="AM515" s="1058"/>
      <c r="AN515" s="1058"/>
      <c r="AO515" s="1058"/>
      <c r="AP515" s="1058"/>
      <c r="AQ515" s="1058"/>
      <c r="AR515" s="1058"/>
      <c r="AS515" s="1058"/>
      <c r="AT515" s="1058"/>
      <c r="AU515" s="1058"/>
      <c r="AV515" s="1058"/>
      <c r="AW515" s="1058"/>
      <c r="AX515" s="1058"/>
      <c r="AY515" s="1058"/>
      <c r="AZ515" s="1058"/>
      <c r="BA515" s="1058"/>
      <c r="BB515" s="1058"/>
      <c r="BC515" s="1058"/>
      <c r="BD515" s="1058"/>
      <c r="BE515" s="1058"/>
      <c r="BF515" s="1058"/>
      <c r="BG515" s="1058"/>
      <c r="BH515" s="1058"/>
      <c r="BI515" s="1058"/>
      <c r="BJ515" s="1058"/>
      <c r="BK515" s="1058"/>
      <c r="BL515" s="1058"/>
      <c r="BM515" s="1058"/>
      <c r="BN515" s="1058"/>
      <c r="BO515" s="1058"/>
      <c r="BP515" s="1058"/>
      <c r="BQ515" s="1058"/>
      <c r="BR515" s="1058"/>
      <c r="BS515" s="1058"/>
      <c r="BT515" s="1058"/>
      <c r="BU515" s="1058"/>
      <c r="BV515" s="1058"/>
      <c r="BW515" s="1058"/>
      <c r="BX515" s="1058"/>
      <c r="BY515" s="1058"/>
      <c r="BZ515" s="1058"/>
      <c r="CA515" s="1058"/>
      <c r="CB515" s="1058"/>
      <c r="CC515" s="1058"/>
      <c r="CD515" s="1058"/>
      <c r="CE515" s="1058"/>
      <c r="CF515" s="1058"/>
      <c r="CG515" s="1058"/>
      <c r="CH515" s="1058"/>
      <c r="CI515" s="1058"/>
      <c r="CJ515" s="1058"/>
      <c r="CK515" s="1058"/>
      <c r="CL515" s="1058"/>
      <c r="CM515" s="1058"/>
      <c r="CN515" s="1058"/>
      <c r="CO515" s="1058"/>
      <c r="CP515" s="1058"/>
      <c r="CQ515" s="1058"/>
      <c r="CR515" s="1058"/>
      <c r="CS515" s="1058"/>
      <c r="CT515" s="1058"/>
      <c r="CU515" s="1058"/>
      <c r="CV515" s="1058"/>
      <c r="CW515" s="1058"/>
      <c r="CX515" s="1058"/>
      <c r="CY515" s="1058"/>
      <c r="CZ515" s="1058"/>
      <c r="DA515" s="1058"/>
      <c r="DB515" s="1058"/>
      <c r="DC515" s="1058"/>
      <c r="DD515" s="1058"/>
      <c r="DE515" s="1058"/>
      <c r="DF515" s="1058"/>
      <c r="DG515" s="1058"/>
      <c r="DH515" s="1058"/>
      <c r="DI515" s="1058"/>
      <c r="DJ515" s="1058"/>
      <c r="DK515" s="1058"/>
      <c r="DL515" s="1058"/>
      <c r="DM515" s="1058"/>
      <c r="DN515" s="1058"/>
      <c r="DO515" s="1058"/>
      <c r="DP515" s="1058"/>
      <c r="DQ515" s="1058"/>
      <c r="DR515" s="1058"/>
      <c r="DS515" s="1058"/>
      <c r="DT515" s="1058"/>
      <c r="DU515" s="1058"/>
      <c r="DV515" s="1058"/>
      <c r="DW515" s="1058"/>
      <c r="DX515" s="1058"/>
      <c r="DY515" s="1058"/>
      <c r="DZ515" s="1058"/>
      <c r="EA515" s="1058"/>
      <c r="EB515" s="1058"/>
      <c r="EC515" s="1058"/>
      <c r="ED515" s="1058"/>
      <c r="EE515" s="1058"/>
      <c r="EF515" s="1058"/>
      <c r="EG515" s="1058"/>
      <c r="EH515" s="1058"/>
      <c r="EI515" s="1058"/>
      <c r="EJ515" s="1058"/>
      <c r="EK515" s="1058"/>
      <c r="EL515" s="1058"/>
      <c r="EM515" s="1058"/>
      <c r="EN515" s="1058"/>
      <c r="EO515" s="1058"/>
      <c r="EP515" s="1058"/>
      <c r="EQ515" s="1058"/>
      <c r="ER515" s="1058"/>
      <c r="ES515" s="1058"/>
      <c r="ET515" s="1058"/>
      <c r="EU515" s="1058"/>
      <c r="EV515" s="1058"/>
      <c r="EW515" s="1058"/>
      <c r="EX515" s="1058"/>
      <c r="EY515" s="1058"/>
      <c r="EZ515" s="1058"/>
      <c r="FA515" s="1058"/>
      <c r="FB515" s="1058"/>
      <c r="FC515" s="1058"/>
      <c r="FD515" s="1058"/>
      <c r="FE515" s="1058"/>
      <c r="FF515" s="1058"/>
      <c r="FG515" s="1058"/>
      <c r="FH515" s="1058"/>
      <c r="FI515" s="1058"/>
      <c r="FJ515" s="1058"/>
      <c r="FK515" s="1058"/>
      <c r="FL515" s="1058"/>
      <c r="FM515" s="1058"/>
      <c r="FN515" s="1058"/>
      <c r="FO515" s="1058"/>
      <c r="FP515" s="1058"/>
      <c r="FQ515" s="1058"/>
      <c r="FR515" s="1058"/>
      <c r="FS515" s="1058"/>
      <c r="FT515" s="1058"/>
      <c r="FU515" s="1058"/>
      <c r="FV515" s="1058"/>
      <c r="FW515" s="1058"/>
      <c r="FX515" s="1058"/>
      <c r="FY515" s="1058"/>
      <c r="FZ515" s="1058"/>
      <c r="GA515" s="1058"/>
      <c r="GB515" s="1058"/>
      <c r="GC515" s="1058"/>
      <c r="GD515" s="1058"/>
      <c r="GE515" s="1058"/>
      <c r="GF515" s="1058"/>
      <c r="GG515" s="1058"/>
      <c r="GH515" s="1058"/>
      <c r="GI515" s="1058"/>
      <c r="GJ515" s="1058"/>
      <c r="GK515" s="1058"/>
      <c r="GL515" s="1058"/>
      <c r="GM515" s="1058"/>
      <c r="GN515" s="1058"/>
      <c r="GO515" s="1058"/>
      <c r="GP515" s="1058"/>
      <c r="GQ515" s="1058"/>
      <c r="GR515" s="1058"/>
      <c r="GS515" s="1058"/>
      <c r="GT515" s="1058"/>
      <c r="GU515" s="1058"/>
      <c r="GV515" s="1058"/>
      <c r="GW515" s="1058"/>
      <c r="GX515" s="1058"/>
      <c r="GY515" s="1058"/>
      <c r="GZ515" s="1058"/>
      <c r="HA515" s="1058"/>
      <c r="HB515" s="1058"/>
      <c r="HC515" s="1058"/>
      <c r="HD515" s="1058"/>
      <c r="HE515" s="1058"/>
      <c r="HF515" s="1058"/>
      <c r="HG515" s="1058"/>
      <c r="HH515" s="1058"/>
      <c r="HI515" s="1058"/>
      <c r="HJ515" s="1058"/>
      <c r="HK515" s="1058"/>
      <c r="HL515" s="1058"/>
      <c r="HM515" s="1058"/>
      <c r="HN515" s="1058"/>
      <c r="HO515" s="1058"/>
      <c r="HP515" s="1058"/>
      <c r="HQ515" s="1058"/>
      <c r="HR515" s="1058"/>
      <c r="HS515" s="1058"/>
      <c r="HT515" s="1058"/>
      <c r="HU515" s="1058"/>
      <c r="HV515" s="1058"/>
      <c r="HW515" s="1058"/>
      <c r="HX515" s="1058"/>
      <c r="HY515" s="1058"/>
      <c r="HZ515" s="1058"/>
      <c r="IA515" s="1058"/>
      <c r="IB515" s="1058"/>
      <c r="IC515" s="1058"/>
      <c r="ID515" s="1058"/>
      <c r="IE515" s="1058"/>
      <c r="IF515" s="1058"/>
      <c r="IG515" s="1058"/>
      <c r="IH515" s="1058"/>
      <c r="II515" s="1058"/>
      <c r="IJ515" s="1058"/>
      <c r="IK515" s="1058"/>
      <c r="IL515" s="1058"/>
      <c r="IM515" s="1058"/>
      <c r="IN515" s="1058"/>
      <c r="IO515" s="1058"/>
      <c r="IP515" s="1058"/>
      <c r="IQ515" s="1058"/>
      <c r="IR515" s="1058"/>
    </row>
    <row r="516" spans="1:252" ht="25.5">
      <c r="A516" s="1147" t="s">
        <v>46</v>
      </c>
      <c r="B516" s="1179" t="s">
        <v>872</v>
      </c>
      <c r="C516" s="1221"/>
      <c r="D516" s="1177"/>
      <c r="E516" s="1146"/>
      <c r="F516" s="1515"/>
      <c r="G516" s="1058"/>
      <c r="H516" s="1058"/>
      <c r="I516" s="1058"/>
      <c r="J516" s="1058"/>
      <c r="K516" s="1058"/>
      <c r="L516" s="1058"/>
      <c r="M516" s="1058"/>
      <c r="N516" s="1058"/>
      <c r="O516" s="1058"/>
      <c r="P516" s="1058"/>
      <c r="Q516" s="1058"/>
      <c r="R516" s="1058"/>
      <c r="S516" s="1058"/>
      <c r="T516" s="1058"/>
      <c r="U516" s="1058"/>
      <c r="V516" s="1058"/>
      <c r="W516" s="1058"/>
      <c r="X516" s="1058"/>
      <c r="Y516" s="1058"/>
      <c r="Z516" s="1058"/>
      <c r="AA516" s="1058"/>
      <c r="AB516" s="1058"/>
      <c r="AC516" s="1058"/>
      <c r="AD516" s="1058"/>
      <c r="AE516" s="1058"/>
      <c r="AF516" s="1058"/>
      <c r="AG516" s="1058"/>
      <c r="AH516" s="1058"/>
      <c r="AI516" s="1058"/>
      <c r="AJ516" s="1058"/>
      <c r="AK516" s="1058"/>
      <c r="AL516" s="1058"/>
      <c r="AM516" s="1058"/>
      <c r="AN516" s="1058"/>
      <c r="AO516" s="1058"/>
      <c r="AP516" s="1058"/>
      <c r="AQ516" s="1058"/>
      <c r="AR516" s="1058"/>
      <c r="AS516" s="1058"/>
      <c r="AT516" s="1058"/>
      <c r="AU516" s="1058"/>
      <c r="AV516" s="1058"/>
      <c r="AW516" s="1058"/>
      <c r="AX516" s="1058"/>
      <c r="AY516" s="1058"/>
      <c r="AZ516" s="1058"/>
      <c r="BA516" s="1058"/>
      <c r="BB516" s="1058"/>
      <c r="BC516" s="1058"/>
      <c r="BD516" s="1058"/>
      <c r="BE516" s="1058"/>
      <c r="BF516" s="1058"/>
      <c r="BG516" s="1058"/>
      <c r="BH516" s="1058"/>
      <c r="BI516" s="1058"/>
      <c r="BJ516" s="1058"/>
      <c r="BK516" s="1058"/>
      <c r="BL516" s="1058"/>
      <c r="BM516" s="1058"/>
      <c r="BN516" s="1058"/>
      <c r="BO516" s="1058"/>
      <c r="BP516" s="1058"/>
      <c r="BQ516" s="1058"/>
      <c r="BR516" s="1058"/>
      <c r="BS516" s="1058"/>
      <c r="BT516" s="1058"/>
      <c r="BU516" s="1058"/>
      <c r="BV516" s="1058"/>
      <c r="BW516" s="1058"/>
      <c r="BX516" s="1058"/>
      <c r="BY516" s="1058"/>
      <c r="BZ516" s="1058"/>
      <c r="CA516" s="1058"/>
      <c r="CB516" s="1058"/>
      <c r="CC516" s="1058"/>
      <c r="CD516" s="1058"/>
      <c r="CE516" s="1058"/>
      <c r="CF516" s="1058"/>
      <c r="CG516" s="1058"/>
      <c r="CH516" s="1058"/>
      <c r="CI516" s="1058"/>
      <c r="CJ516" s="1058"/>
      <c r="CK516" s="1058"/>
      <c r="CL516" s="1058"/>
      <c r="CM516" s="1058"/>
      <c r="CN516" s="1058"/>
      <c r="CO516" s="1058"/>
      <c r="CP516" s="1058"/>
      <c r="CQ516" s="1058"/>
      <c r="CR516" s="1058"/>
      <c r="CS516" s="1058"/>
      <c r="CT516" s="1058"/>
      <c r="CU516" s="1058"/>
      <c r="CV516" s="1058"/>
      <c r="CW516" s="1058"/>
      <c r="CX516" s="1058"/>
      <c r="CY516" s="1058"/>
      <c r="CZ516" s="1058"/>
      <c r="DA516" s="1058"/>
      <c r="DB516" s="1058"/>
      <c r="DC516" s="1058"/>
      <c r="DD516" s="1058"/>
      <c r="DE516" s="1058"/>
      <c r="DF516" s="1058"/>
      <c r="DG516" s="1058"/>
      <c r="DH516" s="1058"/>
      <c r="DI516" s="1058"/>
      <c r="DJ516" s="1058"/>
      <c r="DK516" s="1058"/>
      <c r="DL516" s="1058"/>
      <c r="DM516" s="1058"/>
      <c r="DN516" s="1058"/>
      <c r="DO516" s="1058"/>
      <c r="DP516" s="1058"/>
      <c r="DQ516" s="1058"/>
      <c r="DR516" s="1058"/>
      <c r="DS516" s="1058"/>
      <c r="DT516" s="1058"/>
      <c r="DU516" s="1058"/>
      <c r="DV516" s="1058"/>
      <c r="DW516" s="1058"/>
      <c r="DX516" s="1058"/>
      <c r="DY516" s="1058"/>
      <c r="DZ516" s="1058"/>
      <c r="EA516" s="1058"/>
      <c r="EB516" s="1058"/>
      <c r="EC516" s="1058"/>
      <c r="ED516" s="1058"/>
      <c r="EE516" s="1058"/>
      <c r="EF516" s="1058"/>
      <c r="EG516" s="1058"/>
      <c r="EH516" s="1058"/>
      <c r="EI516" s="1058"/>
      <c r="EJ516" s="1058"/>
      <c r="EK516" s="1058"/>
      <c r="EL516" s="1058"/>
      <c r="EM516" s="1058"/>
      <c r="EN516" s="1058"/>
      <c r="EO516" s="1058"/>
      <c r="EP516" s="1058"/>
      <c r="EQ516" s="1058"/>
      <c r="ER516" s="1058"/>
      <c r="ES516" s="1058"/>
      <c r="ET516" s="1058"/>
      <c r="EU516" s="1058"/>
      <c r="EV516" s="1058"/>
      <c r="EW516" s="1058"/>
      <c r="EX516" s="1058"/>
      <c r="EY516" s="1058"/>
      <c r="EZ516" s="1058"/>
      <c r="FA516" s="1058"/>
      <c r="FB516" s="1058"/>
      <c r="FC516" s="1058"/>
      <c r="FD516" s="1058"/>
      <c r="FE516" s="1058"/>
      <c r="FF516" s="1058"/>
      <c r="FG516" s="1058"/>
      <c r="FH516" s="1058"/>
      <c r="FI516" s="1058"/>
      <c r="FJ516" s="1058"/>
      <c r="FK516" s="1058"/>
      <c r="FL516" s="1058"/>
      <c r="FM516" s="1058"/>
      <c r="FN516" s="1058"/>
      <c r="FO516" s="1058"/>
      <c r="FP516" s="1058"/>
      <c r="FQ516" s="1058"/>
      <c r="FR516" s="1058"/>
      <c r="FS516" s="1058"/>
      <c r="FT516" s="1058"/>
      <c r="FU516" s="1058"/>
      <c r="FV516" s="1058"/>
      <c r="FW516" s="1058"/>
      <c r="FX516" s="1058"/>
      <c r="FY516" s="1058"/>
      <c r="FZ516" s="1058"/>
      <c r="GA516" s="1058"/>
      <c r="GB516" s="1058"/>
      <c r="GC516" s="1058"/>
      <c r="GD516" s="1058"/>
      <c r="GE516" s="1058"/>
      <c r="GF516" s="1058"/>
      <c r="GG516" s="1058"/>
      <c r="GH516" s="1058"/>
      <c r="GI516" s="1058"/>
      <c r="GJ516" s="1058"/>
      <c r="GK516" s="1058"/>
      <c r="GL516" s="1058"/>
      <c r="GM516" s="1058"/>
      <c r="GN516" s="1058"/>
      <c r="GO516" s="1058"/>
      <c r="GP516" s="1058"/>
      <c r="GQ516" s="1058"/>
      <c r="GR516" s="1058"/>
      <c r="GS516" s="1058"/>
      <c r="GT516" s="1058"/>
      <c r="GU516" s="1058"/>
      <c r="GV516" s="1058"/>
      <c r="GW516" s="1058"/>
      <c r="GX516" s="1058"/>
      <c r="GY516" s="1058"/>
      <c r="GZ516" s="1058"/>
      <c r="HA516" s="1058"/>
      <c r="HB516" s="1058"/>
      <c r="HC516" s="1058"/>
      <c r="HD516" s="1058"/>
      <c r="HE516" s="1058"/>
      <c r="HF516" s="1058"/>
      <c r="HG516" s="1058"/>
      <c r="HH516" s="1058"/>
      <c r="HI516" s="1058"/>
      <c r="HJ516" s="1058"/>
      <c r="HK516" s="1058"/>
      <c r="HL516" s="1058"/>
      <c r="HM516" s="1058"/>
      <c r="HN516" s="1058"/>
      <c r="HO516" s="1058"/>
      <c r="HP516" s="1058"/>
      <c r="HQ516" s="1058"/>
      <c r="HR516" s="1058"/>
      <c r="HS516" s="1058"/>
      <c r="HT516" s="1058"/>
      <c r="HU516" s="1058"/>
      <c r="HV516" s="1058"/>
      <c r="HW516" s="1058"/>
      <c r="HX516" s="1058"/>
      <c r="HY516" s="1058"/>
      <c r="HZ516" s="1058"/>
      <c r="IA516" s="1058"/>
      <c r="IB516" s="1058"/>
      <c r="IC516" s="1058"/>
      <c r="ID516" s="1058"/>
      <c r="IE516" s="1058"/>
      <c r="IF516" s="1058"/>
      <c r="IG516" s="1058"/>
      <c r="IH516" s="1058"/>
      <c r="II516" s="1058"/>
      <c r="IJ516" s="1058"/>
      <c r="IK516" s="1058"/>
      <c r="IL516" s="1058"/>
      <c r="IM516" s="1058"/>
      <c r="IN516" s="1058"/>
      <c r="IO516" s="1058"/>
      <c r="IP516" s="1058"/>
      <c r="IQ516" s="1058"/>
      <c r="IR516" s="1058"/>
    </row>
    <row r="517" spans="1:252">
      <c r="A517" s="1177"/>
      <c r="B517" s="1179" t="s">
        <v>871</v>
      </c>
      <c r="C517" s="1221"/>
      <c r="D517" s="1177" t="s">
        <v>62</v>
      </c>
      <c r="E517" s="1146">
        <v>10</v>
      </c>
      <c r="F517" s="783"/>
      <c r="G517" s="205">
        <f>+E517*F517</f>
        <v>0</v>
      </c>
      <c r="H517" s="1058"/>
      <c r="I517" s="1058"/>
      <c r="J517" s="1058"/>
      <c r="K517" s="1058"/>
      <c r="L517" s="1058"/>
      <c r="M517" s="1058"/>
      <c r="N517" s="1058"/>
      <c r="O517" s="1058"/>
      <c r="P517" s="1058"/>
      <c r="Q517" s="1058"/>
      <c r="R517" s="1058"/>
      <c r="S517" s="1058"/>
      <c r="T517" s="1058"/>
      <c r="U517" s="1058"/>
      <c r="V517" s="1058"/>
      <c r="W517" s="1058"/>
      <c r="X517" s="1058"/>
      <c r="Y517" s="1058"/>
      <c r="Z517" s="1058"/>
      <c r="AA517" s="1058"/>
      <c r="AB517" s="1058"/>
      <c r="AC517" s="1058"/>
      <c r="AD517" s="1058"/>
      <c r="AE517" s="1058"/>
      <c r="AF517" s="1058"/>
      <c r="AG517" s="1058"/>
      <c r="AH517" s="1058"/>
      <c r="AI517" s="1058"/>
      <c r="AJ517" s="1058"/>
      <c r="AK517" s="1058"/>
      <c r="AL517" s="1058"/>
      <c r="AM517" s="1058"/>
      <c r="AN517" s="1058"/>
      <c r="AO517" s="1058"/>
      <c r="AP517" s="1058"/>
      <c r="AQ517" s="1058"/>
      <c r="AR517" s="1058"/>
      <c r="AS517" s="1058"/>
      <c r="AT517" s="1058"/>
      <c r="AU517" s="1058"/>
      <c r="AV517" s="1058"/>
      <c r="AW517" s="1058"/>
      <c r="AX517" s="1058"/>
      <c r="AY517" s="1058"/>
      <c r="AZ517" s="1058"/>
      <c r="BA517" s="1058"/>
      <c r="BB517" s="1058"/>
      <c r="BC517" s="1058"/>
      <c r="BD517" s="1058"/>
      <c r="BE517" s="1058"/>
      <c r="BF517" s="1058"/>
      <c r="BG517" s="1058"/>
      <c r="BH517" s="1058"/>
      <c r="BI517" s="1058"/>
      <c r="BJ517" s="1058"/>
      <c r="BK517" s="1058"/>
      <c r="BL517" s="1058"/>
      <c r="BM517" s="1058"/>
      <c r="BN517" s="1058"/>
      <c r="BO517" s="1058"/>
      <c r="BP517" s="1058"/>
      <c r="BQ517" s="1058"/>
      <c r="BR517" s="1058"/>
      <c r="BS517" s="1058"/>
      <c r="BT517" s="1058"/>
      <c r="BU517" s="1058"/>
      <c r="BV517" s="1058"/>
      <c r="BW517" s="1058"/>
      <c r="BX517" s="1058"/>
      <c r="BY517" s="1058"/>
      <c r="BZ517" s="1058"/>
      <c r="CA517" s="1058"/>
      <c r="CB517" s="1058"/>
      <c r="CC517" s="1058"/>
      <c r="CD517" s="1058"/>
      <c r="CE517" s="1058"/>
      <c r="CF517" s="1058"/>
      <c r="CG517" s="1058"/>
      <c r="CH517" s="1058"/>
      <c r="CI517" s="1058"/>
      <c r="CJ517" s="1058"/>
      <c r="CK517" s="1058"/>
      <c r="CL517" s="1058"/>
      <c r="CM517" s="1058"/>
      <c r="CN517" s="1058"/>
      <c r="CO517" s="1058"/>
      <c r="CP517" s="1058"/>
      <c r="CQ517" s="1058"/>
      <c r="CR517" s="1058"/>
      <c r="CS517" s="1058"/>
      <c r="CT517" s="1058"/>
      <c r="CU517" s="1058"/>
      <c r="CV517" s="1058"/>
      <c r="CW517" s="1058"/>
      <c r="CX517" s="1058"/>
      <c r="CY517" s="1058"/>
      <c r="CZ517" s="1058"/>
      <c r="DA517" s="1058"/>
      <c r="DB517" s="1058"/>
      <c r="DC517" s="1058"/>
      <c r="DD517" s="1058"/>
      <c r="DE517" s="1058"/>
      <c r="DF517" s="1058"/>
      <c r="DG517" s="1058"/>
      <c r="DH517" s="1058"/>
      <c r="DI517" s="1058"/>
      <c r="DJ517" s="1058"/>
      <c r="DK517" s="1058"/>
      <c r="DL517" s="1058"/>
      <c r="DM517" s="1058"/>
      <c r="DN517" s="1058"/>
      <c r="DO517" s="1058"/>
      <c r="DP517" s="1058"/>
      <c r="DQ517" s="1058"/>
      <c r="DR517" s="1058"/>
      <c r="DS517" s="1058"/>
      <c r="DT517" s="1058"/>
      <c r="DU517" s="1058"/>
      <c r="DV517" s="1058"/>
      <c r="DW517" s="1058"/>
      <c r="DX517" s="1058"/>
      <c r="DY517" s="1058"/>
      <c r="DZ517" s="1058"/>
      <c r="EA517" s="1058"/>
      <c r="EB517" s="1058"/>
      <c r="EC517" s="1058"/>
      <c r="ED517" s="1058"/>
      <c r="EE517" s="1058"/>
      <c r="EF517" s="1058"/>
      <c r="EG517" s="1058"/>
      <c r="EH517" s="1058"/>
      <c r="EI517" s="1058"/>
      <c r="EJ517" s="1058"/>
      <c r="EK517" s="1058"/>
      <c r="EL517" s="1058"/>
      <c r="EM517" s="1058"/>
      <c r="EN517" s="1058"/>
      <c r="EO517" s="1058"/>
      <c r="EP517" s="1058"/>
      <c r="EQ517" s="1058"/>
      <c r="ER517" s="1058"/>
      <c r="ES517" s="1058"/>
      <c r="ET517" s="1058"/>
      <c r="EU517" s="1058"/>
      <c r="EV517" s="1058"/>
      <c r="EW517" s="1058"/>
      <c r="EX517" s="1058"/>
      <c r="EY517" s="1058"/>
      <c r="EZ517" s="1058"/>
      <c r="FA517" s="1058"/>
      <c r="FB517" s="1058"/>
      <c r="FC517" s="1058"/>
      <c r="FD517" s="1058"/>
      <c r="FE517" s="1058"/>
      <c r="FF517" s="1058"/>
      <c r="FG517" s="1058"/>
      <c r="FH517" s="1058"/>
      <c r="FI517" s="1058"/>
      <c r="FJ517" s="1058"/>
      <c r="FK517" s="1058"/>
      <c r="FL517" s="1058"/>
      <c r="FM517" s="1058"/>
      <c r="FN517" s="1058"/>
      <c r="FO517" s="1058"/>
      <c r="FP517" s="1058"/>
      <c r="FQ517" s="1058"/>
      <c r="FR517" s="1058"/>
      <c r="FS517" s="1058"/>
      <c r="FT517" s="1058"/>
      <c r="FU517" s="1058"/>
      <c r="FV517" s="1058"/>
      <c r="FW517" s="1058"/>
      <c r="FX517" s="1058"/>
      <c r="FY517" s="1058"/>
      <c r="FZ517" s="1058"/>
      <c r="GA517" s="1058"/>
      <c r="GB517" s="1058"/>
      <c r="GC517" s="1058"/>
      <c r="GD517" s="1058"/>
      <c r="GE517" s="1058"/>
      <c r="GF517" s="1058"/>
      <c r="GG517" s="1058"/>
      <c r="GH517" s="1058"/>
      <c r="GI517" s="1058"/>
      <c r="GJ517" s="1058"/>
      <c r="GK517" s="1058"/>
      <c r="GL517" s="1058"/>
      <c r="GM517" s="1058"/>
      <c r="GN517" s="1058"/>
      <c r="GO517" s="1058"/>
      <c r="GP517" s="1058"/>
      <c r="GQ517" s="1058"/>
      <c r="GR517" s="1058"/>
      <c r="GS517" s="1058"/>
      <c r="GT517" s="1058"/>
      <c r="GU517" s="1058"/>
      <c r="GV517" s="1058"/>
      <c r="GW517" s="1058"/>
      <c r="GX517" s="1058"/>
      <c r="GY517" s="1058"/>
      <c r="GZ517" s="1058"/>
      <c r="HA517" s="1058"/>
      <c r="HB517" s="1058"/>
      <c r="HC517" s="1058"/>
      <c r="HD517" s="1058"/>
      <c r="HE517" s="1058"/>
      <c r="HF517" s="1058"/>
      <c r="HG517" s="1058"/>
      <c r="HH517" s="1058"/>
      <c r="HI517" s="1058"/>
      <c r="HJ517" s="1058"/>
      <c r="HK517" s="1058"/>
      <c r="HL517" s="1058"/>
      <c r="HM517" s="1058"/>
      <c r="HN517" s="1058"/>
      <c r="HO517" s="1058"/>
      <c r="HP517" s="1058"/>
      <c r="HQ517" s="1058"/>
      <c r="HR517" s="1058"/>
      <c r="HS517" s="1058"/>
      <c r="HT517" s="1058"/>
      <c r="HU517" s="1058"/>
      <c r="HV517" s="1058"/>
      <c r="HW517" s="1058"/>
      <c r="HX517" s="1058"/>
      <c r="HY517" s="1058"/>
      <c r="HZ517" s="1058"/>
      <c r="IA517" s="1058"/>
      <c r="IB517" s="1058"/>
      <c r="IC517" s="1058"/>
      <c r="ID517" s="1058"/>
      <c r="IE517" s="1058"/>
      <c r="IF517" s="1058"/>
      <c r="IG517" s="1058"/>
      <c r="IH517" s="1058"/>
      <c r="II517" s="1058"/>
      <c r="IJ517" s="1058"/>
      <c r="IK517" s="1058"/>
      <c r="IL517" s="1058"/>
      <c r="IM517" s="1058"/>
      <c r="IN517" s="1058"/>
      <c r="IO517" s="1058"/>
      <c r="IP517" s="1058"/>
      <c r="IQ517" s="1058"/>
      <c r="IR517" s="1058"/>
    </row>
    <row r="518" spans="1:252">
      <c r="A518" s="1177"/>
      <c r="B518" s="1179"/>
      <c r="C518" s="1221"/>
      <c r="D518" s="1177"/>
      <c r="E518" s="1146"/>
      <c r="F518" s="1515"/>
      <c r="G518" s="1058"/>
      <c r="H518" s="1058"/>
      <c r="I518" s="1058"/>
      <c r="J518" s="1058"/>
      <c r="K518" s="1058"/>
      <c r="L518" s="1058"/>
      <c r="M518" s="1058"/>
      <c r="N518" s="1058"/>
      <c r="O518" s="1058"/>
      <c r="P518" s="1058"/>
      <c r="Q518" s="1058"/>
      <c r="R518" s="1058"/>
      <c r="S518" s="1058"/>
      <c r="T518" s="1058"/>
      <c r="U518" s="1058"/>
      <c r="V518" s="1058"/>
      <c r="W518" s="1058"/>
      <c r="X518" s="1058"/>
      <c r="Y518" s="1058"/>
      <c r="Z518" s="1058"/>
      <c r="AA518" s="1058"/>
      <c r="AB518" s="1058"/>
      <c r="AC518" s="1058"/>
      <c r="AD518" s="1058"/>
      <c r="AE518" s="1058"/>
      <c r="AF518" s="1058"/>
      <c r="AG518" s="1058"/>
      <c r="AH518" s="1058"/>
      <c r="AI518" s="1058"/>
      <c r="AJ518" s="1058"/>
      <c r="AK518" s="1058"/>
      <c r="AL518" s="1058"/>
      <c r="AM518" s="1058"/>
      <c r="AN518" s="1058"/>
      <c r="AO518" s="1058"/>
      <c r="AP518" s="1058"/>
      <c r="AQ518" s="1058"/>
      <c r="AR518" s="1058"/>
      <c r="AS518" s="1058"/>
      <c r="AT518" s="1058"/>
      <c r="AU518" s="1058"/>
      <c r="AV518" s="1058"/>
      <c r="AW518" s="1058"/>
      <c r="AX518" s="1058"/>
      <c r="AY518" s="1058"/>
      <c r="AZ518" s="1058"/>
      <c r="BA518" s="1058"/>
      <c r="BB518" s="1058"/>
      <c r="BC518" s="1058"/>
      <c r="BD518" s="1058"/>
      <c r="BE518" s="1058"/>
      <c r="BF518" s="1058"/>
      <c r="BG518" s="1058"/>
      <c r="BH518" s="1058"/>
      <c r="BI518" s="1058"/>
      <c r="BJ518" s="1058"/>
      <c r="BK518" s="1058"/>
      <c r="BL518" s="1058"/>
      <c r="BM518" s="1058"/>
      <c r="BN518" s="1058"/>
      <c r="BO518" s="1058"/>
      <c r="BP518" s="1058"/>
      <c r="BQ518" s="1058"/>
      <c r="BR518" s="1058"/>
      <c r="BS518" s="1058"/>
      <c r="BT518" s="1058"/>
      <c r="BU518" s="1058"/>
      <c r="BV518" s="1058"/>
      <c r="BW518" s="1058"/>
      <c r="BX518" s="1058"/>
      <c r="BY518" s="1058"/>
      <c r="BZ518" s="1058"/>
      <c r="CA518" s="1058"/>
      <c r="CB518" s="1058"/>
      <c r="CC518" s="1058"/>
      <c r="CD518" s="1058"/>
      <c r="CE518" s="1058"/>
      <c r="CF518" s="1058"/>
      <c r="CG518" s="1058"/>
      <c r="CH518" s="1058"/>
      <c r="CI518" s="1058"/>
      <c r="CJ518" s="1058"/>
      <c r="CK518" s="1058"/>
      <c r="CL518" s="1058"/>
      <c r="CM518" s="1058"/>
      <c r="CN518" s="1058"/>
      <c r="CO518" s="1058"/>
      <c r="CP518" s="1058"/>
      <c r="CQ518" s="1058"/>
      <c r="CR518" s="1058"/>
      <c r="CS518" s="1058"/>
      <c r="CT518" s="1058"/>
      <c r="CU518" s="1058"/>
      <c r="CV518" s="1058"/>
      <c r="CW518" s="1058"/>
      <c r="CX518" s="1058"/>
      <c r="CY518" s="1058"/>
      <c r="CZ518" s="1058"/>
      <c r="DA518" s="1058"/>
      <c r="DB518" s="1058"/>
      <c r="DC518" s="1058"/>
      <c r="DD518" s="1058"/>
      <c r="DE518" s="1058"/>
      <c r="DF518" s="1058"/>
      <c r="DG518" s="1058"/>
      <c r="DH518" s="1058"/>
      <c r="DI518" s="1058"/>
      <c r="DJ518" s="1058"/>
      <c r="DK518" s="1058"/>
      <c r="DL518" s="1058"/>
      <c r="DM518" s="1058"/>
      <c r="DN518" s="1058"/>
      <c r="DO518" s="1058"/>
      <c r="DP518" s="1058"/>
      <c r="DQ518" s="1058"/>
      <c r="DR518" s="1058"/>
      <c r="DS518" s="1058"/>
      <c r="DT518" s="1058"/>
      <c r="DU518" s="1058"/>
      <c r="DV518" s="1058"/>
      <c r="DW518" s="1058"/>
      <c r="DX518" s="1058"/>
      <c r="DY518" s="1058"/>
      <c r="DZ518" s="1058"/>
      <c r="EA518" s="1058"/>
      <c r="EB518" s="1058"/>
      <c r="EC518" s="1058"/>
      <c r="ED518" s="1058"/>
      <c r="EE518" s="1058"/>
      <c r="EF518" s="1058"/>
      <c r="EG518" s="1058"/>
      <c r="EH518" s="1058"/>
      <c r="EI518" s="1058"/>
      <c r="EJ518" s="1058"/>
      <c r="EK518" s="1058"/>
      <c r="EL518" s="1058"/>
      <c r="EM518" s="1058"/>
      <c r="EN518" s="1058"/>
      <c r="EO518" s="1058"/>
      <c r="EP518" s="1058"/>
      <c r="EQ518" s="1058"/>
      <c r="ER518" s="1058"/>
      <c r="ES518" s="1058"/>
      <c r="ET518" s="1058"/>
      <c r="EU518" s="1058"/>
      <c r="EV518" s="1058"/>
      <c r="EW518" s="1058"/>
      <c r="EX518" s="1058"/>
      <c r="EY518" s="1058"/>
      <c r="EZ518" s="1058"/>
      <c r="FA518" s="1058"/>
      <c r="FB518" s="1058"/>
      <c r="FC518" s="1058"/>
      <c r="FD518" s="1058"/>
      <c r="FE518" s="1058"/>
      <c r="FF518" s="1058"/>
      <c r="FG518" s="1058"/>
      <c r="FH518" s="1058"/>
      <c r="FI518" s="1058"/>
      <c r="FJ518" s="1058"/>
      <c r="FK518" s="1058"/>
      <c r="FL518" s="1058"/>
      <c r="FM518" s="1058"/>
      <c r="FN518" s="1058"/>
      <c r="FO518" s="1058"/>
      <c r="FP518" s="1058"/>
      <c r="FQ518" s="1058"/>
      <c r="FR518" s="1058"/>
      <c r="FS518" s="1058"/>
      <c r="FT518" s="1058"/>
      <c r="FU518" s="1058"/>
      <c r="FV518" s="1058"/>
      <c r="FW518" s="1058"/>
      <c r="FX518" s="1058"/>
      <c r="FY518" s="1058"/>
      <c r="FZ518" s="1058"/>
      <c r="GA518" s="1058"/>
      <c r="GB518" s="1058"/>
      <c r="GC518" s="1058"/>
      <c r="GD518" s="1058"/>
      <c r="GE518" s="1058"/>
      <c r="GF518" s="1058"/>
      <c r="GG518" s="1058"/>
      <c r="GH518" s="1058"/>
      <c r="GI518" s="1058"/>
      <c r="GJ518" s="1058"/>
      <c r="GK518" s="1058"/>
      <c r="GL518" s="1058"/>
      <c r="GM518" s="1058"/>
      <c r="GN518" s="1058"/>
      <c r="GO518" s="1058"/>
      <c r="GP518" s="1058"/>
      <c r="GQ518" s="1058"/>
      <c r="GR518" s="1058"/>
      <c r="GS518" s="1058"/>
      <c r="GT518" s="1058"/>
      <c r="GU518" s="1058"/>
      <c r="GV518" s="1058"/>
      <c r="GW518" s="1058"/>
      <c r="GX518" s="1058"/>
      <c r="GY518" s="1058"/>
      <c r="GZ518" s="1058"/>
      <c r="HA518" s="1058"/>
      <c r="HB518" s="1058"/>
      <c r="HC518" s="1058"/>
      <c r="HD518" s="1058"/>
      <c r="HE518" s="1058"/>
      <c r="HF518" s="1058"/>
      <c r="HG518" s="1058"/>
      <c r="HH518" s="1058"/>
      <c r="HI518" s="1058"/>
      <c r="HJ518" s="1058"/>
      <c r="HK518" s="1058"/>
      <c r="HL518" s="1058"/>
      <c r="HM518" s="1058"/>
      <c r="HN518" s="1058"/>
      <c r="HO518" s="1058"/>
      <c r="HP518" s="1058"/>
      <c r="HQ518" s="1058"/>
      <c r="HR518" s="1058"/>
      <c r="HS518" s="1058"/>
      <c r="HT518" s="1058"/>
      <c r="HU518" s="1058"/>
      <c r="HV518" s="1058"/>
      <c r="HW518" s="1058"/>
      <c r="HX518" s="1058"/>
      <c r="HY518" s="1058"/>
      <c r="HZ518" s="1058"/>
      <c r="IA518" s="1058"/>
      <c r="IB518" s="1058"/>
      <c r="IC518" s="1058"/>
      <c r="ID518" s="1058"/>
      <c r="IE518" s="1058"/>
      <c r="IF518" s="1058"/>
      <c r="IG518" s="1058"/>
      <c r="IH518" s="1058"/>
      <c r="II518" s="1058"/>
      <c r="IJ518" s="1058"/>
      <c r="IK518" s="1058"/>
      <c r="IL518" s="1058"/>
      <c r="IM518" s="1058"/>
      <c r="IN518" s="1058"/>
      <c r="IO518" s="1058"/>
      <c r="IP518" s="1058"/>
      <c r="IQ518" s="1058"/>
      <c r="IR518" s="1058"/>
    </row>
    <row r="519" spans="1:252" ht="38.25">
      <c r="A519" s="1147" t="s">
        <v>47</v>
      </c>
      <c r="B519" s="1291" t="s">
        <v>870</v>
      </c>
      <c r="C519" s="1221"/>
      <c r="D519" s="1177"/>
      <c r="E519" s="1146"/>
      <c r="F519" s="1515"/>
      <c r="G519" s="1058"/>
      <c r="H519" s="1058"/>
      <c r="I519" s="1058"/>
      <c r="J519" s="1058"/>
      <c r="K519" s="1058"/>
      <c r="L519" s="1058"/>
      <c r="M519" s="1058"/>
      <c r="N519" s="1058"/>
      <c r="O519" s="1058"/>
      <c r="P519" s="1058"/>
      <c r="Q519" s="1058"/>
      <c r="R519" s="1058"/>
      <c r="S519" s="1058"/>
      <c r="T519" s="1058"/>
      <c r="U519" s="1058"/>
      <c r="V519" s="1058"/>
      <c r="W519" s="1058"/>
      <c r="X519" s="1058"/>
      <c r="Y519" s="1058"/>
      <c r="Z519" s="1058"/>
      <c r="AA519" s="1058"/>
      <c r="AB519" s="1058"/>
      <c r="AC519" s="1058"/>
      <c r="AD519" s="1058"/>
      <c r="AE519" s="1058"/>
      <c r="AF519" s="1058"/>
      <c r="AG519" s="1058"/>
      <c r="AH519" s="1058"/>
      <c r="AI519" s="1058"/>
      <c r="AJ519" s="1058"/>
      <c r="AK519" s="1058"/>
      <c r="AL519" s="1058"/>
      <c r="AM519" s="1058"/>
      <c r="AN519" s="1058"/>
      <c r="AO519" s="1058"/>
      <c r="AP519" s="1058"/>
      <c r="AQ519" s="1058"/>
      <c r="AR519" s="1058"/>
      <c r="AS519" s="1058"/>
      <c r="AT519" s="1058"/>
      <c r="AU519" s="1058"/>
      <c r="AV519" s="1058"/>
      <c r="AW519" s="1058"/>
      <c r="AX519" s="1058"/>
      <c r="AY519" s="1058"/>
      <c r="AZ519" s="1058"/>
      <c r="BA519" s="1058"/>
      <c r="BB519" s="1058"/>
      <c r="BC519" s="1058"/>
      <c r="BD519" s="1058"/>
      <c r="BE519" s="1058"/>
      <c r="BF519" s="1058"/>
      <c r="BG519" s="1058"/>
      <c r="BH519" s="1058"/>
      <c r="BI519" s="1058"/>
      <c r="BJ519" s="1058"/>
      <c r="BK519" s="1058"/>
      <c r="BL519" s="1058"/>
      <c r="BM519" s="1058"/>
      <c r="BN519" s="1058"/>
      <c r="BO519" s="1058"/>
      <c r="BP519" s="1058"/>
      <c r="BQ519" s="1058"/>
      <c r="BR519" s="1058"/>
      <c r="BS519" s="1058"/>
      <c r="BT519" s="1058"/>
      <c r="BU519" s="1058"/>
      <c r="BV519" s="1058"/>
      <c r="BW519" s="1058"/>
      <c r="BX519" s="1058"/>
      <c r="BY519" s="1058"/>
      <c r="BZ519" s="1058"/>
      <c r="CA519" s="1058"/>
      <c r="CB519" s="1058"/>
      <c r="CC519" s="1058"/>
      <c r="CD519" s="1058"/>
      <c r="CE519" s="1058"/>
      <c r="CF519" s="1058"/>
      <c r="CG519" s="1058"/>
      <c r="CH519" s="1058"/>
      <c r="CI519" s="1058"/>
      <c r="CJ519" s="1058"/>
      <c r="CK519" s="1058"/>
      <c r="CL519" s="1058"/>
      <c r="CM519" s="1058"/>
      <c r="CN519" s="1058"/>
      <c r="CO519" s="1058"/>
      <c r="CP519" s="1058"/>
      <c r="CQ519" s="1058"/>
      <c r="CR519" s="1058"/>
      <c r="CS519" s="1058"/>
      <c r="CT519" s="1058"/>
      <c r="CU519" s="1058"/>
      <c r="CV519" s="1058"/>
      <c r="CW519" s="1058"/>
      <c r="CX519" s="1058"/>
      <c r="CY519" s="1058"/>
      <c r="CZ519" s="1058"/>
      <c r="DA519" s="1058"/>
      <c r="DB519" s="1058"/>
      <c r="DC519" s="1058"/>
      <c r="DD519" s="1058"/>
      <c r="DE519" s="1058"/>
      <c r="DF519" s="1058"/>
      <c r="DG519" s="1058"/>
      <c r="DH519" s="1058"/>
      <c r="DI519" s="1058"/>
      <c r="DJ519" s="1058"/>
      <c r="DK519" s="1058"/>
      <c r="DL519" s="1058"/>
      <c r="DM519" s="1058"/>
      <c r="DN519" s="1058"/>
      <c r="DO519" s="1058"/>
      <c r="DP519" s="1058"/>
      <c r="DQ519" s="1058"/>
      <c r="DR519" s="1058"/>
      <c r="DS519" s="1058"/>
      <c r="DT519" s="1058"/>
      <c r="DU519" s="1058"/>
      <c r="DV519" s="1058"/>
      <c r="DW519" s="1058"/>
      <c r="DX519" s="1058"/>
      <c r="DY519" s="1058"/>
      <c r="DZ519" s="1058"/>
      <c r="EA519" s="1058"/>
      <c r="EB519" s="1058"/>
      <c r="EC519" s="1058"/>
      <c r="ED519" s="1058"/>
      <c r="EE519" s="1058"/>
      <c r="EF519" s="1058"/>
      <c r="EG519" s="1058"/>
      <c r="EH519" s="1058"/>
      <c r="EI519" s="1058"/>
      <c r="EJ519" s="1058"/>
      <c r="EK519" s="1058"/>
      <c r="EL519" s="1058"/>
      <c r="EM519" s="1058"/>
      <c r="EN519" s="1058"/>
      <c r="EO519" s="1058"/>
      <c r="EP519" s="1058"/>
      <c r="EQ519" s="1058"/>
      <c r="ER519" s="1058"/>
      <c r="ES519" s="1058"/>
      <c r="ET519" s="1058"/>
      <c r="EU519" s="1058"/>
      <c r="EV519" s="1058"/>
      <c r="EW519" s="1058"/>
      <c r="EX519" s="1058"/>
      <c r="EY519" s="1058"/>
      <c r="EZ519" s="1058"/>
      <c r="FA519" s="1058"/>
      <c r="FB519" s="1058"/>
      <c r="FC519" s="1058"/>
      <c r="FD519" s="1058"/>
      <c r="FE519" s="1058"/>
      <c r="FF519" s="1058"/>
      <c r="FG519" s="1058"/>
      <c r="FH519" s="1058"/>
      <c r="FI519" s="1058"/>
      <c r="FJ519" s="1058"/>
      <c r="FK519" s="1058"/>
      <c r="FL519" s="1058"/>
      <c r="FM519" s="1058"/>
      <c r="FN519" s="1058"/>
      <c r="FO519" s="1058"/>
      <c r="FP519" s="1058"/>
      <c r="FQ519" s="1058"/>
      <c r="FR519" s="1058"/>
      <c r="FS519" s="1058"/>
      <c r="FT519" s="1058"/>
      <c r="FU519" s="1058"/>
      <c r="FV519" s="1058"/>
      <c r="FW519" s="1058"/>
      <c r="FX519" s="1058"/>
      <c r="FY519" s="1058"/>
      <c r="FZ519" s="1058"/>
      <c r="GA519" s="1058"/>
      <c r="GB519" s="1058"/>
      <c r="GC519" s="1058"/>
      <c r="GD519" s="1058"/>
      <c r="GE519" s="1058"/>
      <c r="GF519" s="1058"/>
      <c r="GG519" s="1058"/>
      <c r="GH519" s="1058"/>
      <c r="GI519" s="1058"/>
      <c r="GJ519" s="1058"/>
      <c r="GK519" s="1058"/>
      <c r="GL519" s="1058"/>
      <c r="GM519" s="1058"/>
      <c r="GN519" s="1058"/>
      <c r="GO519" s="1058"/>
      <c r="GP519" s="1058"/>
      <c r="GQ519" s="1058"/>
      <c r="GR519" s="1058"/>
      <c r="GS519" s="1058"/>
      <c r="GT519" s="1058"/>
      <c r="GU519" s="1058"/>
      <c r="GV519" s="1058"/>
      <c r="GW519" s="1058"/>
      <c r="GX519" s="1058"/>
      <c r="GY519" s="1058"/>
      <c r="GZ519" s="1058"/>
      <c r="HA519" s="1058"/>
      <c r="HB519" s="1058"/>
      <c r="HC519" s="1058"/>
      <c r="HD519" s="1058"/>
      <c r="HE519" s="1058"/>
      <c r="HF519" s="1058"/>
      <c r="HG519" s="1058"/>
      <c r="HH519" s="1058"/>
      <c r="HI519" s="1058"/>
      <c r="HJ519" s="1058"/>
      <c r="HK519" s="1058"/>
      <c r="HL519" s="1058"/>
      <c r="HM519" s="1058"/>
      <c r="HN519" s="1058"/>
      <c r="HO519" s="1058"/>
      <c r="HP519" s="1058"/>
      <c r="HQ519" s="1058"/>
      <c r="HR519" s="1058"/>
      <c r="HS519" s="1058"/>
      <c r="HT519" s="1058"/>
      <c r="HU519" s="1058"/>
      <c r="HV519" s="1058"/>
      <c r="HW519" s="1058"/>
      <c r="HX519" s="1058"/>
      <c r="HY519" s="1058"/>
      <c r="HZ519" s="1058"/>
      <c r="IA519" s="1058"/>
      <c r="IB519" s="1058"/>
      <c r="IC519" s="1058"/>
      <c r="ID519" s="1058"/>
      <c r="IE519" s="1058"/>
      <c r="IF519" s="1058"/>
      <c r="IG519" s="1058"/>
      <c r="IH519" s="1058"/>
      <c r="II519" s="1058"/>
      <c r="IJ519" s="1058"/>
      <c r="IK519" s="1058"/>
      <c r="IL519" s="1058"/>
      <c r="IM519" s="1058"/>
      <c r="IN519" s="1058"/>
      <c r="IO519" s="1058"/>
      <c r="IP519" s="1058"/>
      <c r="IQ519" s="1058"/>
      <c r="IR519" s="1058"/>
    </row>
    <row r="520" spans="1:252">
      <c r="A520" s="1177"/>
      <c r="B520" s="1179" t="s">
        <v>869</v>
      </c>
      <c r="C520" s="1221"/>
      <c r="D520" s="1177" t="s">
        <v>62</v>
      </c>
      <c r="E520" s="1146">
        <v>1</v>
      </c>
      <c r="F520" s="783"/>
      <c r="G520" s="205">
        <f>+E520*F520</f>
        <v>0</v>
      </c>
      <c r="H520" s="1058"/>
      <c r="I520" s="1058"/>
      <c r="J520" s="1058"/>
      <c r="K520" s="1058"/>
      <c r="L520" s="1058"/>
      <c r="M520" s="1058"/>
      <c r="N520" s="1058"/>
      <c r="O520" s="1058"/>
      <c r="P520" s="1058"/>
      <c r="Q520" s="1058"/>
      <c r="R520" s="1058"/>
      <c r="S520" s="1058"/>
      <c r="T520" s="1058"/>
      <c r="U520" s="1058"/>
      <c r="V520" s="1058"/>
      <c r="W520" s="1058"/>
      <c r="X520" s="1058"/>
      <c r="Y520" s="1058"/>
      <c r="Z520" s="1058"/>
      <c r="AA520" s="1058"/>
      <c r="AB520" s="1058"/>
      <c r="AC520" s="1058"/>
      <c r="AD520" s="1058"/>
      <c r="AE520" s="1058"/>
      <c r="AF520" s="1058"/>
      <c r="AG520" s="1058"/>
      <c r="AH520" s="1058"/>
      <c r="AI520" s="1058"/>
      <c r="AJ520" s="1058"/>
      <c r="AK520" s="1058"/>
      <c r="AL520" s="1058"/>
      <c r="AM520" s="1058"/>
      <c r="AN520" s="1058"/>
      <c r="AO520" s="1058"/>
      <c r="AP520" s="1058"/>
      <c r="AQ520" s="1058"/>
      <c r="AR520" s="1058"/>
      <c r="AS520" s="1058"/>
      <c r="AT520" s="1058"/>
      <c r="AU520" s="1058"/>
      <c r="AV520" s="1058"/>
      <c r="AW520" s="1058"/>
      <c r="AX520" s="1058"/>
      <c r="AY520" s="1058"/>
      <c r="AZ520" s="1058"/>
      <c r="BA520" s="1058"/>
      <c r="BB520" s="1058"/>
      <c r="BC520" s="1058"/>
      <c r="BD520" s="1058"/>
      <c r="BE520" s="1058"/>
      <c r="BF520" s="1058"/>
      <c r="BG520" s="1058"/>
      <c r="BH520" s="1058"/>
      <c r="BI520" s="1058"/>
      <c r="BJ520" s="1058"/>
      <c r="BK520" s="1058"/>
      <c r="BL520" s="1058"/>
      <c r="BM520" s="1058"/>
      <c r="BN520" s="1058"/>
      <c r="BO520" s="1058"/>
      <c r="BP520" s="1058"/>
      <c r="BQ520" s="1058"/>
      <c r="BR520" s="1058"/>
      <c r="BS520" s="1058"/>
      <c r="BT520" s="1058"/>
      <c r="BU520" s="1058"/>
      <c r="BV520" s="1058"/>
      <c r="BW520" s="1058"/>
      <c r="BX520" s="1058"/>
      <c r="BY520" s="1058"/>
      <c r="BZ520" s="1058"/>
      <c r="CA520" s="1058"/>
      <c r="CB520" s="1058"/>
      <c r="CC520" s="1058"/>
      <c r="CD520" s="1058"/>
      <c r="CE520" s="1058"/>
      <c r="CF520" s="1058"/>
      <c r="CG520" s="1058"/>
      <c r="CH520" s="1058"/>
      <c r="CI520" s="1058"/>
      <c r="CJ520" s="1058"/>
      <c r="CK520" s="1058"/>
      <c r="CL520" s="1058"/>
      <c r="CM520" s="1058"/>
      <c r="CN520" s="1058"/>
      <c r="CO520" s="1058"/>
      <c r="CP520" s="1058"/>
      <c r="CQ520" s="1058"/>
      <c r="CR520" s="1058"/>
      <c r="CS520" s="1058"/>
      <c r="CT520" s="1058"/>
      <c r="CU520" s="1058"/>
      <c r="CV520" s="1058"/>
      <c r="CW520" s="1058"/>
      <c r="CX520" s="1058"/>
      <c r="CY520" s="1058"/>
      <c r="CZ520" s="1058"/>
      <c r="DA520" s="1058"/>
      <c r="DB520" s="1058"/>
      <c r="DC520" s="1058"/>
      <c r="DD520" s="1058"/>
      <c r="DE520" s="1058"/>
      <c r="DF520" s="1058"/>
      <c r="DG520" s="1058"/>
      <c r="DH520" s="1058"/>
      <c r="DI520" s="1058"/>
      <c r="DJ520" s="1058"/>
      <c r="DK520" s="1058"/>
      <c r="DL520" s="1058"/>
      <c r="DM520" s="1058"/>
      <c r="DN520" s="1058"/>
      <c r="DO520" s="1058"/>
      <c r="DP520" s="1058"/>
      <c r="DQ520" s="1058"/>
      <c r="DR520" s="1058"/>
      <c r="DS520" s="1058"/>
      <c r="DT520" s="1058"/>
      <c r="DU520" s="1058"/>
      <c r="DV520" s="1058"/>
      <c r="DW520" s="1058"/>
      <c r="DX520" s="1058"/>
      <c r="DY520" s="1058"/>
      <c r="DZ520" s="1058"/>
      <c r="EA520" s="1058"/>
      <c r="EB520" s="1058"/>
      <c r="EC520" s="1058"/>
      <c r="ED520" s="1058"/>
      <c r="EE520" s="1058"/>
      <c r="EF520" s="1058"/>
      <c r="EG520" s="1058"/>
      <c r="EH520" s="1058"/>
      <c r="EI520" s="1058"/>
      <c r="EJ520" s="1058"/>
      <c r="EK520" s="1058"/>
      <c r="EL520" s="1058"/>
      <c r="EM520" s="1058"/>
      <c r="EN520" s="1058"/>
      <c r="EO520" s="1058"/>
      <c r="EP520" s="1058"/>
      <c r="EQ520" s="1058"/>
      <c r="ER520" s="1058"/>
      <c r="ES520" s="1058"/>
      <c r="ET520" s="1058"/>
      <c r="EU520" s="1058"/>
      <c r="EV520" s="1058"/>
      <c r="EW520" s="1058"/>
      <c r="EX520" s="1058"/>
      <c r="EY520" s="1058"/>
      <c r="EZ520" s="1058"/>
      <c r="FA520" s="1058"/>
      <c r="FB520" s="1058"/>
      <c r="FC520" s="1058"/>
      <c r="FD520" s="1058"/>
      <c r="FE520" s="1058"/>
      <c r="FF520" s="1058"/>
      <c r="FG520" s="1058"/>
      <c r="FH520" s="1058"/>
      <c r="FI520" s="1058"/>
      <c r="FJ520" s="1058"/>
      <c r="FK520" s="1058"/>
      <c r="FL520" s="1058"/>
      <c r="FM520" s="1058"/>
      <c r="FN520" s="1058"/>
      <c r="FO520" s="1058"/>
      <c r="FP520" s="1058"/>
      <c r="FQ520" s="1058"/>
      <c r="FR520" s="1058"/>
      <c r="FS520" s="1058"/>
      <c r="FT520" s="1058"/>
      <c r="FU520" s="1058"/>
      <c r="FV520" s="1058"/>
      <c r="FW520" s="1058"/>
      <c r="FX520" s="1058"/>
      <c r="FY520" s="1058"/>
      <c r="FZ520" s="1058"/>
      <c r="GA520" s="1058"/>
      <c r="GB520" s="1058"/>
      <c r="GC520" s="1058"/>
      <c r="GD520" s="1058"/>
      <c r="GE520" s="1058"/>
      <c r="GF520" s="1058"/>
      <c r="GG520" s="1058"/>
      <c r="GH520" s="1058"/>
      <c r="GI520" s="1058"/>
      <c r="GJ520" s="1058"/>
      <c r="GK520" s="1058"/>
      <c r="GL520" s="1058"/>
      <c r="GM520" s="1058"/>
      <c r="GN520" s="1058"/>
      <c r="GO520" s="1058"/>
      <c r="GP520" s="1058"/>
      <c r="GQ520" s="1058"/>
      <c r="GR520" s="1058"/>
      <c r="GS520" s="1058"/>
      <c r="GT520" s="1058"/>
      <c r="GU520" s="1058"/>
      <c r="GV520" s="1058"/>
      <c r="GW520" s="1058"/>
      <c r="GX520" s="1058"/>
      <c r="GY520" s="1058"/>
      <c r="GZ520" s="1058"/>
      <c r="HA520" s="1058"/>
      <c r="HB520" s="1058"/>
      <c r="HC520" s="1058"/>
      <c r="HD520" s="1058"/>
      <c r="HE520" s="1058"/>
      <c r="HF520" s="1058"/>
      <c r="HG520" s="1058"/>
      <c r="HH520" s="1058"/>
      <c r="HI520" s="1058"/>
      <c r="HJ520" s="1058"/>
      <c r="HK520" s="1058"/>
      <c r="HL520" s="1058"/>
      <c r="HM520" s="1058"/>
      <c r="HN520" s="1058"/>
      <c r="HO520" s="1058"/>
      <c r="HP520" s="1058"/>
      <c r="HQ520" s="1058"/>
      <c r="HR520" s="1058"/>
      <c r="HS520" s="1058"/>
      <c r="HT520" s="1058"/>
      <c r="HU520" s="1058"/>
      <c r="HV520" s="1058"/>
      <c r="HW520" s="1058"/>
      <c r="HX520" s="1058"/>
      <c r="HY520" s="1058"/>
      <c r="HZ520" s="1058"/>
      <c r="IA520" s="1058"/>
      <c r="IB520" s="1058"/>
      <c r="IC520" s="1058"/>
      <c r="ID520" s="1058"/>
      <c r="IE520" s="1058"/>
      <c r="IF520" s="1058"/>
      <c r="IG520" s="1058"/>
      <c r="IH520" s="1058"/>
      <c r="II520" s="1058"/>
      <c r="IJ520" s="1058"/>
      <c r="IK520" s="1058"/>
      <c r="IL520" s="1058"/>
      <c r="IM520" s="1058"/>
      <c r="IN520" s="1058"/>
      <c r="IO520" s="1058"/>
      <c r="IP520" s="1058"/>
      <c r="IQ520" s="1058"/>
      <c r="IR520" s="1058"/>
    </row>
    <row r="521" spans="1:252">
      <c r="A521" s="1177"/>
      <c r="B521" s="1179" t="s">
        <v>868</v>
      </c>
      <c r="C521" s="1221"/>
      <c r="D521" s="1177" t="s">
        <v>62</v>
      </c>
      <c r="E521" s="1146">
        <v>1</v>
      </c>
      <c r="F521" s="783"/>
      <c r="G521" s="205">
        <f>+E521*F521</f>
        <v>0</v>
      </c>
      <c r="H521" s="1058"/>
      <c r="I521" s="1058"/>
      <c r="J521" s="1058"/>
      <c r="K521" s="1058"/>
      <c r="L521" s="1058"/>
      <c r="M521" s="1058"/>
      <c r="N521" s="1058"/>
      <c r="O521" s="1058"/>
      <c r="P521" s="1058"/>
      <c r="Q521" s="1058"/>
      <c r="R521" s="1058"/>
      <c r="S521" s="1058"/>
      <c r="T521" s="1058"/>
      <c r="U521" s="1058"/>
      <c r="V521" s="1058"/>
      <c r="W521" s="1058"/>
      <c r="X521" s="1058"/>
      <c r="Y521" s="1058"/>
      <c r="Z521" s="1058"/>
      <c r="AA521" s="1058"/>
      <c r="AB521" s="1058"/>
      <c r="AC521" s="1058"/>
      <c r="AD521" s="1058"/>
      <c r="AE521" s="1058"/>
      <c r="AF521" s="1058"/>
      <c r="AG521" s="1058"/>
      <c r="AH521" s="1058"/>
      <c r="AI521" s="1058"/>
      <c r="AJ521" s="1058"/>
      <c r="AK521" s="1058"/>
      <c r="AL521" s="1058"/>
      <c r="AM521" s="1058"/>
      <c r="AN521" s="1058"/>
      <c r="AO521" s="1058"/>
      <c r="AP521" s="1058"/>
      <c r="AQ521" s="1058"/>
      <c r="AR521" s="1058"/>
      <c r="AS521" s="1058"/>
      <c r="AT521" s="1058"/>
      <c r="AU521" s="1058"/>
      <c r="AV521" s="1058"/>
      <c r="AW521" s="1058"/>
      <c r="AX521" s="1058"/>
      <c r="AY521" s="1058"/>
      <c r="AZ521" s="1058"/>
      <c r="BA521" s="1058"/>
      <c r="BB521" s="1058"/>
      <c r="BC521" s="1058"/>
      <c r="BD521" s="1058"/>
      <c r="BE521" s="1058"/>
      <c r="BF521" s="1058"/>
      <c r="BG521" s="1058"/>
      <c r="BH521" s="1058"/>
      <c r="BI521" s="1058"/>
      <c r="BJ521" s="1058"/>
      <c r="BK521" s="1058"/>
      <c r="BL521" s="1058"/>
      <c r="BM521" s="1058"/>
      <c r="BN521" s="1058"/>
      <c r="BO521" s="1058"/>
      <c r="BP521" s="1058"/>
      <c r="BQ521" s="1058"/>
      <c r="BR521" s="1058"/>
      <c r="BS521" s="1058"/>
      <c r="BT521" s="1058"/>
      <c r="BU521" s="1058"/>
      <c r="BV521" s="1058"/>
      <c r="BW521" s="1058"/>
      <c r="BX521" s="1058"/>
      <c r="BY521" s="1058"/>
      <c r="BZ521" s="1058"/>
      <c r="CA521" s="1058"/>
      <c r="CB521" s="1058"/>
      <c r="CC521" s="1058"/>
      <c r="CD521" s="1058"/>
      <c r="CE521" s="1058"/>
      <c r="CF521" s="1058"/>
      <c r="CG521" s="1058"/>
      <c r="CH521" s="1058"/>
      <c r="CI521" s="1058"/>
      <c r="CJ521" s="1058"/>
      <c r="CK521" s="1058"/>
      <c r="CL521" s="1058"/>
      <c r="CM521" s="1058"/>
      <c r="CN521" s="1058"/>
      <c r="CO521" s="1058"/>
      <c r="CP521" s="1058"/>
      <c r="CQ521" s="1058"/>
      <c r="CR521" s="1058"/>
      <c r="CS521" s="1058"/>
      <c r="CT521" s="1058"/>
      <c r="CU521" s="1058"/>
      <c r="CV521" s="1058"/>
      <c r="CW521" s="1058"/>
      <c r="CX521" s="1058"/>
      <c r="CY521" s="1058"/>
      <c r="CZ521" s="1058"/>
      <c r="DA521" s="1058"/>
      <c r="DB521" s="1058"/>
      <c r="DC521" s="1058"/>
      <c r="DD521" s="1058"/>
      <c r="DE521" s="1058"/>
      <c r="DF521" s="1058"/>
      <c r="DG521" s="1058"/>
      <c r="DH521" s="1058"/>
      <c r="DI521" s="1058"/>
      <c r="DJ521" s="1058"/>
      <c r="DK521" s="1058"/>
      <c r="DL521" s="1058"/>
      <c r="DM521" s="1058"/>
      <c r="DN521" s="1058"/>
      <c r="DO521" s="1058"/>
      <c r="DP521" s="1058"/>
      <c r="DQ521" s="1058"/>
      <c r="DR521" s="1058"/>
      <c r="DS521" s="1058"/>
      <c r="DT521" s="1058"/>
      <c r="DU521" s="1058"/>
      <c r="DV521" s="1058"/>
      <c r="DW521" s="1058"/>
      <c r="DX521" s="1058"/>
      <c r="DY521" s="1058"/>
      <c r="DZ521" s="1058"/>
      <c r="EA521" s="1058"/>
      <c r="EB521" s="1058"/>
      <c r="EC521" s="1058"/>
      <c r="ED521" s="1058"/>
      <c r="EE521" s="1058"/>
      <c r="EF521" s="1058"/>
      <c r="EG521" s="1058"/>
      <c r="EH521" s="1058"/>
      <c r="EI521" s="1058"/>
      <c r="EJ521" s="1058"/>
      <c r="EK521" s="1058"/>
      <c r="EL521" s="1058"/>
      <c r="EM521" s="1058"/>
      <c r="EN521" s="1058"/>
      <c r="EO521" s="1058"/>
      <c r="EP521" s="1058"/>
      <c r="EQ521" s="1058"/>
      <c r="ER521" s="1058"/>
      <c r="ES521" s="1058"/>
      <c r="ET521" s="1058"/>
      <c r="EU521" s="1058"/>
      <c r="EV521" s="1058"/>
      <c r="EW521" s="1058"/>
      <c r="EX521" s="1058"/>
      <c r="EY521" s="1058"/>
      <c r="EZ521" s="1058"/>
      <c r="FA521" s="1058"/>
      <c r="FB521" s="1058"/>
      <c r="FC521" s="1058"/>
      <c r="FD521" s="1058"/>
      <c r="FE521" s="1058"/>
      <c r="FF521" s="1058"/>
      <c r="FG521" s="1058"/>
      <c r="FH521" s="1058"/>
      <c r="FI521" s="1058"/>
      <c r="FJ521" s="1058"/>
      <c r="FK521" s="1058"/>
      <c r="FL521" s="1058"/>
      <c r="FM521" s="1058"/>
      <c r="FN521" s="1058"/>
      <c r="FO521" s="1058"/>
      <c r="FP521" s="1058"/>
      <c r="FQ521" s="1058"/>
      <c r="FR521" s="1058"/>
      <c r="FS521" s="1058"/>
      <c r="FT521" s="1058"/>
      <c r="FU521" s="1058"/>
      <c r="FV521" s="1058"/>
      <c r="FW521" s="1058"/>
      <c r="FX521" s="1058"/>
      <c r="FY521" s="1058"/>
      <c r="FZ521" s="1058"/>
      <c r="GA521" s="1058"/>
      <c r="GB521" s="1058"/>
      <c r="GC521" s="1058"/>
      <c r="GD521" s="1058"/>
      <c r="GE521" s="1058"/>
      <c r="GF521" s="1058"/>
      <c r="GG521" s="1058"/>
      <c r="GH521" s="1058"/>
      <c r="GI521" s="1058"/>
      <c r="GJ521" s="1058"/>
      <c r="GK521" s="1058"/>
      <c r="GL521" s="1058"/>
      <c r="GM521" s="1058"/>
      <c r="GN521" s="1058"/>
      <c r="GO521" s="1058"/>
      <c r="GP521" s="1058"/>
      <c r="GQ521" s="1058"/>
      <c r="GR521" s="1058"/>
      <c r="GS521" s="1058"/>
      <c r="GT521" s="1058"/>
      <c r="GU521" s="1058"/>
      <c r="GV521" s="1058"/>
      <c r="GW521" s="1058"/>
      <c r="GX521" s="1058"/>
      <c r="GY521" s="1058"/>
      <c r="GZ521" s="1058"/>
      <c r="HA521" s="1058"/>
      <c r="HB521" s="1058"/>
      <c r="HC521" s="1058"/>
      <c r="HD521" s="1058"/>
      <c r="HE521" s="1058"/>
      <c r="HF521" s="1058"/>
      <c r="HG521" s="1058"/>
      <c r="HH521" s="1058"/>
      <c r="HI521" s="1058"/>
      <c r="HJ521" s="1058"/>
      <c r="HK521" s="1058"/>
      <c r="HL521" s="1058"/>
      <c r="HM521" s="1058"/>
      <c r="HN521" s="1058"/>
      <c r="HO521" s="1058"/>
      <c r="HP521" s="1058"/>
      <c r="HQ521" s="1058"/>
      <c r="HR521" s="1058"/>
      <c r="HS521" s="1058"/>
      <c r="HT521" s="1058"/>
      <c r="HU521" s="1058"/>
      <c r="HV521" s="1058"/>
      <c r="HW521" s="1058"/>
      <c r="HX521" s="1058"/>
      <c r="HY521" s="1058"/>
      <c r="HZ521" s="1058"/>
      <c r="IA521" s="1058"/>
      <c r="IB521" s="1058"/>
      <c r="IC521" s="1058"/>
      <c r="ID521" s="1058"/>
      <c r="IE521" s="1058"/>
      <c r="IF521" s="1058"/>
      <c r="IG521" s="1058"/>
      <c r="IH521" s="1058"/>
      <c r="II521" s="1058"/>
      <c r="IJ521" s="1058"/>
      <c r="IK521" s="1058"/>
      <c r="IL521" s="1058"/>
      <c r="IM521" s="1058"/>
      <c r="IN521" s="1058"/>
      <c r="IO521" s="1058"/>
      <c r="IP521" s="1058"/>
      <c r="IQ521" s="1058"/>
      <c r="IR521" s="1058"/>
    </row>
    <row r="522" spans="1:252">
      <c r="A522" s="1177"/>
      <c r="B522" s="1179"/>
      <c r="C522" s="1221"/>
      <c r="D522" s="1177"/>
      <c r="E522" s="1146"/>
      <c r="F522" s="243"/>
      <c r="G522" s="205"/>
      <c r="H522" s="1058"/>
      <c r="I522" s="1058"/>
      <c r="J522" s="1058"/>
      <c r="K522" s="1058"/>
      <c r="L522" s="1058"/>
      <c r="M522" s="1058"/>
      <c r="N522" s="1058"/>
      <c r="O522" s="1058"/>
      <c r="P522" s="1058"/>
      <c r="Q522" s="1058"/>
      <c r="R522" s="1058"/>
      <c r="S522" s="1058"/>
      <c r="T522" s="1058"/>
      <c r="U522" s="1058"/>
      <c r="V522" s="1058"/>
      <c r="W522" s="1058"/>
      <c r="X522" s="1058"/>
      <c r="Y522" s="1058"/>
      <c r="Z522" s="1058"/>
      <c r="AA522" s="1058"/>
      <c r="AB522" s="1058"/>
      <c r="AC522" s="1058"/>
      <c r="AD522" s="1058"/>
      <c r="AE522" s="1058"/>
      <c r="AF522" s="1058"/>
      <c r="AG522" s="1058"/>
      <c r="AH522" s="1058"/>
      <c r="AI522" s="1058"/>
      <c r="AJ522" s="1058"/>
      <c r="AK522" s="1058"/>
      <c r="AL522" s="1058"/>
      <c r="AM522" s="1058"/>
      <c r="AN522" s="1058"/>
      <c r="AO522" s="1058"/>
      <c r="AP522" s="1058"/>
      <c r="AQ522" s="1058"/>
      <c r="AR522" s="1058"/>
      <c r="AS522" s="1058"/>
      <c r="AT522" s="1058"/>
      <c r="AU522" s="1058"/>
      <c r="AV522" s="1058"/>
      <c r="AW522" s="1058"/>
      <c r="AX522" s="1058"/>
      <c r="AY522" s="1058"/>
      <c r="AZ522" s="1058"/>
      <c r="BA522" s="1058"/>
      <c r="BB522" s="1058"/>
      <c r="BC522" s="1058"/>
      <c r="BD522" s="1058"/>
      <c r="BE522" s="1058"/>
      <c r="BF522" s="1058"/>
      <c r="BG522" s="1058"/>
      <c r="BH522" s="1058"/>
      <c r="BI522" s="1058"/>
      <c r="BJ522" s="1058"/>
      <c r="BK522" s="1058"/>
      <c r="BL522" s="1058"/>
      <c r="BM522" s="1058"/>
      <c r="BN522" s="1058"/>
      <c r="BO522" s="1058"/>
      <c r="BP522" s="1058"/>
      <c r="BQ522" s="1058"/>
      <c r="BR522" s="1058"/>
      <c r="BS522" s="1058"/>
      <c r="BT522" s="1058"/>
      <c r="BU522" s="1058"/>
      <c r="BV522" s="1058"/>
      <c r="BW522" s="1058"/>
      <c r="BX522" s="1058"/>
      <c r="BY522" s="1058"/>
      <c r="BZ522" s="1058"/>
      <c r="CA522" s="1058"/>
      <c r="CB522" s="1058"/>
      <c r="CC522" s="1058"/>
      <c r="CD522" s="1058"/>
      <c r="CE522" s="1058"/>
      <c r="CF522" s="1058"/>
      <c r="CG522" s="1058"/>
      <c r="CH522" s="1058"/>
      <c r="CI522" s="1058"/>
      <c r="CJ522" s="1058"/>
      <c r="CK522" s="1058"/>
      <c r="CL522" s="1058"/>
      <c r="CM522" s="1058"/>
      <c r="CN522" s="1058"/>
      <c r="CO522" s="1058"/>
      <c r="CP522" s="1058"/>
      <c r="CQ522" s="1058"/>
      <c r="CR522" s="1058"/>
      <c r="CS522" s="1058"/>
      <c r="CT522" s="1058"/>
      <c r="CU522" s="1058"/>
      <c r="CV522" s="1058"/>
      <c r="CW522" s="1058"/>
      <c r="CX522" s="1058"/>
      <c r="CY522" s="1058"/>
      <c r="CZ522" s="1058"/>
      <c r="DA522" s="1058"/>
      <c r="DB522" s="1058"/>
      <c r="DC522" s="1058"/>
      <c r="DD522" s="1058"/>
      <c r="DE522" s="1058"/>
      <c r="DF522" s="1058"/>
      <c r="DG522" s="1058"/>
      <c r="DH522" s="1058"/>
      <c r="DI522" s="1058"/>
      <c r="DJ522" s="1058"/>
      <c r="DK522" s="1058"/>
      <c r="DL522" s="1058"/>
      <c r="DM522" s="1058"/>
      <c r="DN522" s="1058"/>
      <c r="DO522" s="1058"/>
      <c r="DP522" s="1058"/>
      <c r="DQ522" s="1058"/>
      <c r="DR522" s="1058"/>
      <c r="DS522" s="1058"/>
      <c r="DT522" s="1058"/>
      <c r="DU522" s="1058"/>
      <c r="DV522" s="1058"/>
      <c r="DW522" s="1058"/>
      <c r="DX522" s="1058"/>
      <c r="DY522" s="1058"/>
      <c r="DZ522" s="1058"/>
      <c r="EA522" s="1058"/>
      <c r="EB522" s="1058"/>
      <c r="EC522" s="1058"/>
      <c r="ED522" s="1058"/>
      <c r="EE522" s="1058"/>
      <c r="EF522" s="1058"/>
      <c r="EG522" s="1058"/>
      <c r="EH522" s="1058"/>
      <c r="EI522" s="1058"/>
      <c r="EJ522" s="1058"/>
      <c r="EK522" s="1058"/>
      <c r="EL522" s="1058"/>
      <c r="EM522" s="1058"/>
      <c r="EN522" s="1058"/>
      <c r="EO522" s="1058"/>
      <c r="EP522" s="1058"/>
      <c r="EQ522" s="1058"/>
      <c r="ER522" s="1058"/>
      <c r="ES522" s="1058"/>
      <c r="ET522" s="1058"/>
      <c r="EU522" s="1058"/>
      <c r="EV522" s="1058"/>
      <c r="EW522" s="1058"/>
      <c r="EX522" s="1058"/>
      <c r="EY522" s="1058"/>
      <c r="EZ522" s="1058"/>
      <c r="FA522" s="1058"/>
      <c r="FB522" s="1058"/>
      <c r="FC522" s="1058"/>
      <c r="FD522" s="1058"/>
      <c r="FE522" s="1058"/>
      <c r="FF522" s="1058"/>
      <c r="FG522" s="1058"/>
      <c r="FH522" s="1058"/>
      <c r="FI522" s="1058"/>
      <c r="FJ522" s="1058"/>
      <c r="FK522" s="1058"/>
      <c r="FL522" s="1058"/>
      <c r="FM522" s="1058"/>
      <c r="FN522" s="1058"/>
      <c r="FO522" s="1058"/>
      <c r="FP522" s="1058"/>
      <c r="FQ522" s="1058"/>
      <c r="FR522" s="1058"/>
      <c r="FS522" s="1058"/>
      <c r="FT522" s="1058"/>
      <c r="FU522" s="1058"/>
      <c r="FV522" s="1058"/>
      <c r="FW522" s="1058"/>
      <c r="FX522" s="1058"/>
      <c r="FY522" s="1058"/>
      <c r="FZ522" s="1058"/>
      <c r="GA522" s="1058"/>
      <c r="GB522" s="1058"/>
      <c r="GC522" s="1058"/>
      <c r="GD522" s="1058"/>
      <c r="GE522" s="1058"/>
      <c r="GF522" s="1058"/>
      <c r="GG522" s="1058"/>
      <c r="GH522" s="1058"/>
      <c r="GI522" s="1058"/>
      <c r="GJ522" s="1058"/>
      <c r="GK522" s="1058"/>
      <c r="GL522" s="1058"/>
      <c r="GM522" s="1058"/>
      <c r="GN522" s="1058"/>
      <c r="GO522" s="1058"/>
      <c r="GP522" s="1058"/>
      <c r="GQ522" s="1058"/>
      <c r="GR522" s="1058"/>
      <c r="GS522" s="1058"/>
      <c r="GT522" s="1058"/>
      <c r="GU522" s="1058"/>
      <c r="GV522" s="1058"/>
      <c r="GW522" s="1058"/>
      <c r="GX522" s="1058"/>
      <c r="GY522" s="1058"/>
      <c r="GZ522" s="1058"/>
      <c r="HA522" s="1058"/>
      <c r="HB522" s="1058"/>
      <c r="HC522" s="1058"/>
      <c r="HD522" s="1058"/>
      <c r="HE522" s="1058"/>
      <c r="HF522" s="1058"/>
      <c r="HG522" s="1058"/>
      <c r="HH522" s="1058"/>
      <c r="HI522" s="1058"/>
      <c r="HJ522" s="1058"/>
      <c r="HK522" s="1058"/>
      <c r="HL522" s="1058"/>
      <c r="HM522" s="1058"/>
      <c r="HN522" s="1058"/>
      <c r="HO522" s="1058"/>
      <c r="HP522" s="1058"/>
      <c r="HQ522" s="1058"/>
      <c r="HR522" s="1058"/>
      <c r="HS522" s="1058"/>
      <c r="HT522" s="1058"/>
      <c r="HU522" s="1058"/>
      <c r="HV522" s="1058"/>
      <c r="HW522" s="1058"/>
      <c r="HX522" s="1058"/>
      <c r="HY522" s="1058"/>
      <c r="HZ522" s="1058"/>
      <c r="IA522" s="1058"/>
      <c r="IB522" s="1058"/>
      <c r="IC522" s="1058"/>
      <c r="ID522" s="1058"/>
      <c r="IE522" s="1058"/>
      <c r="IF522" s="1058"/>
      <c r="IG522" s="1058"/>
      <c r="IH522" s="1058"/>
      <c r="II522" s="1058"/>
      <c r="IJ522" s="1058"/>
      <c r="IK522" s="1058"/>
      <c r="IL522" s="1058"/>
      <c r="IM522" s="1058"/>
      <c r="IN522" s="1058"/>
      <c r="IO522" s="1058"/>
      <c r="IP522" s="1058"/>
      <c r="IQ522" s="1058"/>
      <c r="IR522" s="1058"/>
    </row>
    <row r="523" spans="1:252" ht="25.5">
      <c r="A523" s="1213" t="s">
        <v>48</v>
      </c>
      <c r="B523" s="1152" t="s">
        <v>867</v>
      </c>
      <c r="C523" s="1184"/>
      <c r="D523" s="1185"/>
      <c r="E523" s="1184"/>
      <c r="F523" s="1520"/>
      <c r="G523" s="1294"/>
      <c r="H523" s="1058"/>
      <c r="I523" s="1058"/>
      <c r="J523" s="1058"/>
      <c r="K523" s="1058"/>
      <c r="L523" s="1058"/>
      <c r="M523" s="1058"/>
      <c r="N523" s="1058"/>
      <c r="O523" s="1058"/>
      <c r="P523" s="1058"/>
      <c r="Q523" s="1058"/>
      <c r="R523" s="1058"/>
      <c r="S523" s="1058"/>
      <c r="T523" s="1058"/>
      <c r="U523" s="1058"/>
      <c r="V523" s="1058"/>
      <c r="W523" s="1058"/>
      <c r="X523" s="1058"/>
      <c r="Y523" s="1058"/>
      <c r="Z523" s="1058"/>
      <c r="AA523" s="1058"/>
      <c r="AB523" s="1058"/>
      <c r="AC523" s="1058"/>
      <c r="AD523" s="1058"/>
      <c r="AE523" s="1058"/>
      <c r="AF523" s="1058"/>
      <c r="AG523" s="1058"/>
      <c r="AH523" s="1058"/>
      <c r="AI523" s="1058"/>
      <c r="AJ523" s="1058"/>
      <c r="AK523" s="1058"/>
      <c r="AL523" s="1058"/>
      <c r="AM523" s="1058"/>
      <c r="AN523" s="1058"/>
      <c r="AO523" s="1058"/>
      <c r="AP523" s="1058"/>
      <c r="AQ523" s="1058"/>
      <c r="AR523" s="1058"/>
      <c r="AS523" s="1058"/>
      <c r="AT523" s="1058"/>
      <c r="AU523" s="1058"/>
      <c r="AV523" s="1058"/>
      <c r="AW523" s="1058"/>
      <c r="AX523" s="1058"/>
      <c r="AY523" s="1058"/>
      <c r="AZ523" s="1058"/>
      <c r="BA523" s="1058"/>
      <c r="BB523" s="1058"/>
      <c r="BC523" s="1058"/>
      <c r="BD523" s="1058"/>
      <c r="BE523" s="1058"/>
      <c r="BF523" s="1058"/>
      <c r="BG523" s="1058"/>
      <c r="BH523" s="1058"/>
      <c r="BI523" s="1058"/>
      <c r="BJ523" s="1058"/>
      <c r="BK523" s="1058"/>
      <c r="BL523" s="1058"/>
      <c r="BM523" s="1058"/>
      <c r="BN523" s="1058"/>
      <c r="BO523" s="1058"/>
      <c r="BP523" s="1058"/>
      <c r="BQ523" s="1058"/>
      <c r="BR523" s="1058"/>
      <c r="BS523" s="1058"/>
      <c r="BT523" s="1058"/>
      <c r="BU523" s="1058"/>
      <c r="BV523" s="1058"/>
      <c r="BW523" s="1058"/>
      <c r="BX523" s="1058"/>
      <c r="BY523" s="1058"/>
      <c r="BZ523" s="1058"/>
      <c r="CA523" s="1058"/>
      <c r="CB523" s="1058"/>
      <c r="CC523" s="1058"/>
      <c r="CD523" s="1058"/>
      <c r="CE523" s="1058"/>
      <c r="CF523" s="1058"/>
      <c r="CG523" s="1058"/>
      <c r="CH523" s="1058"/>
      <c r="CI523" s="1058"/>
      <c r="CJ523" s="1058"/>
      <c r="CK523" s="1058"/>
      <c r="CL523" s="1058"/>
      <c r="CM523" s="1058"/>
      <c r="CN523" s="1058"/>
      <c r="CO523" s="1058"/>
      <c r="CP523" s="1058"/>
      <c r="CQ523" s="1058"/>
      <c r="CR523" s="1058"/>
      <c r="CS523" s="1058"/>
      <c r="CT523" s="1058"/>
      <c r="CU523" s="1058"/>
      <c r="CV523" s="1058"/>
      <c r="CW523" s="1058"/>
      <c r="CX523" s="1058"/>
      <c r="CY523" s="1058"/>
      <c r="CZ523" s="1058"/>
      <c r="DA523" s="1058"/>
      <c r="DB523" s="1058"/>
      <c r="DC523" s="1058"/>
      <c r="DD523" s="1058"/>
      <c r="DE523" s="1058"/>
      <c r="DF523" s="1058"/>
      <c r="DG523" s="1058"/>
      <c r="DH523" s="1058"/>
      <c r="DI523" s="1058"/>
      <c r="DJ523" s="1058"/>
      <c r="DK523" s="1058"/>
      <c r="DL523" s="1058"/>
      <c r="DM523" s="1058"/>
      <c r="DN523" s="1058"/>
      <c r="DO523" s="1058"/>
      <c r="DP523" s="1058"/>
      <c r="DQ523" s="1058"/>
      <c r="DR523" s="1058"/>
      <c r="DS523" s="1058"/>
      <c r="DT523" s="1058"/>
      <c r="DU523" s="1058"/>
      <c r="DV523" s="1058"/>
      <c r="DW523" s="1058"/>
      <c r="DX523" s="1058"/>
      <c r="DY523" s="1058"/>
      <c r="DZ523" s="1058"/>
      <c r="EA523" s="1058"/>
      <c r="EB523" s="1058"/>
      <c r="EC523" s="1058"/>
      <c r="ED523" s="1058"/>
      <c r="EE523" s="1058"/>
      <c r="EF523" s="1058"/>
      <c r="EG523" s="1058"/>
      <c r="EH523" s="1058"/>
      <c r="EI523" s="1058"/>
      <c r="EJ523" s="1058"/>
      <c r="EK523" s="1058"/>
      <c r="EL523" s="1058"/>
      <c r="EM523" s="1058"/>
      <c r="EN523" s="1058"/>
      <c r="EO523" s="1058"/>
      <c r="EP523" s="1058"/>
      <c r="EQ523" s="1058"/>
      <c r="ER523" s="1058"/>
      <c r="ES523" s="1058"/>
      <c r="ET523" s="1058"/>
      <c r="EU523" s="1058"/>
      <c r="EV523" s="1058"/>
      <c r="EW523" s="1058"/>
      <c r="EX523" s="1058"/>
      <c r="EY523" s="1058"/>
      <c r="EZ523" s="1058"/>
      <c r="FA523" s="1058"/>
      <c r="FB523" s="1058"/>
      <c r="FC523" s="1058"/>
      <c r="FD523" s="1058"/>
      <c r="FE523" s="1058"/>
      <c r="FF523" s="1058"/>
      <c r="FG523" s="1058"/>
      <c r="FH523" s="1058"/>
      <c r="FI523" s="1058"/>
      <c r="FJ523" s="1058"/>
      <c r="FK523" s="1058"/>
      <c r="FL523" s="1058"/>
      <c r="FM523" s="1058"/>
      <c r="FN523" s="1058"/>
      <c r="FO523" s="1058"/>
      <c r="FP523" s="1058"/>
      <c r="FQ523" s="1058"/>
      <c r="FR523" s="1058"/>
      <c r="FS523" s="1058"/>
      <c r="FT523" s="1058"/>
      <c r="FU523" s="1058"/>
      <c r="FV523" s="1058"/>
      <c r="FW523" s="1058"/>
      <c r="FX523" s="1058"/>
      <c r="FY523" s="1058"/>
      <c r="FZ523" s="1058"/>
      <c r="GA523" s="1058"/>
      <c r="GB523" s="1058"/>
      <c r="GC523" s="1058"/>
      <c r="GD523" s="1058"/>
      <c r="GE523" s="1058"/>
      <c r="GF523" s="1058"/>
      <c r="GG523" s="1058"/>
      <c r="GH523" s="1058"/>
      <c r="GI523" s="1058"/>
      <c r="GJ523" s="1058"/>
      <c r="GK523" s="1058"/>
      <c r="GL523" s="1058"/>
      <c r="GM523" s="1058"/>
      <c r="GN523" s="1058"/>
      <c r="GO523" s="1058"/>
      <c r="GP523" s="1058"/>
      <c r="GQ523" s="1058"/>
      <c r="GR523" s="1058"/>
      <c r="GS523" s="1058"/>
      <c r="GT523" s="1058"/>
      <c r="GU523" s="1058"/>
      <c r="GV523" s="1058"/>
      <c r="GW523" s="1058"/>
      <c r="GX523" s="1058"/>
      <c r="GY523" s="1058"/>
      <c r="GZ523" s="1058"/>
      <c r="HA523" s="1058"/>
      <c r="HB523" s="1058"/>
      <c r="HC523" s="1058"/>
      <c r="HD523" s="1058"/>
      <c r="HE523" s="1058"/>
      <c r="HF523" s="1058"/>
      <c r="HG523" s="1058"/>
      <c r="HH523" s="1058"/>
      <c r="HI523" s="1058"/>
      <c r="HJ523" s="1058"/>
      <c r="HK523" s="1058"/>
      <c r="HL523" s="1058"/>
      <c r="HM523" s="1058"/>
      <c r="HN523" s="1058"/>
      <c r="HO523" s="1058"/>
      <c r="HP523" s="1058"/>
      <c r="HQ523" s="1058"/>
      <c r="HR523" s="1058"/>
      <c r="HS523" s="1058"/>
      <c r="HT523" s="1058"/>
      <c r="HU523" s="1058"/>
      <c r="HV523" s="1058"/>
      <c r="HW523" s="1058"/>
      <c r="HX523" s="1058"/>
      <c r="HY523" s="1058"/>
      <c r="HZ523" s="1058"/>
      <c r="IA523" s="1058"/>
      <c r="IB523" s="1058"/>
      <c r="IC523" s="1058"/>
      <c r="ID523" s="1058"/>
      <c r="IE523" s="1058"/>
      <c r="IF523" s="1058"/>
      <c r="IG523" s="1058"/>
      <c r="IH523" s="1058"/>
      <c r="II523" s="1058"/>
      <c r="IJ523" s="1058"/>
      <c r="IK523" s="1058"/>
      <c r="IL523" s="1058"/>
      <c r="IM523" s="1058"/>
      <c r="IN523" s="1058"/>
      <c r="IO523" s="1058"/>
      <c r="IP523" s="1058"/>
      <c r="IQ523" s="1058"/>
      <c r="IR523" s="1058"/>
    </row>
    <row r="524" spans="1:252">
      <c r="A524" s="1153"/>
      <c r="B524" s="1152" t="s">
        <v>866</v>
      </c>
      <c r="C524" s="1184"/>
      <c r="D524" s="1185" t="s">
        <v>62</v>
      </c>
      <c r="E524" s="1184">
        <v>6</v>
      </c>
      <c r="F524" s="783"/>
      <c r="G524" s="205">
        <f>+E524*F524</f>
        <v>0</v>
      </c>
      <c r="H524" s="1058"/>
      <c r="I524" s="1058"/>
      <c r="J524" s="1058"/>
      <c r="K524" s="1058"/>
      <c r="L524" s="1058"/>
      <c r="M524" s="1058"/>
      <c r="N524" s="1058"/>
      <c r="O524" s="1058"/>
      <c r="P524" s="1058"/>
      <c r="Q524" s="1058"/>
      <c r="R524" s="1058"/>
      <c r="S524" s="1058"/>
      <c r="T524" s="1058"/>
      <c r="U524" s="1058"/>
      <c r="V524" s="1058"/>
      <c r="W524" s="1058"/>
      <c r="X524" s="1058"/>
      <c r="Y524" s="1058"/>
      <c r="Z524" s="1058"/>
      <c r="AA524" s="1058"/>
      <c r="AB524" s="1058"/>
      <c r="AC524" s="1058"/>
      <c r="AD524" s="1058"/>
      <c r="AE524" s="1058"/>
      <c r="AF524" s="1058"/>
      <c r="AG524" s="1058"/>
      <c r="AH524" s="1058"/>
      <c r="AI524" s="1058"/>
      <c r="AJ524" s="1058"/>
      <c r="AK524" s="1058"/>
      <c r="AL524" s="1058"/>
      <c r="AM524" s="1058"/>
      <c r="AN524" s="1058"/>
      <c r="AO524" s="1058"/>
      <c r="AP524" s="1058"/>
      <c r="AQ524" s="1058"/>
      <c r="AR524" s="1058"/>
      <c r="AS524" s="1058"/>
      <c r="AT524" s="1058"/>
      <c r="AU524" s="1058"/>
      <c r="AV524" s="1058"/>
      <c r="AW524" s="1058"/>
      <c r="AX524" s="1058"/>
      <c r="AY524" s="1058"/>
      <c r="AZ524" s="1058"/>
      <c r="BA524" s="1058"/>
      <c r="BB524" s="1058"/>
      <c r="BC524" s="1058"/>
      <c r="BD524" s="1058"/>
      <c r="BE524" s="1058"/>
      <c r="BF524" s="1058"/>
      <c r="BG524" s="1058"/>
      <c r="BH524" s="1058"/>
      <c r="BI524" s="1058"/>
      <c r="BJ524" s="1058"/>
      <c r="BK524" s="1058"/>
      <c r="BL524" s="1058"/>
      <c r="BM524" s="1058"/>
      <c r="BN524" s="1058"/>
      <c r="BO524" s="1058"/>
      <c r="BP524" s="1058"/>
      <c r="BQ524" s="1058"/>
      <c r="BR524" s="1058"/>
      <c r="BS524" s="1058"/>
      <c r="BT524" s="1058"/>
      <c r="BU524" s="1058"/>
      <c r="BV524" s="1058"/>
      <c r="BW524" s="1058"/>
      <c r="BX524" s="1058"/>
      <c r="BY524" s="1058"/>
      <c r="BZ524" s="1058"/>
      <c r="CA524" s="1058"/>
      <c r="CB524" s="1058"/>
      <c r="CC524" s="1058"/>
      <c r="CD524" s="1058"/>
      <c r="CE524" s="1058"/>
      <c r="CF524" s="1058"/>
      <c r="CG524" s="1058"/>
      <c r="CH524" s="1058"/>
      <c r="CI524" s="1058"/>
      <c r="CJ524" s="1058"/>
      <c r="CK524" s="1058"/>
      <c r="CL524" s="1058"/>
      <c r="CM524" s="1058"/>
      <c r="CN524" s="1058"/>
      <c r="CO524" s="1058"/>
      <c r="CP524" s="1058"/>
      <c r="CQ524" s="1058"/>
      <c r="CR524" s="1058"/>
      <c r="CS524" s="1058"/>
      <c r="CT524" s="1058"/>
      <c r="CU524" s="1058"/>
      <c r="CV524" s="1058"/>
      <c r="CW524" s="1058"/>
      <c r="CX524" s="1058"/>
      <c r="CY524" s="1058"/>
      <c r="CZ524" s="1058"/>
      <c r="DA524" s="1058"/>
      <c r="DB524" s="1058"/>
      <c r="DC524" s="1058"/>
      <c r="DD524" s="1058"/>
      <c r="DE524" s="1058"/>
      <c r="DF524" s="1058"/>
      <c r="DG524" s="1058"/>
      <c r="DH524" s="1058"/>
      <c r="DI524" s="1058"/>
      <c r="DJ524" s="1058"/>
      <c r="DK524" s="1058"/>
      <c r="DL524" s="1058"/>
      <c r="DM524" s="1058"/>
      <c r="DN524" s="1058"/>
      <c r="DO524" s="1058"/>
      <c r="DP524" s="1058"/>
      <c r="DQ524" s="1058"/>
      <c r="DR524" s="1058"/>
      <c r="DS524" s="1058"/>
      <c r="DT524" s="1058"/>
      <c r="DU524" s="1058"/>
      <c r="DV524" s="1058"/>
      <c r="DW524" s="1058"/>
      <c r="DX524" s="1058"/>
      <c r="DY524" s="1058"/>
      <c r="DZ524" s="1058"/>
      <c r="EA524" s="1058"/>
      <c r="EB524" s="1058"/>
      <c r="EC524" s="1058"/>
      <c r="ED524" s="1058"/>
      <c r="EE524" s="1058"/>
      <c r="EF524" s="1058"/>
      <c r="EG524" s="1058"/>
      <c r="EH524" s="1058"/>
      <c r="EI524" s="1058"/>
      <c r="EJ524" s="1058"/>
      <c r="EK524" s="1058"/>
      <c r="EL524" s="1058"/>
      <c r="EM524" s="1058"/>
      <c r="EN524" s="1058"/>
      <c r="EO524" s="1058"/>
      <c r="EP524" s="1058"/>
      <c r="EQ524" s="1058"/>
      <c r="ER524" s="1058"/>
      <c r="ES524" s="1058"/>
      <c r="ET524" s="1058"/>
      <c r="EU524" s="1058"/>
      <c r="EV524" s="1058"/>
      <c r="EW524" s="1058"/>
      <c r="EX524" s="1058"/>
      <c r="EY524" s="1058"/>
      <c r="EZ524" s="1058"/>
      <c r="FA524" s="1058"/>
      <c r="FB524" s="1058"/>
      <c r="FC524" s="1058"/>
      <c r="FD524" s="1058"/>
      <c r="FE524" s="1058"/>
      <c r="FF524" s="1058"/>
      <c r="FG524" s="1058"/>
      <c r="FH524" s="1058"/>
      <c r="FI524" s="1058"/>
      <c r="FJ524" s="1058"/>
      <c r="FK524" s="1058"/>
      <c r="FL524" s="1058"/>
      <c r="FM524" s="1058"/>
      <c r="FN524" s="1058"/>
      <c r="FO524" s="1058"/>
      <c r="FP524" s="1058"/>
      <c r="FQ524" s="1058"/>
      <c r="FR524" s="1058"/>
      <c r="FS524" s="1058"/>
      <c r="FT524" s="1058"/>
      <c r="FU524" s="1058"/>
      <c r="FV524" s="1058"/>
      <c r="FW524" s="1058"/>
      <c r="FX524" s="1058"/>
      <c r="FY524" s="1058"/>
      <c r="FZ524" s="1058"/>
      <c r="GA524" s="1058"/>
      <c r="GB524" s="1058"/>
      <c r="GC524" s="1058"/>
      <c r="GD524" s="1058"/>
      <c r="GE524" s="1058"/>
      <c r="GF524" s="1058"/>
      <c r="GG524" s="1058"/>
      <c r="GH524" s="1058"/>
      <c r="GI524" s="1058"/>
      <c r="GJ524" s="1058"/>
      <c r="GK524" s="1058"/>
      <c r="GL524" s="1058"/>
      <c r="GM524" s="1058"/>
      <c r="GN524" s="1058"/>
      <c r="GO524" s="1058"/>
      <c r="GP524" s="1058"/>
      <c r="GQ524" s="1058"/>
      <c r="GR524" s="1058"/>
      <c r="GS524" s="1058"/>
      <c r="GT524" s="1058"/>
      <c r="GU524" s="1058"/>
      <c r="GV524" s="1058"/>
      <c r="GW524" s="1058"/>
      <c r="GX524" s="1058"/>
      <c r="GY524" s="1058"/>
      <c r="GZ524" s="1058"/>
      <c r="HA524" s="1058"/>
      <c r="HB524" s="1058"/>
      <c r="HC524" s="1058"/>
      <c r="HD524" s="1058"/>
      <c r="HE524" s="1058"/>
      <c r="HF524" s="1058"/>
      <c r="HG524" s="1058"/>
      <c r="HH524" s="1058"/>
      <c r="HI524" s="1058"/>
      <c r="HJ524" s="1058"/>
      <c r="HK524" s="1058"/>
      <c r="HL524" s="1058"/>
      <c r="HM524" s="1058"/>
      <c r="HN524" s="1058"/>
      <c r="HO524" s="1058"/>
      <c r="HP524" s="1058"/>
      <c r="HQ524" s="1058"/>
      <c r="HR524" s="1058"/>
      <c r="HS524" s="1058"/>
      <c r="HT524" s="1058"/>
      <c r="HU524" s="1058"/>
      <c r="HV524" s="1058"/>
      <c r="HW524" s="1058"/>
      <c r="HX524" s="1058"/>
      <c r="HY524" s="1058"/>
      <c r="HZ524" s="1058"/>
      <c r="IA524" s="1058"/>
      <c r="IB524" s="1058"/>
      <c r="IC524" s="1058"/>
      <c r="ID524" s="1058"/>
      <c r="IE524" s="1058"/>
      <c r="IF524" s="1058"/>
      <c r="IG524" s="1058"/>
      <c r="IH524" s="1058"/>
      <c r="II524" s="1058"/>
      <c r="IJ524" s="1058"/>
      <c r="IK524" s="1058"/>
      <c r="IL524" s="1058"/>
      <c r="IM524" s="1058"/>
      <c r="IN524" s="1058"/>
      <c r="IO524" s="1058"/>
      <c r="IP524" s="1058"/>
      <c r="IQ524" s="1058"/>
      <c r="IR524" s="1058"/>
    </row>
    <row r="525" spans="1:252">
      <c r="A525" s="1146"/>
      <c r="B525" s="1145"/>
      <c r="C525" s="1198"/>
      <c r="D525" s="1243"/>
      <c r="E525" s="1198"/>
      <c r="F525" s="1520"/>
      <c r="G525" s="1294"/>
      <c r="H525" s="1058"/>
      <c r="I525" s="1058"/>
      <c r="J525" s="1058"/>
      <c r="K525" s="1058"/>
      <c r="L525" s="1058"/>
      <c r="M525" s="1058"/>
      <c r="N525" s="1058"/>
      <c r="O525" s="1058"/>
      <c r="P525" s="1058"/>
      <c r="Q525" s="1058"/>
      <c r="R525" s="1058"/>
      <c r="S525" s="1058"/>
      <c r="T525" s="1058"/>
      <c r="U525" s="1058"/>
      <c r="V525" s="1058"/>
      <c r="W525" s="1058"/>
      <c r="X525" s="1058"/>
      <c r="Y525" s="1058"/>
      <c r="Z525" s="1058"/>
      <c r="AA525" s="1058"/>
      <c r="AB525" s="1058"/>
      <c r="AC525" s="1058"/>
      <c r="AD525" s="1058"/>
      <c r="AE525" s="1058"/>
      <c r="AF525" s="1058"/>
      <c r="AG525" s="1058"/>
      <c r="AH525" s="1058"/>
      <c r="AI525" s="1058"/>
      <c r="AJ525" s="1058"/>
      <c r="AK525" s="1058"/>
      <c r="AL525" s="1058"/>
      <c r="AM525" s="1058"/>
      <c r="AN525" s="1058"/>
      <c r="AO525" s="1058"/>
      <c r="AP525" s="1058"/>
      <c r="AQ525" s="1058"/>
      <c r="AR525" s="1058"/>
      <c r="AS525" s="1058"/>
      <c r="AT525" s="1058"/>
      <c r="AU525" s="1058"/>
      <c r="AV525" s="1058"/>
      <c r="AW525" s="1058"/>
      <c r="AX525" s="1058"/>
      <c r="AY525" s="1058"/>
      <c r="AZ525" s="1058"/>
      <c r="BA525" s="1058"/>
      <c r="BB525" s="1058"/>
      <c r="BC525" s="1058"/>
      <c r="BD525" s="1058"/>
      <c r="BE525" s="1058"/>
      <c r="BF525" s="1058"/>
      <c r="BG525" s="1058"/>
      <c r="BH525" s="1058"/>
      <c r="BI525" s="1058"/>
      <c r="BJ525" s="1058"/>
      <c r="BK525" s="1058"/>
      <c r="BL525" s="1058"/>
      <c r="BM525" s="1058"/>
      <c r="BN525" s="1058"/>
      <c r="BO525" s="1058"/>
      <c r="BP525" s="1058"/>
      <c r="BQ525" s="1058"/>
      <c r="BR525" s="1058"/>
      <c r="BS525" s="1058"/>
      <c r="BT525" s="1058"/>
      <c r="BU525" s="1058"/>
      <c r="BV525" s="1058"/>
      <c r="BW525" s="1058"/>
      <c r="BX525" s="1058"/>
      <c r="BY525" s="1058"/>
      <c r="BZ525" s="1058"/>
      <c r="CA525" s="1058"/>
      <c r="CB525" s="1058"/>
      <c r="CC525" s="1058"/>
      <c r="CD525" s="1058"/>
      <c r="CE525" s="1058"/>
      <c r="CF525" s="1058"/>
      <c r="CG525" s="1058"/>
      <c r="CH525" s="1058"/>
      <c r="CI525" s="1058"/>
      <c r="CJ525" s="1058"/>
      <c r="CK525" s="1058"/>
      <c r="CL525" s="1058"/>
      <c r="CM525" s="1058"/>
      <c r="CN525" s="1058"/>
      <c r="CO525" s="1058"/>
      <c r="CP525" s="1058"/>
      <c r="CQ525" s="1058"/>
      <c r="CR525" s="1058"/>
      <c r="CS525" s="1058"/>
      <c r="CT525" s="1058"/>
      <c r="CU525" s="1058"/>
      <c r="CV525" s="1058"/>
      <c r="CW525" s="1058"/>
      <c r="CX525" s="1058"/>
      <c r="CY525" s="1058"/>
      <c r="CZ525" s="1058"/>
      <c r="DA525" s="1058"/>
      <c r="DB525" s="1058"/>
      <c r="DC525" s="1058"/>
      <c r="DD525" s="1058"/>
      <c r="DE525" s="1058"/>
      <c r="DF525" s="1058"/>
      <c r="DG525" s="1058"/>
      <c r="DH525" s="1058"/>
      <c r="DI525" s="1058"/>
      <c r="DJ525" s="1058"/>
      <c r="DK525" s="1058"/>
      <c r="DL525" s="1058"/>
      <c r="DM525" s="1058"/>
      <c r="DN525" s="1058"/>
      <c r="DO525" s="1058"/>
      <c r="DP525" s="1058"/>
      <c r="DQ525" s="1058"/>
      <c r="DR525" s="1058"/>
      <c r="DS525" s="1058"/>
      <c r="DT525" s="1058"/>
      <c r="DU525" s="1058"/>
      <c r="DV525" s="1058"/>
      <c r="DW525" s="1058"/>
      <c r="DX525" s="1058"/>
      <c r="DY525" s="1058"/>
      <c r="DZ525" s="1058"/>
      <c r="EA525" s="1058"/>
      <c r="EB525" s="1058"/>
      <c r="EC525" s="1058"/>
      <c r="ED525" s="1058"/>
      <c r="EE525" s="1058"/>
      <c r="EF525" s="1058"/>
      <c r="EG525" s="1058"/>
      <c r="EH525" s="1058"/>
      <c r="EI525" s="1058"/>
      <c r="EJ525" s="1058"/>
      <c r="EK525" s="1058"/>
      <c r="EL525" s="1058"/>
      <c r="EM525" s="1058"/>
      <c r="EN525" s="1058"/>
      <c r="EO525" s="1058"/>
      <c r="EP525" s="1058"/>
      <c r="EQ525" s="1058"/>
      <c r="ER525" s="1058"/>
      <c r="ES525" s="1058"/>
      <c r="ET525" s="1058"/>
      <c r="EU525" s="1058"/>
      <c r="EV525" s="1058"/>
      <c r="EW525" s="1058"/>
      <c r="EX525" s="1058"/>
      <c r="EY525" s="1058"/>
      <c r="EZ525" s="1058"/>
      <c r="FA525" s="1058"/>
      <c r="FB525" s="1058"/>
      <c r="FC525" s="1058"/>
      <c r="FD525" s="1058"/>
      <c r="FE525" s="1058"/>
      <c r="FF525" s="1058"/>
      <c r="FG525" s="1058"/>
      <c r="FH525" s="1058"/>
      <c r="FI525" s="1058"/>
      <c r="FJ525" s="1058"/>
      <c r="FK525" s="1058"/>
      <c r="FL525" s="1058"/>
      <c r="FM525" s="1058"/>
      <c r="FN525" s="1058"/>
      <c r="FO525" s="1058"/>
      <c r="FP525" s="1058"/>
      <c r="FQ525" s="1058"/>
      <c r="FR525" s="1058"/>
      <c r="FS525" s="1058"/>
      <c r="FT525" s="1058"/>
      <c r="FU525" s="1058"/>
      <c r="FV525" s="1058"/>
      <c r="FW525" s="1058"/>
      <c r="FX525" s="1058"/>
      <c r="FY525" s="1058"/>
      <c r="FZ525" s="1058"/>
      <c r="GA525" s="1058"/>
      <c r="GB525" s="1058"/>
      <c r="GC525" s="1058"/>
      <c r="GD525" s="1058"/>
      <c r="GE525" s="1058"/>
      <c r="GF525" s="1058"/>
      <c r="GG525" s="1058"/>
      <c r="GH525" s="1058"/>
      <c r="GI525" s="1058"/>
      <c r="GJ525" s="1058"/>
      <c r="GK525" s="1058"/>
      <c r="GL525" s="1058"/>
      <c r="GM525" s="1058"/>
      <c r="GN525" s="1058"/>
      <c r="GO525" s="1058"/>
      <c r="GP525" s="1058"/>
      <c r="GQ525" s="1058"/>
      <c r="GR525" s="1058"/>
      <c r="GS525" s="1058"/>
      <c r="GT525" s="1058"/>
      <c r="GU525" s="1058"/>
      <c r="GV525" s="1058"/>
      <c r="GW525" s="1058"/>
      <c r="GX525" s="1058"/>
      <c r="GY525" s="1058"/>
      <c r="GZ525" s="1058"/>
      <c r="HA525" s="1058"/>
      <c r="HB525" s="1058"/>
      <c r="HC525" s="1058"/>
      <c r="HD525" s="1058"/>
      <c r="HE525" s="1058"/>
      <c r="HF525" s="1058"/>
      <c r="HG525" s="1058"/>
      <c r="HH525" s="1058"/>
      <c r="HI525" s="1058"/>
      <c r="HJ525" s="1058"/>
      <c r="HK525" s="1058"/>
      <c r="HL525" s="1058"/>
      <c r="HM525" s="1058"/>
      <c r="HN525" s="1058"/>
      <c r="HO525" s="1058"/>
      <c r="HP525" s="1058"/>
      <c r="HQ525" s="1058"/>
      <c r="HR525" s="1058"/>
      <c r="HS525" s="1058"/>
      <c r="HT525" s="1058"/>
      <c r="HU525" s="1058"/>
      <c r="HV525" s="1058"/>
      <c r="HW525" s="1058"/>
      <c r="HX525" s="1058"/>
      <c r="HY525" s="1058"/>
      <c r="HZ525" s="1058"/>
      <c r="IA525" s="1058"/>
      <c r="IB525" s="1058"/>
      <c r="IC525" s="1058"/>
      <c r="ID525" s="1058"/>
      <c r="IE525" s="1058"/>
      <c r="IF525" s="1058"/>
      <c r="IG525" s="1058"/>
      <c r="IH525" s="1058"/>
      <c r="II525" s="1058"/>
      <c r="IJ525" s="1058"/>
      <c r="IK525" s="1058"/>
      <c r="IL525" s="1058"/>
      <c r="IM525" s="1058"/>
      <c r="IN525" s="1058"/>
      <c r="IO525" s="1058"/>
      <c r="IP525" s="1058"/>
      <c r="IQ525" s="1058"/>
      <c r="IR525" s="1058"/>
    </row>
    <row r="526" spans="1:252" ht="25.5">
      <c r="A526" s="1147" t="s">
        <v>50</v>
      </c>
      <c r="B526" s="1179" t="s">
        <v>865</v>
      </c>
      <c r="C526" s="1221"/>
      <c r="D526" s="1177" t="s">
        <v>856</v>
      </c>
      <c r="E526" s="1146">
        <v>1</v>
      </c>
      <c r="F526" s="783"/>
      <c r="G526" s="205">
        <f>+E526*F526</f>
        <v>0</v>
      </c>
      <c r="H526" s="1058"/>
      <c r="I526" s="1058"/>
      <c r="J526" s="1058"/>
      <c r="K526" s="1058"/>
      <c r="L526" s="1058"/>
      <c r="M526" s="1058"/>
      <c r="N526" s="1058"/>
      <c r="O526" s="1058"/>
      <c r="P526" s="1058"/>
      <c r="Q526" s="1058"/>
      <c r="R526" s="1058"/>
      <c r="S526" s="1058"/>
      <c r="T526" s="1058"/>
      <c r="U526" s="1058"/>
      <c r="V526" s="1058"/>
      <c r="W526" s="1058"/>
      <c r="X526" s="1058"/>
      <c r="Y526" s="1058"/>
      <c r="Z526" s="1058"/>
      <c r="AA526" s="1058"/>
      <c r="AB526" s="1058"/>
      <c r="AC526" s="1058"/>
      <c r="AD526" s="1058"/>
      <c r="AE526" s="1058"/>
      <c r="AF526" s="1058"/>
      <c r="AG526" s="1058"/>
      <c r="AH526" s="1058"/>
      <c r="AI526" s="1058"/>
      <c r="AJ526" s="1058"/>
      <c r="AK526" s="1058"/>
      <c r="AL526" s="1058"/>
      <c r="AM526" s="1058"/>
      <c r="AN526" s="1058"/>
      <c r="AO526" s="1058"/>
      <c r="AP526" s="1058"/>
      <c r="AQ526" s="1058"/>
      <c r="AR526" s="1058"/>
      <c r="AS526" s="1058"/>
      <c r="AT526" s="1058"/>
      <c r="AU526" s="1058"/>
      <c r="AV526" s="1058"/>
      <c r="AW526" s="1058"/>
      <c r="AX526" s="1058"/>
      <c r="AY526" s="1058"/>
      <c r="AZ526" s="1058"/>
      <c r="BA526" s="1058"/>
      <c r="BB526" s="1058"/>
      <c r="BC526" s="1058"/>
      <c r="BD526" s="1058"/>
      <c r="BE526" s="1058"/>
      <c r="BF526" s="1058"/>
      <c r="BG526" s="1058"/>
      <c r="BH526" s="1058"/>
      <c r="BI526" s="1058"/>
      <c r="BJ526" s="1058"/>
      <c r="BK526" s="1058"/>
      <c r="BL526" s="1058"/>
      <c r="BM526" s="1058"/>
      <c r="BN526" s="1058"/>
      <c r="BO526" s="1058"/>
      <c r="BP526" s="1058"/>
      <c r="BQ526" s="1058"/>
      <c r="BR526" s="1058"/>
      <c r="BS526" s="1058"/>
      <c r="BT526" s="1058"/>
      <c r="BU526" s="1058"/>
      <c r="BV526" s="1058"/>
      <c r="BW526" s="1058"/>
      <c r="BX526" s="1058"/>
      <c r="BY526" s="1058"/>
      <c r="BZ526" s="1058"/>
      <c r="CA526" s="1058"/>
      <c r="CB526" s="1058"/>
      <c r="CC526" s="1058"/>
      <c r="CD526" s="1058"/>
      <c r="CE526" s="1058"/>
      <c r="CF526" s="1058"/>
      <c r="CG526" s="1058"/>
      <c r="CH526" s="1058"/>
      <c r="CI526" s="1058"/>
      <c r="CJ526" s="1058"/>
      <c r="CK526" s="1058"/>
      <c r="CL526" s="1058"/>
      <c r="CM526" s="1058"/>
      <c r="CN526" s="1058"/>
      <c r="CO526" s="1058"/>
      <c r="CP526" s="1058"/>
      <c r="CQ526" s="1058"/>
      <c r="CR526" s="1058"/>
      <c r="CS526" s="1058"/>
      <c r="CT526" s="1058"/>
      <c r="CU526" s="1058"/>
      <c r="CV526" s="1058"/>
      <c r="CW526" s="1058"/>
      <c r="CX526" s="1058"/>
      <c r="CY526" s="1058"/>
      <c r="CZ526" s="1058"/>
      <c r="DA526" s="1058"/>
      <c r="DB526" s="1058"/>
      <c r="DC526" s="1058"/>
      <c r="DD526" s="1058"/>
      <c r="DE526" s="1058"/>
      <c r="DF526" s="1058"/>
      <c r="DG526" s="1058"/>
      <c r="DH526" s="1058"/>
      <c r="DI526" s="1058"/>
      <c r="DJ526" s="1058"/>
      <c r="DK526" s="1058"/>
      <c r="DL526" s="1058"/>
      <c r="DM526" s="1058"/>
      <c r="DN526" s="1058"/>
      <c r="DO526" s="1058"/>
      <c r="DP526" s="1058"/>
      <c r="DQ526" s="1058"/>
      <c r="DR526" s="1058"/>
      <c r="DS526" s="1058"/>
      <c r="DT526" s="1058"/>
      <c r="DU526" s="1058"/>
      <c r="DV526" s="1058"/>
      <c r="DW526" s="1058"/>
      <c r="DX526" s="1058"/>
      <c r="DY526" s="1058"/>
      <c r="DZ526" s="1058"/>
      <c r="EA526" s="1058"/>
      <c r="EB526" s="1058"/>
      <c r="EC526" s="1058"/>
      <c r="ED526" s="1058"/>
      <c r="EE526" s="1058"/>
      <c r="EF526" s="1058"/>
      <c r="EG526" s="1058"/>
      <c r="EH526" s="1058"/>
      <c r="EI526" s="1058"/>
      <c r="EJ526" s="1058"/>
      <c r="EK526" s="1058"/>
      <c r="EL526" s="1058"/>
      <c r="EM526" s="1058"/>
      <c r="EN526" s="1058"/>
      <c r="EO526" s="1058"/>
      <c r="EP526" s="1058"/>
      <c r="EQ526" s="1058"/>
      <c r="ER526" s="1058"/>
      <c r="ES526" s="1058"/>
      <c r="ET526" s="1058"/>
      <c r="EU526" s="1058"/>
      <c r="EV526" s="1058"/>
      <c r="EW526" s="1058"/>
      <c r="EX526" s="1058"/>
      <c r="EY526" s="1058"/>
      <c r="EZ526" s="1058"/>
      <c r="FA526" s="1058"/>
      <c r="FB526" s="1058"/>
      <c r="FC526" s="1058"/>
      <c r="FD526" s="1058"/>
      <c r="FE526" s="1058"/>
      <c r="FF526" s="1058"/>
      <c r="FG526" s="1058"/>
      <c r="FH526" s="1058"/>
      <c r="FI526" s="1058"/>
      <c r="FJ526" s="1058"/>
      <c r="FK526" s="1058"/>
      <c r="FL526" s="1058"/>
      <c r="FM526" s="1058"/>
      <c r="FN526" s="1058"/>
      <c r="FO526" s="1058"/>
      <c r="FP526" s="1058"/>
      <c r="FQ526" s="1058"/>
      <c r="FR526" s="1058"/>
      <c r="FS526" s="1058"/>
      <c r="FT526" s="1058"/>
      <c r="FU526" s="1058"/>
      <c r="FV526" s="1058"/>
      <c r="FW526" s="1058"/>
      <c r="FX526" s="1058"/>
      <c r="FY526" s="1058"/>
      <c r="FZ526" s="1058"/>
      <c r="GA526" s="1058"/>
      <c r="GB526" s="1058"/>
      <c r="GC526" s="1058"/>
      <c r="GD526" s="1058"/>
      <c r="GE526" s="1058"/>
      <c r="GF526" s="1058"/>
      <c r="GG526" s="1058"/>
      <c r="GH526" s="1058"/>
      <c r="GI526" s="1058"/>
      <c r="GJ526" s="1058"/>
      <c r="GK526" s="1058"/>
      <c r="GL526" s="1058"/>
      <c r="GM526" s="1058"/>
      <c r="GN526" s="1058"/>
      <c r="GO526" s="1058"/>
      <c r="GP526" s="1058"/>
      <c r="GQ526" s="1058"/>
      <c r="GR526" s="1058"/>
      <c r="GS526" s="1058"/>
      <c r="GT526" s="1058"/>
      <c r="GU526" s="1058"/>
      <c r="GV526" s="1058"/>
      <c r="GW526" s="1058"/>
      <c r="GX526" s="1058"/>
      <c r="GY526" s="1058"/>
      <c r="GZ526" s="1058"/>
      <c r="HA526" s="1058"/>
      <c r="HB526" s="1058"/>
      <c r="HC526" s="1058"/>
      <c r="HD526" s="1058"/>
      <c r="HE526" s="1058"/>
      <c r="HF526" s="1058"/>
      <c r="HG526" s="1058"/>
      <c r="HH526" s="1058"/>
      <c r="HI526" s="1058"/>
      <c r="HJ526" s="1058"/>
      <c r="HK526" s="1058"/>
      <c r="HL526" s="1058"/>
      <c r="HM526" s="1058"/>
      <c r="HN526" s="1058"/>
      <c r="HO526" s="1058"/>
      <c r="HP526" s="1058"/>
      <c r="HQ526" s="1058"/>
      <c r="HR526" s="1058"/>
      <c r="HS526" s="1058"/>
      <c r="HT526" s="1058"/>
      <c r="HU526" s="1058"/>
      <c r="HV526" s="1058"/>
      <c r="HW526" s="1058"/>
      <c r="HX526" s="1058"/>
      <c r="HY526" s="1058"/>
      <c r="HZ526" s="1058"/>
      <c r="IA526" s="1058"/>
      <c r="IB526" s="1058"/>
      <c r="IC526" s="1058"/>
      <c r="ID526" s="1058"/>
      <c r="IE526" s="1058"/>
      <c r="IF526" s="1058"/>
      <c r="IG526" s="1058"/>
      <c r="IH526" s="1058"/>
      <c r="II526" s="1058"/>
      <c r="IJ526" s="1058"/>
      <c r="IK526" s="1058"/>
      <c r="IL526" s="1058"/>
      <c r="IM526" s="1058"/>
      <c r="IN526" s="1058"/>
      <c r="IO526" s="1058"/>
      <c r="IP526" s="1058"/>
      <c r="IQ526" s="1058"/>
      <c r="IR526" s="1058"/>
    </row>
    <row r="527" spans="1:252">
      <c r="A527" s="1177"/>
      <c r="B527" s="1179"/>
      <c r="C527" s="1221"/>
      <c r="D527" s="1177"/>
      <c r="E527" s="1146"/>
      <c r="F527" s="1521"/>
      <c r="G527" s="1294"/>
      <c r="H527" s="1058"/>
      <c r="I527" s="1058"/>
      <c r="J527" s="1058"/>
      <c r="K527" s="1058"/>
      <c r="L527" s="1058"/>
      <c r="M527" s="1058"/>
      <c r="N527" s="1058"/>
      <c r="O527" s="1058"/>
      <c r="P527" s="1058"/>
      <c r="Q527" s="1058"/>
      <c r="R527" s="1058"/>
      <c r="S527" s="1058"/>
      <c r="T527" s="1058"/>
      <c r="U527" s="1058"/>
      <c r="V527" s="1058"/>
      <c r="W527" s="1058"/>
      <c r="X527" s="1058"/>
      <c r="Y527" s="1058"/>
      <c r="Z527" s="1058"/>
      <c r="AA527" s="1058"/>
      <c r="AB527" s="1058"/>
      <c r="AC527" s="1058"/>
      <c r="AD527" s="1058"/>
      <c r="AE527" s="1058"/>
      <c r="AF527" s="1058"/>
      <c r="AG527" s="1058"/>
      <c r="AH527" s="1058"/>
      <c r="AI527" s="1058"/>
      <c r="AJ527" s="1058"/>
      <c r="AK527" s="1058"/>
      <c r="AL527" s="1058"/>
      <c r="AM527" s="1058"/>
      <c r="AN527" s="1058"/>
      <c r="AO527" s="1058"/>
      <c r="AP527" s="1058"/>
      <c r="AQ527" s="1058"/>
      <c r="AR527" s="1058"/>
      <c r="AS527" s="1058"/>
      <c r="AT527" s="1058"/>
      <c r="AU527" s="1058"/>
      <c r="AV527" s="1058"/>
      <c r="AW527" s="1058"/>
      <c r="AX527" s="1058"/>
      <c r="AY527" s="1058"/>
      <c r="AZ527" s="1058"/>
      <c r="BA527" s="1058"/>
      <c r="BB527" s="1058"/>
      <c r="BC527" s="1058"/>
      <c r="BD527" s="1058"/>
      <c r="BE527" s="1058"/>
      <c r="BF527" s="1058"/>
      <c r="BG527" s="1058"/>
      <c r="BH527" s="1058"/>
      <c r="BI527" s="1058"/>
      <c r="BJ527" s="1058"/>
      <c r="BK527" s="1058"/>
      <c r="BL527" s="1058"/>
      <c r="BM527" s="1058"/>
      <c r="BN527" s="1058"/>
      <c r="BO527" s="1058"/>
      <c r="BP527" s="1058"/>
      <c r="BQ527" s="1058"/>
      <c r="BR527" s="1058"/>
      <c r="BS527" s="1058"/>
      <c r="BT527" s="1058"/>
      <c r="BU527" s="1058"/>
      <c r="BV527" s="1058"/>
      <c r="BW527" s="1058"/>
      <c r="BX527" s="1058"/>
      <c r="BY527" s="1058"/>
      <c r="BZ527" s="1058"/>
      <c r="CA527" s="1058"/>
      <c r="CB527" s="1058"/>
      <c r="CC527" s="1058"/>
      <c r="CD527" s="1058"/>
      <c r="CE527" s="1058"/>
      <c r="CF527" s="1058"/>
      <c r="CG527" s="1058"/>
      <c r="CH527" s="1058"/>
      <c r="CI527" s="1058"/>
      <c r="CJ527" s="1058"/>
      <c r="CK527" s="1058"/>
      <c r="CL527" s="1058"/>
      <c r="CM527" s="1058"/>
      <c r="CN527" s="1058"/>
      <c r="CO527" s="1058"/>
      <c r="CP527" s="1058"/>
      <c r="CQ527" s="1058"/>
      <c r="CR527" s="1058"/>
      <c r="CS527" s="1058"/>
      <c r="CT527" s="1058"/>
      <c r="CU527" s="1058"/>
      <c r="CV527" s="1058"/>
      <c r="CW527" s="1058"/>
      <c r="CX527" s="1058"/>
      <c r="CY527" s="1058"/>
      <c r="CZ527" s="1058"/>
      <c r="DA527" s="1058"/>
      <c r="DB527" s="1058"/>
      <c r="DC527" s="1058"/>
      <c r="DD527" s="1058"/>
      <c r="DE527" s="1058"/>
      <c r="DF527" s="1058"/>
      <c r="DG527" s="1058"/>
      <c r="DH527" s="1058"/>
      <c r="DI527" s="1058"/>
      <c r="DJ527" s="1058"/>
      <c r="DK527" s="1058"/>
      <c r="DL527" s="1058"/>
      <c r="DM527" s="1058"/>
      <c r="DN527" s="1058"/>
      <c r="DO527" s="1058"/>
      <c r="DP527" s="1058"/>
      <c r="DQ527" s="1058"/>
      <c r="DR527" s="1058"/>
      <c r="DS527" s="1058"/>
      <c r="DT527" s="1058"/>
      <c r="DU527" s="1058"/>
      <c r="DV527" s="1058"/>
      <c r="DW527" s="1058"/>
      <c r="DX527" s="1058"/>
      <c r="DY527" s="1058"/>
      <c r="DZ527" s="1058"/>
      <c r="EA527" s="1058"/>
      <c r="EB527" s="1058"/>
      <c r="EC527" s="1058"/>
      <c r="ED527" s="1058"/>
      <c r="EE527" s="1058"/>
      <c r="EF527" s="1058"/>
      <c r="EG527" s="1058"/>
      <c r="EH527" s="1058"/>
      <c r="EI527" s="1058"/>
      <c r="EJ527" s="1058"/>
      <c r="EK527" s="1058"/>
      <c r="EL527" s="1058"/>
      <c r="EM527" s="1058"/>
      <c r="EN527" s="1058"/>
      <c r="EO527" s="1058"/>
      <c r="EP527" s="1058"/>
      <c r="EQ527" s="1058"/>
      <c r="ER527" s="1058"/>
      <c r="ES527" s="1058"/>
      <c r="ET527" s="1058"/>
      <c r="EU527" s="1058"/>
      <c r="EV527" s="1058"/>
      <c r="EW527" s="1058"/>
      <c r="EX527" s="1058"/>
      <c r="EY527" s="1058"/>
      <c r="EZ527" s="1058"/>
      <c r="FA527" s="1058"/>
      <c r="FB527" s="1058"/>
      <c r="FC527" s="1058"/>
      <c r="FD527" s="1058"/>
      <c r="FE527" s="1058"/>
      <c r="FF527" s="1058"/>
      <c r="FG527" s="1058"/>
      <c r="FH527" s="1058"/>
      <c r="FI527" s="1058"/>
      <c r="FJ527" s="1058"/>
      <c r="FK527" s="1058"/>
      <c r="FL527" s="1058"/>
      <c r="FM527" s="1058"/>
      <c r="FN527" s="1058"/>
      <c r="FO527" s="1058"/>
      <c r="FP527" s="1058"/>
      <c r="FQ527" s="1058"/>
      <c r="FR527" s="1058"/>
      <c r="FS527" s="1058"/>
      <c r="FT527" s="1058"/>
      <c r="FU527" s="1058"/>
      <c r="FV527" s="1058"/>
      <c r="FW527" s="1058"/>
      <c r="FX527" s="1058"/>
      <c r="FY527" s="1058"/>
      <c r="FZ527" s="1058"/>
      <c r="GA527" s="1058"/>
      <c r="GB527" s="1058"/>
      <c r="GC527" s="1058"/>
      <c r="GD527" s="1058"/>
      <c r="GE527" s="1058"/>
      <c r="GF527" s="1058"/>
      <c r="GG527" s="1058"/>
      <c r="GH527" s="1058"/>
      <c r="GI527" s="1058"/>
      <c r="GJ527" s="1058"/>
      <c r="GK527" s="1058"/>
      <c r="GL527" s="1058"/>
      <c r="GM527" s="1058"/>
      <c r="GN527" s="1058"/>
      <c r="GO527" s="1058"/>
      <c r="GP527" s="1058"/>
      <c r="GQ527" s="1058"/>
      <c r="GR527" s="1058"/>
      <c r="GS527" s="1058"/>
      <c r="GT527" s="1058"/>
      <c r="GU527" s="1058"/>
      <c r="GV527" s="1058"/>
      <c r="GW527" s="1058"/>
      <c r="GX527" s="1058"/>
      <c r="GY527" s="1058"/>
      <c r="GZ527" s="1058"/>
      <c r="HA527" s="1058"/>
      <c r="HB527" s="1058"/>
      <c r="HC527" s="1058"/>
      <c r="HD527" s="1058"/>
      <c r="HE527" s="1058"/>
      <c r="HF527" s="1058"/>
      <c r="HG527" s="1058"/>
      <c r="HH527" s="1058"/>
      <c r="HI527" s="1058"/>
      <c r="HJ527" s="1058"/>
      <c r="HK527" s="1058"/>
      <c r="HL527" s="1058"/>
      <c r="HM527" s="1058"/>
      <c r="HN527" s="1058"/>
      <c r="HO527" s="1058"/>
      <c r="HP527" s="1058"/>
      <c r="HQ527" s="1058"/>
      <c r="HR527" s="1058"/>
      <c r="HS527" s="1058"/>
      <c r="HT527" s="1058"/>
      <c r="HU527" s="1058"/>
      <c r="HV527" s="1058"/>
      <c r="HW527" s="1058"/>
      <c r="HX527" s="1058"/>
      <c r="HY527" s="1058"/>
      <c r="HZ527" s="1058"/>
      <c r="IA527" s="1058"/>
      <c r="IB527" s="1058"/>
      <c r="IC527" s="1058"/>
      <c r="ID527" s="1058"/>
      <c r="IE527" s="1058"/>
      <c r="IF527" s="1058"/>
      <c r="IG527" s="1058"/>
      <c r="IH527" s="1058"/>
      <c r="II527" s="1058"/>
      <c r="IJ527" s="1058"/>
      <c r="IK527" s="1058"/>
      <c r="IL527" s="1058"/>
      <c r="IM527" s="1058"/>
      <c r="IN527" s="1058"/>
      <c r="IO527" s="1058"/>
      <c r="IP527" s="1058"/>
      <c r="IQ527" s="1058"/>
      <c r="IR527" s="1058"/>
    </row>
    <row r="528" spans="1:252" ht="25.5">
      <c r="A528" s="1147" t="s">
        <v>51</v>
      </c>
      <c r="B528" s="1179" t="s">
        <v>864</v>
      </c>
      <c r="C528" s="1221"/>
      <c r="D528" s="1177" t="s">
        <v>856</v>
      </c>
      <c r="E528" s="1146">
        <v>1</v>
      </c>
      <c r="F528" s="783"/>
      <c r="G528" s="205">
        <f>+E528*F528</f>
        <v>0</v>
      </c>
      <c r="H528" s="1058"/>
      <c r="I528" s="1058"/>
      <c r="J528" s="1058"/>
      <c r="K528" s="1058"/>
      <c r="L528" s="1058"/>
      <c r="M528" s="1058"/>
      <c r="N528" s="1058"/>
      <c r="O528" s="1058"/>
      <c r="P528" s="1058"/>
      <c r="Q528" s="1058"/>
      <c r="R528" s="1058"/>
      <c r="S528" s="1058"/>
      <c r="T528" s="1058"/>
      <c r="U528" s="1058"/>
      <c r="V528" s="1058"/>
      <c r="W528" s="1058"/>
      <c r="X528" s="1058"/>
      <c r="Y528" s="1058"/>
      <c r="Z528" s="1058"/>
      <c r="AA528" s="1058"/>
      <c r="AB528" s="1058"/>
      <c r="AC528" s="1058"/>
      <c r="AD528" s="1058"/>
      <c r="AE528" s="1058"/>
      <c r="AF528" s="1058"/>
      <c r="AG528" s="1058"/>
      <c r="AH528" s="1058"/>
      <c r="AI528" s="1058"/>
      <c r="AJ528" s="1058"/>
      <c r="AK528" s="1058"/>
      <c r="AL528" s="1058"/>
      <c r="AM528" s="1058"/>
      <c r="AN528" s="1058"/>
      <c r="AO528" s="1058"/>
      <c r="AP528" s="1058"/>
      <c r="AQ528" s="1058"/>
      <c r="AR528" s="1058"/>
      <c r="AS528" s="1058"/>
      <c r="AT528" s="1058"/>
      <c r="AU528" s="1058"/>
      <c r="AV528" s="1058"/>
      <c r="AW528" s="1058"/>
      <c r="AX528" s="1058"/>
      <c r="AY528" s="1058"/>
      <c r="AZ528" s="1058"/>
      <c r="BA528" s="1058"/>
      <c r="BB528" s="1058"/>
      <c r="BC528" s="1058"/>
      <c r="BD528" s="1058"/>
      <c r="BE528" s="1058"/>
      <c r="BF528" s="1058"/>
      <c r="BG528" s="1058"/>
      <c r="BH528" s="1058"/>
      <c r="BI528" s="1058"/>
      <c r="BJ528" s="1058"/>
      <c r="BK528" s="1058"/>
      <c r="BL528" s="1058"/>
      <c r="BM528" s="1058"/>
      <c r="BN528" s="1058"/>
      <c r="BO528" s="1058"/>
      <c r="BP528" s="1058"/>
      <c r="BQ528" s="1058"/>
      <c r="BR528" s="1058"/>
      <c r="BS528" s="1058"/>
      <c r="BT528" s="1058"/>
      <c r="BU528" s="1058"/>
      <c r="BV528" s="1058"/>
      <c r="BW528" s="1058"/>
      <c r="BX528" s="1058"/>
      <c r="BY528" s="1058"/>
      <c r="BZ528" s="1058"/>
      <c r="CA528" s="1058"/>
      <c r="CB528" s="1058"/>
      <c r="CC528" s="1058"/>
      <c r="CD528" s="1058"/>
      <c r="CE528" s="1058"/>
      <c r="CF528" s="1058"/>
      <c r="CG528" s="1058"/>
      <c r="CH528" s="1058"/>
      <c r="CI528" s="1058"/>
      <c r="CJ528" s="1058"/>
      <c r="CK528" s="1058"/>
      <c r="CL528" s="1058"/>
      <c r="CM528" s="1058"/>
      <c r="CN528" s="1058"/>
      <c r="CO528" s="1058"/>
      <c r="CP528" s="1058"/>
      <c r="CQ528" s="1058"/>
      <c r="CR528" s="1058"/>
      <c r="CS528" s="1058"/>
      <c r="CT528" s="1058"/>
      <c r="CU528" s="1058"/>
      <c r="CV528" s="1058"/>
      <c r="CW528" s="1058"/>
      <c r="CX528" s="1058"/>
      <c r="CY528" s="1058"/>
      <c r="CZ528" s="1058"/>
      <c r="DA528" s="1058"/>
      <c r="DB528" s="1058"/>
      <c r="DC528" s="1058"/>
      <c r="DD528" s="1058"/>
      <c r="DE528" s="1058"/>
      <c r="DF528" s="1058"/>
      <c r="DG528" s="1058"/>
      <c r="DH528" s="1058"/>
      <c r="DI528" s="1058"/>
      <c r="DJ528" s="1058"/>
      <c r="DK528" s="1058"/>
      <c r="DL528" s="1058"/>
      <c r="DM528" s="1058"/>
      <c r="DN528" s="1058"/>
      <c r="DO528" s="1058"/>
      <c r="DP528" s="1058"/>
      <c r="DQ528" s="1058"/>
      <c r="DR528" s="1058"/>
      <c r="DS528" s="1058"/>
      <c r="DT528" s="1058"/>
      <c r="DU528" s="1058"/>
      <c r="DV528" s="1058"/>
      <c r="DW528" s="1058"/>
      <c r="DX528" s="1058"/>
      <c r="DY528" s="1058"/>
      <c r="DZ528" s="1058"/>
      <c r="EA528" s="1058"/>
      <c r="EB528" s="1058"/>
      <c r="EC528" s="1058"/>
      <c r="ED528" s="1058"/>
      <c r="EE528" s="1058"/>
      <c r="EF528" s="1058"/>
      <c r="EG528" s="1058"/>
      <c r="EH528" s="1058"/>
      <c r="EI528" s="1058"/>
      <c r="EJ528" s="1058"/>
      <c r="EK528" s="1058"/>
      <c r="EL528" s="1058"/>
      <c r="EM528" s="1058"/>
      <c r="EN528" s="1058"/>
      <c r="EO528" s="1058"/>
      <c r="EP528" s="1058"/>
      <c r="EQ528" s="1058"/>
      <c r="ER528" s="1058"/>
      <c r="ES528" s="1058"/>
      <c r="ET528" s="1058"/>
      <c r="EU528" s="1058"/>
      <c r="EV528" s="1058"/>
      <c r="EW528" s="1058"/>
      <c r="EX528" s="1058"/>
      <c r="EY528" s="1058"/>
      <c r="EZ528" s="1058"/>
      <c r="FA528" s="1058"/>
      <c r="FB528" s="1058"/>
      <c r="FC528" s="1058"/>
      <c r="FD528" s="1058"/>
      <c r="FE528" s="1058"/>
      <c r="FF528" s="1058"/>
      <c r="FG528" s="1058"/>
      <c r="FH528" s="1058"/>
      <c r="FI528" s="1058"/>
      <c r="FJ528" s="1058"/>
      <c r="FK528" s="1058"/>
      <c r="FL528" s="1058"/>
      <c r="FM528" s="1058"/>
      <c r="FN528" s="1058"/>
      <c r="FO528" s="1058"/>
      <c r="FP528" s="1058"/>
      <c r="FQ528" s="1058"/>
      <c r="FR528" s="1058"/>
      <c r="FS528" s="1058"/>
      <c r="FT528" s="1058"/>
      <c r="FU528" s="1058"/>
      <c r="FV528" s="1058"/>
      <c r="FW528" s="1058"/>
      <c r="FX528" s="1058"/>
      <c r="FY528" s="1058"/>
      <c r="FZ528" s="1058"/>
      <c r="GA528" s="1058"/>
      <c r="GB528" s="1058"/>
      <c r="GC528" s="1058"/>
      <c r="GD528" s="1058"/>
      <c r="GE528" s="1058"/>
      <c r="GF528" s="1058"/>
      <c r="GG528" s="1058"/>
      <c r="GH528" s="1058"/>
      <c r="GI528" s="1058"/>
      <c r="GJ528" s="1058"/>
      <c r="GK528" s="1058"/>
      <c r="GL528" s="1058"/>
      <c r="GM528" s="1058"/>
      <c r="GN528" s="1058"/>
      <c r="GO528" s="1058"/>
      <c r="GP528" s="1058"/>
      <c r="GQ528" s="1058"/>
      <c r="GR528" s="1058"/>
      <c r="GS528" s="1058"/>
      <c r="GT528" s="1058"/>
      <c r="GU528" s="1058"/>
      <c r="GV528" s="1058"/>
      <c r="GW528" s="1058"/>
      <c r="GX528" s="1058"/>
      <c r="GY528" s="1058"/>
      <c r="GZ528" s="1058"/>
      <c r="HA528" s="1058"/>
      <c r="HB528" s="1058"/>
      <c r="HC528" s="1058"/>
      <c r="HD528" s="1058"/>
      <c r="HE528" s="1058"/>
      <c r="HF528" s="1058"/>
      <c r="HG528" s="1058"/>
      <c r="HH528" s="1058"/>
      <c r="HI528" s="1058"/>
      <c r="HJ528" s="1058"/>
      <c r="HK528" s="1058"/>
      <c r="HL528" s="1058"/>
      <c r="HM528" s="1058"/>
      <c r="HN528" s="1058"/>
      <c r="HO528" s="1058"/>
      <c r="HP528" s="1058"/>
      <c r="HQ528" s="1058"/>
      <c r="HR528" s="1058"/>
      <c r="HS528" s="1058"/>
      <c r="HT528" s="1058"/>
      <c r="HU528" s="1058"/>
      <c r="HV528" s="1058"/>
      <c r="HW528" s="1058"/>
      <c r="HX528" s="1058"/>
      <c r="HY528" s="1058"/>
      <c r="HZ528" s="1058"/>
      <c r="IA528" s="1058"/>
      <c r="IB528" s="1058"/>
      <c r="IC528" s="1058"/>
      <c r="ID528" s="1058"/>
      <c r="IE528" s="1058"/>
      <c r="IF528" s="1058"/>
      <c r="IG528" s="1058"/>
      <c r="IH528" s="1058"/>
      <c r="II528" s="1058"/>
      <c r="IJ528" s="1058"/>
      <c r="IK528" s="1058"/>
      <c r="IL528" s="1058"/>
      <c r="IM528" s="1058"/>
      <c r="IN528" s="1058"/>
      <c r="IO528" s="1058"/>
      <c r="IP528" s="1058"/>
      <c r="IQ528" s="1058"/>
      <c r="IR528" s="1058"/>
    </row>
    <row r="529" spans="1:252">
      <c r="A529" s="1177"/>
      <c r="B529" s="1179"/>
      <c r="C529" s="1221"/>
      <c r="D529" s="1177"/>
      <c r="E529" s="1146"/>
      <c r="F529" s="1521"/>
      <c r="G529" s="1294"/>
      <c r="H529" s="1058"/>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c r="AF529" s="1058"/>
      <c r="AG529" s="1058"/>
      <c r="AH529" s="1058"/>
      <c r="AI529" s="1058"/>
      <c r="AJ529" s="1058"/>
      <c r="AK529" s="1058"/>
      <c r="AL529" s="1058"/>
      <c r="AM529" s="1058"/>
      <c r="AN529" s="1058"/>
      <c r="AO529" s="1058"/>
      <c r="AP529" s="1058"/>
      <c r="AQ529" s="1058"/>
      <c r="AR529" s="1058"/>
      <c r="AS529" s="1058"/>
      <c r="AT529" s="1058"/>
      <c r="AU529" s="1058"/>
      <c r="AV529" s="1058"/>
      <c r="AW529" s="1058"/>
      <c r="AX529" s="1058"/>
      <c r="AY529" s="1058"/>
      <c r="AZ529" s="1058"/>
      <c r="BA529" s="1058"/>
      <c r="BB529" s="1058"/>
      <c r="BC529" s="1058"/>
      <c r="BD529" s="1058"/>
      <c r="BE529" s="1058"/>
      <c r="BF529" s="1058"/>
      <c r="BG529" s="1058"/>
      <c r="BH529" s="1058"/>
      <c r="BI529" s="1058"/>
      <c r="BJ529" s="1058"/>
      <c r="BK529" s="1058"/>
      <c r="BL529" s="1058"/>
      <c r="BM529" s="1058"/>
      <c r="BN529" s="1058"/>
      <c r="BO529" s="1058"/>
      <c r="BP529" s="1058"/>
      <c r="BQ529" s="1058"/>
      <c r="BR529" s="1058"/>
      <c r="BS529" s="1058"/>
      <c r="BT529" s="1058"/>
      <c r="BU529" s="1058"/>
      <c r="BV529" s="1058"/>
      <c r="BW529" s="1058"/>
      <c r="BX529" s="1058"/>
      <c r="BY529" s="1058"/>
      <c r="BZ529" s="1058"/>
      <c r="CA529" s="1058"/>
      <c r="CB529" s="1058"/>
      <c r="CC529" s="1058"/>
      <c r="CD529" s="1058"/>
      <c r="CE529" s="1058"/>
      <c r="CF529" s="1058"/>
      <c r="CG529" s="1058"/>
      <c r="CH529" s="1058"/>
      <c r="CI529" s="1058"/>
      <c r="CJ529" s="1058"/>
      <c r="CK529" s="1058"/>
      <c r="CL529" s="1058"/>
      <c r="CM529" s="1058"/>
      <c r="CN529" s="1058"/>
      <c r="CO529" s="1058"/>
      <c r="CP529" s="1058"/>
      <c r="CQ529" s="1058"/>
      <c r="CR529" s="1058"/>
      <c r="CS529" s="1058"/>
      <c r="CT529" s="1058"/>
      <c r="CU529" s="1058"/>
      <c r="CV529" s="1058"/>
      <c r="CW529" s="1058"/>
      <c r="CX529" s="1058"/>
      <c r="CY529" s="1058"/>
      <c r="CZ529" s="1058"/>
      <c r="DA529" s="1058"/>
      <c r="DB529" s="1058"/>
      <c r="DC529" s="1058"/>
      <c r="DD529" s="1058"/>
      <c r="DE529" s="1058"/>
      <c r="DF529" s="1058"/>
      <c r="DG529" s="1058"/>
      <c r="DH529" s="1058"/>
      <c r="DI529" s="1058"/>
      <c r="DJ529" s="1058"/>
      <c r="DK529" s="1058"/>
      <c r="DL529" s="1058"/>
      <c r="DM529" s="1058"/>
      <c r="DN529" s="1058"/>
      <c r="DO529" s="1058"/>
      <c r="DP529" s="1058"/>
      <c r="DQ529" s="1058"/>
      <c r="DR529" s="1058"/>
      <c r="DS529" s="1058"/>
      <c r="DT529" s="1058"/>
      <c r="DU529" s="1058"/>
      <c r="DV529" s="1058"/>
      <c r="DW529" s="1058"/>
      <c r="DX529" s="1058"/>
      <c r="DY529" s="1058"/>
      <c r="DZ529" s="1058"/>
      <c r="EA529" s="1058"/>
      <c r="EB529" s="1058"/>
      <c r="EC529" s="1058"/>
      <c r="ED529" s="1058"/>
      <c r="EE529" s="1058"/>
      <c r="EF529" s="1058"/>
      <c r="EG529" s="1058"/>
      <c r="EH529" s="1058"/>
      <c r="EI529" s="1058"/>
      <c r="EJ529" s="1058"/>
      <c r="EK529" s="1058"/>
      <c r="EL529" s="1058"/>
      <c r="EM529" s="1058"/>
      <c r="EN529" s="1058"/>
      <c r="EO529" s="1058"/>
      <c r="EP529" s="1058"/>
      <c r="EQ529" s="1058"/>
      <c r="ER529" s="1058"/>
      <c r="ES529" s="1058"/>
      <c r="ET529" s="1058"/>
      <c r="EU529" s="1058"/>
      <c r="EV529" s="1058"/>
      <c r="EW529" s="1058"/>
      <c r="EX529" s="1058"/>
      <c r="EY529" s="1058"/>
      <c r="EZ529" s="1058"/>
      <c r="FA529" s="1058"/>
      <c r="FB529" s="1058"/>
      <c r="FC529" s="1058"/>
      <c r="FD529" s="1058"/>
      <c r="FE529" s="1058"/>
      <c r="FF529" s="1058"/>
      <c r="FG529" s="1058"/>
      <c r="FH529" s="1058"/>
      <c r="FI529" s="1058"/>
      <c r="FJ529" s="1058"/>
      <c r="FK529" s="1058"/>
      <c r="FL529" s="1058"/>
      <c r="FM529" s="1058"/>
      <c r="FN529" s="1058"/>
      <c r="FO529" s="1058"/>
      <c r="FP529" s="1058"/>
      <c r="FQ529" s="1058"/>
      <c r="FR529" s="1058"/>
      <c r="FS529" s="1058"/>
      <c r="FT529" s="1058"/>
      <c r="FU529" s="1058"/>
      <c r="FV529" s="1058"/>
      <c r="FW529" s="1058"/>
      <c r="FX529" s="1058"/>
      <c r="FY529" s="1058"/>
      <c r="FZ529" s="1058"/>
      <c r="GA529" s="1058"/>
      <c r="GB529" s="1058"/>
      <c r="GC529" s="1058"/>
      <c r="GD529" s="1058"/>
      <c r="GE529" s="1058"/>
      <c r="GF529" s="1058"/>
      <c r="GG529" s="1058"/>
      <c r="GH529" s="1058"/>
      <c r="GI529" s="1058"/>
      <c r="GJ529" s="1058"/>
      <c r="GK529" s="1058"/>
      <c r="GL529" s="1058"/>
      <c r="GM529" s="1058"/>
      <c r="GN529" s="1058"/>
      <c r="GO529" s="1058"/>
      <c r="GP529" s="1058"/>
      <c r="GQ529" s="1058"/>
      <c r="GR529" s="1058"/>
      <c r="GS529" s="1058"/>
      <c r="GT529" s="1058"/>
      <c r="GU529" s="1058"/>
      <c r="GV529" s="1058"/>
      <c r="GW529" s="1058"/>
      <c r="GX529" s="1058"/>
      <c r="GY529" s="1058"/>
      <c r="GZ529" s="1058"/>
      <c r="HA529" s="1058"/>
      <c r="HB529" s="1058"/>
      <c r="HC529" s="1058"/>
      <c r="HD529" s="1058"/>
      <c r="HE529" s="1058"/>
      <c r="HF529" s="1058"/>
      <c r="HG529" s="1058"/>
      <c r="HH529" s="1058"/>
      <c r="HI529" s="1058"/>
      <c r="HJ529" s="1058"/>
      <c r="HK529" s="1058"/>
      <c r="HL529" s="1058"/>
      <c r="HM529" s="1058"/>
      <c r="HN529" s="1058"/>
      <c r="HO529" s="1058"/>
      <c r="HP529" s="1058"/>
      <c r="HQ529" s="1058"/>
      <c r="HR529" s="1058"/>
      <c r="HS529" s="1058"/>
      <c r="HT529" s="1058"/>
      <c r="HU529" s="1058"/>
      <c r="HV529" s="1058"/>
      <c r="HW529" s="1058"/>
      <c r="HX529" s="1058"/>
      <c r="HY529" s="1058"/>
      <c r="HZ529" s="1058"/>
      <c r="IA529" s="1058"/>
      <c r="IB529" s="1058"/>
      <c r="IC529" s="1058"/>
      <c r="ID529" s="1058"/>
      <c r="IE529" s="1058"/>
      <c r="IF529" s="1058"/>
      <c r="IG529" s="1058"/>
      <c r="IH529" s="1058"/>
      <c r="II529" s="1058"/>
      <c r="IJ529" s="1058"/>
      <c r="IK529" s="1058"/>
      <c r="IL529" s="1058"/>
      <c r="IM529" s="1058"/>
      <c r="IN529" s="1058"/>
      <c r="IO529" s="1058"/>
      <c r="IP529" s="1058"/>
      <c r="IQ529" s="1058"/>
      <c r="IR529" s="1058"/>
    </row>
    <row r="530" spans="1:252">
      <c r="A530" s="1147" t="s">
        <v>63</v>
      </c>
      <c r="B530" s="1179" t="s">
        <v>863</v>
      </c>
      <c r="C530" s="1221"/>
      <c r="D530" s="1177" t="s">
        <v>856</v>
      </c>
      <c r="E530" s="1146">
        <v>1</v>
      </c>
      <c r="F530" s="783"/>
      <c r="G530" s="205">
        <f>+E530*F530</f>
        <v>0</v>
      </c>
      <c r="H530" s="1058"/>
      <c r="I530" s="1058"/>
      <c r="J530" s="1058"/>
      <c r="K530" s="1058"/>
      <c r="L530" s="1058"/>
      <c r="M530" s="1058"/>
      <c r="N530" s="1058"/>
      <c r="O530" s="1058"/>
      <c r="P530" s="1058"/>
      <c r="Q530" s="1058"/>
      <c r="R530" s="1058"/>
      <c r="S530" s="1058"/>
      <c r="T530" s="1058"/>
      <c r="U530" s="1058"/>
      <c r="V530" s="1058"/>
      <c r="W530" s="1058"/>
      <c r="X530" s="1058"/>
      <c r="Y530" s="1058"/>
      <c r="Z530" s="1058"/>
      <c r="AA530" s="1058"/>
      <c r="AB530" s="1058"/>
      <c r="AC530" s="1058"/>
      <c r="AD530" s="1058"/>
      <c r="AE530" s="1058"/>
      <c r="AF530" s="1058"/>
      <c r="AG530" s="1058"/>
      <c r="AH530" s="1058"/>
      <c r="AI530" s="1058"/>
      <c r="AJ530" s="1058"/>
      <c r="AK530" s="1058"/>
      <c r="AL530" s="1058"/>
      <c r="AM530" s="1058"/>
      <c r="AN530" s="1058"/>
      <c r="AO530" s="1058"/>
      <c r="AP530" s="1058"/>
      <c r="AQ530" s="1058"/>
      <c r="AR530" s="1058"/>
      <c r="AS530" s="1058"/>
      <c r="AT530" s="1058"/>
      <c r="AU530" s="1058"/>
      <c r="AV530" s="1058"/>
      <c r="AW530" s="1058"/>
      <c r="AX530" s="1058"/>
      <c r="AY530" s="1058"/>
      <c r="AZ530" s="1058"/>
      <c r="BA530" s="1058"/>
      <c r="BB530" s="1058"/>
      <c r="BC530" s="1058"/>
      <c r="BD530" s="1058"/>
      <c r="BE530" s="1058"/>
      <c r="BF530" s="1058"/>
      <c r="BG530" s="1058"/>
      <c r="BH530" s="1058"/>
      <c r="BI530" s="1058"/>
      <c r="BJ530" s="1058"/>
      <c r="BK530" s="1058"/>
      <c r="BL530" s="1058"/>
      <c r="BM530" s="1058"/>
      <c r="BN530" s="1058"/>
      <c r="BO530" s="1058"/>
      <c r="BP530" s="1058"/>
      <c r="BQ530" s="1058"/>
      <c r="BR530" s="1058"/>
      <c r="BS530" s="1058"/>
      <c r="BT530" s="1058"/>
      <c r="BU530" s="1058"/>
      <c r="BV530" s="1058"/>
      <c r="BW530" s="1058"/>
      <c r="BX530" s="1058"/>
      <c r="BY530" s="1058"/>
      <c r="BZ530" s="1058"/>
      <c r="CA530" s="1058"/>
      <c r="CB530" s="1058"/>
      <c r="CC530" s="1058"/>
      <c r="CD530" s="1058"/>
      <c r="CE530" s="1058"/>
      <c r="CF530" s="1058"/>
      <c r="CG530" s="1058"/>
      <c r="CH530" s="1058"/>
      <c r="CI530" s="1058"/>
      <c r="CJ530" s="1058"/>
      <c r="CK530" s="1058"/>
      <c r="CL530" s="1058"/>
      <c r="CM530" s="1058"/>
      <c r="CN530" s="1058"/>
      <c r="CO530" s="1058"/>
      <c r="CP530" s="1058"/>
      <c r="CQ530" s="1058"/>
      <c r="CR530" s="1058"/>
      <c r="CS530" s="1058"/>
      <c r="CT530" s="1058"/>
      <c r="CU530" s="1058"/>
      <c r="CV530" s="1058"/>
      <c r="CW530" s="1058"/>
      <c r="CX530" s="1058"/>
      <c r="CY530" s="1058"/>
      <c r="CZ530" s="1058"/>
      <c r="DA530" s="1058"/>
      <c r="DB530" s="1058"/>
      <c r="DC530" s="1058"/>
      <c r="DD530" s="1058"/>
      <c r="DE530" s="1058"/>
      <c r="DF530" s="1058"/>
      <c r="DG530" s="1058"/>
      <c r="DH530" s="1058"/>
      <c r="DI530" s="1058"/>
      <c r="DJ530" s="1058"/>
      <c r="DK530" s="1058"/>
      <c r="DL530" s="1058"/>
      <c r="DM530" s="1058"/>
      <c r="DN530" s="1058"/>
      <c r="DO530" s="1058"/>
      <c r="DP530" s="1058"/>
      <c r="DQ530" s="1058"/>
      <c r="DR530" s="1058"/>
      <c r="DS530" s="1058"/>
      <c r="DT530" s="1058"/>
      <c r="DU530" s="1058"/>
      <c r="DV530" s="1058"/>
      <c r="DW530" s="1058"/>
      <c r="DX530" s="1058"/>
      <c r="DY530" s="1058"/>
      <c r="DZ530" s="1058"/>
      <c r="EA530" s="1058"/>
      <c r="EB530" s="1058"/>
      <c r="EC530" s="1058"/>
      <c r="ED530" s="1058"/>
      <c r="EE530" s="1058"/>
      <c r="EF530" s="1058"/>
      <c r="EG530" s="1058"/>
      <c r="EH530" s="1058"/>
      <c r="EI530" s="1058"/>
      <c r="EJ530" s="1058"/>
      <c r="EK530" s="1058"/>
      <c r="EL530" s="1058"/>
      <c r="EM530" s="1058"/>
      <c r="EN530" s="1058"/>
      <c r="EO530" s="1058"/>
      <c r="EP530" s="1058"/>
      <c r="EQ530" s="1058"/>
      <c r="ER530" s="1058"/>
      <c r="ES530" s="1058"/>
      <c r="ET530" s="1058"/>
      <c r="EU530" s="1058"/>
      <c r="EV530" s="1058"/>
      <c r="EW530" s="1058"/>
      <c r="EX530" s="1058"/>
      <c r="EY530" s="1058"/>
      <c r="EZ530" s="1058"/>
      <c r="FA530" s="1058"/>
      <c r="FB530" s="1058"/>
      <c r="FC530" s="1058"/>
      <c r="FD530" s="1058"/>
      <c r="FE530" s="1058"/>
      <c r="FF530" s="1058"/>
      <c r="FG530" s="1058"/>
      <c r="FH530" s="1058"/>
      <c r="FI530" s="1058"/>
      <c r="FJ530" s="1058"/>
      <c r="FK530" s="1058"/>
      <c r="FL530" s="1058"/>
      <c r="FM530" s="1058"/>
      <c r="FN530" s="1058"/>
      <c r="FO530" s="1058"/>
      <c r="FP530" s="1058"/>
      <c r="FQ530" s="1058"/>
      <c r="FR530" s="1058"/>
      <c r="FS530" s="1058"/>
      <c r="FT530" s="1058"/>
      <c r="FU530" s="1058"/>
      <c r="FV530" s="1058"/>
      <c r="FW530" s="1058"/>
      <c r="FX530" s="1058"/>
      <c r="FY530" s="1058"/>
      <c r="FZ530" s="1058"/>
      <c r="GA530" s="1058"/>
      <c r="GB530" s="1058"/>
      <c r="GC530" s="1058"/>
      <c r="GD530" s="1058"/>
      <c r="GE530" s="1058"/>
      <c r="GF530" s="1058"/>
      <c r="GG530" s="1058"/>
      <c r="GH530" s="1058"/>
      <c r="GI530" s="1058"/>
      <c r="GJ530" s="1058"/>
      <c r="GK530" s="1058"/>
      <c r="GL530" s="1058"/>
      <c r="GM530" s="1058"/>
      <c r="GN530" s="1058"/>
      <c r="GO530" s="1058"/>
      <c r="GP530" s="1058"/>
      <c r="GQ530" s="1058"/>
      <c r="GR530" s="1058"/>
      <c r="GS530" s="1058"/>
      <c r="GT530" s="1058"/>
      <c r="GU530" s="1058"/>
      <c r="GV530" s="1058"/>
      <c r="GW530" s="1058"/>
      <c r="GX530" s="1058"/>
      <c r="GY530" s="1058"/>
      <c r="GZ530" s="1058"/>
      <c r="HA530" s="1058"/>
      <c r="HB530" s="1058"/>
      <c r="HC530" s="1058"/>
      <c r="HD530" s="1058"/>
      <c r="HE530" s="1058"/>
      <c r="HF530" s="1058"/>
      <c r="HG530" s="1058"/>
      <c r="HH530" s="1058"/>
      <c r="HI530" s="1058"/>
      <c r="HJ530" s="1058"/>
      <c r="HK530" s="1058"/>
      <c r="HL530" s="1058"/>
      <c r="HM530" s="1058"/>
      <c r="HN530" s="1058"/>
      <c r="HO530" s="1058"/>
      <c r="HP530" s="1058"/>
      <c r="HQ530" s="1058"/>
      <c r="HR530" s="1058"/>
      <c r="HS530" s="1058"/>
      <c r="HT530" s="1058"/>
      <c r="HU530" s="1058"/>
      <c r="HV530" s="1058"/>
      <c r="HW530" s="1058"/>
      <c r="HX530" s="1058"/>
      <c r="HY530" s="1058"/>
      <c r="HZ530" s="1058"/>
      <c r="IA530" s="1058"/>
      <c r="IB530" s="1058"/>
      <c r="IC530" s="1058"/>
      <c r="ID530" s="1058"/>
      <c r="IE530" s="1058"/>
      <c r="IF530" s="1058"/>
      <c r="IG530" s="1058"/>
      <c r="IH530" s="1058"/>
      <c r="II530" s="1058"/>
      <c r="IJ530" s="1058"/>
      <c r="IK530" s="1058"/>
      <c r="IL530" s="1058"/>
      <c r="IM530" s="1058"/>
      <c r="IN530" s="1058"/>
      <c r="IO530" s="1058"/>
      <c r="IP530" s="1058"/>
      <c r="IQ530" s="1058"/>
      <c r="IR530" s="1058"/>
    </row>
    <row r="531" spans="1:252">
      <c r="A531" s="1177"/>
      <c r="B531" s="1179"/>
      <c r="C531" s="1221"/>
      <c r="D531" s="1177"/>
      <c r="E531" s="1146"/>
      <c r="F531" s="1521"/>
      <c r="G531" s="1294"/>
      <c r="H531" s="1058"/>
      <c r="I531" s="1058"/>
      <c r="J531" s="1058"/>
      <c r="K531" s="1058"/>
      <c r="L531" s="1058"/>
      <c r="M531" s="1058"/>
      <c r="N531" s="1058"/>
      <c r="O531" s="1058"/>
      <c r="P531" s="1058"/>
      <c r="Q531" s="1058"/>
      <c r="R531" s="1058"/>
      <c r="S531" s="1058"/>
      <c r="T531" s="1058"/>
      <c r="U531" s="1058"/>
      <c r="V531" s="1058"/>
      <c r="W531" s="1058"/>
      <c r="X531" s="1058"/>
      <c r="Y531" s="1058"/>
      <c r="Z531" s="1058"/>
      <c r="AA531" s="1058"/>
      <c r="AB531" s="1058"/>
      <c r="AC531" s="1058"/>
      <c r="AD531" s="1058"/>
      <c r="AE531" s="1058"/>
      <c r="AF531" s="1058"/>
      <c r="AG531" s="1058"/>
      <c r="AH531" s="1058"/>
      <c r="AI531" s="1058"/>
      <c r="AJ531" s="1058"/>
      <c r="AK531" s="1058"/>
      <c r="AL531" s="1058"/>
      <c r="AM531" s="1058"/>
      <c r="AN531" s="1058"/>
      <c r="AO531" s="1058"/>
      <c r="AP531" s="1058"/>
      <c r="AQ531" s="1058"/>
      <c r="AR531" s="1058"/>
      <c r="AS531" s="1058"/>
      <c r="AT531" s="1058"/>
      <c r="AU531" s="1058"/>
      <c r="AV531" s="1058"/>
      <c r="AW531" s="1058"/>
      <c r="AX531" s="1058"/>
      <c r="AY531" s="1058"/>
      <c r="AZ531" s="1058"/>
      <c r="BA531" s="1058"/>
      <c r="BB531" s="1058"/>
      <c r="BC531" s="1058"/>
      <c r="BD531" s="1058"/>
      <c r="BE531" s="1058"/>
      <c r="BF531" s="1058"/>
      <c r="BG531" s="1058"/>
      <c r="BH531" s="1058"/>
      <c r="BI531" s="1058"/>
      <c r="BJ531" s="1058"/>
      <c r="BK531" s="1058"/>
      <c r="BL531" s="1058"/>
      <c r="BM531" s="1058"/>
      <c r="BN531" s="1058"/>
      <c r="BO531" s="1058"/>
      <c r="BP531" s="1058"/>
      <c r="BQ531" s="1058"/>
      <c r="BR531" s="1058"/>
      <c r="BS531" s="1058"/>
      <c r="BT531" s="1058"/>
      <c r="BU531" s="1058"/>
      <c r="BV531" s="1058"/>
      <c r="BW531" s="1058"/>
      <c r="BX531" s="1058"/>
      <c r="BY531" s="1058"/>
      <c r="BZ531" s="1058"/>
      <c r="CA531" s="1058"/>
      <c r="CB531" s="1058"/>
      <c r="CC531" s="1058"/>
      <c r="CD531" s="1058"/>
      <c r="CE531" s="1058"/>
      <c r="CF531" s="1058"/>
      <c r="CG531" s="1058"/>
      <c r="CH531" s="1058"/>
      <c r="CI531" s="1058"/>
      <c r="CJ531" s="1058"/>
      <c r="CK531" s="1058"/>
      <c r="CL531" s="1058"/>
      <c r="CM531" s="1058"/>
      <c r="CN531" s="1058"/>
      <c r="CO531" s="1058"/>
      <c r="CP531" s="1058"/>
      <c r="CQ531" s="1058"/>
      <c r="CR531" s="1058"/>
      <c r="CS531" s="1058"/>
      <c r="CT531" s="1058"/>
      <c r="CU531" s="1058"/>
      <c r="CV531" s="1058"/>
      <c r="CW531" s="1058"/>
      <c r="CX531" s="1058"/>
      <c r="CY531" s="1058"/>
      <c r="CZ531" s="1058"/>
      <c r="DA531" s="1058"/>
      <c r="DB531" s="1058"/>
      <c r="DC531" s="1058"/>
      <c r="DD531" s="1058"/>
      <c r="DE531" s="1058"/>
      <c r="DF531" s="1058"/>
      <c r="DG531" s="1058"/>
      <c r="DH531" s="1058"/>
      <c r="DI531" s="1058"/>
      <c r="DJ531" s="1058"/>
      <c r="DK531" s="1058"/>
      <c r="DL531" s="1058"/>
      <c r="DM531" s="1058"/>
      <c r="DN531" s="1058"/>
      <c r="DO531" s="1058"/>
      <c r="DP531" s="1058"/>
      <c r="DQ531" s="1058"/>
      <c r="DR531" s="1058"/>
      <c r="DS531" s="1058"/>
      <c r="DT531" s="1058"/>
      <c r="DU531" s="1058"/>
      <c r="DV531" s="1058"/>
      <c r="DW531" s="1058"/>
      <c r="DX531" s="1058"/>
      <c r="DY531" s="1058"/>
      <c r="DZ531" s="1058"/>
      <c r="EA531" s="1058"/>
      <c r="EB531" s="1058"/>
      <c r="EC531" s="1058"/>
      <c r="ED531" s="1058"/>
      <c r="EE531" s="1058"/>
      <c r="EF531" s="1058"/>
      <c r="EG531" s="1058"/>
      <c r="EH531" s="1058"/>
      <c r="EI531" s="1058"/>
      <c r="EJ531" s="1058"/>
      <c r="EK531" s="1058"/>
      <c r="EL531" s="1058"/>
      <c r="EM531" s="1058"/>
      <c r="EN531" s="1058"/>
      <c r="EO531" s="1058"/>
      <c r="EP531" s="1058"/>
      <c r="EQ531" s="1058"/>
      <c r="ER531" s="1058"/>
      <c r="ES531" s="1058"/>
      <c r="ET531" s="1058"/>
      <c r="EU531" s="1058"/>
      <c r="EV531" s="1058"/>
      <c r="EW531" s="1058"/>
      <c r="EX531" s="1058"/>
      <c r="EY531" s="1058"/>
      <c r="EZ531" s="1058"/>
      <c r="FA531" s="1058"/>
      <c r="FB531" s="1058"/>
      <c r="FC531" s="1058"/>
      <c r="FD531" s="1058"/>
      <c r="FE531" s="1058"/>
      <c r="FF531" s="1058"/>
      <c r="FG531" s="1058"/>
      <c r="FH531" s="1058"/>
      <c r="FI531" s="1058"/>
      <c r="FJ531" s="1058"/>
      <c r="FK531" s="1058"/>
      <c r="FL531" s="1058"/>
      <c r="FM531" s="1058"/>
      <c r="FN531" s="1058"/>
      <c r="FO531" s="1058"/>
      <c r="FP531" s="1058"/>
      <c r="FQ531" s="1058"/>
      <c r="FR531" s="1058"/>
      <c r="FS531" s="1058"/>
      <c r="FT531" s="1058"/>
      <c r="FU531" s="1058"/>
      <c r="FV531" s="1058"/>
      <c r="FW531" s="1058"/>
      <c r="FX531" s="1058"/>
      <c r="FY531" s="1058"/>
      <c r="FZ531" s="1058"/>
      <c r="GA531" s="1058"/>
      <c r="GB531" s="1058"/>
      <c r="GC531" s="1058"/>
      <c r="GD531" s="1058"/>
      <c r="GE531" s="1058"/>
      <c r="GF531" s="1058"/>
      <c r="GG531" s="1058"/>
      <c r="GH531" s="1058"/>
      <c r="GI531" s="1058"/>
      <c r="GJ531" s="1058"/>
      <c r="GK531" s="1058"/>
      <c r="GL531" s="1058"/>
      <c r="GM531" s="1058"/>
      <c r="GN531" s="1058"/>
      <c r="GO531" s="1058"/>
      <c r="GP531" s="1058"/>
      <c r="GQ531" s="1058"/>
      <c r="GR531" s="1058"/>
      <c r="GS531" s="1058"/>
      <c r="GT531" s="1058"/>
      <c r="GU531" s="1058"/>
      <c r="GV531" s="1058"/>
      <c r="GW531" s="1058"/>
      <c r="GX531" s="1058"/>
      <c r="GY531" s="1058"/>
      <c r="GZ531" s="1058"/>
      <c r="HA531" s="1058"/>
      <c r="HB531" s="1058"/>
      <c r="HC531" s="1058"/>
      <c r="HD531" s="1058"/>
      <c r="HE531" s="1058"/>
      <c r="HF531" s="1058"/>
      <c r="HG531" s="1058"/>
      <c r="HH531" s="1058"/>
      <c r="HI531" s="1058"/>
      <c r="HJ531" s="1058"/>
      <c r="HK531" s="1058"/>
      <c r="HL531" s="1058"/>
      <c r="HM531" s="1058"/>
      <c r="HN531" s="1058"/>
      <c r="HO531" s="1058"/>
      <c r="HP531" s="1058"/>
      <c r="HQ531" s="1058"/>
      <c r="HR531" s="1058"/>
      <c r="HS531" s="1058"/>
      <c r="HT531" s="1058"/>
      <c r="HU531" s="1058"/>
      <c r="HV531" s="1058"/>
      <c r="HW531" s="1058"/>
      <c r="HX531" s="1058"/>
      <c r="HY531" s="1058"/>
      <c r="HZ531" s="1058"/>
      <c r="IA531" s="1058"/>
      <c r="IB531" s="1058"/>
      <c r="IC531" s="1058"/>
      <c r="ID531" s="1058"/>
      <c r="IE531" s="1058"/>
      <c r="IF531" s="1058"/>
      <c r="IG531" s="1058"/>
      <c r="IH531" s="1058"/>
      <c r="II531" s="1058"/>
      <c r="IJ531" s="1058"/>
      <c r="IK531" s="1058"/>
      <c r="IL531" s="1058"/>
      <c r="IM531" s="1058"/>
      <c r="IN531" s="1058"/>
      <c r="IO531" s="1058"/>
      <c r="IP531" s="1058"/>
      <c r="IQ531" s="1058"/>
      <c r="IR531" s="1058"/>
    </row>
    <row r="532" spans="1:252" ht="51">
      <c r="A532" s="1299" t="s">
        <v>64</v>
      </c>
      <c r="B532" s="1300" t="s">
        <v>862</v>
      </c>
      <c r="C532" s="1301"/>
      <c r="D532" s="1302" t="s">
        <v>42</v>
      </c>
      <c r="E532" s="1301">
        <v>12</v>
      </c>
      <c r="F532" s="785"/>
      <c r="G532" s="1303">
        <f>+E532*F532</f>
        <v>0</v>
      </c>
      <c r="H532" s="1058"/>
      <c r="I532" s="1058"/>
      <c r="J532" s="1058"/>
      <c r="K532" s="1058"/>
      <c r="L532" s="1058"/>
      <c r="M532" s="1058"/>
      <c r="N532" s="1058"/>
      <c r="O532" s="1058"/>
      <c r="P532" s="1058"/>
      <c r="Q532" s="1058"/>
      <c r="R532" s="1058"/>
      <c r="S532" s="1058"/>
      <c r="T532" s="1058"/>
      <c r="U532" s="1058"/>
      <c r="V532" s="1058"/>
      <c r="W532" s="1058"/>
      <c r="X532" s="1058"/>
      <c r="Y532" s="1058"/>
      <c r="Z532" s="1058"/>
      <c r="AA532" s="1058"/>
      <c r="AB532" s="1058"/>
      <c r="AC532" s="1058"/>
      <c r="AD532" s="1058"/>
      <c r="AE532" s="1058"/>
      <c r="AF532" s="1058"/>
      <c r="AG532" s="1058"/>
      <c r="AH532" s="1058"/>
      <c r="AI532" s="1058"/>
      <c r="AJ532" s="1058"/>
      <c r="AK532" s="1058"/>
      <c r="AL532" s="1058"/>
      <c r="AM532" s="1058"/>
      <c r="AN532" s="1058"/>
      <c r="AO532" s="1058"/>
      <c r="AP532" s="1058"/>
      <c r="AQ532" s="1058"/>
      <c r="AR532" s="1058"/>
      <c r="AS532" s="1058"/>
      <c r="AT532" s="1058"/>
      <c r="AU532" s="1058"/>
      <c r="AV532" s="1058"/>
      <c r="AW532" s="1058"/>
      <c r="AX532" s="1058"/>
      <c r="AY532" s="1058"/>
      <c r="AZ532" s="1058"/>
      <c r="BA532" s="1058"/>
      <c r="BB532" s="1058"/>
      <c r="BC532" s="1058"/>
      <c r="BD532" s="1058"/>
      <c r="BE532" s="1058"/>
      <c r="BF532" s="1058"/>
      <c r="BG532" s="1058"/>
      <c r="BH532" s="1058"/>
      <c r="BI532" s="1058"/>
      <c r="BJ532" s="1058"/>
      <c r="BK532" s="1058"/>
      <c r="BL532" s="1058"/>
      <c r="BM532" s="1058"/>
      <c r="BN532" s="1058"/>
      <c r="BO532" s="1058"/>
      <c r="BP532" s="1058"/>
      <c r="BQ532" s="1058"/>
      <c r="BR532" s="1058"/>
      <c r="BS532" s="1058"/>
      <c r="BT532" s="1058"/>
      <c r="BU532" s="1058"/>
      <c r="BV532" s="1058"/>
      <c r="BW532" s="1058"/>
      <c r="BX532" s="1058"/>
      <c r="BY532" s="1058"/>
      <c r="BZ532" s="1058"/>
      <c r="CA532" s="1058"/>
      <c r="CB532" s="1058"/>
      <c r="CC532" s="1058"/>
      <c r="CD532" s="1058"/>
      <c r="CE532" s="1058"/>
      <c r="CF532" s="1058"/>
      <c r="CG532" s="1058"/>
      <c r="CH532" s="1058"/>
      <c r="CI532" s="1058"/>
      <c r="CJ532" s="1058"/>
      <c r="CK532" s="1058"/>
      <c r="CL532" s="1058"/>
      <c r="CM532" s="1058"/>
      <c r="CN532" s="1058"/>
      <c r="CO532" s="1058"/>
      <c r="CP532" s="1058"/>
      <c r="CQ532" s="1058"/>
      <c r="CR532" s="1058"/>
      <c r="CS532" s="1058"/>
      <c r="CT532" s="1058"/>
      <c r="CU532" s="1058"/>
      <c r="CV532" s="1058"/>
      <c r="CW532" s="1058"/>
      <c r="CX532" s="1058"/>
      <c r="CY532" s="1058"/>
      <c r="CZ532" s="1058"/>
      <c r="DA532" s="1058"/>
      <c r="DB532" s="1058"/>
      <c r="DC532" s="1058"/>
      <c r="DD532" s="1058"/>
      <c r="DE532" s="1058"/>
      <c r="DF532" s="1058"/>
      <c r="DG532" s="1058"/>
      <c r="DH532" s="1058"/>
      <c r="DI532" s="1058"/>
      <c r="DJ532" s="1058"/>
      <c r="DK532" s="1058"/>
      <c r="DL532" s="1058"/>
      <c r="DM532" s="1058"/>
      <c r="DN532" s="1058"/>
      <c r="DO532" s="1058"/>
      <c r="DP532" s="1058"/>
      <c r="DQ532" s="1058"/>
      <c r="DR532" s="1058"/>
      <c r="DS532" s="1058"/>
      <c r="DT532" s="1058"/>
      <c r="DU532" s="1058"/>
      <c r="DV532" s="1058"/>
      <c r="DW532" s="1058"/>
      <c r="DX532" s="1058"/>
      <c r="DY532" s="1058"/>
      <c r="DZ532" s="1058"/>
      <c r="EA532" s="1058"/>
      <c r="EB532" s="1058"/>
      <c r="EC532" s="1058"/>
      <c r="ED532" s="1058"/>
      <c r="EE532" s="1058"/>
      <c r="EF532" s="1058"/>
      <c r="EG532" s="1058"/>
      <c r="EH532" s="1058"/>
      <c r="EI532" s="1058"/>
      <c r="EJ532" s="1058"/>
      <c r="EK532" s="1058"/>
      <c r="EL532" s="1058"/>
      <c r="EM532" s="1058"/>
      <c r="EN532" s="1058"/>
      <c r="EO532" s="1058"/>
      <c r="EP532" s="1058"/>
      <c r="EQ532" s="1058"/>
      <c r="ER532" s="1058"/>
      <c r="ES532" s="1058"/>
      <c r="ET532" s="1058"/>
      <c r="EU532" s="1058"/>
      <c r="EV532" s="1058"/>
      <c r="EW532" s="1058"/>
      <c r="EX532" s="1058"/>
      <c r="EY532" s="1058"/>
      <c r="EZ532" s="1058"/>
      <c r="FA532" s="1058"/>
      <c r="FB532" s="1058"/>
      <c r="FC532" s="1058"/>
      <c r="FD532" s="1058"/>
      <c r="FE532" s="1058"/>
      <c r="FF532" s="1058"/>
      <c r="FG532" s="1058"/>
      <c r="FH532" s="1058"/>
      <c r="FI532" s="1058"/>
      <c r="FJ532" s="1058"/>
      <c r="FK532" s="1058"/>
      <c r="FL532" s="1058"/>
      <c r="FM532" s="1058"/>
      <c r="FN532" s="1058"/>
      <c r="FO532" s="1058"/>
      <c r="FP532" s="1058"/>
      <c r="FQ532" s="1058"/>
      <c r="FR532" s="1058"/>
      <c r="FS532" s="1058"/>
      <c r="FT532" s="1058"/>
      <c r="FU532" s="1058"/>
      <c r="FV532" s="1058"/>
      <c r="FW532" s="1058"/>
      <c r="FX532" s="1058"/>
      <c r="FY532" s="1058"/>
      <c r="FZ532" s="1058"/>
      <c r="GA532" s="1058"/>
      <c r="GB532" s="1058"/>
      <c r="GC532" s="1058"/>
      <c r="GD532" s="1058"/>
      <c r="GE532" s="1058"/>
      <c r="GF532" s="1058"/>
      <c r="GG532" s="1058"/>
      <c r="GH532" s="1058"/>
      <c r="GI532" s="1058"/>
      <c r="GJ532" s="1058"/>
      <c r="GK532" s="1058"/>
      <c r="GL532" s="1058"/>
      <c r="GM532" s="1058"/>
      <c r="GN532" s="1058"/>
      <c r="GO532" s="1058"/>
      <c r="GP532" s="1058"/>
      <c r="GQ532" s="1058"/>
      <c r="GR532" s="1058"/>
      <c r="GS532" s="1058"/>
      <c r="GT532" s="1058"/>
      <c r="GU532" s="1058"/>
      <c r="GV532" s="1058"/>
      <c r="GW532" s="1058"/>
      <c r="GX532" s="1058"/>
      <c r="GY532" s="1058"/>
      <c r="GZ532" s="1058"/>
      <c r="HA532" s="1058"/>
      <c r="HB532" s="1058"/>
      <c r="HC532" s="1058"/>
      <c r="HD532" s="1058"/>
      <c r="HE532" s="1058"/>
      <c r="HF532" s="1058"/>
      <c r="HG532" s="1058"/>
      <c r="HH532" s="1058"/>
      <c r="HI532" s="1058"/>
      <c r="HJ532" s="1058"/>
      <c r="HK532" s="1058"/>
      <c r="HL532" s="1058"/>
      <c r="HM532" s="1058"/>
      <c r="HN532" s="1058"/>
      <c r="HO532" s="1058"/>
      <c r="HP532" s="1058"/>
      <c r="HQ532" s="1058"/>
      <c r="HR532" s="1058"/>
      <c r="HS532" s="1058"/>
      <c r="HT532" s="1058"/>
      <c r="HU532" s="1058"/>
      <c r="HV532" s="1058"/>
      <c r="HW532" s="1058"/>
      <c r="HX532" s="1058"/>
      <c r="HY532" s="1058"/>
      <c r="HZ532" s="1058"/>
      <c r="IA532" s="1058"/>
      <c r="IB532" s="1058"/>
      <c r="IC532" s="1058"/>
      <c r="ID532" s="1058"/>
      <c r="IE532" s="1058"/>
      <c r="IF532" s="1058"/>
      <c r="IG532" s="1058"/>
      <c r="IH532" s="1058"/>
      <c r="II532" s="1058"/>
      <c r="IJ532" s="1058"/>
      <c r="IK532" s="1058"/>
      <c r="IL532" s="1058"/>
      <c r="IM532" s="1058"/>
      <c r="IN532" s="1058"/>
      <c r="IO532" s="1058"/>
      <c r="IP532" s="1058"/>
      <c r="IQ532" s="1058"/>
      <c r="IR532" s="1058"/>
    </row>
    <row r="533" spans="1:252">
      <c r="A533" s="1304"/>
      <c r="B533" s="1305" t="s">
        <v>861</v>
      </c>
      <c r="C533" s="640"/>
      <c r="D533" s="1245"/>
      <c r="E533" s="1146"/>
      <c r="F533" s="1515"/>
      <c r="G533" s="205">
        <f>SUM(G468:G532)</f>
        <v>0</v>
      </c>
      <c r="H533" s="1058"/>
      <c r="I533" s="1058"/>
      <c r="J533" s="1058"/>
      <c r="K533" s="1058"/>
      <c r="L533" s="1058"/>
      <c r="M533" s="1058"/>
      <c r="N533" s="1058"/>
      <c r="O533" s="1058"/>
      <c r="P533" s="1058"/>
      <c r="Q533" s="1058"/>
      <c r="R533" s="1058"/>
      <c r="S533" s="1058"/>
      <c r="T533" s="1058"/>
      <c r="U533" s="1058"/>
      <c r="V533" s="1058"/>
      <c r="W533" s="1058"/>
      <c r="X533" s="1058"/>
      <c r="Y533" s="1058"/>
      <c r="Z533" s="1058"/>
      <c r="AA533" s="1058"/>
      <c r="AB533" s="1058"/>
      <c r="AC533" s="1058"/>
      <c r="AD533" s="1058"/>
      <c r="AE533" s="1058"/>
      <c r="AF533" s="1058"/>
      <c r="AG533" s="1058"/>
      <c r="AH533" s="1058"/>
      <c r="AI533" s="1058"/>
      <c r="AJ533" s="1058"/>
      <c r="AK533" s="1058"/>
      <c r="AL533" s="1058"/>
      <c r="AM533" s="1058"/>
      <c r="AN533" s="1058"/>
      <c r="AO533" s="1058"/>
      <c r="AP533" s="1058"/>
      <c r="AQ533" s="1058"/>
      <c r="AR533" s="1058"/>
      <c r="AS533" s="1058"/>
      <c r="AT533" s="1058"/>
      <c r="AU533" s="1058"/>
      <c r="AV533" s="1058"/>
      <c r="AW533" s="1058"/>
      <c r="AX533" s="1058"/>
      <c r="AY533" s="1058"/>
      <c r="AZ533" s="1058"/>
      <c r="BA533" s="1058"/>
      <c r="BB533" s="1058"/>
      <c r="BC533" s="1058"/>
      <c r="BD533" s="1058"/>
      <c r="BE533" s="1058"/>
      <c r="BF533" s="1058"/>
      <c r="BG533" s="1058"/>
      <c r="BH533" s="1058"/>
      <c r="BI533" s="1058"/>
      <c r="BJ533" s="1058"/>
      <c r="BK533" s="1058"/>
      <c r="BL533" s="1058"/>
      <c r="BM533" s="1058"/>
      <c r="BN533" s="1058"/>
      <c r="BO533" s="1058"/>
      <c r="BP533" s="1058"/>
      <c r="BQ533" s="1058"/>
      <c r="BR533" s="1058"/>
      <c r="BS533" s="1058"/>
      <c r="BT533" s="1058"/>
      <c r="BU533" s="1058"/>
      <c r="BV533" s="1058"/>
      <c r="BW533" s="1058"/>
      <c r="BX533" s="1058"/>
      <c r="BY533" s="1058"/>
      <c r="BZ533" s="1058"/>
      <c r="CA533" s="1058"/>
      <c r="CB533" s="1058"/>
      <c r="CC533" s="1058"/>
      <c r="CD533" s="1058"/>
      <c r="CE533" s="1058"/>
      <c r="CF533" s="1058"/>
      <c r="CG533" s="1058"/>
      <c r="CH533" s="1058"/>
      <c r="CI533" s="1058"/>
      <c r="CJ533" s="1058"/>
      <c r="CK533" s="1058"/>
      <c r="CL533" s="1058"/>
      <c r="CM533" s="1058"/>
      <c r="CN533" s="1058"/>
      <c r="CO533" s="1058"/>
      <c r="CP533" s="1058"/>
      <c r="CQ533" s="1058"/>
      <c r="CR533" s="1058"/>
      <c r="CS533" s="1058"/>
      <c r="CT533" s="1058"/>
      <c r="CU533" s="1058"/>
      <c r="CV533" s="1058"/>
      <c r="CW533" s="1058"/>
      <c r="CX533" s="1058"/>
      <c r="CY533" s="1058"/>
      <c r="CZ533" s="1058"/>
      <c r="DA533" s="1058"/>
      <c r="DB533" s="1058"/>
      <c r="DC533" s="1058"/>
      <c r="DD533" s="1058"/>
      <c r="DE533" s="1058"/>
      <c r="DF533" s="1058"/>
      <c r="DG533" s="1058"/>
      <c r="DH533" s="1058"/>
      <c r="DI533" s="1058"/>
      <c r="DJ533" s="1058"/>
      <c r="DK533" s="1058"/>
      <c r="DL533" s="1058"/>
      <c r="DM533" s="1058"/>
      <c r="DN533" s="1058"/>
      <c r="DO533" s="1058"/>
      <c r="DP533" s="1058"/>
      <c r="DQ533" s="1058"/>
      <c r="DR533" s="1058"/>
      <c r="DS533" s="1058"/>
      <c r="DT533" s="1058"/>
      <c r="DU533" s="1058"/>
      <c r="DV533" s="1058"/>
      <c r="DW533" s="1058"/>
      <c r="DX533" s="1058"/>
      <c r="DY533" s="1058"/>
      <c r="DZ533" s="1058"/>
      <c r="EA533" s="1058"/>
      <c r="EB533" s="1058"/>
      <c r="EC533" s="1058"/>
      <c r="ED533" s="1058"/>
      <c r="EE533" s="1058"/>
      <c r="EF533" s="1058"/>
      <c r="EG533" s="1058"/>
      <c r="EH533" s="1058"/>
      <c r="EI533" s="1058"/>
      <c r="EJ533" s="1058"/>
      <c r="EK533" s="1058"/>
      <c r="EL533" s="1058"/>
      <c r="EM533" s="1058"/>
      <c r="EN533" s="1058"/>
      <c r="EO533" s="1058"/>
      <c r="EP533" s="1058"/>
      <c r="EQ533" s="1058"/>
      <c r="ER533" s="1058"/>
      <c r="ES533" s="1058"/>
      <c r="ET533" s="1058"/>
      <c r="EU533" s="1058"/>
      <c r="EV533" s="1058"/>
      <c r="EW533" s="1058"/>
      <c r="EX533" s="1058"/>
      <c r="EY533" s="1058"/>
      <c r="EZ533" s="1058"/>
      <c r="FA533" s="1058"/>
      <c r="FB533" s="1058"/>
      <c r="FC533" s="1058"/>
      <c r="FD533" s="1058"/>
      <c r="FE533" s="1058"/>
      <c r="FF533" s="1058"/>
      <c r="FG533" s="1058"/>
      <c r="FH533" s="1058"/>
      <c r="FI533" s="1058"/>
      <c r="FJ533" s="1058"/>
      <c r="FK533" s="1058"/>
      <c r="FL533" s="1058"/>
      <c r="FM533" s="1058"/>
      <c r="FN533" s="1058"/>
      <c r="FO533" s="1058"/>
      <c r="FP533" s="1058"/>
      <c r="FQ533" s="1058"/>
      <c r="FR533" s="1058"/>
      <c r="FS533" s="1058"/>
      <c r="FT533" s="1058"/>
      <c r="FU533" s="1058"/>
      <c r="FV533" s="1058"/>
      <c r="FW533" s="1058"/>
      <c r="FX533" s="1058"/>
      <c r="FY533" s="1058"/>
      <c r="FZ533" s="1058"/>
      <c r="GA533" s="1058"/>
      <c r="GB533" s="1058"/>
      <c r="GC533" s="1058"/>
      <c r="GD533" s="1058"/>
      <c r="GE533" s="1058"/>
      <c r="GF533" s="1058"/>
      <c r="GG533" s="1058"/>
      <c r="GH533" s="1058"/>
      <c r="GI533" s="1058"/>
      <c r="GJ533" s="1058"/>
      <c r="GK533" s="1058"/>
      <c r="GL533" s="1058"/>
      <c r="GM533" s="1058"/>
      <c r="GN533" s="1058"/>
      <c r="GO533" s="1058"/>
      <c r="GP533" s="1058"/>
      <c r="GQ533" s="1058"/>
      <c r="GR533" s="1058"/>
      <c r="GS533" s="1058"/>
      <c r="GT533" s="1058"/>
      <c r="GU533" s="1058"/>
      <c r="GV533" s="1058"/>
      <c r="GW533" s="1058"/>
      <c r="GX533" s="1058"/>
      <c r="GY533" s="1058"/>
      <c r="GZ533" s="1058"/>
      <c r="HA533" s="1058"/>
      <c r="HB533" s="1058"/>
      <c r="HC533" s="1058"/>
      <c r="HD533" s="1058"/>
      <c r="HE533" s="1058"/>
      <c r="HF533" s="1058"/>
      <c r="HG533" s="1058"/>
      <c r="HH533" s="1058"/>
      <c r="HI533" s="1058"/>
      <c r="HJ533" s="1058"/>
      <c r="HK533" s="1058"/>
      <c r="HL533" s="1058"/>
      <c r="HM533" s="1058"/>
      <c r="HN533" s="1058"/>
      <c r="HO533" s="1058"/>
      <c r="HP533" s="1058"/>
      <c r="HQ533" s="1058"/>
      <c r="HR533" s="1058"/>
      <c r="HS533" s="1058"/>
      <c r="HT533" s="1058"/>
      <c r="HU533" s="1058"/>
      <c r="HV533" s="1058"/>
      <c r="HW533" s="1058"/>
      <c r="HX533" s="1058"/>
      <c r="HY533" s="1058"/>
      <c r="HZ533" s="1058"/>
      <c r="IA533" s="1058"/>
      <c r="IB533" s="1058"/>
      <c r="IC533" s="1058"/>
      <c r="ID533" s="1058"/>
      <c r="IE533" s="1058"/>
      <c r="IF533" s="1058"/>
      <c r="IG533" s="1058"/>
      <c r="IH533" s="1058"/>
      <c r="II533" s="1058"/>
      <c r="IJ533" s="1058"/>
      <c r="IK533" s="1058"/>
      <c r="IL533" s="1058"/>
      <c r="IM533" s="1058"/>
      <c r="IN533" s="1058"/>
      <c r="IO533" s="1058"/>
      <c r="IP533" s="1058"/>
      <c r="IQ533" s="1058"/>
      <c r="IR533" s="1058"/>
    </row>
    <row r="534" spans="1:252">
      <c r="A534" s="1304"/>
      <c r="B534" s="1305"/>
      <c r="C534" s="640"/>
      <c r="D534" s="1245"/>
      <c r="E534" s="1146"/>
      <c r="F534" s="1515"/>
      <c r="G534" s="205"/>
      <c r="H534" s="1058"/>
      <c r="I534" s="1058"/>
      <c r="J534" s="1058"/>
      <c r="K534" s="1058"/>
      <c r="L534" s="1058"/>
      <c r="M534" s="1058"/>
      <c r="N534" s="1058"/>
      <c r="O534" s="1058"/>
      <c r="P534" s="1058"/>
      <c r="Q534" s="1058"/>
      <c r="R534" s="1058"/>
      <c r="S534" s="1058"/>
      <c r="T534" s="1058"/>
      <c r="U534" s="1058"/>
      <c r="V534" s="1058"/>
      <c r="W534" s="1058"/>
      <c r="X534" s="1058"/>
      <c r="Y534" s="1058"/>
      <c r="Z534" s="1058"/>
      <c r="AA534" s="1058"/>
      <c r="AB534" s="1058"/>
      <c r="AC534" s="1058"/>
      <c r="AD534" s="1058"/>
      <c r="AE534" s="1058"/>
      <c r="AF534" s="1058"/>
      <c r="AG534" s="1058"/>
      <c r="AH534" s="1058"/>
      <c r="AI534" s="1058"/>
      <c r="AJ534" s="1058"/>
      <c r="AK534" s="1058"/>
      <c r="AL534" s="1058"/>
      <c r="AM534" s="1058"/>
      <c r="AN534" s="1058"/>
      <c r="AO534" s="1058"/>
      <c r="AP534" s="1058"/>
      <c r="AQ534" s="1058"/>
      <c r="AR534" s="1058"/>
      <c r="AS534" s="1058"/>
      <c r="AT534" s="1058"/>
      <c r="AU534" s="1058"/>
      <c r="AV534" s="1058"/>
      <c r="AW534" s="1058"/>
      <c r="AX534" s="1058"/>
      <c r="AY534" s="1058"/>
      <c r="AZ534" s="1058"/>
      <c r="BA534" s="1058"/>
      <c r="BB534" s="1058"/>
      <c r="BC534" s="1058"/>
      <c r="BD534" s="1058"/>
      <c r="BE534" s="1058"/>
      <c r="BF534" s="1058"/>
      <c r="BG534" s="1058"/>
      <c r="BH534" s="1058"/>
      <c r="BI534" s="1058"/>
      <c r="BJ534" s="1058"/>
      <c r="BK534" s="1058"/>
      <c r="BL534" s="1058"/>
      <c r="BM534" s="1058"/>
      <c r="BN534" s="1058"/>
      <c r="BO534" s="1058"/>
      <c r="BP534" s="1058"/>
      <c r="BQ534" s="1058"/>
      <c r="BR534" s="1058"/>
      <c r="BS534" s="1058"/>
      <c r="BT534" s="1058"/>
      <c r="BU534" s="1058"/>
      <c r="BV534" s="1058"/>
      <c r="BW534" s="1058"/>
      <c r="BX534" s="1058"/>
      <c r="BY534" s="1058"/>
      <c r="BZ534" s="1058"/>
      <c r="CA534" s="1058"/>
      <c r="CB534" s="1058"/>
      <c r="CC534" s="1058"/>
      <c r="CD534" s="1058"/>
      <c r="CE534" s="1058"/>
      <c r="CF534" s="1058"/>
      <c r="CG534" s="1058"/>
      <c r="CH534" s="1058"/>
      <c r="CI534" s="1058"/>
      <c r="CJ534" s="1058"/>
      <c r="CK534" s="1058"/>
      <c r="CL534" s="1058"/>
      <c r="CM534" s="1058"/>
      <c r="CN534" s="1058"/>
      <c r="CO534" s="1058"/>
      <c r="CP534" s="1058"/>
      <c r="CQ534" s="1058"/>
      <c r="CR534" s="1058"/>
      <c r="CS534" s="1058"/>
      <c r="CT534" s="1058"/>
      <c r="CU534" s="1058"/>
      <c r="CV534" s="1058"/>
      <c r="CW534" s="1058"/>
      <c r="CX534" s="1058"/>
      <c r="CY534" s="1058"/>
      <c r="CZ534" s="1058"/>
      <c r="DA534" s="1058"/>
      <c r="DB534" s="1058"/>
      <c r="DC534" s="1058"/>
      <c r="DD534" s="1058"/>
      <c r="DE534" s="1058"/>
      <c r="DF534" s="1058"/>
      <c r="DG534" s="1058"/>
      <c r="DH534" s="1058"/>
      <c r="DI534" s="1058"/>
      <c r="DJ534" s="1058"/>
      <c r="DK534" s="1058"/>
      <c r="DL534" s="1058"/>
      <c r="DM534" s="1058"/>
      <c r="DN534" s="1058"/>
      <c r="DO534" s="1058"/>
      <c r="DP534" s="1058"/>
      <c r="DQ534" s="1058"/>
      <c r="DR534" s="1058"/>
      <c r="DS534" s="1058"/>
      <c r="DT534" s="1058"/>
      <c r="DU534" s="1058"/>
      <c r="DV534" s="1058"/>
      <c r="DW534" s="1058"/>
      <c r="DX534" s="1058"/>
      <c r="DY534" s="1058"/>
      <c r="DZ534" s="1058"/>
      <c r="EA534" s="1058"/>
      <c r="EB534" s="1058"/>
      <c r="EC534" s="1058"/>
      <c r="ED534" s="1058"/>
      <c r="EE534" s="1058"/>
      <c r="EF534" s="1058"/>
      <c r="EG534" s="1058"/>
      <c r="EH534" s="1058"/>
      <c r="EI534" s="1058"/>
      <c r="EJ534" s="1058"/>
      <c r="EK534" s="1058"/>
      <c r="EL534" s="1058"/>
      <c r="EM534" s="1058"/>
      <c r="EN534" s="1058"/>
      <c r="EO534" s="1058"/>
      <c r="EP534" s="1058"/>
      <c r="EQ534" s="1058"/>
      <c r="ER534" s="1058"/>
      <c r="ES534" s="1058"/>
      <c r="ET534" s="1058"/>
      <c r="EU534" s="1058"/>
      <c r="EV534" s="1058"/>
      <c r="EW534" s="1058"/>
      <c r="EX534" s="1058"/>
      <c r="EY534" s="1058"/>
      <c r="EZ534" s="1058"/>
      <c r="FA534" s="1058"/>
      <c r="FB534" s="1058"/>
      <c r="FC534" s="1058"/>
      <c r="FD534" s="1058"/>
      <c r="FE534" s="1058"/>
      <c r="FF534" s="1058"/>
      <c r="FG534" s="1058"/>
      <c r="FH534" s="1058"/>
      <c r="FI534" s="1058"/>
      <c r="FJ534" s="1058"/>
      <c r="FK534" s="1058"/>
      <c r="FL534" s="1058"/>
      <c r="FM534" s="1058"/>
      <c r="FN534" s="1058"/>
      <c r="FO534" s="1058"/>
      <c r="FP534" s="1058"/>
      <c r="FQ534" s="1058"/>
      <c r="FR534" s="1058"/>
      <c r="FS534" s="1058"/>
      <c r="FT534" s="1058"/>
      <c r="FU534" s="1058"/>
      <c r="FV534" s="1058"/>
      <c r="FW534" s="1058"/>
      <c r="FX534" s="1058"/>
      <c r="FY534" s="1058"/>
      <c r="FZ534" s="1058"/>
      <c r="GA534" s="1058"/>
      <c r="GB534" s="1058"/>
      <c r="GC534" s="1058"/>
      <c r="GD534" s="1058"/>
      <c r="GE534" s="1058"/>
      <c r="GF534" s="1058"/>
      <c r="GG534" s="1058"/>
      <c r="GH534" s="1058"/>
      <c r="GI534" s="1058"/>
      <c r="GJ534" s="1058"/>
      <c r="GK534" s="1058"/>
      <c r="GL534" s="1058"/>
      <c r="GM534" s="1058"/>
      <c r="GN534" s="1058"/>
      <c r="GO534" s="1058"/>
      <c r="GP534" s="1058"/>
      <c r="GQ534" s="1058"/>
      <c r="GR534" s="1058"/>
      <c r="GS534" s="1058"/>
      <c r="GT534" s="1058"/>
      <c r="GU534" s="1058"/>
      <c r="GV534" s="1058"/>
      <c r="GW534" s="1058"/>
      <c r="GX534" s="1058"/>
      <c r="GY534" s="1058"/>
      <c r="GZ534" s="1058"/>
      <c r="HA534" s="1058"/>
      <c r="HB534" s="1058"/>
      <c r="HC534" s="1058"/>
      <c r="HD534" s="1058"/>
      <c r="HE534" s="1058"/>
      <c r="HF534" s="1058"/>
      <c r="HG534" s="1058"/>
      <c r="HH534" s="1058"/>
      <c r="HI534" s="1058"/>
      <c r="HJ534" s="1058"/>
      <c r="HK534" s="1058"/>
      <c r="HL534" s="1058"/>
      <c r="HM534" s="1058"/>
      <c r="HN534" s="1058"/>
      <c r="HO534" s="1058"/>
      <c r="HP534" s="1058"/>
      <c r="HQ534" s="1058"/>
      <c r="HR534" s="1058"/>
      <c r="HS534" s="1058"/>
      <c r="HT534" s="1058"/>
      <c r="HU534" s="1058"/>
      <c r="HV534" s="1058"/>
      <c r="HW534" s="1058"/>
      <c r="HX534" s="1058"/>
      <c r="HY534" s="1058"/>
      <c r="HZ534" s="1058"/>
      <c r="IA534" s="1058"/>
      <c r="IB534" s="1058"/>
      <c r="IC534" s="1058"/>
      <c r="ID534" s="1058"/>
      <c r="IE534" s="1058"/>
      <c r="IF534" s="1058"/>
      <c r="IG534" s="1058"/>
      <c r="IH534" s="1058"/>
      <c r="II534" s="1058"/>
      <c r="IJ534" s="1058"/>
      <c r="IK534" s="1058"/>
      <c r="IL534" s="1058"/>
      <c r="IM534" s="1058"/>
      <c r="IN534" s="1058"/>
      <c r="IO534" s="1058"/>
      <c r="IP534" s="1058"/>
      <c r="IQ534" s="1058"/>
      <c r="IR534" s="1058"/>
    </row>
    <row r="535" spans="1:252">
      <c r="A535" s="1304"/>
      <c r="B535" s="1305"/>
      <c r="C535" s="640"/>
      <c r="D535" s="1245"/>
      <c r="E535" s="1146"/>
      <c r="F535" s="1515"/>
      <c r="G535" s="205"/>
      <c r="H535" s="1058"/>
      <c r="I535" s="1058"/>
      <c r="J535" s="1058"/>
      <c r="K535" s="1058"/>
      <c r="L535" s="1058"/>
      <c r="M535" s="1058"/>
      <c r="N535" s="1058"/>
      <c r="O535" s="1058"/>
      <c r="P535" s="1058"/>
      <c r="Q535" s="1058"/>
      <c r="R535" s="1058"/>
      <c r="S535" s="1058"/>
      <c r="T535" s="1058"/>
      <c r="U535" s="1058"/>
      <c r="V535" s="1058"/>
      <c r="W535" s="1058"/>
      <c r="X535" s="1058"/>
      <c r="Y535" s="1058"/>
      <c r="Z535" s="1058"/>
      <c r="AA535" s="1058"/>
      <c r="AB535" s="1058"/>
      <c r="AC535" s="1058"/>
      <c r="AD535" s="1058"/>
      <c r="AE535" s="1058"/>
      <c r="AF535" s="1058"/>
      <c r="AG535" s="1058"/>
      <c r="AH535" s="1058"/>
      <c r="AI535" s="1058"/>
      <c r="AJ535" s="1058"/>
      <c r="AK535" s="1058"/>
      <c r="AL535" s="1058"/>
      <c r="AM535" s="1058"/>
      <c r="AN535" s="1058"/>
      <c r="AO535" s="1058"/>
      <c r="AP535" s="1058"/>
      <c r="AQ535" s="1058"/>
      <c r="AR535" s="1058"/>
      <c r="AS535" s="1058"/>
      <c r="AT535" s="1058"/>
      <c r="AU535" s="1058"/>
      <c r="AV535" s="1058"/>
      <c r="AW535" s="1058"/>
      <c r="AX535" s="1058"/>
      <c r="AY535" s="1058"/>
      <c r="AZ535" s="1058"/>
      <c r="BA535" s="1058"/>
      <c r="BB535" s="1058"/>
      <c r="BC535" s="1058"/>
      <c r="BD535" s="1058"/>
      <c r="BE535" s="1058"/>
      <c r="BF535" s="1058"/>
      <c r="BG535" s="1058"/>
      <c r="BH535" s="1058"/>
      <c r="BI535" s="1058"/>
      <c r="BJ535" s="1058"/>
      <c r="BK535" s="1058"/>
      <c r="BL535" s="1058"/>
      <c r="BM535" s="1058"/>
      <c r="BN535" s="1058"/>
      <c r="BO535" s="1058"/>
      <c r="BP535" s="1058"/>
      <c r="BQ535" s="1058"/>
      <c r="BR535" s="1058"/>
      <c r="BS535" s="1058"/>
      <c r="BT535" s="1058"/>
      <c r="BU535" s="1058"/>
      <c r="BV535" s="1058"/>
      <c r="BW535" s="1058"/>
      <c r="BX535" s="1058"/>
      <c r="BY535" s="1058"/>
      <c r="BZ535" s="1058"/>
      <c r="CA535" s="1058"/>
      <c r="CB535" s="1058"/>
      <c r="CC535" s="1058"/>
      <c r="CD535" s="1058"/>
      <c r="CE535" s="1058"/>
      <c r="CF535" s="1058"/>
      <c r="CG535" s="1058"/>
      <c r="CH535" s="1058"/>
      <c r="CI535" s="1058"/>
      <c r="CJ535" s="1058"/>
      <c r="CK535" s="1058"/>
      <c r="CL535" s="1058"/>
      <c r="CM535" s="1058"/>
      <c r="CN535" s="1058"/>
      <c r="CO535" s="1058"/>
      <c r="CP535" s="1058"/>
      <c r="CQ535" s="1058"/>
      <c r="CR535" s="1058"/>
      <c r="CS535" s="1058"/>
      <c r="CT535" s="1058"/>
      <c r="CU535" s="1058"/>
      <c r="CV535" s="1058"/>
      <c r="CW535" s="1058"/>
      <c r="CX535" s="1058"/>
      <c r="CY535" s="1058"/>
      <c r="CZ535" s="1058"/>
      <c r="DA535" s="1058"/>
      <c r="DB535" s="1058"/>
      <c r="DC535" s="1058"/>
      <c r="DD535" s="1058"/>
      <c r="DE535" s="1058"/>
      <c r="DF535" s="1058"/>
      <c r="DG535" s="1058"/>
      <c r="DH535" s="1058"/>
      <c r="DI535" s="1058"/>
      <c r="DJ535" s="1058"/>
      <c r="DK535" s="1058"/>
      <c r="DL535" s="1058"/>
      <c r="DM535" s="1058"/>
      <c r="DN535" s="1058"/>
      <c r="DO535" s="1058"/>
      <c r="DP535" s="1058"/>
      <c r="DQ535" s="1058"/>
      <c r="DR535" s="1058"/>
      <c r="DS535" s="1058"/>
      <c r="DT535" s="1058"/>
      <c r="DU535" s="1058"/>
      <c r="DV535" s="1058"/>
      <c r="DW535" s="1058"/>
      <c r="DX535" s="1058"/>
      <c r="DY535" s="1058"/>
      <c r="DZ535" s="1058"/>
      <c r="EA535" s="1058"/>
      <c r="EB535" s="1058"/>
      <c r="EC535" s="1058"/>
      <c r="ED535" s="1058"/>
      <c r="EE535" s="1058"/>
      <c r="EF535" s="1058"/>
      <c r="EG535" s="1058"/>
      <c r="EH535" s="1058"/>
      <c r="EI535" s="1058"/>
      <c r="EJ535" s="1058"/>
      <c r="EK535" s="1058"/>
      <c r="EL535" s="1058"/>
      <c r="EM535" s="1058"/>
      <c r="EN535" s="1058"/>
      <c r="EO535" s="1058"/>
      <c r="EP535" s="1058"/>
      <c r="EQ535" s="1058"/>
      <c r="ER535" s="1058"/>
      <c r="ES535" s="1058"/>
      <c r="ET535" s="1058"/>
      <c r="EU535" s="1058"/>
      <c r="EV535" s="1058"/>
      <c r="EW535" s="1058"/>
      <c r="EX535" s="1058"/>
      <c r="EY535" s="1058"/>
      <c r="EZ535" s="1058"/>
      <c r="FA535" s="1058"/>
      <c r="FB535" s="1058"/>
      <c r="FC535" s="1058"/>
      <c r="FD535" s="1058"/>
      <c r="FE535" s="1058"/>
      <c r="FF535" s="1058"/>
      <c r="FG535" s="1058"/>
      <c r="FH535" s="1058"/>
      <c r="FI535" s="1058"/>
      <c r="FJ535" s="1058"/>
      <c r="FK535" s="1058"/>
      <c r="FL535" s="1058"/>
      <c r="FM535" s="1058"/>
      <c r="FN535" s="1058"/>
      <c r="FO535" s="1058"/>
      <c r="FP535" s="1058"/>
      <c r="FQ535" s="1058"/>
      <c r="FR535" s="1058"/>
      <c r="FS535" s="1058"/>
      <c r="FT535" s="1058"/>
      <c r="FU535" s="1058"/>
      <c r="FV535" s="1058"/>
      <c r="FW535" s="1058"/>
      <c r="FX535" s="1058"/>
      <c r="FY535" s="1058"/>
      <c r="FZ535" s="1058"/>
      <c r="GA535" s="1058"/>
      <c r="GB535" s="1058"/>
      <c r="GC535" s="1058"/>
      <c r="GD535" s="1058"/>
      <c r="GE535" s="1058"/>
      <c r="GF535" s="1058"/>
      <c r="GG535" s="1058"/>
      <c r="GH535" s="1058"/>
      <c r="GI535" s="1058"/>
      <c r="GJ535" s="1058"/>
      <c r="GK535" s="1058"/>
      <c r="GL535" s="1058"/>
      <c r="GM535" s="1058"/>
      <c r="GN535" s="1058"/>
      <c r="GO535" s="1058"/>
      <c r="GP535" s="1058"/>
      <c r="GQ535" s="1058"/>
      <c r="GR535" s="1058"/>
      <c r="GS535" s="1058"/>
      <c r="GT535" s="1058"/>
      <c r="GU535" s="1058"/>
      <c r="GV535" s="1058"/>
      <c r="GW535" s="1058"/>
      <c r="GX535" s="1058"/>
      <c r="GY535" s="1058"/>
      <c r="GZ535" s="1058"/>
      <c r="HA535" s="1058"/>
      <c r="HB535" s="1058"/>
      <c r="HC535" s="1058"/>
      <c r="HD535" s="1058"/>
      <c r="HE535" s="1058"/>
      <c r="HF535" s="1058"/>
      <c r="HG535" s="1058"/>
      <c r="HH535" s="1058"/>
      <c r="HI535" s="1058"/>
      <c r="HJ535" s="1058"/>
      <c r="HK535" s="1058"/>
      <c r="HL535" s="1058"/>
      <c r="HM535" s="1058"/>
      <c r="HN535" s="1058"/>
      <c r="HO535" s="1058"/>
      <c r="HP535" s="1058"/>
      <c r="HQ535" s="1058"/>
      <c r="HR535" s="1058"/>
      <c r="HS535" s="1058"/>
      <c r="HT535" s="1058"/>
      <c r="HU535" s="1058"/>
      <c r="HV535" s="1058"/>
      <c r="HW535" s="1058"/>
      <c r="HX535" s="1058"/>
      <c r="HY535" s="1058"/>
      <c r="HZ535" s="1058"/>
      <c r="IA535" s="1058"/>
      <c r="IB535" s="1058"/>
      <c r="IC535" s="1058"/>
      <c r="ID535" s="1058"/>
      <c r="IE535" s="1058"/>
      <c r="IF535" s="1058"/>
      <c r="IG535" s="1058"/>
      <c r="IH535" s="1058"/>
      <c r="II535" s="1058"/>
      <c r="IJ535" s="1058"/>
      <c r="IK535" s="1058"/>
      <c r="IL535" s="1058"/>
      <c r="IM535" s="1058"/>
      <c r="IN535" s="1058"/>
      <c r="IO535" s="1058"/>
      <c r="IP535" s="1058"/>
      <c r="IQ535" s="1058"/>
      <c r="IR535" s="1058"/>
    </row>
    <row r="536" spans="1:252" ht="16.5">
      <c r="A536" s="1306" t="s">
        <v>1346</v>
      </c>
      <c r="B536" s="1307" t="s">
        <v>1928</v>
      </c>
      <c r="C536" s="1308"/>
      <c r="D536" s="1309"/>
      <c r="E536" s="1310"/>
      <c r="F536" s="1517"/>
      <c r="G536" s="1058"/>
      <c r="H536" s="1058"/>
      <c r="I536" s="1058"/>
      <c r="J536" s="1058"/>
      <c r="K536" s="1058"/>
      <c r="L536" s="1058"/>
      <c r="M536" s="1058"/>
      <c r="N536" s="1058"/>
      <c r="O536" s="1058"/>
      <c r="P536" s="1058"/>
      <c r="Q536" s="1058"/>
      <c r="R536" s="1058"/>
      <c r="S536" s="1058"/>
      <c r="T536" s="1058"/>
      <c r="U536" s="1058"/>
      <c r="V536" s="1058"/>
      <c r="W536" s="1058"/>
      <c r="X536" s="1058"/>
      <c r="Y536" s="1058"/>
      <c r="Z536" s="1058"/>
      <c r="AA536" s="1058"/>
      <c r="AB536" s="1058"/>
      <c r="AC536" s="1058"/>
      <c r="AD536" s="1058"/>
      <c r="AE536" s="1058"/>
      <c r="AF536" s="1058"/>
      <c r="AG536" s="1058"/>
      <c r="AH536" s="1058"/>
      <c r="AI536" s="1058"/>
      <c r="AJ536" s="1058"/>
      <c r="AK536" s="1058"/>
      <c r="AL536" s="1058"/>
      <c r="AM536" s="1058"/>
      <c r="AN536" s="1058"/>
      <c r="AO536" s="1058"/>
      <c r="AP536" s="1058"/>
      <c r="AQ536" s="1058"/>
      <c r="AR536" s="1058"/>
      <c r="AS536" s="1058"/>
      <c r="AT536" s="1058"/>
      <c r="AU536" s="1058"/>
      <c r="AV536" s="1058"/>
      <c r="AW536" s="1058"/>
      <c r="AX536" s="1058"/>
      <c r="AY536" s="1058"/>
      <c r="AZ536" s="1058"/>
      <c r="BA536" s="1058"/>
      <c r="BB536" s="1058"/>
      <c r="BC536" s="1058"/>
      <c r="BD536" s="1058"/>
      <c r="BE536" s="1058"/>
      <c r="BF536" s="1058"/>
      <c r="BG536" s="1058"/>
      <c r="BH536" s="1058"/>
      <c r="BI536" s="1058"/>
      <c r="BJ536" s="1058"/>
      <c r="BK536" s="1058"/>
      <c r="BL536" s="1058"/>
      <c r="BM536" s="1058"/>
      <c r="BN536" s="1058"/>
      <c r="BO536" s="1058"/>
      <c r="BP536" s="1058"/>
      <c r="BQ536" s="1058"/>
      <c r="BR536" s="1058"/>
      <c r="BS536" s="1058"/>
      <c r="BT536" s="1058"/>
      <c r="BU536" s="1058"/>
      <c r="BV536" s="1058"/>
      <c r="BW536" s="1058"/>
      <c r="BX536" s="1058"/>
      <c r="BY536" s="1058"/>
      <c r="BZ536" s="1058"/>
      <c r="CA536" s="1058"/>
      <c r="CB536" s="1058"/>
      <c r="CC536" s="1058"/>
      <c r="CD536" s="1058"/>
      <c r="CE536" s="1058"/>
      <c r="CF536" s="1058"/>
      <c r="CG536" s="1058"/>
      <c r="CH536" s="1058"/>
      <c r="CI536" s="1058"/>
      <c r="CJ536" s="1058"/>
      <c r="CK536" s="1058"/>
      <c r="CL536" s="1058"/>
      <c r="CM536" s="1058"/>
      <c r="CN536" s="1058"/>
      <c r="CO536" s="1058"/>
      <c r="CP536" s="1058"/>
      <c r="CQ536" s="1058"/>
      <c r="CR536" s="1058"/>
      <c r="CS536" s="1058"/>
      <c r="CT536" s="1058"/>
      <c r="CU536" s="1058"/>
      <c r="CV536" s="1058"/>
      <c r="CW536" s="1058"/>
      <c r="CX536" s="1058"/>
      <c r="CY536" s="1058"/>
      <c r="CZ536" s="1058"/>
      <c r="DA536" s="1058"/>
      <c r="DB536" s="1058"/>
      <c r="DC536" s="1058"/>
      <c r="DD536" s="1058"/>
      <c r="DE536" s="1058"/>
      <c r="DF536" s="1058"/>
      <c r="DG536" s="1058"/>
      <c r="DH536" s="1058"/>
      <c r="DI536" s="1058"/>
      <c r="DJ536" s="1058"/>
      <c r="DK536" s="1058"/>
      <c r="DL536" s="1058"/>
      <c r="DM536" s="1058"/>
      <c r="DN536" s="1058"/>
      <c r="DO536" s="1058"/>
      <c r="DP536" s="1058"/>
      <c r="DQ536" s="1058"/>
      <c r="DR536" s="1058"/>
      <c r="DS536" s="1058"/>
      <c r="DT536" s="1058"/>
      <c r="DU536" s="1058"/>
      <c r="DV536" s="1058"/>
      <c r="DW536" s="1058"/>
      <c r="DX536" s="1058"/>
      <c r="DY536" s="1058"/>
      <c r="DZ536" s="1058"/>
      <c r="EA536" s="1058"/>
      <c r="EB536" s="1058"/>
      <c r="EC536" s="1058"/>
      <c r="ED536" s="1058"/>
      <c r="EE536" s="1058"/>
      <c r="EF536" s="1058"/>
      <c r="EG536" s="1058"/>
      <c r="EH536" s="1058"/>
      <c r="EI536" s="1058"/>
      <c r="EJ536" s="1058"/>
      <c r="EK536" s="1058"/>
      <c r="EL536" s="1058"/>
      <c r="EM536" s="1058"/>
      <c r="EN536" s="1058"/>
      <c r="EO536" s="1058"/>
      <c r="EP536" s="1058"/>
      <c r="EQ536" s="1058"/>
      <c r="ER536" s="1058"/>
      <c r="ES536" s="1058"/>
      <c r="ET536" s="1058"/>
      <c r="EU536" s="1058"/>
      <c r="EV536" s="1058"/>
      <c r="EW536" s="1058"/>
      <c r="EX536" s="1058"/>
      <c r="EY536" s="1058"/>
      <c r="EZ536" s="1058"/>
      <c r="FA536" s="1058"/>
      <c r="FB536" s="1058"/>
      <c r="FC536" s="1058"/>
      <c r="FD536" s="1058"/>
      <c r="FE536" s="1058"/>
      <c r="FF536" s="1058"/>
      <c r="FG536" s="1058"/>
      <c r="FH536" s="1058"/>
      <c r="FI536" s="1058"/>
      <c r="FJ536" s="1058"/>
      <c r="FK536" s="1058"/>
      <c r="FL536" s="1058"/>
      <c r="FM536" s="1058"/>
      <c r="FN536" s="1058"/>
      <c r="FO536" s="1058"/>
      <c r="FP536" s="1058"/>
      <c r="FQ536" s="1058"/>
      <c r="FR536" s="1058"/>
      <c r="FS536" s="1058"/>
      <c r="FT536" s="1058"/>
      <c r="FU536" s="1058"/>
      <c r="FV536" s="1058"/>
      <c r="FW536" s="1058"/>
      <c r="FX536" s="1058"/>
      <c r="FY536" s="1058"/>
      <c r="FZ536" s="1058"/>
      <c r="GA536" s="1058"/>
      <c r="GB536" s="1058"/>
      <c r="GC536" s="1058"/>
      <c r="GD536" s="1058"/>
      <c r="GE536" s="1058"/>
      <c r="GF536" s="1058"/>
      <c r="GG536" s="1058"/>
      <c r="GH536" s="1058"/>
      <c r="GI536" s="1058"/>
      <c r="GJ536" s="1058"/>
      <c r="GK536" s="1058"/>
      <c r="GL536" s="1058"/>
      <c r="GM536" s="1058"/>
      <c r="GN536" s="1058"/>
      <c r="GO536" s="1058"/>
      <c r="GP536" s="1058"/>
      <c r="GQ536" s="1058"/>
      <c r="GR536" s="1058"/>
      <c r="GS536" s="1058"/>
      <c r="GT536" s="1058"/>
      <c r="GU536" s="1058"/>
      <c r="GV536" s="1058"/>
      <c r="GW536" s="1058"/>
      <c r="GX536" s="1058"/>
      <c r="GY536" s="1058"/>
      <c r="GZ536" s="1058"/>
      <c r="HA536" s="1058"/>
      <c r="HB536" s="1058"/>
      <c r="HC536" s="1058"/>
      <c r="HD536" s="1058"/>
      <c r="HE536" s="1058"/>
      <c r="HF536" s="1058"/>
      <c r="HG536" s="1058"/>
      <c r="HH536" s="1058"/>
      <c r="HI536" s="1058"/>
      <c r="HJ536" s="1058"/>
      <c r="HK536" s="1058"/>
      <c r="HL536" s="1058"/>
      <c r="HM536" s="1058"/>
      <c r="HN536" s="1058"/>
      <c r="HO536" s="1058"/>
      <c r="HP536" s="1058"/>
      <c r="HQ536" s="1058"/>
      <c r="HR536" s="1058"/>
      <c r="HS536" s="1058"/>
      <c r="HT536" s="1058"/>
      <c r="HU536" s="1058"/>
      <c r="HV536" s="1058"/>
      <c r="HW536" s="1058"/>
      <c r="HX536" s="1058"/>
      <c r="HY536" s="1058"/>
      <c r="HZ536" s="1058"/>
      <c r="IA536" s="1058"/>
      <c r="IB536" s="1058"/>
      <c r="IC536" s="1058"/>
      <c r="ID536" s="1058"/>
      <c r="IE536" s="1058"/>
      <c r="IF536" s="1058"/>
      <c r="IG536" s="1058"/>
      <c r="IH536" s="1058"/>
      <c r="II536" s="1058"/>
      <c r="IJ536" s="1058"/>
      <c r="IK536" s="1058"/>
      <c r="IL536" s="1058"/>
      <c r="IM536" s="1058"/>
      <c r="IN536" s="1058"/>
      <c r="IO536" s="1058"/>
      <c r="IP536" s="1058"/>
      <c r="IQ536" s="1058"/>
      <c r="IR536" s="1058"/>
    </row>
    <row r="537" spans="1:252">
      <c r="A537" s="1311"/>
      <c r="B537" s="1312"/>
      <c r="C537" s="1312"/>
      <c r="D537" s="1309"/>
      <c r="E537" s="1310"/>
      <c r="F537" s="96"/>
      <c r="G537" s="1058"/>
      <c r="H537" s="1058"/>
      <c r="I537" s="1058"/>
      <c r="J537" s="1058"/>
      <c r="K537" s="1058"/>
      <c r="L537" s="1058"/>
      <c r="M537" s="1058"/>
      <c r="N537" s="1058"/>
      <c r="O537" s="1058"/>
      <c r="P537" s="1058"/>
      <c r="Q537" s="1058"/>
      <c r="R537" s="1058"/>
      <c r="S537" s="1058"/>
      <c r="T537" s="1058"/>
      <c r="U537" s="1058"/>
      <c r="V537" s="1058"/>
      <c r="W537" s="1058"/>
      <c r="X537" s="1058"/>
      <c r="Y537" s="1058"/>
      <c r="Z537" s="1058"/>
      <c r="AA537" s="1058"/>
      <c r="AB537" s="1058"/>
      <c r="AC537" s="1058"/>
      <c r="AD537" s="1058"/>
      <c r="AE537" s="1058"/>
      <c r="AF537" s="1058"/>
      <c r="AG537" s="1058"/>
      <c r="AH537" s="1058"/>
      <c r="AI537" s="1058"/>
      <c r="AJ537" s="1058"/>
      <c r="AK537" s="1058"/>
      <c r="AL537" s="1058"/>
      <c r="AM537" s="1058"/>
      <c r="AN537" s="1058"/>
      <c r="AO537" s="1058"/>
      <c r="AP537" s="1058"/>
      <c r="AQ537" s="1058"/>
      <c r="AR537" s="1058"/>
      <c r="AS537" s="1058"/>
      <c r="AT537" s="1058"/>
      <c r="AU537" s="1058"/>
      <c r="AV537" s="1058"/>
      <c r="AW537" s="1058"/>
      <c r="AX537" s="1058"/>
      <c r="AY537" s="1058"/>
      <c r="AZ537" s="1058"/>
      <c r="BA537" s="1058"/>
      <c r="BB537" s="1058"/>
      <c r="BC537" s="1058"/>
      <c r="BD537" s="1058"/>
      <c r="BE537" s="1058"/>
      <c r="BF537" s="1058"/>
      <c r="BG537" s="1058"/>
      <c r="BH537" s="1058"/>
      <c r="BI537" s="1058"/>
      <c r="BJ537" s="1058"/>
      <c r="BK537" s="1058"/>
      <c r="BL537" s="1058"/>
      <c r="BM537" s="1058"/>
      <c r="BN537" s="1058"/>
      <c r="BO537" s="1058"/>
      <c r="BP537" s="1058"/>
      <c r="BQ537" s="1058"/>
      <c r="BR537" s="1058"/>
      <c r="BS537" s="1058"/>
      <c r="BT537" s="1058"/>
      <c r="BU537" s="1058"/>
      <c r="BV537" s="1058"/>
      <c r="BW537" s="1058"/>
      <c r="BX537" s="1058"/>
      <c r="BY537" s="1058"/>
      <c r="BZ537" s="1058"/>
      <c r="CA537" s="1058"/>
      <c r="CB537" s="1058"/>
      <c r="CC537" s="1058"/>
      <c r="CD537" s="1058"/>
      <c r="CE537" s="1058"/>
      <c r="CF537" s="1058"/>
      <c r="CG537" s="1058"/>
      <c r="CH537" s="1058"/>
      <c r="CI537" s="1058"/>
      <c r="CJ537" s="1058"/>
      <c r="CK537" s="1058"/>
      <c r="CL537" s="1058"/>
      <c r="CM537" s="1058"/>
      <c r="CN537" s="1058"/>
      <c r="CO537" s="1058"/>
      <c r="CP537" s="1058"/>
      <c r="CQ537" s="1058"/>
      <c r="CR537" s="1058"/>
      <c r="CS537" s="1058"/>
      <c r="CT537" s="1058"/>
      <c r="CU537" s="1058"/>
      <c r="CV537" s="1058"/>
      <c r="CW537" s="1058"/>
      <c r="CX537" s="1058"/>
      <c r="CY537" s="1058"/>
      <c r="CZ537" s="1058"/>
      <c r="DA537" s="1058"/>
      <c r="DB537" s="1058"/>
      <c r="DC537" s="1058"/>
      <c r="DD537" s="1058"/>
      <c r="DE537" s="1058"/>
      <c r="DF537" s="1058"/>
      <c r="DG537" s="1058"/>
      <c r="DH537" s="1058"/>
      <c r="DI537" s="1058"/>
      <c r="DJ537" s="1058"/>
      <c r="DK537" s="1058"/>
      <c r="DL537" s="1058"/>
      <c r="DM537" s="1058"/>
      <c r="DN537" s="1058"/>
      <c r="DO537" s="1058"/>
      <c r="DP537" s="1058"/>
      <c r="DQ537" s="1058"/>
      <c r="DR537" s="1058"/>
      <c r="DS537" s="1058"/>
      <c r="DT537" s="1058"/>
      <c r="DU537" s="1058"/>
      <c r="DV537" s="1058"/>
      <c r="DW537" s="1058"/>
      <c r="DX537" s="1058"/>
      <c r="DY537" s="1058"/>
      <c r="DZ537" s="1058"/>
      <c r="EA537" s="1058"/>
      <c r="EB537" s="1058"/>
      <c r="EC537" s="1058"/>
      <c r="ED537" s="1058"/>
      <c r="EE537" s="1058"/>
      <c r="EF537" s="1058"/>
      <c r="EG537" s="1058"/>
      <c r="EH537" s="1058"/>
      <c r="EI537" s="1058"/>
      <c r="EJ537" s="1058"/>
      <c r="EK537" s="1058"/>
      <c r="EL537" s="1058"/>
      <c r="EM537" s="1058"/>
      <c r="EN537" s="1058"/>
      <c r="EO537" s="1058"/>
      <c r="EP537" s="1058"/>
      <c r="EQ537" s="1058"/>
      <c r="ER537" s="1058"/>
      <c r="ES537" s="1058"/>
      <c r="ET537" s="1058"/>
      <c r="EU537" s="1058"/>
      <c r="EV537" s="1058"/>
      <c r="EW537" s="1058"/>
      <c r="EX537" s="1058"/>
      <c r="EY537" s="1058"/>
      <c r="EZ537" s="1058"/>
      <c r="FA537" s="1058"/>
      <c r="FB537" s="1058"/>
      <c r="FC537" s="1058"/>
      <c r="FD537" s="1058"/>
      <c r="FE537" s="1058"/>
      <c r="FF537" s="1058"/>
      <c r="FG537" s="1058"/>
      <c r="FH537" s="1058"/>
      <c r="FI537" s="1058"/>
      <c r="FJ537" s="1058"/>
      <c r="FK537" s="1058"/>
      <c r="FL537" s="1058"/>
      <c r="FM537" s="1058"/>
      <c r="FN537" s="1058"/>
      <c r="FO537" s="1058"/>
      <c r="FP537" s="1058"/>
      <c r="FQ537" s="1058"/>
      <c r="FR537" s="1058"/>
      <c r="FS537" s="1058"/>
      <c r="FT537" s="1058"/>
      <c r="FU537" s="1058"/>
      <c r="FV537" s="1058"/>
      <c r="FW537" s="1058"/>
      <c r="FX537" s="1058"/>
      <c r="FY537" s="1058"/>
      <c r="FZ537" s="1058"/>
      <c r="GA537" s="1058"/>
      <c r="GB537" s="1058"/>
      <c r="GC537" s="1058"/>
      <c r="GD537" s="1058"/>
      <c r="GE537" s="1058"/>
      <c r="GF537" s="1058"/>
      <c r="GG537" s="1058"/>
      <c r="GH537" s="1058"/>
      <c r="GI537" s="1058"/>
      <c r="GJ537" s="1058"/>
      <c r="GK537" s="1058"/>
      <c r="GL537" s="1058"/>
      <c r="GM537" s="1058"/>
      <c r="GN537" s="1058"/>
      <c r="GO537" s="1058"/>
      <c r="GP537" s="1058"/>
      <c r="GQ537" s="1058"/>
      <c r="GR537" s="1058"/>
      <c r="GS537" s="1058"/>
      <c r="GT537" s="1058"/>
      <c r="GU537" s="1058"/>
      <c r="GV537" s="1058"/>
      <c r="GW537" s="1058"/>
      <c r="GX537" s="1058"/>
      <c r="GY537" s="1058"/>
      <c r="GZ537" s="1058"/>
      <c r="HA537" s="1058"/>
      <c r="HB537" s="1058"/>
      <c r="HC537" s="1058"/>
      <c r="HD537" s="1058"/>
      <c r="HE537" s="1058"/>
      <c r="HF537" s="1058"/>
      <c r="HG537" s="1058"/>
      <c r="HH537" s="1058"/>
      <c r="HI537" s="1058"/>
      <c r="HJ537" s="1058"/>
      <c r="HK537" s="1058"/>
      <c r="HL537" s="1058"/>
      <c r="HM537" s="1058"/>
      <c r="HN537" s="1058"/>
      <c r="HO537" s="1058"/>
      <c r="HP537" s="1058"/>
      <c r="HQ537" s="1058"/>
      <c r="HR537" s="1058"/>
      <c r="HS537" s="1058"/>
      <c r="HT537" s="1058"/>
      <c r="HU537" s="1058"/>
      <c r="HV537" s="1058"/>
      <c r="HW537" s="1058"/>
      <c r="HX537" s="1058"/>
      <c r="HY537" s="1058"/>
      <c r="HZ537" s="1058"/>
      <c r="IA537" s="1058"/>
      <c r="IB537" s="1058"/>
      <c r="IC537" s="1058"/>
      <c r="ID537" s="1058"/>
      <c r="IE537" s="1058"/>
      <c r="IF537" s="1058"/>
      <c r="IG537" s="1058"/>
      <c r="IH537" s="1058"/>
      <c r="II537" s="1058"/>
      <c r="IJ537" s="1058"/>
      <c r="IK537" s="1058"/>
      <c r="IL537" s="1058"/>
      <c r="IM537" s="1058"/>
      <c r="IN537" s="1058"/>
      <c r="IO537" s="1058"/>
      <c r="IP537" s="1058"/>
      <c r="IQ537" s="1058"/>
      <c r="IR537" s="1058"/>
    </row>
    <row r="538" spans="1:252" ht="15.75">
      <c r="A538" s="1313"/>
      <c r="B538" s="1314" t="s">
        <v>1427</v>
      </c>
      <c r="C538" s="635"/>
      <c r="D538" s="634"/>
      <c r="E538" s="1315"/>
      <c r="F538" s="1517"/>
      <c r="G538" s="1058"/>
      <c r="H538" s="1058"/>
      <c r="I538" s="1058"/>
      <c r="J538" s="1058"/>
      <c r="K538" s="1058"/>
      <c r="L538" s="1058"/>
      <c r="M538" s="1058"/>
      <c r="N538" s="1058"/>
      <c r="O538" s="1058"/>
      <c r="P538" s="1058"/>
      <c r="Q538" s="1058"/>
      <c r="R538" s="1058"/>
      <c r="S538" s="1058"/>
      <c r="T538" s="1058"/>
      <c r="U538" s="1058"/>
      <c r="V538" s="1058"/>
      <c r="W538" s="1058"/>
      <c r="X538" s="1058"/>
      <c r="Y538" s="1058"/>
      <c r="Z538" s="1058"/>
      <c r="AA538" s="1058"/>
      <c r="AB538" s="1058"/>
      <c r="AC538" s="1058"/>
      <c r="AD538" s="1058"/>
      <c r="AE538" s="1058"/>
      <c r="AF538" s="1058"/>
      <c r="AG538" s="1058"/>
      <c r="AH538" s="1058"/>
      <c r="AI538" s="1058"/>
      <c r="AJ538" s="1058"/>
      <c r="AK538" s="1058"/>
      <c r="AL538" s="1058"/>
      <c r="AM538" s="1058"/>
      <c r="AN538" s="1058"/>
      <c r="AO538" s="1058"/>
      <c r="AP538" s="1058"/>
      <c r="AQ538" s="1058"/>
      <c r="AR538" s="1058"/>
      <c r="AS538" s="1058"/>
      <c r="AT538" s="1058"/>
      <c r="AU538" s="1058"/>
      <c r="AV538" s="1058"/>
      <c r="AW538" s="1058"/>
      <c r="AX538" s="1058"/>
      <c r="AY538" s="1058"/>
      <c r="AZ538" s="1058"/>
      <c r="BA538" s="1058"/>
      <c r="BB538" s="1058"/>
      <c r="BC538" s="1058"/>
      <c r="BD538" s="1058"/>
      <c r="BE538" s="1058"/>
      <c r="BF538" s="1058"/>
      <c r="BG538" s="1058"/>
      <c r="BH538" s="1058"/>
      <c r="BI538" s="1058"/>
      <c r="BJ538" s="1058"/>
      <c r="BK538" s="1058"/>
      <c r="BL538" s="1058"/>
      <c r="BM538" s="1058"/>
      <c r="BN538" s="1058"/>
      <c r="BO538" s="1058"/>
      <c r="BP538" s="1058"/>
      <c r="BQ538" s="1058"/>
      <c r="BR538" s="1058"/>
      <c r="BS538" s="1058"/>
      <c r="BT538" s="1058"/>
      <c r="BU538" s="1058"/>
      <c r="BV538" s="1058"/>
      <c r="BW538" s="1058"/>
      <c r="BX538" s="1058"/>
      <c r="BY538" s="1058"/>
      <c r="BZ538" s="1058"/>
      <c r="CA538" s="1058"/>
      <c r="CB538" s="1058"/>
      <c r="CC538" s="1058"/>
      <c r="CD538" s="1058"/>
      <c r="CE538" s="1058"/>
      <c r="CF538" s="1058"/>
      <c r="CG538" s="1058"/>
      <c r="CH538" s="1058"/>
      <c r="CI538" s="1058"/>
      <c r="CJ538" s="1058"/>
      <c r="CK538" s="1058"/>
      <c r="CL538" s="1058"/>
      <c r="CM538" s="1058"/>
      <c r="CN538" s="1058"/>
      <c r="CO538" s="1058"/>
      <c r="CP538" s="1058"/>
      <c r="CQ538" s="1058"/>
      <c r="CR538" s="1058"/>
      <c r="CS538" s="1058"/>
      <c r="CT538" s="1058"/>
      <c r="CU538" s="1058"/>
      <c r="CV538" s="1058"/>
      <c r="CW538" s="1058"/>
      <c r="CX538" s="1058"/>
      <c r="CY538" s="1058"/>
      <c r="CZ538" s="1058"/>
      <c r="DA538" s="1058"/>
      <c r="DB538" s="1058"/>
      <c r="DC538" s="1058"/>
      <c r="DD538" s="1058"/>
      <c r="DE538" s="1058"/>
      <c r="DF538" s="1058"/>
      <c r="DG538" s="1058"/>
      <c r="DH538" s="1058"/>
      <c r="DI538" s="1058"/>
      <c r="DJ538" s="1058"/>
      <c r="DK538" s="1058"/>
      <c r="DL538" s="1058"/>
      <c r="DM538" s="1058"/>
      <c r="DN538" s="1058"/>
      <c r="DO538" s="1058"/>
      <c r="DP538" s="1058"/>
      <c r="DQ538" s="1058"/>
      <c r="DR538" s="1058"/>
      <c r="DS538" s="1058"/>
      <c r="DT538" s="1058"/>
      <c r="DU538" s="1058"/>
      <c r="DV538" s="1058"/>
      <c r="DW538" s="1058"/>
      <c r="DX538" s="1058"/>
      <c r="DY538" s="1058"/>
      <c r="DZ538" s="1058"/>
      <c r="EA538" s="1058"/>
      <c r="EB538" s="1058"/>
      <c r="EC538" s="1058"/>
      <c r="ED538" s="1058"/>
      <c r="EE538" s="1058"/>
      <c r="EF538" s="1058"/>
      <c r="EG538" s="1058"/>
      <c r="EH538" s="1058"/>
      <c r="EI538" s="1058"/>
      <c r="EJ538" s="1058"/>
      <c r="EK538" s="1058"/>
      <c r="EL538" s="1058"/>
      <c r="EM538" s="1058"/>
      <c r="EN538" s="1058"/>
      <c r="EO538" s="1058"/>
      <c r="EP538" s="1058"/>
      <c r="EQ538" s="1058"/>
      <c r="ER538" s="1058"/>
      <c r="ES538" s="1058"/>
      <c r="ET538" s="1058"/>
      <c r="EU538" s="1058"/>
      <c r="EV538" s="1058"/>
      <c r="EW538" s="1058"/>
      <c r="EX538" s="1058"/>
      <c r="EY538" s="1058"/>
      <c r="EZ538" s="1058"/>
      <c r="FA538" s="1058"/>
      <c r="FB538" s="1058"/>
      <c r="FC538" s="1058"/>
      <c r="FD538" s="1058"/>
      <c r="FE538" s="1058"/>
      <c r="FF538" s="1058"/>
      <c r="FG538" s="1058"/>
      <c r="FH538" s="1058"/>
      <c r="FI538" s="1058"/>
      <c r="FJ538" s="1058"/>
      <c r="FK538" s="1058"/>
      <c r="FL538" s="1058"/>
      <c r="FM538" s="1058"/>
      <c r="FN538" s="1058"/>
      <c r="FO538" s="1058"/>
      <c r="FP538" s="1058"/>
      <c r="FQ538" s="1058"/>
      <c r="FR538" s="1058"/>
      <c r="FS538" s="1058"/>
      <c r="FT538" s="1058"/>
      <c r="FU538" s="1058"/>
      <c r="FV538" s="1058"/>
      <c r="FW538" s="1058"/>
      <c r="FX538" s="1058"/>
      <c r="FY538" s="1058"/>
      <c r="FZ538" s="1058"/>
      <c r="GA538" s="1058"/>
      <c r="GB538" s="1058"/>
      <c r="GC538" s="1058"/>
      <c r="GD538" s="1058"/>
      <c r="GE538" s="1058"/>
      <c r="GF538" s="1058"/>
      <c r="GG538" s="1058"/>
      <c r="GH538" s="1058"/>
      <c r="GI538" s="1058"/>
      <c r="GJ538" s="1058"/>
      <c r="GK538" s="1058"/>
      <c r="GL538" s="1058"/>
      <c r="GM538" s="1058"/>
      <c r="GN538" s="1058"/>
      <c r="GO538" s="1058"/>
      <c r="GP538" s="1058"/>
      <c r="GQ538" s="1058"/>
      <c r="GR538" s="1058"/>
      <c r="GS538" s="1058"/>
      <c r="GT538" s="1058"/>
      <c r="GU538" s="1058"/>
      <c r="GV538" s="1058"/>
      <c r="GW538" s="1058"/>
      <c r="GX538" s="1058"/>
      <c r="GY538" s="1058"/>
      <c r="GZ538" s="1058"/>
      <c r="HA538" s="1058"/>
      <c r="HB538" s="1058"/>
      <c r="HC538" s="1058"/>
      <c r="HD538" s="1058"/>
      <c r="HE538" s="1058"/>
      <c r="HF538" s="1058"/>
      <c r="HG538" s="1058"/>
      <c r="HH538" s="1058"/>
      <c r="HI538" s="1058"/>
      <c r="HJ538" s="1058"/>
      <c r="HK538" s="1058"/>
      <c r="HL538" s="1058"/>
      <c r="HM538" s="1058"/>
      <c r="HN538" s="1058"/>
      <c r="HO538" s="1058"/>
      <c r="HP538" s="1058"/>
      <c r="HQ538" s="1058"/>
      <c r="HR538" s="1058"/>
      <c r="HS538" s="1058"/>
      <c r="HT538" s="1058"/>
      <c r="HU538" s="1058"/>
      <c r="HV538" s="1058"/>
      <c r="HW538" s="1058"/>
      <c r="HX538" s="1058"/>
      <c r="HY538" s="1058"/>
      <c r="HZ538" s="1058"/>
      <c r="IA538" s="1058"/>
      <c r="IB538" s="1058"/>
      <c r="IC538" s="1058"/>
      <c r="ID538" s="1058"/>
      <c r="IE538" s="1058"/>
      <c r="IF538" s="1058"/>
      <c r="IG538" s="1058"/>
      <c r="IH538" s="1058"/>
      <c r="II538" s="1058"/>
      <c r="IJ538" s="1058"/>
      <c r="IK538" s="1058"/>
      <c r="IL538" s="1058"/>
      <c r="IM538" s="1058"/>
      <c r="IN538" s="1058"/>
      <c r="IO538" s="1058"/>
      <c r="IP538" s="1058"/>
      <c r="IQ538" s="1058"/>
      <c r="IR538" s="1058"/>
    </row>
    <row r="539" spans="1:252">
      <c r="A539" s="1316"/>
      <c r="B539" s="1107"/>
      <c r="C539" s="648"/>
      <c r="D539" s="626"/>
      <c r="E539" s="1317"/>
      <c r="F539" s="1517"/>
      <c r="G539" s="1058"/>
      <c r="H539" s="1058"/>
      <c r="I539" s="1058"/>
      <c r="J539" s="1058"/>
      <c r="K539" s="1058"/>
      <c r="L539" s="1058"/>
      <c r="M539" s="1058"/>
      <c r="N539" s="1058"/>
      <c r="O539" s="1058"/>
      <c r="P539" s="1058"/>
      <c r="Q539" s="1058"/>
      <c r="R539" s="1058"/>
      <c r="S539" s="1058"/>
      <c r="T539" s="1058"/>
      <c r="U539" s="1058"/>
      <c r="V539" s="1058"/>
      <c r="W539" s="1058"/>
      <c r="X539" s="1058"/>
      <c r="Y539" s="1058"/>
      <c r="Z539" s="1058"/>
      <c r="AA539" s="1058"/>
      <c r="AB539" s="1058"/>
      <c r="AC539" s="1058"/>
      <c r="AD539" s="1058"/>
      <c r="AE539" s="1058"/>
      <c r="AF539" s="1058"/>
      <c r="AG539" s="1058"/>
      <c r="AH539" s="1058"/>
      <c r="AI539" s="1058"/>
      <c r="AJ539" s="1058"/>
      <c r="AK539" s="1058"/>
      <c r="AL539" s="1058"/>
      <c r="AM539" s="1058"/>
      <c r="AN539" s="1058"/>
      <c r="AO539" s="1058"/>
      <c r="AP539" s="1058"/>
      <c r="AQ539" s="1058"/>
      <c r="AR539" s="1058"/>
      <c r="AS539" s="1058"/>
      <c r="AT539" s="1058"/>
      <c r="AU539" s="1058"/>
      <c r="AV539" s="1058"/>
      <c r="AW539" s="1058"/>
      <c r="AX539" s="1058"/>
      <c r="AY539" s="1058"/>
      <c r="AZ539" s="1058"/>
      <c r="BA539" s="1058"/>
      <c r="BB539" s="1058"/>
      <c r="BC539" s="1058"/>
      <c r="BD539" s="1058"/>
      <c r="BE539" s="1058"/>
      <c r="BF539" s="1058"/>
      <c r="BG539" s="1058"/>
      <c r="BH539" s="1058"/>
      <c r="BI539" s="1058"/>
      <c r="BJ539" s="1058"/>
      <c r="BK539" s="1058"/>
      <c r="BL539" s="1058"/>
      <c r="BM539" s="1058"/>
      <c r="BN539" s="1058"/>
      <c r="BO539" s="1058"/>
      <c r="BP539" s="1058"/>
      <c r="BQ539" s="1058"/>
      <c r="BR539" s="1058"/>
      <c r="BS539" s="1058"/>
      <c r="BT539" s="1058"/>
      <c r="BU539" s="1058"/>
      <c r="BV539" s="1058"/>
      <c r="BW539" s="1058"/>
      <c r="BX539" s="1058"/>
      <c r="BY539" s="1058"/>
      <c r="BZ539" s="1058"/>
      <c r="CA539" s="1058"/>
      <c r="CB539" s="1058"/>
      <c r="CC539" s="1058"/>
      <c r="CD539" s="1058"/>
      <c r="CE539" s="1058"/>
      <c r="CF539" s="1058"/>
      <c r="CG539" s="1058"/>
      <c r="CH539" s="1058"/>
      <c r="CI539" s="1058"/>
      <c r="CJ539" s="1058"/>
      <c r="CK539" s="1058"/>
      <c r="CL539" s="1058"/>
      <c r="CM539" s="1058"/>
      <c r="CN539" s="1058"/>
      <c r="CO539" s="1058"/>
      <c r="CP539" s="1058"/>
      <c r="CQ539" s="1058"/>
      <c r="CR539" s="1058"/>
      <c r="CS539" s="1058"/>
      <c r="CT539" s="1058"/>
      <c r="CU539" s="1058"/>
      <c r="CV539" s="1058"/>
      <c r="CW539" s="1058"/>
      <c r="CX539" s="1058"/>
      <c r="CY539" s="1058"/>
      <c r="CZ539" s="1058"/>
      <c r="DA539" s="1058"/>
      <c r="DB539" s="1058"/>
      <c r="DC539" s="1058"/>
      <c r="DD539" s="1058"/>
      <c r="DE539" s="1058"/>
      <c r="DF539" s="1058"/>
      <c r="DG539" s="1058"/>
      <c r="DH539" s="1058"/>
      <c r="DI539" s="1058"/>
      <c r="DJ539" s="1058"/>
      <c r="DK539" s="1058"/>
      <c r="DL539" s="1058"/>
      <c r="DM539" s="1058"/>
      <c r="DN539" s="1058"/>
      <c r="DO539" s="1058"/>
      <c r="DP539" s="1058"/>
      <c r="DQ539" s="1058"/>
      <c r="DR539" s="1058"/>
      <c r="DS539" s="1058"/>
      <c r="DT539" s="1058"/>
      <c r="DU539" s="1058"/>
      <c r="DV539" s="1058"/>
      <c r="DW539" s="1058"/>
      <c r="DX539" s="1058"/>
      <c r="DY539" s="1058"/>
      <c r="DZ539" s="1058"/>
      <c r="EA539" s="1058"/>
      <c r="EB539" s="1058"/>
      <c r="EC539" s="1058"/>
      <c r="ED539" s="1058"/>
      <c r="EE539" s="1058"/>
      <c r="EF539" s="1058"/>
      <c r="EG539" s="1058"/>
      <c r="EH539" s="1058"/>
      <c r="EI539" s="1058"/>
      <c r="EJ539" s="1058"/>
      <c r="EK539" s="1058"/>
      <c r="EL539" s="1058"/>
      <c r="EM539" s="1058"/>
      <c r="EN539" s="1058"/>
      <c r="EO539" s="1058"/>
      <c r="EP539" s="1058"/>
      <c r="EQ539" s="1058"/>
      <c r="ER539" s="1058"/>
      <c r="ES539" s="1058"/>
      <c r="ET539" s="1058"/>
      <c r="EU539" s="1058"/>
      <c r="EV539" s="1058"/>
      <c r="EW539" s="1058"/>
      <c r="EX539" s="1058"/>
      <c r="EY539" s="1058"/>
      <c r="EZ539" s="1058"/>
      <c r="FA539" s="1058"/>
      <c r="FB539" s="1058"/>
      <c r="FC539" s="1058"/>
      <c r="FD539" s="1058"/>
      <c r="FE539" s="1058"/>
      <c r="FF539" s="1058"/>
      <c r="FG539" s="1058"/>
      <c r="FH539" s="1058"/>
      <c r="FI539" s="1058"/>
      <c r="FJ539" s="1058"/>
      <c r="FK539" s="1058"/>
      <c r="FL539" s="1058"/>
      <c r="FM539" s="1058"/>
      <c r="FN539" s="1058"/>
      <c r="FO539" s="1058"/>
      <c r="FP539" s="1058"/>
      <c r="FQ539" s="1058"/>
      <c r="FR539" s="1058"/>
      <c r="FS539" s="1058"/>
      <c r="FT539" s="1058"/>
      <c r="FU539" s="1058"/>
      <c r="FV539" s="1058"/>
      <c r="FW539" s="1058"/>
      <c r="FX539" s="1058"/>
      <c r="FY539" s="1058"/>
      <c r="FZ539" s="1058"/>
      <c r="GA539" s="1058"/>
      <c r="GB539" s="1058"/>
      <c r="GC539" s="1058"/>
      <c r="GD539" s="1058"/>
      <c r="GE539" s="1058"/>
      <c r="GF539" s="1058"/>
      <c r="GG539" s="1058"/>
      <c r="GH539" s="1058"/>
      <c r="GI539" s="1058"/>
      <c r="GJ539" s="1058"/>
      <c r="GK539" s="1058"/>
      <c r="GL539" s="1058"/>
      <c r="GM539" s="1058"/>
      <c r="GN539" s="1058"/>
      <c r="GO539" s="1058"/>
      <c r="GP539" s="1058"/>
      <c r="GQ539" s="1058"/>
      <c r="GR539" s="1058"/>
      <c r="GS539" s="1058"/>
      <c r="GT539" s="1058"/>
      <c r="GU539" s="1058"/>
      <c r="GV539" s="1058"/>
      <c r="GW539" s="1058"/>
      <c r="GX539" s="1058"/>
      <c r="GY539" s="1058"/>
      <c r="GZ539" s="1058"/>
      <c r="HA539" s="1058"/>
      <c r="HB539" s="1058"/>
      <c r="HC539" s="1058"/>
      <c r="HD539" s="1058"/>
      <c r="HE539" s="1058"/>
      <c r="HF539" s="1058"/>
      <c r="HG539" s="1058"/>
      <c r="HH539" s="1058"/>
      <c r="HI539" s="1058"/>
      <c r="HJ539" s="1058"/>
      <c r="HK539" s="1058"/>
      <c r="HL539" s="1058"/>
      <c r="HM539" s="1058"/>
      <c r="HN539" s="1058"/>
      <c r="HO539" s="1058"/>
      <c r="HP539" s="1058"/>
      <c r="HQ539" s="1058"/>
      <c r="HR539" s="1058"/>
      <c r="HS539" s="1058"/>
      <c r="HT539" s="1058"/>
      <c r="HU539" s="1058"/>
      <c r="HV539" s="1058"/>
      <c r="HW539" s="1058"/>
      <c r="HX539" s="1058"/>
      <c r="HY539" s="1058"/>
      <c r="HZ539" s="1058"/>
      <c r="IA539" s="1058"/>
      <c r="IB539" s="1058"/>
      <c r="IC539" s="1058"/>
      <c r="ID539" s="1058"/>
      <c r="IE539" s="1058"/>
      <c r="IF539" s="1058"/>
      <c r="IG539" s="1058"/>
      <c r="IH539" s="1058"/>
      <c r="II539" s="1058"/>
      <c r="IJ539" s="1058"/>
      <c r="IK539" s="1058"/>
      <c r="IL539" s="1058"/>
      <c r="IM539" s="1058"/>
      <c r="IN539" s="1058"/>
      <c r="IO539" s="1058"/>
      <c r="IP539" s="1058"/>
      <c r="IQ539" s="1058"/>
      <c r="IR539" s="1058"/>
    </row>
    <row r="540" spans="1:252">
      <c r="A540" s="1087" t="s">
        <v>1001</v>
      </c>
      <c r="B540" s="1318" t="s">
        <v>1343</v>
      </c>
      <c r="C540" s="640"/>
      <c r="D540" s="639"/>
      <c r="E540" s="1108"/>
      <c r="F540" s="96"/>
      <c r="G540" s="1319">
        <f>+G588</f>
        <v>0</v>
      </c>
      <c r="H540" s="1058"/>
      <c r="I540" s="1058"/>
      <c r="J540" s="1058"/>
      <c r="K540" s="1058"/>
      <c r="L540" s="1058"/>
      <c r="M540" s="1058"/>
      <c r="N540" s="1058"/>
      <c r="O540" s="1058"/>
      <c r="P540" s="1058"/>
      <c r="Q540" s="1058"/>
      <c r="R540" s="1058"/>
      <c r="S540" s="1058"/>
      <c r="T540" s="1058"/>
      <c r="U540" s="1058"/>
      <c r="V540" s="1058"/>
      <c r="W540" s="1058"/>
      <c r="X540" s="1058"/>
      <c r="Y540" s="1058"/>
      <c r="Z540" s="1058"/>
      <c r="AA540" s="1058"/>
      <c r="AB540" s="1058"/>
      <c r="AC540" s="1058"/>
      <c r="AD540" s="1058"/>
      <c r="AE540" s="1058"/>
      <c r="AF540" s="1058"/>
      <c r="AG540" s="1058"/>
      <c r="AH540" s="1058"/>
      <c r="AI540" s="1058"/>
      <c r="AJ540" s="1058"/>
      <c r="AK540" s="1058"/>
      <c r="AL540" s="1058"/>
      <c r="AM540" s="1058"/>
      <c r="AN540" s="1058"/>
      <c r="AO540" s="1058"/>
      <c r="AP540" s="1058"/>
      <c r="AQ540" s="1058"/>
      <c r="AR540" s="1058"/>
      <c r="AS540" s="1058"/>
      <c r="AT540" s="1058"/>
      <c r="AU540" s="1058"/>
      <c r="AV540" s="1058"/>
      <c r="AW540" s="1058"/>
      <c r="AX540" s="1058"/>
      <c r="AY540" s="1058"/>
      <c r="AZ540" s="1058"/>
      <c r="BA540" s="1058"/>
      <c r="BB540" s="1058"/>
      <c r="BC540" s="1058"/>
      <c r="BD540" s="1058"/>
      <c r="BE540" s="1058"/>
      <c r="BF540" s="1058"/>
      <c r="BG540" s="1058"/>
      <c r="BH540" s="1058"/>
      <c r="BI540" s="1058"/>
      <c r="BJ540" s="1058"/>
      <c r="BK540" s="1058"/>
      <c r="BL540" s="1058"/>
      <c r="BM540" s="1058"/>
      <c r="BN540" s="1058"/>
      <c r="BO540" s="1058"/>
      <c r="BP540" s="1058"/>
      <c r="BQ540" s="1058"/>
      <c r="BR540" s="1058"/>
      <c r="BS540" s="1058"/>
      <c r="BT540" s="1058"/>
      <c r="BU540" s="1058"/>
      <c r="BV540" s="1058"/>
      <c r="BW540" s="1058"/>
      <c r="BX540" s="1058"/>
      <c r="BY540" s="1058"/>
      <c r="BZ540" s="1058"/>
      <c r="CA540" s="1058"/>
      <c r="CB540" s="1058"/>
      <c r="CC540" s="1058"/>
      <c r="CD540" s="1058"/>
      <c r="CE540" s="1058"/>
      <c r="CF540" s="1058"/>
      <c r="CG540" s="1058"/>
      <c r="CH540" s="1058"/>
      <c r="CI540" s="1058"/>
      <c r="CJ540" s="1058"/>
      <c r="CK540" s="1058"/>
      <c r="CL540" s="1058"/>
      <c r="CM540" s="1058"/>
      <c r="CN540" s="1058"/>
      <c r="CO540" s="1058"/>
      <c r="CP540" s="1058"/>
      <c r="CQ540" s="1058"/>
      <c r="CR540" s="1058"/>
      <c r="CS540" s="1058"/>
      <c r="CT540" s="1058"/>
      <c r="CU540" s="1058"/>
      <c r="CV540" s="1058"/>
      <c r="CW540" s="1058"/>
      <c r="CX540" s="1058"/>
      <c r="CY540" s="1058"/>
      <c r="CZ540" s="1058"/>
      <c r="DA540" s="1058"/>
      <c r="DB540" s="1058"/>
      <c r="DC540" s="1058"/>
      <c r="DD540" s="1058"/>
      <c r="DE540" s="1058"/>
      <c r="DF540" s="1058"/>
      <c r="DG540" s="1058"/>
      <c r="DH540" s="1058"/>
      <c r="DI540" s="1058"/>
      <c r="DJ540" s="1058"/>
      <c r="DK540" s="1058"/>
      <c r="DL540" s="1058"/>
      <c r="DM540" s="1058"/>
      <c r="DN540" s="1058"/>
      <c r="DO540" s="1058"/>
      <c r="DP540" s="1058"/>
      <c r="DQ540" s="1058"/>
      <c r="DR540" s="1058"/>
      <c r="DS540" s="1058"/>
      <c r="DT540" s="1058"/>
      <c r="DU540" s="1058"/>
      <c r="DV540" s="1058"/>
      <c r="DW540" s="1058"/>
      <c r="DX540" s="1058"/>
      <c r="DY540" s="1058"/>
      <c r="DZ540" s="1058"/>
      <c r="EA540" s="1058"/>
      <c r="EB540" s="1058"/>
      <c r="EC540" s="1058"/>
      <c r="ED540" s="1058"/>
      <c r="EE540" s="1058"/>
      <c r="EF540" s="1058"/>
      <c r="EG540" s="1058"/>
      <c r="EH540" s="1058"/>
      <c r="EI540" s="1058"/>
      <c r="EJ540" s="1058"/>
      <c r="EK540" s="1058"/>
      <c r="EL540" s="1058"/>
      <c r="EM540" s="1058"/>
      <c r="EN540" s="1058"/>
      <c r="EO540" s="1058"/>
      <c r="EP540" s="1058"/>
      <c r="EQ540" s="1058"/>
      <c r="ER540" s="1058"/>
      <c r="ES540" s="1058"/>
      <c r="ET540" s="1058"/>
      <c r="EU540" s="1058"/>
      <c r="EV540" s="1058"/>
      <c r="EW540" s="1058"/>
      <c r="EX540" s="1058"/>
      <c r="EY540" s="1058"/>
      <c r="EZ540" s="1058"/>
      <c r="FA540" s="1058"/>
      <c r="FB540" s="1058"/>
      <c r="FC540" s="1058"/>
      <c r="FD540" s="1058"/>
      <c r="FE540" s="1058"/>
      <c r="FF540" s="1058"/>
      <c r="FG540" s="1058"/>
      <c r="FH540" s="1058"/>
      <c r="FI540" s="1058"/>
      <c r="FJ540" s="1058"/>
      <c r="FK540" s="1058"/>
      <c r="FL540" s="1058"/>
      <c r="FM540" s="1058"/>
      <c r="FN540" s="1058"/>
      <c r="FO540" s="1058"/>
      <c r="FP540" s="1058"/>
      <c r="FQ540" s="1058"/>
      <c r="FR540" s="1058"/>
      <c r="FS540" s="1058"/>
      <c r="FT540" s="1058"/>
      <c r="FU540" s="1058"/>
      <c r="FV540" s="1058"/>
      <c r="FW540" s="1058"/>
      <c r="FX540" s="1058"/>
      <c r="FY540" s="1058"/>
      <c r="FZ540" s="1058"/>
      <c r="GA540" s="1058"/>
      <c r="GB540" s="1058"/>
      <c r="GC540" s="1058"/>
      <c r="GD540" s="1058"/>
      <c r="GE540" s="1058"/>
      <c r="GF540" s="1058"/>
      <c r="GG540" s="1058"/>
      <c r="GH540" s="1058"/>
      <c r="GI540" s="1058"/>
      <c r="GJ540" s="1058"/>
      <c r="GK540" s="1058"/>
      <c r="GL540" s="1058"/>
      <c r="GM540" s="1058"/>
      <c r="GN540" s="1058"/>
      <c r="GO540" s="1058"/>
      <c r="GP540" s="1058"/>
      <c r="GQ540" s="1058"/>
      <c r="GR540" s="1058"/>
      <c r="GS540" s="1058"/>
      <c r="GT540" s="1058"/>
      <c r="GU540" s="1058"/>
      <c r="GV540" s="1058"/>
      <c r="GW540" s="1058"/>
      <c r="GX540" s="1058"/>
      <c r="GY540" s="1058"/>
      <c r="GZ540" s="1058"/>
      <c r="HA540" s="1058"/>
      <c r="HB540" s="1058"/>
      <c r="HC540" s="1058"/>
      <c r="HD540" s="1058"/>
      <c r="HE540" s="1058"/>
      <c r="HF540" s="1058"/>
      <c r="HG540" s="1058"/>
      <c r="HH540" s="1058"/>
      <c r="HI540" s="1058"/>
      <c r="HJ540" s="1058"/>
      <c r="HK540" s="1058"/>
      <c r="HL540" s="1058"/>
      <c r="HM540" s="1058"/>
      <c r="HN540" s="1058"/>
      <c r="HO540" s="1058"/>
      <c r="HP540" s="1058"/>
      <c r="HQ540" s="1058"/>
      <c r="HR540" s="1058"/>
      <c r="HS540" s="1058"/>
      <c r="HT540" s="1058"/>
      <c r="HU540" s="1058"/>
      <c r="HV540" s="1058"/>
      <c r="HW540" s="1058"/>
      <c r="HX540" s="1058"/>
      <c r="HY540" s="1058"/>
      <c r="HZ540" s="1058"/>
      <c r="IA540" s="1058"/>
      <c r="IB540" s="1058"/>
      <c r="IC540" s="1058"/>
      <c r="ID540" s="1058"/>
      <c r="IE540" s="1058"/>
      <c r="IF540" s="1058"/>
      <c r="IG540" s="1058"/>
      <c r="IH540" s="1058"/>
      <c r="II540" s="1058"/>
      <c r="IJ540" s="1058"/>
      <c r="IK540" s="1058"/>
      <c r="IL540" s="1058"/>
      <c r="IM540" s="1058"/>
      <c r="IN540" s="1058"/>
      <c r="IO540" s="1058"/>
      <c r="IP540" s="1058"/>
      <c r="IQ540" s="1058"/>
      <c r="IR540" s="1058"/>
    </row>
    <row r="541" spans="1:252" ht="13.5" thickBot="1">
      <c r="A541" s="1312"/>
      <c r="B541" s="1320" t="s">
        <v>438</v>
      </c>
      <c r="C541" s="637"/>
      <c r="D541" s="636"/>
      <c r="E541" s="1321"/>
      <c r="F541" s="625"/>
      <c r="G541" s="1322">
        <f>SUM(G540:G540)</f>
        <v>0</v>
      </c>
      <c r="H541" s="1058"/>
      <c r="I541" s="1058"/>
      <c r="J541" s="1058"/>
      <c r="K541" s="1058"/>
      <c r="L541" s="1058"/>
      <c r="M541" s="1058"/>
      <c r="N541" s="1058"/>
      <c r="O541" s="1058"/>
      <c r="P541" s="1058"/>
      <c r="Q541" s="1058"/>
      <c r="R541" s="1058"/>
      <c r="S541" s="1058"/>
      <c r="T541" s="1058"/>
      <c r="U541" s="1058"/>
      <c r="V541" s="1058"/>
      <c r="W541" s="1058"/>
      <c r="X541" s="1058"/>
      <c r="Y541" s="1058"/>
      <c r="Z541" s="1058"/>
      <c r="AA541" s="1058"/>
      <c r="AB541" s="1058"/>
      <c r="AC541" s="1058"/>
      <c r="AD541" s="1058"/>
      <c r="AE541" s="1058"/>
      <c r="AF541" s="1058"/>
      <c r="AG541" s="1058"/>
      <c r="AH541" s="1058"/>
      <c r="AI541" s="1058"/>
      <c r="AJ541" s="1058"/>
      <c r="AK541" s="1058"/>
      <c r="AL541" s="1058"/>
      <c r="AM541" s="1058"/>
      <c r="AN541" s="1058"/>
      <c r="AO541" s="1058"/>
      <c r="AP541" s="1058"/>
      <c r="AQ541" s="1058"/>
      <c r="AR541" s="1058"/>
      <c r="AS541" s="1058"/>
      <c r="AT541" s="1058"/>
      <c r="AU541" s="1058"/>
      <c r="AV541" s="1058"/>
      <c r="AW541" s="1058"/>
      <c r="AX541" s="1058"/>
      <c r="AY541" s="1058"/>
      <c r="AZ541" s="1058"/>
      <c r="BA541" s="1058"/>
      <c r="BB541" s="1058"/>
      <c r="BC541" s="1058"/>
      <c r="BD541" s="1058"/>
      <c r="BE541" s="1058"/>
      <c r="BF541" s="1058"/>
      <c r="BG541" s="1058"/>
      <c r="BH541" s="1058"/>
      <c r="BI541" s="1058"/>
      <c r="BJ541" s="1058"/>
      <c r="BK541" s="1058"/>
      <c r="BL541" s="1058"/>
      <c r="BM541" s="1058"/>
      <c r="BN541" s="1058"/>
      <c r="BO541" s="1058"/>
      <c r="BP541" s="1058"/>
      <c r="BQ541" s="1058"/>
      <c r="BR541" s="1058"/>
      <c r="BS541" s="1058"/>
      <c r="BT541" s="1058"/>
      <c r="BU541" s="1058"/>
      <c r="BV541" s="1058"/>
      <c r="BW541" s="1058"/>
      <c r="BX541" s="1058"/>
      <c r="BY541" s="1058"/>
      <c r="BZ541" s="1058"/>
      <c r="CA541" s="1058"/>
      <c r="CB541" s="1058"/>
      <c r="CC541" s="1058"/>
      <c r="CD541" s="1058"/>
      <c r="CE541" s="1058"/>
      <c r="CF541" s="1058"/>
      <c r="CG541" s="1058"/>
      <c r="CH541" s="1058"/>
      <c r="CI541" s="1058"/>
      <c r="CJ541" s="1058"/>
      <c r="CK541" s="1058"/>
      <c r="CL541" s="1058"/>
      <c r="CM541" s="1058"/>
      <c r="CN541" s="1058"/>
      <c r="CO541" s="1058"/>
      <c r="CP541" s="1058"/>
      <c r="CQ541" s="1058"/>
      <c r="CR541" s="1058"/>
      <c r="CS541" s="1058"/>
      <c r="CT541" s="1058"/>
      <c r="CU541" s="1058"/>
      <c r="CV541" s="1058"/>
      <c r="CW541" s="1058"/>
      <c r="CX541" s="1058"/>
      <c r="CY541" s="1058"/>
      <c r="CZ541" s="1058"/>
      <c r="DA541" s="1058"/>
      <c r="DB541" s="1058"/>
      <c r="DC541" s="1058"/>
      <c r="DD541" s="1058"/>
      <c r="DE541" s="1058"/>
      <c r="DF541" s="1058"/>
      <c r="DG541" s="1058"/>
      <c r="DH541" s="1058"/>
      <c r="DI541" s="1058"/>
      <c r="DJ541" s="1058"/>
      <c r="DK541" s="1058"/>
      <c r="DL541" s="1058"/>
      <c r="DM541" s="1058"/>
      <c r="DN541" s="1058"/>
      <c r="DO541" s="1058"/>
      <c r="DP541" s="1058"/>
      <c r="DQ541" s="1058"/>
      <c r="DR541" s="1058"/>
      <c r="DS541" s="1058"/>
      <c r="DT541" s="1058"/>
      <c r="DU541" s="1058"/>
      <c r="DV541" s="1058"/>
      <c r="DW541" s="1058"/>
      <c r="DX541" s="1058"/>
      <c r="DY541" s="1058"/>
      <c r="DZ541" s="1058"/>
      <c r="EA541" s="1058"/>
      <c r="EB541" s="1058"/>
      <c r="EC541" s="1058"/>
      <c r="ED541" s="1058"/>
      <c r="EE541" s="1058"/>
      <c r="EF541" s="1058"/>
      <c r="EG541" s="1058"/>
      <c r="EH541" s="1058"/>
      <c r="EI541" s="1058"/>
      <c r="EJ541" s="1058"/>
      <c r="EK541" s="1058"/>
      <c r="EL541" s="1058"/>
      <c r="EM541" s="1058"/>
      <c r="EN541" s="1058"/>
      <c r="EO541" s="1058"/>
      <c r="EP541" s="1058"/>
      <c r="EQ541" s="1058"/>
      <c r="ER541" s="1058"/>
      <c r="ES541" s="1058"/>
      <c r="ET541" s="1058"/>
      <c r="EU541" s="1058"/>
      <c r="EV541" s="1058"/>
      <c r="EW541" s="1058"/>
      <c r="EX541" s="1058"/>
      <c r="EY541" s="1058"/>
      <c r="EZ541" s="1058"/>
      <c r="FA541" s="1058"/>
      <c r="FB541" s="1058"/>
      <c r="FC541" s="1058"/>
      <c r="FD541" s="1058"/>
      <c r="FE541" s="1058"/>
      <c r="FF541" s="1058"/>
      <c r="FG541" s="1058"/>
      <c r="FH541" s="1058"/>
      <c r="FI541" s="1058"/>
      <c r="FJ541" s="1058"/>
      <c r="FK541" s="1058"/>
      <c r="FL541" s="1058"/>
      <c r="FM541" s="1058"/>
      <c r="FN541" s="1058"/>
      <c r="FO541" s="1058"/>
      <c r="FP541" s="1058"/>
      <c r="FQ541" s="1058"/>
      <c r="FR541" s="1058"/>
      <c r="FS541" s="1058"/>
      <c r="FT541" s="1058"/>
      <c r="FU541" s="1058"/>
      <c r="FV541" s="1058"/>
      <c r="FW541" s="1058"/>
      <c r="FX541" s="1058"/>
      <c r="FY541" s="1058"/>
      <c r="FZ541" s="1058"/>
      <c r="GA541" s="1058"/>
      <c r="GB541" s="1058"/>
      <c r="GC541" s="1058"/>
      <c r="GD541" s="1058"/>
      <c r="GE541" s="1058"/>
      <c r="GF541" s="1058"/>
      <c r="GG541" s="1058"/>
      <c r="GH541" s="1058"/>
      <c r="GI541" s="1058"/>
      <c r="GJ541" s="1058"/>
      <c r="GK541" s="1058"/>
      <c r="GL541" s="1058"/>
      <c r="GM541" s="1058"/>
      <c r="GN541" s="1058"/>
      <c r="GO541" s="1058"/>
      <c r="GP541" s="1058"/>
      <c r="GQ541" s="1058"/>
      <c r="GR541" s="1058"/>
      <c r="GS541" s="1058"/>
      <c r="GT541" s="1058"/>
      <c r="GU541" s="1058"/>
      <c r="GV541" s="1058"/>
      <c r="GW541" s="1058"/>
      <c r="GX541" s="1058"/>
      <c r="GY541" s="1058"/>
      <c r="GZ541" s="1058"/>
      <c r="HA541" s="1058"/>
      <c r="HB541" s="1058"/>
      <c r="HC541" s="1058"/>
      <c r="HD541" s="1058"/>
      <c r="HE541" s="1058"/>
      <c r="HF541" s="1058"/>
      <c r="HG541" s="1058"/>
      <c r="HH541" s="1058"/>
      <c r="HI541" s="1058"/>
      <c r="HJ541" s="1058"/>
      <c r="HK541" s="1058"/>
      <c r="HL541" s="1058"/>
      <c r="HM541" s="1058"/>
      <c r="HN541" s="1058"/>
      <c r="HO541" s="1058"/>
      <c r="HP541" s="1058"/>
      <c r="HQ541" s="1058"/>
      <c r="HR541" s="1058"/>
      <c r="HS541" s="1058"/>
      <c r="HT541" s="1058"/>
      <c r="HU541" s="1058"/>
      <c r="HV541" s="1058"/>
      <c r="HW541" s="1058"/>
      <c r="HX541" s="1058"/>
      <c r="HY541" s="1058"/>
      <c r="HZ541" s="1058"/>
      <c r="IA541" s="1058"/>
      <c r="IB541" s="1058"/>
      <c r="IC541" s="1058"/>
      <c r="ID541" s="1058"/>
      <c r="IE541" s="1058"/>
      <c r="IF541" s="1058"/>
      <c r="IG541" s="1058"/>
      <c r="IH541" s="1058"/>
      <c r="II541" s="1058"/>
      <c r="IJ541" s="1058"/>
      <c r="IK541" s="1058"/>
      <c r="IL541" s="1058"/>
      <c r="IM541" s="1058"/>
      <c r="IN541" s="1058"/>
      <c r="IO541" s="1058"/>
      <c r="IP541" s="1058"/>
      <c r="IQ541" s="1058"/>
      <c r="IR541" s="1058"/>
    </row>
    <row r="542" spans="1:252" ht="13.5" thickTop="1">
      <c r="A542" s="1312"/>
      <c r="B542" s="1314"/>
      <c r="C542" s="628"/>
      <c r="D542" s="623"/>
      <c r="E542" s="1323"/>
      <c r="F542" s="96"/>
      <c r="G542" s="1058"/>
      <c r="H542" s="1058"/>
      <c r="I542" s="1058"/>
      <c r="J542" s="1058"/>
      <c r="K542" s="1058"/>
      <c r="L542" s="1058"/>
      <c r="M542" s="1058"/>
      <c r="N542" s="1058"/>
      <c r="O542" s="1058"/>
      <c r="P542" s="1058"/>
      <c r="Q542" s="1058"/>
      <c r="R542" s="1058"/>
      <c r="S542" s="1058"/>
      <c r="T542" s="1058"/>
      <c r="U542" s="1058"/>
      <c r="V542" s="1058"/>
      <c r="W542" s="1058"/>
      <c r="X542" s="1058"/>
      <c r="Y542" s="1058"/>
      <c r="Z542" s="1058"/>
      <c r="AA542" s="1058"/>
      <c r="AB542" s="1058"/>
      <c r="AC542" s="1058"/>
      <c r="AD542" s="1058"/>
      <c r="AE542" s="1058"/>
      <c r="AF542" s="1058"/>
      <c r="AG542" s="1058"/>
      <c r="AH542" s="1058"/>
      <c r="AI542" s="1058"/>
      <c r="AJ542" s="1058"/>
      <c r="AK542" s="1058"/>
      <c r="AL542" s="1058"/>
      <c r="AM542" s="1058"/>
      <c r="AN542" s="1058"/>
      <c r="AO542" s="1058"/>
      <c r="AP542" s="1058"/>
      <c r="AQ542" s="1058"/>
      <c r="AR542" s="1058"/>
      <c r="AS542" s="1058"/>
      <c r="AT542" s="1058"/>
      <c r="AU542" s="1058"/>
      <c r="AV542" s="1058"/>
      <c r="AW542" s="1058"/>
      <c r="AX542" s="1058"/>
      <c r="AY542" s="1058"/>
      <c r="AZ542" s="1058"/>
      <c r="BA542" s="1058"/>
      <c r="BB542" s="1058"/>
      <c r="BC542" s="1058"/>
      <c r="BD542" s="1058"/>
      <c r="BE542" s="1058"/>
      <c r="BF542" s="1058"/>
      <c r="BG542" s="1058"/>
      <c r="BH542" s="1058"/>
      <c r="BI542" s="1058"/>
      <c r="BJ542" s="1058"/>
      <c r="BK542" s="1058"/>
      <c r="BL542" s="1058"/>
      <c r="BM542" s="1058"/>
      <c r="BN542" s="1058"/>
      <c r="BO542" s="1058"/>
      <c r="BP542" s="1058"/>
      <c r="BQ542" s="1058"/>
      <c r="BR542" s="1058"/>
      <c r="BS542" s="1058"/>
      <c r="BT542" s="1058"/>
      <c r="BU542" s="1058"/>
      <c r="BV542" s="1058"/>
      <c r="BW542" s="1058"/>
      <c r="BX542" s="1058"/>
      <c r="BY542" s="1058"/>
      <c r="BZ542" s="1058"/>
      <c r="CA542" s="1058"/>
      <c r="CB542" s="1058"/>
      <c r="CC542" s="1058"/>
      <c r="CD542" s="1058"/>
      <c r="CE542" s="1058"/>
      <c r="CF542" s="1058"/>
      <c r="CG542" s="1058"/>
      <c r="CH542" s="1058"/>
      <c r="CI542" s="1058"/>
      <c r="CJ542" s="1058"/>
      <c r="CK542" s="1058"/>
      <c r="CL542" s="1058"/>
      <c r="CM542" s="1058"/>
      <c r="CN542" s="1058"/>
      <c r="CO542" s="1058"/>
      <c r="CP542" s="1058"/>
      <c r="CQ542" s="1058"/>
      <c r="CR542" s="1058"/>
      <c r="CS542" s="1058"/>
      <c r="CT542" s="1058"/>
      <c r="CU542" s="1058"/>
      <c r="CV542" s="1058"/>
      <c r="CW542" s="1058"/>
      <c r="CX542" s="1058"/>
      <c r="CY542" s="1058"/>
      <c r="CZ542" s="1058"/>
      <c r="DA542" s="1058"/>
      <c r="DB542" s="1058"/>
      <c r="DC542" s="1058"/>
      <c r="DD542" s="1058"/>
      <c r="DE542" s="1058"/>
      <c r="DF542" s="1058"/>
      <c r="DG542" s="1058"/>
      <c r="DH542" s="1058"/>
      <c r="DI542" s="1058"/>
      <c r="DJ542" s="1058"/>
      <c r="DK542" s="1058"/>
      <c r="DL542" s="1058"/>
      <c r="DM542" s="1058"/>
      <c r="DN542" s="1058"/>
      <c r="DO542" s="1058"/>
      <c r="DP542" s="1058"/>
      <c r="DQ542" s="1058"/>
      <c r="DR542" s="1058"/>
      <c r="DS542" s="1058"/>
      <c r="DT542" s="1058"/>
      <c r="DU542" s="1058"/>
      <c r="DV542" s="1058"/>
      <c r="DW542" s="1058"/>
      <c r="DX542" s="1058"/>
      <c r="DY542" s="1058"/>
      <c r="DZ542" s="1058"/>
      <c r="EA542" s="1058"/>
      <c r="EB542" s="1058"/>
      <c r="EC542" s="1058"/>
      <c r="ED542" s="1058"/>
      <c r="EE542" s="1058"/>
      <c r="EF542" s="1058"/>
      <c r="EG542" s="1058"/>
      <c r="EH542" s="1058"/>
      <c r="EI542" s="1058"/>
      <c r="EJ542" s="1058"/>
      <c r="EK542" s="1058"/>
      <c r="EL542" s="1058"/>
      <c r="EM542" s="1058"/>
      <c r="EN542" s="1058"/>
      <c r="EO542" s="1058"/>
      <c r="EP542" s="1058"/>
      <c r="EQ542" s="1058"/>
      <c r="ER542" s="1058"/>
      <c r="ES542" s="1058"/>
      <c r="ET542" s="1058"/>
      <c r="EU542" s="1058"/>
      <c r="EV542" s="1058"/>
      <c r="EW542" s="1058"/>
      <c r="EX542" s="1058"/>
      <c r="EY542" s="1058"/>
      <c r="EZ542" s="1058"/>
      <c r="FA542" s="1058"/>
      <c r="FB542" s="1058"/>
      <c r="FC542" s="1058"/>
      <c r="FD542" s="1058"/>
      <c r="FE542" s="1058"/>
      <c r="FF542" s="1058"/>
      <c r="FG542" s="1058"/>
      <c r="FH542" s="1058"/>
      <c r="FI542" s="1058"/>
      <c r="FJ542" s="1058"/>
      <c r="FK542" s="1058"/>
      <c r="FL542" s="1058"/>
      <c r="FM542" s="1058"/>
      <c r="FN542" s="1058"/>
      <c r="FO542" s="1058"/>
      <c r="FP542" s="1058"/>
      <c r="FQ542" s="1058"/>
      <c r="FR542" s="1058"/>
      <c r="FS542" s="1058"/>
      <c r="FT542" s="1058"/>
      <c r="FU542" s="1058"/>
      <c r="FV542" s="1058"/>
      <c r="FW542" s="1058"/>
      <c r="FX542" s="1058"/>
      <c r="FY542" s="1058"/>
      <c r="FZ542" s="1058"/>
      <c r="GA542" s="1058"/>
      <c r="GB542" s="1058"/>
      <c r="GC542" s="1058"/>
      <c r="GD542" s="1058"/>
      <c r="GE542" s="1058"/>
      <c r="GF542" s="1058"/>
      <c r="GG542" s="1058"/>
      <c r="GH542" s="1058"/>
      <c r="GI542" s="1058"/>
      <c r="GJ542" s="1058"/>
      <c r="GK542" s="1058"/>
      <c r="GL542" s="1058"/>
      <c r="GM542" s="1058"/>
      <c r="GN542" s="1058"/>
      <c r="GO542" s="1058"/>
      <c r="GP542" s="1058"/>
      <c r="GQ542" s="1058"/>
      <c r="GR542" s="1058"/>
      <c r="GS542" s="1058"/>
      <c r="GT542" s="1058"/>
      <c r="GU542" s="1058"/>
      <c r="GV542" s="1058"/>
      <c r="GW542" s="1058"/>
      <c r="GX542" s="1058"/>
      <c r="GY542" s="1058"/>
      <c r="GZ542" s="1058"/>
      <c r="HA542" s="1058"/>
      <c r="HB542" s="1058"/>
      <c r="HC542" s="1058"/>
      <c r="HD542" s="1058"/>
      <c r="HE542" s="1058"/>
      <c r="HF542" s="1058"/>
      <c r="HG542" s="1058"/>
      <c r="HH542" s="1058"/>
      <c r="HI542" s="1058"/>
      <c r="HJ542" s="1058"/>
      <c r="HK542" s="1058"/>
      <c r="HL542" s="1058"/>
      <c r="HM542" s="1058"/>
      <c r="HN542" s="1058"/>
      <c r="HO542" s="1058"/>
      <c r="HP542" s="1058"/>
      <c r="HQ542" s="1058"/>
      <c r="HR542" s="1058"/>
      <c r="HS542" s="1058"/>
      <c r="HT542" s="1058"/>
      <c r="HU542" s="1058"/>
      <c r="HV542" s="1058"/>
      <c r="HW542" s="1058"/>
      <c r="HX542" s="1058"/>
      <c r="HY542" s="1058"/>
      <c r="HZ542" s="1058"/>
      <c r="IA542" s="1058"/>
      <c r="IB542" s="1058"/>
      <c r="IC542" s="1058"/>
      <c r="ID542" s="1058"/>
      <c r="IE542" s="1058"/>
      <c r="IF542" s="1058"/>
      <c r="IG542" s="1058"/>
      <c r="IH542" s="1058"/>
      <c r="II542" s="1058"/>
      <c r="IJ542" s="1058"/>
      <c r="IK542" s="1058"/>
      <c r="IL542" s="1058"/>
      <c r="IM542" s="1058"/>
      <c r="IN542" s="1058"/>
      <c r="IO542" s="1058"/>
      <c r="IP542" s="1058"/>
      <c r="IQ542" s="1058"/>
      <c r="IR542" s="1058"/>
    </row>
    <row r="543" spans="1:252">
      <c r="A543" s="1324"/>
      <c r="B543" s="1325"/>
      <c r="C543" s="633"/>
      <c r="D543" s="638"/>
      <c r="E543" s="1326"/>
      <c r="F543" s="96"/>
      <c r="G543" s="1058"/>
      <c r="H543" s="1058"/>
      <c r="I543" s="1058"/>
      <c r="J543" s="1058"/>
      <c r="K543" s="1058"/>
      <c r="L543" s="1058"/>
      <c r="M543" s="1058"/>
      <c r="N543" s="1058"/>
      <c r="O543" s="1058"/>
      <c r="P543" s="1058"/>
      <c r="Q543" s="1058"/>
      <c r="R543" s="1058"/>
      <c r="S543" s="1058"/>
      <c r="T543" s="1058"/>
      <c r="U543" s="1058"/>
      <c r="V543" s="1058"/>
      <c r="W543" s="1058"/>
      <c r="X543" s="1058"/>
      <c r="Y543" s="1058"/>
      <c r="Z543" s="1058"/>
      <c r="AA543" s="1058"/>
      <c r="AB543" s="1058"/>
      <c r="AC543" s="1058"/>
      <c r="AD543" s="1058"/>
      <c r="AE543" s="1058"/>
      <c r="AF543" s="1058"/>
      <c r="AG543" s="1058"/>
      <c r="AH543" s="1058"/>
      <c r="AI543" s="1058"/>
      <c r="AJ543" s="1058"/>
      <c r="AK543" s="1058"/>
      <c r="AL543" s="1058"/>
      <c r="AM543" s="1058"/>
      <c r="AN543" s="1058"/>
      <c r="AO543" s="1058"/>
      <c r="AP543" s="1058"/>
      <c r="AQ543" s="1058"/>
      <c r="AR543" s="1058"/>
      <c r="AS543" s="1058"/>
      <c r="AT543" s="1058"/>
      <c r="AU543" s="1058"/>
      <c r="AV543" s="1058"/>
      <c r="AW543" s="1058"/>
      <c r="AX543" s="1058"/>
      <c r="AY543" s="1058"/>
      <c r="AZ543" s="1058"/>
      <c r="BA543" s="1058"/>
      <c r="BB543" s="1058"/>
      <c r="BC543" s="1058"/>
      <c r="BD543" s="1058"/>
      <c r="BE543" s="1058"/>
      <c r="BF543" s="1058"/>
      <c r="BG543" s="1058"/>
      <c r="BH543" s="1058"/>
      <c r="BI543" s="1058"/>
      <c r="BJ543" s="1058"/>
      <c r="BK543" s="1058"/>
      <c r="BL543" s="1058"/>
      <c r="BM543" s="1058"/>
      <c r="BN543" s="1058"/>
      <c r="BO543" s="1058"/>
      <c r="BP543" s="1058"/>
      <c r="BQ543" s="1058"/>
      <c r="BR543" s="1058"/>
      <c r="BS543" s="1058"/>
      <c r="BT543" s="1058"/>
      <c r="BU543" s="1058"/>
      <c r="BV543" s="1058"/>
      <c r="BW543" s="1058"/>
      <c r="BX543" s="1058"/>
      <c r="BY543" s="1058"/>
      <c r="BZ543" s="1058"/>
      <c r="CA543" s="1058"/>
      <c r="CB543" s="1058"/>
      <c r="CC543" s="1058"/>
      <c r="CD543" s="1058"/>
      <c r="CE543" s="1058"/>
      <c r="CF543" s="1058"/>
      <c r="CG543" s="1058"/>
      <c r="CH543" s="1058"/>
      <c r="CI543" s="1058"/>
      <c r="CJ543" s="1058"/>
      <c r="CK543" s="1058"/>
      <c r="CL543" s="1058"/>
      <c r="CM543" s="1058"/>
      <c r="CN543" s="1058"/>
      <c r="CO543" s="1058"/>
      <c r="CP543" s="1058"/>
      <c r="CQ543" s="1058"/>
      <c r="CR543" s="1058"/>
      <c r="CS543" s="1058"/>
      <c r="CT543" s="1058"/>
      <c r="CU543" s="1058"/>
      <c r="CV543" s="1058"/>
      <c r="CW543" s="1058"/>
      <c r="CX543" s="1058"/>
      <c r="CY543" s="1058"/>
      <c r="CZ543" s="1058"/>
      <c r="DA543" s="1058"/>
      <c r="DB543" s="1058"/>
      <c r="DC543" s="1058"/>
      <c r="DD543" s="1058"/>
      <c r="DE543" s="1058"/>
      <c r="DF543" s="1058"/>
      <c r="DG543" s="1058"/>
      <c r="DH543" s="1058"/>
      <c r="DI543" s="1058"/>
      <c r="DJ543" s="1058"/>
      <c r="DK543" s="1058"/>
      <c r="DL543" s="1058"/>
      <c r="DM543" s="1058"/>
      <c r="DN543" s="1058"/>
      <c r="DO543" s="1058"/>
      <c r="DP543" s="1058"/>
      <c r="DQ543" s="1058"/>
      <c r="DR543" s="1058"/>
      <c r="DS543" s="1058"/>
      <c r="DT543" s="1058"/>
      <c r="DU543" s="1058"/>
      <c r="DV543" s="1058"/>
      <c r="DW543" s="1058"/>
      <c r="DX543" s="1058"/>
      <c r="DY543" s="1058"/>
      <c r="DZ543" s="1058"/>
      <c r="EA543" s="1058"/>
      <c r="EB543" s="1058"/>
      <c r="EC543" s="1058"/>
      <c r="ED543" s="1058"/>
      <c r="EE543" s="1058"/>
      <c r="EF543" s="1058"/>
      <c r="EG543" s="1058"/>
      <c r="EH543" s="1058"/>
      <c r="EI543" s="1058"/>
      <c r="EJ543" s="1058"/>
      <c r="EK543" s="1058"/>
      <c r="EL543" s="1058"/>
      <c r="EM543" s="1058"/>
      <c r="EN543" s="1058"/>
      <c r="EO543" s="1058"/>
      <c r="EP543" s="1058"/>
      <c r="EQ543" s="1058"/>
      <c r="ER543" s="1058"/>
      <c r="ES543" s="1058"/>
      <c r="ET543" s="1058"/>
      <c r="EU543" s="1058"/>
      <c r="EV543" s="1058"/>
      <c r="EW543" s="1058"/>
      <c r="EX543" s="1058"/>
      <c r="EY543" s="1058"/>
      <c r="EZ543" s="1058"/>
      <c r="FA543" s="1058"/>
      <c r="FB543" s="1058"/>
      <c r="FC543" s="1058"/>
      <c r="FD543" s="1058"/>
      <c r="FE543" s="1058"/>
      <c r="FF543" s="1058"/>
      <c r="FG543" s="1058"/>
      <c r="FH543" s="1058"/>
      <c r="FI543" s="1058"/>
      <c r="FJ543" s="1058"/>
      <c r="FK543" s="1058"/>
      <c r="FL543" s="1058"/>
      <c r="FM543" s="1058"/>
      <c r="FN543" s="1058"/>
      <c r="FO543" s="1058"/>
      <c r="FP543" s="1058"/>
      <c r="FQ543" s="1058"/>
      <c r="FR543" s="1058"/>
      <c r="FS543" s="1058"/>
      <c r="FT543" s="1058"/>
      <c r="FU543" s="1058"/>
      <c r="FV543" s="1058"/>
      <c r="FW543" s="1058"/>
      <c r="FX543" s="1058"/>
      <c r="FY543" s="1058"/>
      <c r="FZ543" s="1058"/>
      <c r="GA543" s="1058"/>
      <c r="GB543" s="1058"/>
      <c r="GC543" s="1058"/>
      <c r="GD543" s="1058"/>
      <c r="GE543" s="1058"/>
      <c r="GF543" s="1058"/>
      <c r="GG543" s="1058"/>
      <c r="GH543" s="1058"/>
      <c r="GI543" s="1058"/>
      <c r="GJ543" s="1058"/>
      <c r="GK543" s="1058"/>
      <c r="GL543" s="1058"/>
      <c r="GM543" s="1058"/>
      <c r="GN543" s="1058"/>
      <c r="GO543" s="1058"/>
      <c r="GP543" s="1058"/>
      <c r="GQ543" s="1058"/>
      <c r="GR543" s="1058"/>
      <c r="GS543" s="1058"/>
      <c r="GT543" s="1058"/>
      <c r="GU543" s="1058"/>
      <c r="GV543" s="1058"/>
      <c r="GW543" s="1058"/>
      <c r="GX543" s="1058"/>
      <c r="GY543" s="1058"/>
      <c r="GZ543" s="1058"/>
      <c r="HA543" s="1058"/>
      <c r="HB543" s="1058"/>
      <c r="HC543" s="1058"/>
      <c r="HD543" s="1058"/>
      <c r="HE543" s="1058"/>
      <c r="HF543" s="1058"/>
      <c r="HG543" s="1058"/>
      <c r="HH543" s="1058"/>
      <c r="HI543" s="1058"/>
      <c r="HJ543" s="1058"/>
      <c r="HK543" s="1058"/>
      <c r="HL543" s="1058"/>
      <c r="HM543" s="1058"/>
      <c r="HN543" s="1058"/>
      <c r="HO543" s="1058"/>
      <c r="HP543" s="1058"/>
      <c r="HQ543" s="1058"/>
      <c r="HR543" s="1058"/>
      <c r="HS543" s="1058"/>
      <c r="HT543" s="1058"/>
      <c r="HU543" s="1058"/>
      <c r="HV543" s="1058"/>
      <c r="HW543" s="1058"/>
      <c r="HX543" s="1058"/>
      <c r="HY543" s="1058"/>
      <c r="HZ543" s="1058"/>
      <c r="IA543" s="1058"/>
      <c r="IB543" s="1058"/>
      <c r="IC543" s="1058"/>
      <c r="ID543" s="1058"/>
      <c r="IE543" s="1058"/>
      <c r="IF543" s="1058"/>
      <c r="IG543" s="1058"/>
      <c r="IH543" s="1058"/>
      <c r="II543" s="1058"/>
      <c r="IJ543" s="1058"/>
      <c r="IK543" s="1058"/>
      <c r="IL543" s="1058"/>
      <c r="IM543" s="1058"/>
      <c r="IN543" s="1058"/>
      <c r="IO543" s="1058"/>
      <c r="IP543" s="1058"/>
      <c r="IQ543" s="1058"/>
      <c r="IR543" s="1058"/>
    </row>
    <row r="544" spans="1:252">
      <c r="A544" s="1327"/>
      <c r="B544" s="1328"/>
      <c r="C544" s="1328"/>
      <c r="D544" s="1329"/>
      <c r="E544" s="1330"/>
      <c r="F544" s="1517"/>
      <c r="G544" s="1058"/>
      <c r="H544" s="1058"/>
      <c r="I544" s="1058"/>
      <c r="J544" s="1058"/>
      <c r="K544" s="1058"/>
      <c r="L544" s="1058"/>
      <c r="M544" s="1058"/>
      <c r="N544" s="1058"/>
      <c r="O544" s="1058"/>
      <c r="P544" s="1058"/>
      <c r="Q544" s="1058"/>
      <c r="R544" s="1058"/>
      <c r="S544" s="1058"/>
      <c r="T544" s="1058"/>
      <c r="U544" s="1058"/>
      <c r="V544" s="1058"/>
      <c r="W544" s="1058"/>
      <c r="X544" s="1058"/>
      <c r="Y544" s="1058"/>
      <c r="Z544" s="1058"/>
      <c r="AA544" s="1058"/>
      <c r="AB544" s="1058"/>
      <c r="AC544" s="1058"/>
      <c r="AD544" s="1058"/>
      <c r="AE544" s="1058"/>
      <c r="AF544" s="1058"/>
      <c r="AG544" s="1058"/>
      <c r="AH544" s="1058"/>
      <c r="AI544" s="1058"/>
      <c r="AJ544" s="1058"/>
      <c r="AK544" s="1058"/>
      <c r="AL544" s="1058"/>
      <c r="AM544" s="1058"/>
      <c r="AN544" s="1058"/>
      <c r="AO544" s="1058"/>
      <c r="AP544" s="1058"/>
      <c r="AQ544" s="1058"/>
      <c r="AR544" s="1058"/>
      <c r="AS544" s="1058"/>
      <c r="AT544" s="1058"/>
      <c r="AU544" s="1058"/>
      <c r="AV544" s="1058"/>
      <c r="AW544" s="1058"/>
      <c r="AX544" s="1058"/>
      <c r="AY544" s="1058"/>
      <c r="AZ544" s="1058"/>
      <c r="BA544" s="1058"/>
      <c r="BB544" s="1058"/>
      <c r="BC544" s="1058"/>
      <c r="BD544" s="1058"/>
      <c r="BE544" s="1058"/>
      <c r="BF544" s="1058"/>
      <c r="BG544" s="1058"/>
      <c r="BH544" s="1058"/>
      <c r="BI544" s="1058"/>
      <c r="BJ544" s="1058"/>
      <c r="BK544" s="1058"/>
      <c r="BL544" s="1058"/>
      <c r="BM544" s="1058"/>
      <c r="BN544" s="1058"/>
      <c r="BO544" s="1058"/>
      <c r="BP544" s="1058"/>
      <c r="BQ544" s="1058"/>
      <c r="BR544" s="1058"/>
      <c r="BS544" s="1058"/>
      <c r="BT544" s="1058"/>
      <c r="BU544" s="1058"/>
      <c r="BV544" s="1058"/>
      <c r="BW544" s="1058"/>
      <c r="BX544" s="1058"/>
      <c r="BY544" s="1058"/>
      <c r="BZ544" s="1058"/>
      <c r="CA544" s="1058"/>
      <c r="CB544" s="1058"/>
      <c r="CC544" s="1058"/>
      <c r="CD544" s="1058"/>
      <c r="CE544" s="1058"/>
      <c r="CF544" s="1058"/>
      <c r="CG544" s="1058"/>
      <c r="CH544" s="1058"/>
      <c r="CI544" s="1058"/>
      <c r="CJ544" s="1058"/>
      <c r="CK544" s="1058"/>
      <c r="CL544" s="1058"/>
      <c r="CM544" s="1058"/>
      <c r="CN544" s="1058"/>
      <c r="CO544" s="1058"/>
      <c r="CP544" s="1058"/>
      <c r="CQ544" s="1058"/>
      <c r="CR544" s="1058"/>
      <c r="CS544" s="1058"/>
      <c r="CT544" s="1058"/>
      <c r="CU544" s="1058"/>
      <c r="CV544" s="1058"/>
      <c r="CW544" s="1058"/>
      <c r="CX544" s="1058"/>
      <c r="CY544" s="1058"/>
      <c r="CZ544" s="1058"/>
      <c r="DA544" s="1058"/>
      <c r="DB544" s="1058"/>
      <c r="DC544" s="1058"/>
      <c r="DD544" s="1058"/>
      <c r="DE544" s="1058"/>
      <c r="DF544" s="1058"/>
      <c r="DG544" s="1058"/>
      <c r="DH544" s="1058"/>
      <c r="DI544" s="1058"/>
      <c r="DJ544" s="1058"/>
      <c r="DK544" s="1058"/>
      <c r="DL544" s="1058"/>
      <c r="DM544" s="1058"/>
      <c r="DN544" s="1058"/>
      <c r="DO544" s="1058"/>
      <c r="DP544" s="1058"/>
      <c r="DQ544" s="1058"/>
      <c r="DR544" s="1058"/>
      <c r="DS544" s="1058"/>
      <c r="DT544" s="1058"/>
      <c r="DU544" s="1058"/>
      <c r="DV544" s="1058"/>
      <c r="DW544" s="1058"/>
      <c r="DX544" s="1058"/>
      <c r="DY544" s="1058"/>
      <c r="DZ544" s="1058"/>
      <c r="EA544" s="1058"/>
      <c r="EB544" s="1058"/>
      <c r="EC544" s="1058"/>
      <c r="ED544" s="1058"/>
      <c r="EE544" s="1058"/>
      <c r="EF544" s="1058"/>
      <c r="EG544" s="1058"/>
      <c r="EH544" s="1058"/>
      <c r="EI544" s="1058"/>
      <c r="EJ544" s="1058"/>
      <c r="EK544" s="1058"/>
      <c r="EL544" s="1058"/>
      <c r="EM544" s="1058"/>
      <c r="EN544" s="1058"/>
      <c r="EO544" s="1058"/>
      <c r="EP544" s="1058"/>
      <c r="EQ544" s="1058"/>
      <c r="ER544" s="1058"/>
      <c r="ES544" s="1058"/>
      <c r="ET544" s="1058"/>
      <c r="EU544" s="1058"/>
      <c r="EV544" s="1058"/>
      <c r="EW544" s="1058"/>
      <c r="EX544" s="1058"/>
      <c r="EY544" s="1058"/>
      <c r="EZ544" s="1058"/>
      <c r="FA544" s="1058"/>
      <c r="FB544" s="1058"/>
      <c r="FC544" s="1058"/>
      <c r="FD544" s="1058"/>
      <c r="FE544" s="1058"/>
      <c r="FF544" s="1058"/>
      <c r="FG544" s="1058"/>
      <c r="FH544" s="1058"/>
      <c r="FI544" s="1058"/>
      <c r="FJ544" s="1058"/>
      <c r="FK544" s="1058"/>
      <c r="FL544" s="1058"/>
      <c r="FM544" s="1058"/>
      <c r="FN544" s="1058"/>
      <c r="FO544" s="1058"/>
      <c r="FP544" s="1058"/>
      <c r="FQ544" s="1058"/>
      <c r="FR544" s="1058"/>
      <c r="FS544" s="1058"/>
      <c r="FT544" s="1058"/>
      <c r="FU544" s="1058"/>
      <c r="FV544" s="1058"/>
      <c r="FW544" s="1058"/>
      <c r="FX544" s="1058"/>
      <c r="FY544" s="1058"/>
      <c r="FZ544" s="1058"/>
      <c r="GA544" s="1058"/>
      <c r="GB544" s="1058"/>
      <c r="GC544" s="1058"/>
      <c r="GD544" s="1058"/>
      <c r="GE544" s="1058"/>
      <c r="GF544" s="1058"/>
      <c r="GG544" s="1058"/>
      <c r="GH544" s="1058"/>
      <c r="GI544" s="1058"/>
      <c r="GJ544" s="1058"/>
      <c r="GK544" s="1058"/>
      <c r="GL544" s="1058"/>
      <c r="GM544" s="1058"/>
      <c r="GN544" s="1058"/>
      <c r="GO544" s="1058"/>
      <c r="GP544" s="1058"/>
      <c r="GQ544" s="1058"/>
      <c r="GR544" s="1058"/>
      <c r="GS544" s="1058"/>
      <c r="GT544" s="1058"/>
      <c r="GU544" s="1058"/>
      <c r="GV544" s="1058"/>
      <c r="GW544" s="1058"/>
      <c r="GX544" s="1058"/>
      <c r="GY544" s="1058"/>
      <c r="GZ544" s="1058"/>
      <c r="HA544" s="1058"/>
      <c r="HB544" s="1058"/>
      <c r="HC544" s="1058"/>
      <c r="HD544" s="1058"/>
      <c r="HE544" s="1058"/>
      <c r="HF544" s="1058"/>
      <c r="HG544" s="1058"/>
      <c r="HH544" s="1058"/>
      <c r="HI544" s="1058"/>
      <c r="HJ544" s="1058"/>
      <c r="HK544" s="1058"/>
      <c r="HL544" s="1058"/>
      <c r="HM544" s="1058"/>
      <c r="HN544" s="1058"/>
      <c r="HO544" s="1058"/>
      <c r="HP544" s="1058"/>
      <c r="HQ544" s="1058"/>
      <c r="HR544" s="1058"/>
      <c r="HS544" s="1058"/>
      <c r="HT544" s="1058"/>
      <c r="HU544" s="1058"/>
      <c r="HV544" s="1058"/>
      <c r="HW544" s="1058"/>
      <c r="HX544" s="1058"/>
      <c r="HY544" s="1058"/>
      <c r="HZ544" s="1058"/>
      <c r="IA544" s="1058"/>
      <c r="IB544" s="1058"/>
      <c r="IC544" s="1058"/>
      <c r="ID544" s="1058"/>
      <c r="IE544" s="1058"/>
      <c r="IF544" s="1058"/>
      <c r="IG544" s="1058"/>
      <c r="IH544" s="1058"/>
      <c r="II544" s="1058"/>
      <c r="IJ544" s="1058"/>
      <c r="IK544" s="1058"/>
      <c r="IL544" s="1058"/>
      <c r="IM544" s="1058"/>
      <c r="IN544" s="1058"/>
      <c r="IO544" s="1058"/>
      <c r="IP544" s="1058"/>
      <c r="IQ544" s="1058"/>
      <c r="IR544" s="1058"/>
    </row>
    <row r="545" spans="1:252">
      <c r="A545" s="1327"/>
      <c r="B545" s="1331"/>
      <c r="C545" s="1331"/>
      <c r="D545" s="1332"/>
      <c r="E545" s="1333"/>
      <c r="F545" s="1517"/>
      <c r="G545" s="1058"/>
      <c r="H545" s="1058"/>
      <c r="I545" s="1058"/>
      <c r="J545" s="1058"/>
      <c r="K545" s="1058"/>
      <c r="L545" s="1058"/>
      <c r="M545" s="1058"/>
      <c r="N545" s="1058"/>
      <c r="O545" s="1058"/>
      <c r="P545" s="1058"/>
      <c r="Q545" s="1058"/>
      <c r="R545" s="1058"/>
      <c r="S545" s="1058"/>
      <c r="T545" s="1058"/>
      <c r="U545" s="1058"/>
      <c r="V545" s="1058"/>
      <c r="W545" s="1058"/>
      <c r="X545" s="1058"/>
      <c r="Y545" s="1058"/>
      <c r="Z545" s="1058"/>
      <c r="AA545" s="1058"/>
      <c r="AB545" s="1058"/>
      <c r="AC545" s="1058"/>
      <c r="AD545" s="1058"/>
      <c r="AE545" s="1058"/>
      <c r="AF545" s="1058"/>
      <c r="AG545" s="1058"/>
      <c r="AH545" s="1058"/>
      <c r="AI545" s="1058"/>
      <c r="AJ545" s="1058"/>
      <c r="AK545" s="1058"/>
      <c r="AL545" s="1058"/>
      <c r="AM545" s="1058"/>
      <c r="AN545" s="1058"/>
      <c r="AO545" s="1058"/>
      <c r="AP545" s="1058"/>
      <c r="AQ545" s="1058"/>
      <c r="AR545" s="1058"/>
      <c r="AS545" s="1058"/>
      <c r="AT545" s="1058"/>
      <c r="AU545" s="1058"/>
      <c r="AV545" s="1058"/>
      <c r="AW545" s="1058"/>
      <c r="AX545" s="1058"/>
      <c r="AY545" s="1058"/>
      <c r="AZ545" s="1058"/>
      <c r="BA545" s="1058"/>
      <c r="BB545" s="1058"/>
      <c r="BC545" s="1058"/>
      <c r="BD545" s="1058"/>
      <c r="BE545" s="1058"/>
      <c r="BF545" s="1058"/>
      <c r="BG545" s="1058"/>
      <c r="BH545" s="1058"/>
      <c r="BI545" s="1058"/>
      <c r="BJ545" s="1058"/>
      <c r="BK545" s="1058"/>
      <c r="BL545" s="1058"/>
      <c r="BM545" s="1058"/>
      <c r="BN545" s="1058"/>
      <c r="BO545" s="1058"/>
      <c r="BP545" s="1058"/>
      <c r="BQ545" s="1058"/>
      <c r="BR545" s="1058"/>
      <c r="BS545" s="1058"/>
      <c r="BT545" s="1058"/>
      <c r="BU545" s="1058"/>
      <c r="BV545" s="1058"/>
      <c r="BW545" s="1058"/>
      <c r="BX545" s="1058"/>
      <c r="BY545" s="1058"/>
      <c r="BZ545" s="1058"/>
      <c r="CA545" s="1058"/>
      <c r="CB545" s="1058"/>
      <c r="CC545" s="1058"/>
      <c r="CD545" s="1058"/>
      <c r="CE545" s="1058"/>
      <c r="CF545" s="1058"/>
      <c r="CG545" s="1058"/>
      <c r="CH545" s="1058"/>
      <c r="CI545" s="1058"/>
      <c r="CJ545" s="1058"/>
      <c r="CK545" s="1058"/>
      <c r="CL545" s="1058"/>
      <c r="CM545" s="1058"/>
      <c r="CN545" s="1058"/>
      <c r="CO545" s="1058"/>
      <c r="CP545" s="1058"/>
      <c r="CQ545" s="1058"/>
      <c r="CR545" s="1058"/>
      <c r="CS545" s="1058"/>
      <c r="CT545" s="1058"/>
      <c r="CU545" s="1058"/>
      <c r="CV545" s="1058"/>
      <c r="CW545" s="1058"/>
      <c r="CX545" s="1058"/>
      <c r="CY545" s="1058"/>
      <c r="CZ545" s="1058"/>
      <c r="DA545" s="1058"/>
      <c r="DB545" s="1058"/>
      <c r="DC545" s="1058"/>
      <c r="DD545" s="1058"/>
      <c r="DE545" s="1058"/>
      <c r="DF545" s="1058"/>
      <c r="DG545" s="1058"/>
      <c r="DH545" s="1058"/>
      <c r="DI545" s="1058"/>
      <c r="DJ545" s="1058"/>
      <c r="DK545" s="1058"/>
      <c r="DL545" s="1058"/>
      <c r="DM545" s="1058"/>
      <c r="DN545" s="1058"/>
      <c r="DO545" s="1058"/>
      <c r="DP545" s="1058"/>
      <c r="DQ545" s="1058"/>
      <c r="DR545" s="1058"/>
      <c r="DS545" s="1058"/>
      <c r="DT545" s="1058"/>
      <c r="DU545" s="1058"/>
      <c r="DV545" s="1058"/>
      <c r="DW545" s="1058"/>
      <c r="DX545" s="1058"/>
      <c r="DY545" s="1058"/>
      <c r="DZ545" s="1058"/>
      <c r="EA545" s="1058"/>
      <c r="EB545" s="1058"/>
      <c r="EC545" s="1058"/>
      <c r="ED545" s="1058"/>
      <c r="EE545" s="1058"/>
      <c r="EF545" s="1058"/>
      <c r="EG545" s="1058"/>
      <c r="EH545" s="1058"/>
      <c r="EI545" s="1058"/>
      <c r="EJ545" s="1058"/>
      <c r="EK545" s="1058"/>
      <c r="EL545" s="1058"/>
      <c r="EM545" s="1058"/>
      <c r="EN545" s="1058"/>
      <c r="EO545" s="1058"/>
      <c r="EP545" s="1058"/>
      <c r="EQ545" s="1058"/>
      <c r="ER545" s="1058"/>
      <c r="ES545" s="1058"/>
      <c r="ET545" s="1058"/>
      <c r="EU545" s="1058"/>
      <c r="EV545" s="1058"/>
      <c r="EW545" s="1058"/>
      <c r="EX545" s="1058"/>
      <c r="EY545" s="1058"/>
      <c r="EZ545" s="1058"/>
      <c r="FA545" s="1058"/>
      <c r="FB545" s="1058"/>
      <c r="FC545" s="1058"/>
      <c r="FD545" s="1058"/>
      <c r="FE545" s="1058"/>
      <c r="FF545" s="1058"/>
      <c r="FG545" s="1058"/>
      <c r="FH545" s="1058"/>
      <c r="FI545" s="1058"/>
      <c r="FJ545" s="1058"/>
      <c r="FK545" s="1058"/>
      <c r="FL545" s="1058"/>
      <c r="FM545" s="1058"/>
      <c r="FN545" s="1058"/>
      <c r="FO545" s="1058"/>
      <c r="FP545" s="1058"/>
      <c r="FQ545" s="1058"/>
      <c r="FR545" s="1058"/>
      <c r="FS545" s="1058"/>
      <c r="FT545" s="1058"/>
      <c r="FU545" s="1058"/>
      <c r="FV545" s="1058"/>
      <c r="FW545" s="1058"/>
      <c r="FX545" s="1058"/>
      <c r="FY545" s="1058"/>
      <c r="FZ545" s="1058"/>
      <c r="GA545" s="1058"/>
      <c r="GB545" s="1058"/>
      <c r="GC545" s="1058"/>
      <c r="GD545" s="1058"/>
      <c r="GE545" s="1058"/>
      <c r="GF545" s="1058"/>
      <c r="GG545" s="1058"/>
      <c r="GH545" s="1058"/>
      <c r="GI545" s="1058"/>
      <c r="GJ545" s="1058"/>
      <c r="GK545" s="1058"/>
      <c r="GL545" s="1058"/>
      <c r="GM545" s="1058"/>
      <c r="GN545" s="1058"/>
      <c r="GO545" s="1058"/>
      <c r="GP545" s="1058"/>
      <c r="GQ545" s="1058"/>
      <c r="GR545" s="1058"/>
      <c r="GS545" s="1058"/>
      <c r="GT545" s="1058"/>
      <c r="GU545" s="1058"/>
      <c r="GV545" s="1058"/>
      <c r="GW545" s="1058"/>
      <c r="GX545" s="1058"/>
      <c r="GY545" s="1058"/>
      <c r="GZ545" s="1058"/>
      <c r="HA545" s="1058"/>
      <c r="HB545" s="1058"/>
      <c r="HC545" s="1058"/>
      <c r="HD545" s="1058"/>
      <c r="HE545" s="1058"/>
      <c r="HF545" s="1058"/>
      <c r="HG545" s="1058"/>
      <c r="HH545" s="1058"/>
      <c r="HI545" s="1058"/>
      <c r="HJ545" s="1058"/>
      <c r="HK545" s="1058"/>
      <c r="HL545" s="1058"/>
      <c r="HM545" s="1058"/>
      <c r="HN545" s="1058"/>
      <c r="HO545" s="1058"/>
      <c r="HP545" s="1058"/>
      <c r="HQ545" s="1058"/>
      <c r="HR545" s="1058"/>
      <c r="HS545" s="1058"/>
      <c r="HT545" s="1058"/>
      <c r="HU545" s="1058"/>
      <c r="HV545" s="1058"/>
      <c r="HW545" s="1058"/>
      <c r="HX545" s="1058"/>
      <c r="HY545" s="1058"/>
      <c r="HZ545" s="1058"/>
      <c r="IA545" s="1058"/>
      <c r="IB545" s="1058"/>
      <c r="IC545" s="1058"/>
      <c r="ID545" s="1058"/>
      <c r="IE545" s="1058"/>
      <c r="IF545" s="1058"/>
      <c r="IG545" s="1058"/>
      <c r="IH545" s="1058"/>
      <c r="II545" s="1058"/>
      <c r="IJ545" s="1058"/>
      <c r="IK545" s="1058"/>
      <c r="IL545" s="1058"/>
      <c r="IM545" s="1058"/>
      <c r="IN545" s="1058"/>
      <c r="IO545" s="1058"/>
      <c r="IP545" s="1058"/>
      <c r="IQ545" s="1058"/>
      <c r="IR545" s="1058"/>
    </row>
    <row r="546" spans="1:252">
      <c r="A546" s="1334"/>
      <c r="B546" s="1335"/>
      <c r="C546" s="1335"/>
      <c r="D546" s="1329"/>
      <c r="E546" s="1310"/>
      <c r="F546" s="1517"/>
      <c r="G546" s="1058"/>
      <c r="H546" s="1058"/>
      <c r="I546" s="1058"/>
      <c r="J546" s="1058"/>
      <c r="K546" s="1058"/>
      <c r="L546" s="1058"/>
      <c r="M546" s="1058"/>
      <c r="N546" s="1058"/>
      <c r="O546" s="1058"/>
      <c r="P546" s="1058"/>
      <c r="Q546" s="1058"/>
      <c r="R546" s="1058"/>
      <c r="S546" s="1058"/>
      <c r="T546" s="1058"/>
      <c r="U546" s="1058"/>
      <c r="V546" s="1058"/>
      <c r="W546" s="1058"/>
      <c r="X546" s="1058"/>
      <c r="Y546" s="1058"/>
      <c r="Z546" s="1058"/>
      <c r="AA546" s="1058"/>
      <c r="AB546" s="1058"/>
      <c r="AC546" s="1058"/>
      <c r="AD546" s="1058"/>
      <c r="AE546" s="1058"/>
      <c r="AF546" s="1058"/>
      <c r="AG546" s="1058"/>
      <c r="AH546" s="1058"/>
      <c r="AI546" s="1058"/>
      <c r="AJ546" s="1058"/>
      <c r="AK546" s="1058"/>
      <c r="AL546" s="1058"/>
      <c r="AM546" s="1058"/>
      <c r="AN546" s="1058"/>
      <c r="AO546" s="1058"/>
      <c r="AP546" s="1058"/>
      <c r="AQ546" s="1058"/>
      <c r="AR546" s="1058"/>
      <c r="AS546" s="1058"/>
      <c r="AT546" s="1058"/>
      <c r="AU546" s="1058"/>
      <c r="AV546" s="1058"/>
      <c r="AW546" s="1058"/>
      <c r="AX546" s="1058"/>
      <c r="AY546" s="1058"/>
      <c r="AZ546" s="1058"/>
      <c r="BA546" s="1058"/>
      <c r="BB546" s="1058"/>
      <c r="BC546" s="1058"/>
      <c r="BD546" s="1058"/>
      <c r="BE546" s="1058"/>
      <c r="BF546" s="1058"/>
      <c r="BG546" s="1058"/>
      <c r="BH546" s="1058"/>
      <c r="BI546" s="1058"/>
      <c r="BJ546" s="1058"/>
      <c r="BK546" s="1058"/>
      <c r="BL546" s="1058"/>
      <c r="BM546" s="1058"/>
      <c r="BN546" s="1058"/>
      <c r="BO546" s="1058"/>
      <c r="BP546" s="1058"/>
      <c r="BQ546" s="1058"/>
      <c r="BR546" s="1058"/>
      <c r="BS546" s="1058"/>
      <c r="BT546" s="1058"/>
      <c r="BU546" s="1058"/>
      <c r="BV546" s="1058"/>
      <c r="BW546" s="1058"/>
      <c r="BX546" s="1058"/>
      <c r="BY546" s="1058"/>
      <c r="BZ546" s="1058"/>
      <c r="CA546" s="1058"/>
      <c r="CB546" s="1058"/>
      <c r="CC546" s="1058"/>
      <c r="CD546" s="1058"/>
      <c r="CE546" s="1058"/>
      <c r="CF546" s="1058"/>
      <c r="CG546" s="1058"/>
      <c r="CH546" s="1058"/>
      <c r="CI546" s="1058"/>
      <c r="CJ546" s="1058"/>
      <c r="CK546" s="1058"/>
      <c r="CL546" s="1058"/>
      <c r="CM546" s="1058"/>
      <c r="CN546" s="1058"/>
      <c r="CO546" s="1058"/>
      <c r="CP546" s="1058"/>
      <c r="CQ546" s="1058"/>
      <c r="CR546" s="1058"/>
      <c r="CS546" s="1058"/>
      <c r="CT546" s="1058"/>
      <c r="CU546" s="1058"/>
      <c r="CV546" s="1058"/>
      <c r="CW546" s="1058"/>
      <c r="CX546" s="1058"/>
      <c r="CY546" s="1058"/>
      <c r="CZ546" s="1058"/>
      <c r="DA546" s="1058"/>
      <c r="DB546" s="1058"/>
      <c r="DC546" s="1058"/>
      <c r="DD546" s="1058"/>
      <c r="DE546" s="1058"/>
      <c r="DF546" s="1058"/>
      <c r="DG546" s="1058"/>
      <c r="DH546" s="1058"/>
      <c r="DI546" s="1058"/>
      <c r="DJ546" s="1058"/>
      <c r="DK546" s="1058"/>
      <c r="DL546" s="1058"/>
      <c r="DM546" s="1058"/>
      <c r="DN546" s="1058"/>
      <c r="DO546" s="1058"/>
      <c r="DP546" s="1058"/>
      <c r="DQ546" s="1058"/>
      <c r="DR546" s="1058"/>
      <c r="DS546" s="1058"/>
      <c r="DT546" s="1058"/>
      <c r="DU546" s="1058"/>
      <c r="DV546" s="1058"/>
      <c r="DW546" s="1058"/>
      <c r="DX546" s="1058"/>
      <c r="DY546" s="1058"/>
      <c r="DZ546" s="1058"/>
      <c r="EA546" s="1058"/>
      <c r="EB546" s="1058"/>
      <c r="EC546" s="1058"/>
      <c r="ED546" s="1058"/>
      <c r="EE546" s="1058"/>
      <c r="EF546" s="1058"/>
      <c r="EG546" s="1058"/>
      <c r="EH546" s="1058"/>
      <c r="EI546" s="1058"/>
      <c r="EJ546" s="1058"/>
      <c r="EK546" s="1058"/>
      <c r="EL546" s="1058"/>
      <c r="EM546" s="1058"/>
      <c r="EN546" s="1058"/>
      <c r="EO546" s="1058"/>
      <c r="EP546" s="1058"/>
      <c r="EQ546" s="1058"/>
      <c r="ER546" s="1058"/>
      <c r="ES546" s="1058"/>
      <c r="ET546" s="1058"/>
      <c r="EU546" s="1058"/>
      <c r="EV546" s="1058"/>
      <c r="EW546" s="1058"/>
      <c r="EX546" s="1058"/>
      <c r="EY546" s="1058"/>
      <c r="EZ546" s="1058"/>
      <c r="FA546" s="1058"/>
      <c r="FB546" s="1058"/>
      <c r="FC546" s="1058"/>
      <c r="FD546" s="1058"/>
      <c r="FE546" s="1058"/>
      <c r="FF546" s="1058"/>
      <c r="FG546" s="1058"/>
      <c r="FH546" s="1058"/>
      <c r="FI546" s="1058"/>
      <c r="FJ546" s="1058"/>
      <c r="FK546" s="1058"/>
      <c r="FL546" s="1058"/>
      <c r="FM546" s="1058"/>
      <c r="FN546" s="1058"/>
      <c r="FO546" s="1058"/>
      <c r="FP546" s="1058"/>
      <c r="FQ546" s="1058"/>
      <c r="FR546" s="1058"/>
      <c r="FS546" s="1058"/>
      <c r="FT546" s="1058"/>
      <c r="FU546" s="1058"/>
      <c r="FV546" s="1058"/>
      <c r="FW546" s="1058"/>
      <c r="FX546" s="1058"/>
      <c r="FY546" s="1058"/>
      <c r="FZ546" s="1058"/>
      <c r="GA546" s="1058"/>
      <c r="GB546" s="1058"/>
      <c r="GC546" s="1058"/>
      <c r="GD546" s="1058"/>
      <c r="GE546" s="1058"/>
      <c r="GF546" s="1058"/>
      <c r="GG546" s="1058"/>
      <c r="GH546" s="1058"/>
      <c r="GI546" s="1058"/>
      <c r="GJ546" s="1058"/>
      <c r="GK546" s="1058"/>
      <c r="GL546" s="1058"/>
      <c r="GM546" s="1058"/>
      <c r="GN546" s="1058"/>
      <c r="GO546" s="1058"/>
      <c r="GP546" s="1058"/>
      <c r="GQ546" s="1058"/>
      <c r="GR546" s="1058"/>
      <c r="GS546" s="1058"/>
      <c r="GT546" s="1058"/>
      <c r="GU546" s="1058"/>
      <c r="GV546" s="1058"/>
      <c r="GW546" s="1058"/>
      <c r="GX546" s="1058"/>
      <c r="GY546" s="1058"/>
      <c r="GZ546" s="1058"/>
      <c r="HA546" s="1058"/>
      <c r="HB546" s="1058"/>
      <c r="HC546" s="1058"/>
      <c r="HD546" s="1058"/>
      <c r="HE546" s="1058"/>
      <c r="HF546" s="1058"/>
      <c r="HG546" s="1058"/>
      <c r="HH546" s="1058"/>
      <c r="HI546" s="1058"/>
      <c r="HJ546" s="1058"/>
      <c r="HK546" s="1058"/>
      <c r="HL546" s="1058"/>
      <c r="HM546" s="1058"/>
      <c r="HN546" s="1058"/>
      <c r="HO546" s="1058"/>
      <c r="HP546" s="1058"/>
      <c r="HQ546" s="1058"/>
      <c r="HR546" s="1058"/>
      <c r="HS546" s="1058"/>
      <c r="HT546" s="1058"/>
      <c r="HU546" s="1058"/>
      <c r="HV546" s="1058"/>
      <c r="HW546" s="1058"/>
      <c r="HX546" s="1058"/>
      <c r="HY546" s="1058"/>
      <c r="HZ546" s="1058"/>
      <c r="IA546" s="1058"/>
      <c r="IB546" s="1058"/>
      <c r="IC546" s="1058"/>
      <c r="ID546" s="1058"/>
      <c r="IE546" s="1058"/>
      <c r="IF546" s="1058"/>
      <c r="IG546" s="1058"/>
      <c r="IH546" s="1058"/>
      <c r="II546" s="1058"/>
      <c r="IJ546" s="1058"/>
      <c r="IK546" s="1058"/>
      <c r="IL546" s="1058"/>
      <c r="IM546" s="1058"/>
      <c r="IN546" s="1058"/>
      <c r="IO546" s="1058"/>
      <c r="IP546" s="1058"/>
      <c r="IQ546" s="1058"/>
      <c r="IR546" s="1058"/>
    </row>
    <row r="547" spans="1:252">
      <c r="A547" s="1336" t="s">
        <v>1390</v>
      </c>
      <c r="B547" s="1337" t="s">
        <v>1389</v>
      </c>
      <c r="C547" s="1337"/>
      <c r="D547" s="1338"/>
      <c r="E547" s="1339"/>
      <c r="F547" s="1517"/>
      <c r="G547" s="1058"/>
      <c r="H547" s="1058"/>
      <c r="I547" s="1058"/>
      <c r="J547" s="1058"/>
      <c r="K547" s="1058"/>
      <c r="L547" s="1058"/>
      <c r="M547" s="1058"/>
      <c r="N547" s="1058"/>
      <c r="O547" s="1058"/>
      <c r="P547" s="1058"/>
      <c r="Q547" s="1058"/>
      <c r="R547" s="1058"/>
      <c r="S547" s="1058"/>
      <c r="T547" s="1058"/>
      <c r="U547" s="1058"/>
      <c r="V547" s="1058"/>
      <c r="W547" s="1058"/>
      <c r="X547" s="1058"/>
      <c r="Y547" s="1058"/>
      <c r="Z547" s="1058"/>
      <c r="AA547" s="1058"/>
      <c r="AB547" s="1058"/>
      <c r="AC547" s="1058"/>
      <c r="AD547" s="1058"/>
      <c r="AE547" s="1058"/>
      <c r="AF547" s="1058"/>
      <c r="AG547" s="1058"/>
      <c r="AH547" s="1058"/>
      <c r="AI547" s="1058"/>
      <c r="AJ547" s="1058"/>
      <c r="AK547" s="1058"/>
      <c r="AL547" s="1058"/>
      <c r="AM547" s="1058"/>
      <c r="AN547" s="1058"/>
      <c r="AO547" s="1058"/>
      <c r="AP547" s="1058"/>
      <c r="AQ547" s="1058"/>
      <c r="AR547" s="1058"/>
      <c r="AS547" s="1058"/>
      <c r="AT547" s="1058"/>
      <c r="AU547" s="1058"/>
      <c r="AV547" s="1058"/>
      <c r="AW547" s="1058"/>
      <c r="AX547" s="1058"/>
      <c r="AY547" s="1058"/>
      <c r="AZ547" s="1058"/>
      <c r="BA547" s="1058"/>
      <c r="BB547" s="1058"/>
      <c r="BC547" s="1058"/>
      <c r="BD547" s="1058"/>
      <c r="BE547" s="1058"/>
      <c r="BF547" s="1058"/>
      <c r="BG547" s="1058"/>
      <c r="BH547" s="1058"/>
      <c r="BI547" s="1058"/>
      <c r="BJ547" s="1058"/>
      <c r="BK547" s="1058"/>
      <c r="BL547" s="1058"/>
      <c r="BM547" s="1058"/>
      <c r="BN547" s="1058"/>
      <c r="BO547" s="1058"/>
      <c r="BP547" s="1058"/>
      <c r="BQ547" s="1058"/>
      <c r="BR547" s="1058"/>
      <c r="BS547" s="1058"/>
      <c r="BT547" s="1058"/>
      <c r="BU547" s="1058"/>
      <c r="BV547" s="1058"/>
      <c r="BW547" s="1058"/>
      <c r="BX547" s="1058"/>
      <c r="BY547" s="1058"/>
      <c r="BZ547" s="1058"/>
      <c r="CA547" s="1058"/>
      <c r="CB547" s="1058"/>
      <c r="CC547" s="1058"/>
      <c r="CD547" s="1058"/>
      <c r="CE547" s="1058"/>
      <c r="CF547" s="1058"/>
      <c r="CG547" s="1058"/>
      <c r="CH547" s="1058"/>
      <c r="CI547" s="1058"/>
      <c r="CJ547" s="1058"/>
      <c r="CK547" s="1058"/>
      <c r="CL547" s="1058"/>
      <c r="CM547" s="1058"/>
      <c r="CN547" s="1058"/>
      <c r="CO547" s="1058"/>
      <c r="CP547" s="1058"/>
      <c r="CQ547" s="1058"/>
      <c r="CR547" s="1058"/>
      <c r="CS547" s="1058"/>
      <c r="CT547" s="1058"/>
      <c r="CU547" s="1058"/>
      <c r="CV547" s="1058"/>
      <c r="CW547" s="1058"/>
      <c r="CX547" s="1058"/>
      <c r="CY547" s="1058"/>
      <c r="CZ547" s="1058"/>
      <c r="DA547" s="1058"/>
      <c r="DB547" s="1058"/>
      <c r="DC547" s="1058"/>
      <c r="DD547" s="1058"/>
      <c r="DE547" s="1058"/>
      <c r="DF547" s="1058"/>
      <c r="DG547" s="1058"/>
      <c r="DH547" s="1058"/>
      <c r="DI547" s="1058"/>
      <c r="DJ547" s="1058"/>
      <c r="DK547" s="1058"/>
      <c r="DL547" s="1058"/>
      <c r="DM547" s="1058"/>
      <c r="DN547" s="1058"/>
      <c r="DO547" s="1058"/>
      <c r="DP547" s="1058"/>
      <c r="DQ547" s="1058"/>
      <c r="DR547" s="1058"/>
      <c r="DS547" s="1058"/>
      <c r="DT547" s="1058"/>
      <c r="DU547" s="1058"/>
      <c r="DV547" s="1058"/>
      <c r="DW547" s="1058"/>
      <c r="DX547" s="1058"/>
      <c r="DY547" s="1058"/>
      <c r="DZ547" s="1058"/>
      <c r="EA547" s="1058"/>
      <c r="EB547" s="1058"/>
      <c r="EC547" s="1058"/>
      <c r="ED547" s="1058"/>
      <c r="EE547" s="1058"/>
      <c r="EF547" s="1058"/>
      <c r="EG547" s="1058"/>
      <c r="EH547" s="1058"/>
      <c r="EI547" s="1058"/>
      <c r="EJ547" s="1058"/>
      <c r="EK547" s="1058"/>
      <c r="EL547" s="1058"/>
      <c r="EM547" s="1058"/>
      <c r="EN547" s="1058"/>
      <c r="EO547" s="1058"/>
      <c r="EP547" s="1058"/>
      <c r="EQ547" s="1058"/>
      <c r="ER547" s="1058"/>
      <c r="ES547" s="1058"/>
      <c r="ET547" s="1058"/>
      <c r="EU547" s="1058"/>
      <c r="EV547" s="1058"/>
      <c r="EW547" s="1058"/>
      <c r="EX547" s="1058"/>
      <c r="EY547" s="1058"/>
      <c r="EZ547" s="1058"/>
      <c r="FA547" s="1058"/>
      <c r="FB547" s="1058"/>
      <c r="FC547" s="1058"/>
      <c r="FD547" s="1058"/>
      <c r="FE547" s="1058"/>
      <c r="FF547" s="1058"/>
      <c r="FG547" s="1058"/>
      <c r="FH547" s="1058"/>
      <c r="FI547" s="1058"/>
      <c r="FJ547" s="1058"/>
      <c r="FK547" s="1058"/>
      <c r="FL547" s="1058"/>
      <c r="FM547" s="1058"/>
      <c r="FN547" s="1058"/>
      <c r="FO547" s="1058"/>
      <c r="FP547" s="1058"/>
      <c r="FQ547" s="1058"/>
      <c r="FR547" s="1058"/>
      <c r="FS547" s="1058"/>
      <c r="FT547" s="1058"/>
      <c r="FU547" s="1058"/>
      <c r="FV547" s="1058"/>
      <c r="FW547" s="1058"/>
      <c r="FX547" s="1058"/>
      <c r="FY547" s="1058"/>
      <c r="FZ547" s="1058"/>
      <c r="GA547" s="1058"/>
      <c r="GB547" s="1058"/>
      <c r="GC547" s="1058"/>
      <c r="GD547" s="1058"/>
      <c r="GE547" s="1058"/>
      <c r="GF547" s="1058"/>
      <c r="GG547" s="1058"/>
      <c r="GH547" s="1058"/>
      <c r="GI547" s="1058"/>
      <c r="GJ547" s="1058"/>
      <c r="GK547" s="1058"/>
      <c r="GL547" s="1058"/>
      <c r="GM547" s="1058"/>
      <c r="GN547" s="1058"/>
      <c r="GO547" s="1058"/>
      <c r="GP547" s="1058"/>
      <c r="GQ547" s="1058"/>
      <c r="GR547" s="1058"/>
      <c r="GS547" s="1058"/>
      <c r="GT547" s="1058"/>
      <c r="GU547" s="1058"/>
      <c r="GV547" s="1058"/>
      <c r="GW547" s="1058"/>
      <c r="GX547" s="1058"/>
      <c r="GY547" s="1058"/>
      <c r="GZ547" s="1058"/>
      <c r="HA547" s="1058"/>
      <c r="HB547" s="1058"/>
      <c r="HC547" s="1058"/>
      <c r="HD547" s="1058"/>
      <c r="HE547" s="1058"/>
      <c r="HF547" s="1058"/>
      <c r="HG547" s="1058"/>
      <c r="HH547" s="1058"/>
      <c r="HI547" s="1058"/>
      <c r="HJ547" s="1058"/>
      <c r="HK547" s="1058"/>
      <c r="HL547" s="1058"/>
      <c r="HM547" s="1058"/>
      <c r="HN547" s="1058"/>
      <c r="HO547" s="1058"/>
      <c r="HP547" s="1058"/>
      <c r="HQ547" s="1058"/>
      <c r="HR547" s="1058"/>
      <c r="HS547" s="1058"/>
      <c r="HT547" s="1058"/>
      <c r="HU547" s="1058"/>
      <c r="HV547" s="1058"/>
      <c r="HW547" s="1058"/>
      <c r="HX547" s="1058"/>
      <c r="HY547" s="1058"/>
      <c r="HZ547" s="1058"/>
      <c r="IA547" s="1058"/>
      <c r="IB547" s="1058"/>
      <c r="IC547" s="1058"/>
      <c r="ID547" s="1058"/>
      <c r="IE547" s="1058"/>
      <c r="IF547" s="1058"/>
      <c r="IG547" s="1058"/>
      <c r="IH547" s="1058"/>
      <c r="II547" s="1058"/>
      <c r="IJ547" s="1058"/>
      <c r="IK547" s="1058"/>
      <c r="IL547" s="1058"/>
      <c r="IM547" s="1058"/>
      <c r="IN547" s="1058"/>
      <c r="IO547" s="1058"/>
      <c r="IP547" s="1058"/>
      <c r="IQ547" s="1058"/>
      <c r="IR547" s="1058"/>
    </row>
    <row r="548" spans="1:252">
      <c r="A548" s="1340"/>
      <c r="B548" s="1341"/>
      <c r="C548" s="1341"/>
      <c r="D548" s="1338"/>
      <c r="E548" s="1339"/>
      <c r="F548" s="1517"/>
      <c r="G548" s="1058"/>
      <c r="H548" s="1058"/>
      <c r="I548" s="1058"/>
      <c r="J548" s="1058"/>
      <c r="K548" s="1058"/>
      <c r="L548" s="1058"/>
      <c r="M548" s="1058"/>
      <c r="N548" s="1058"/>
      <c r="O548" s="1058"/>
      <c r="P548" s="1058"/>
      <c r="Q548" s="1058"/>
      <c r="R548" s="1058"/>
      <c r="S548" s="1058"/>
      <c r="T548" s="1058"/>
      <c r="U548" s="1058"/>
      <c r="V548" s="1058"/>
      <c r="W548" s="1058"/>
      <c r="X548" s="1058"/>
      <c r="Y548" s="1058"/>
      <c r="Z548" s="1058"/>
      <c r="AA548" s="1058"/>
      <c r="AB548" s="1058"/>
      <c r="AC548" s="1058"/>
      <c r="AD548" s="1058"/>
      <c r="AE548" s="1058"/>
      <c r="AF548" s="1058"/>
      <c r="AG548" s="1058"/>
      <c r="AH548" s="1058"/>
      <c r="AI548" s="1058"/>
      <c r="AJ548" s="1058"/>
      <c r="AK548" s="1058"/>
      <c r="AL548" s="1058"/>
      <c r="AM548" s="1058"/>
      <c r="AN548" s="1058"/>
      <c r="AO548" s="1058"/>
      <c r="AP548" s="1058"/>
      <c r="AQ548" s="1058"/>
      <c r="AR548" s="1058"/>
      <c r="AS548" s="1058"/>
      <c r="AT548" s="1058"/>
      <c r="AU548" s="1058"/>
      <c r="AV548" s="1058"/>
      <c r="AW548" s="1058"/>
      <c r="AX548" s="1058"/>
      <c r="AY548" s="1058"/>
      <c r="AZ548" s="1058"/>
      <c r="BA548" s="1058"/>
      <c r="BB548" s="1058"/>
      <c r="BC548" s="1058"/>
      <c r="BD548" s="1058"/>
      <c r="BE548" s="1058"/>
      <c r="BF548" s="1058"/>
      <c r="BG548" s="1058"/>
      <c r="BH548" s="1058"/>
      <c r="BI548" s="1058"/>
      <c r="BJ548" s="1058"/>
      <c r="BK548" s="1058"/>
      <c r="BL548" s="1058"/>
      <c r="BM548" s="1058"/>
      <c r="BN548" s="1058"/>
      <c r="BO548" s="1058"/>
      <c r="BP548" s="1058"/>
      <c r="BQ548" s="1058"/>
      <c r="BR548" s="1058"/>
      <c r="BS548" s="1058"/>
      <c r="BT548" s="1058"/>
      <c r="BU548" s="1058"/>
      <c r="BV548" s="1058"/>
      <c r="BW548" s="1058"/>
      <c r="BX548" s="1058"/>
      <c r="BY548" s="1058"/>
      <c r="BZ548" s="1058"/>
      <c r="CA548" s="1058"/>
      <c r="CB548" s="1058"/>
      <c r="CC548" s="1058"/>
      <c r="CD548" s="1058"/>
      <c r="CE548" s="1058"/>
      <c r="CF548" s="1058"/>
      <c r="CG548" s="1058"/>
      <c r="CH548" s="1058"/>
      <c r="CI548" s="1058"/>
      <c r="CJ548" s="1058"/>
      <c r="CK548" s="1058"/>
      <c r="CL548" s="1058"/>
      <c r="CM548" s="1058"/>
      <c r="CN548" s="1058"/>
      <c r="CO548" s="1058"/>
      <c r="CP548" s="1058"/>
      <c r="CQ548" s="1058"/>
      <c r="CR548" s="1058"/>
      <c r="CS548" s="1058"/>
      <c r="CT548" s="1058"/>
      <c r="CU548" s="1058"/>
      <c r="CV548" s="1058"/>
      <c r="CW548" s="1058"/>
      <c r="CX548" s="1058"/>
      <c r="CY548" s="1058"/>
      <c r="CZ548" s="1058"/>
      <c r="DA548" s="1058"/>
      <c r="DB548" s="1058"/>
      <c r="DC548" s="1058"/>
      <c r="DD548" s="1058"/>
      <c r="DE548" s="1058"/>
      <c r="DF548" s="1058"/>
      <c r="DG548" s="1058"/>
      <c r="DH548" s="1058"/>
      <c r="DI548" s="1058"/>
      <c r="DJ548" s="1058"/>
      <c r="DK548" s="1058"/>
      <c r="DL548" s="1058"/>
      <c r="DM548" s="1058"/>
      <c r="DN548" s="1058"/>
      <c r="DO548" s="1058"/>
      <c r="DP548" s="1058"/>
      <c r="DQ548" s="1058"/>
      <c r="DR548" s="1058"/>
      <c r="DS548" s="1058"/>
      <c r="DT548" s="1058"/>
      <c r="DU548" s="1058"/>
      <c r="DV548" s="1058"/>
      <c r="DW548" s="1058"/>
      <c r="DX548" s="1058"/>
      <c r="DY548" s="1058"/>
      <c r="DZ548" s="1058"/>
      <c r="EA548" s="1058"/>
      <c r="EB548" s="1058"/>
      <c r="EC548" s="1058"/>
      <c r="ED548" s="1058"/>
      <c r="EE548" s="1058"/>
      <c r="EF548" s="1058"/>
      <c r="EG548" s="1058"/>
      <c r="EH548" s="1058"/>
      <c r="EI548" s="1058"/>
      <c r="EJ548" s="1058"/>
      <c r="EK548" s="1058"/>
      <c r="EL548" s="1058"/>
      <c r="EM548" s="1058"/>
      <c r="EN548" s="1058"/>
      <c r="EO548" s="1058"/>
      <c r="EP548" s="1058"/>
      <c r="EQ548" s="1058"/>
      <c r="ER548" s="1058"/>
      <c r="ES548" s="1058"/>
      <c r="ET548" s="1058"/>
      <c r="EU548" s="1058"/>
      <c r="EV548" s="1058"/>
      <c r="EW548" s="1058"/>
      <c r="EX548" s="1058"/>
      <c r="EY548" s="1058"/>
      <c r="EZ548" s="1058"/>
      <c r="FA548" s="1058"/>
      <c r="FB548" s="1058"/>
      <c r="FC548" s="1058"/>
      <c r="FD548" s="1058"/>
      <c r="FE548" s="1058"/>
      <c r="FF548" s="1058"/>
      <c r="FG548" s="1058"/>
      <c r="FH548" s="1058"/>
      <c r="FI548" s="1058"/>
      <c r="FJ548" s="1058"/>
      <c r="FK548" s="1058"/>
      <c r="FL548" s="1058"/>
      <c r="FM548" s="1058"/>
      <c r="FN548" s="1058"/>
      <c r="FO548" s="1058"/>
      <c r="FP548" s="1058"/>
      <c r="FQ548" s="1058"/>
      <c r="FR548" s="1058"/>
      <c r="FS548" s="1058"/>
      <c r="FT548" s="1058"/>
      <c r="FU548" s="1058"/>
      <c r="FV548" s="1058"/>
      <c r="FW548" s="1058"/>
      <c r="FX548" s="1058"/>
      <c r="FY548" s="1058"/>
      <c r="FZ548" s="1058"/>
      <c r="GA548" s="1058"/>
      <c r="GB548" s="1058"/>
      <c r="GC548" s="1058"/>
      <c r="GD548" s="1058"/>
      <c r="GE548" s="1058"/>
      <c r="GF548" s="1058"/>
      <c r="GG548" s="1058"/>
      <c r="GH548" s="1058"/>
      <c r="GI548" s="1058"/>
      <c r="GJ548" s="1058"/>
      <c r="GK548" s="1058"/>
      <c r="GL548" s="1058"/>
      <c r="GM548" s="1058"/>
      <c r="GN548" s="1058"/>
      <c r="GO548" s="1058"/>
      <c r="GP548" s="1058"/>
      <c r="GQ548" s="1058"/>
      <c r="GR548" s="1058"/>
      <c r="GS548" s="1058"/>
      <c r="GT548" s="1058"/>
      <c r="GU548" s="1058"/>
      <c r="GV548" s="1058"/>
      <c r="GW548" s="1058"/>
      <c r="GX548" s="1058"/>
      <c r="GY548" s="1058"/>
      <c r="GZ548" s="1058"/>
      <c r="HA548" s="1058"/>
      <c r="HB548" s="1058"/>
      <c r="HC548" s="1058"/>
      <c r="HD548" s="1058"/>
      <c r="HE548" s="1058"/>
      <c r="HF548" s="1058"/>
      <c r="HG548" s="1058"/>
      <c r="HH548" s="1058"/>
      <c r="HI548" s="1058"/>
      <c r="HJ548" s="1058"/>
      <c r="HK548" s="1058"/>
      <c r="HL548" s="1058"/>
      <c r="HM548" s="1058"/>
      <c r="HN548" s="1058"/>
      <c r="HO548" s="1058"/>
      <c r="HP548" s="1058"/>
      <c r="HQ548" s="1058"/>
      <c r="HR548" s="1058"/>
      <c r="HS548" s="1058"/>
      <c r="HT548" s="1058"/>
      <c r="HU548" s="1058"/>
      <c r="HV548" s="1058"/>
      <c r="HW548" s="1058"/>
      <c r="HX548" s="1058"/>
      <c r="HY548" s="1058"/>
      <c r="HZ548" s="1058"/>
      <c r="IA548" s="1058"/>
      <c r="IB548" s="1058"/>
      <c r="IC548" s="1058"/>
      <c r="ID548" s="1058"/>
      <c r="IE548" s="1058"/>
      <c r="IF548" s="1058"/>
      <c r="IG548" s="1058"/>
      <c r="IH548" s="1058"/>
      <c r="II548" s="1058"/>
      <c r="IJ548" s="1058"/>
      <c r="IK548" s="1058"/>
      <c r="IL548" s="1058"/>
      <c r="IM548" s="1058"/>
      <c r="IN548" s="1058"/>
      <c r="IO548" s="1058"/>
      <c r="IP548" s="1058"/>
      <c r="IQ548" s="1058"/>
      <c r="IR548" s="1058"/>
    </row>
    <row r="549" spans="1:252" ht="63.75">
      <c r="A549" s="1336" t="s">
        <v>11</v>
      </c>
      <c r="B549" s="1342" t="s">
        <v>1388</v>
      </c>
      <c r="C549" s="1343"/>
      <c r="D549" s="1338"/>
      <c r="E549" s="1339"/>
      <c r="F549" s="1517"/>
      <c r="G549" s="1058"/>
      <c r="H549" s="1058"/>
      <c r="I549" s="1058"/>
      <c r="J549" s="1058"/>
      <c r="K549" s="1058"/>
      <c r="L549" s="1058"/>
      <c r="M549" s="1058"/>
      <c r="N549" s="1058"/>
      <c r="O549" s="1058"/>
      <c r="P549" s="1058"/>
      <c r="Q549" s="1058"/>
      <c r="R549" s="1058"/>
      <c r="S549" s="1058"/>
      <c r="T549" s="1058"/>
      <c r="U549" s="1058"/>
      <c r="V549" s="1058"/>
      <c r="W549" s="1058"/>
      <c r="X549" s="1058"/>
      <c r="Y549" s="1058"/>
      <c r="Z549" s="1058"/>
      <c r="AA549" s="1058"/>
      <c r="AB549" s="1058"/>
      <c r="AC549" s="1058"/>
      <c r="AD549" s="1058"/>
      <c r="AE549" s="1058"/>
      <c r="AF549" s="1058"/>
      <c r="AG549" s="1058"/>
      <c r="AH549" s="1058"/>
      <c r="AI549" s="1058"/>
      <c r="AJ549" s="1058"/>
      <c r="AK549" s="1058"/>
      <c r="AL549" s="1058"/>
      <c r="AM549" s="1058"/>
      <c r="AN549" s="1058"/>
      <c r="AO549" s="1058"/>
      <c r="AP549" s="1058"/>
      <c r="AQ549" s="1058"/>
      <c r="AR549" s="1058"/>
      <c r="AS549" s="1058"/>
      <c r="AT549" s="1058"/>
      <c r="AU549" s="1058"/>
      <c r="AV549" s="1058"/>
      <c r="AW549" s="1058"/>
      <c r="AX549" s="1058"/>
      <c r="AY549" s="1058"/>
      <c r="AZ549" s="1058"/>
      <c r="BA549" s="1058"/>
      <c r="BB549" s="1058"/>
      <c r="BC549" s="1058"/>
      <c r="BD549" s="1058"/>
      <c r="BE549" s="1058"/>
      <c r="BF549" s="1058"/>
      <c r="BG549" s="1058"/>
      <c r="BH549" s="1058"/>
      <c r="BI549" s="1058"/>
      <c r="BJ549" s="1058"/>
      <c r="BK549" s="1058"/>
      <c r="BL549" s="1058"/>
      <c r="BM549" s="1058"/>
      <c r="BN549" s="1058"/>
      <c r="BO549" s="1058"/>
      <c r="BP549" s="1058"/>
      <c r="BQ549" s="1058"/>
      <c r="BR549" s="1058"/>
      <c r="BS549" s="1058"/>
      <c r="BT549" s="1058"/>
      <c r="BU549" s="1058"/>
      <c r="BV549" s="1058"/>
      <c r="BW549" s="1058"/>
      <c r="BX549" s="1058"/>
      <c r="BY549" s="1058"/>
      <c r="BZ549" s="1058"/>
      <c r="CA549" s="1058"/>
      <c r="CB549" s="1058"/>
      <c r="CC549" s="1058"/>
      <c r="CD549" s="1058"/>
      <c r="CE549" s="1058"/>
      <c r="CF549" s="1058"/>
      <c r="CG549" s="1058"/>
      <c r="CH549" s="1058"/>
      <c r="CI549" s="1058"/>
      <c r="CJ549" s="1058"/>
      <c r="CK549" s="1058"/>
      <c r="CL549" s="1058"/>
      <c r="CM549" s="1058"/>
      <c r="CN549" s="1058"/>
      <c r="CO549" s="1058"/>
      <c r="CP549" s="1058"/>
      <c r="CQ549" s="1058"/>
      <c r="CR549" s="1058"/>
      <c r="CS549" s="1058"/>
      <c r="CT549" s="1058"/>
      <c r="CU549" s="1058"/>
      <c r="CV549" s="1058"/>
      <c r="CW549" s="1058"/>
      <c r="CX549" s="1058"/>
      <c r="CY549" s="1058"/>
      <c r="CZ549" s="1058"/>
      <c r="DA549" s="1058"/>
      <c r="DB549" s="1058"/>
      <c r="DC549" s="1058"/>
      <c r="DD549" s="1058"/>
      <c r="DE549" s="1058"/>
      <c r="DF549" s="1058"/>
      <c r="DG549" s="1058"/>
      <c r="DH549" s="1058"/>
      <c r="DI549" s="1058"/>
      <c r="DJ549" s="1058"/>
      <c r="DK549" s="1058"/>
      <c r="DL549" s="1058"/>
      <c r="DM549" s="1058"/>
      <c r="DN549" s="1058"/>
      <c r="DO549" s="1058"/>
      <c r="DP549" s="1058"/>
      <c r="DQ549" s="1058"/>
      <c r="DR549" s="1058"/>
      <c r="DS549" s="1058"/>
      <c r="DT549" s="1058"/>
      <c r="DU549" s="1058"/>
      <c r="DV549" s="1058"/>
      <c r="DW549" s="1058"/>
      <c r="DX549" s="1058"/>
      <c r="DY549" s="1058"/>
      <c r="DZ549" s="1058"/>
      <c r="EA549" s="1058"/>
      <c r="EB549" s="1058"/>
      <c r="EC549" s="1058"/>
      <c r="ED549" s="1058"/>
      <c r="EE549" s="1058"/>
      <c r="EF549" s="1058"/>
      <c r="EG549" s="1058"/>
      <c r="EH549" s="1058"/>
      <c r="EI549" s="1058"/>
      <c r="EJ549" s="1058"/>
      <c r="EK549" s="1058"/>
      <c r="EL549" s="1058"/>
      <c r="EM549" s="1058"/>
      <c r="EN549" s="1058"/>
      <c r="EO549" s="1058"/>
      <c r="EP549" s="1058"/>
      <c r="EQ549" s="1058"/>
      <c r="ER549" s="1058"/>
      <c r="ES549" s="1058"/>
      <c r="ET549" s="1058"/>
      <c r="EU549" s="1058"/>
      <c r="EV549" s="1058"/>
      <c r="EW549" s="1058"/>
      <c r="EX549" s="1058"/>
      <c r="EY549" s="1058"/>
      <c r="EZ549" s="1058"/>
      <c r="FA549" s="1058"/>
      <c r="FB549" s="1058"/>
      <c r="FC549" s="1058"/>
      <c r="FD549" s="1058"/>
      <c r="FE549" s="1058"/>
      <c r="FF549" s="1058"/>
      <c r="FG549" s="1058"/>
      <c r="FH549" s="1058"/>
      <c r="FI549" s="1058"/>
      <c r="FJ549" s="1058"/>
      <c r="FK549" s="1058"/>
      <c r="FL549" s="1058"/>
      <c r="FM549" s="1058"/>
      <c r="FN549" s="1058"/>
      <c r="FO549" s="1058"/>
      <c r="FP549" s="1058"/>
      <c r="FQ549" s="1058"/>
      <c r="FR549" s="1058"/>
      <c r="FS549" s="1058"/>
      <c r="FT549" s="1058"/>
      <c r="FU549" s="1058"/>
      <c r="FV549" s="1058"/>
      <c r="FW549" s="1058"/>
      <c r="FX549" s="1058"/>
      <c r="FY549" s="1058"/>
      <c r="FZ549" s="1058"/>
      <c r="GA549" s="1058"/>
      <c r="GB549" s="1058"/>
      <c r="GC549" s="1058"/>
      <c r="GD549" s="1058"/>
      <c r="GE549" s="1058"/>
      <c r="GF549" s="1058"/>
      <c r="GG549" s="1058"/>
      <c r="GH549" s="1058"/>
      <c r="GI549" s="1058"/>
      <c r="GJ549" s="1058"/>
      <c r="GK549" s="1058"/>
      <c r="GL549" s="1058"/>
      <c r="GM549" s="1058"/>
      <c r="GN549" s="1058"/>
      <c r="GO549" s="1058"/>
      <c r="GP549" s="1058"/>
      <c r="GQ549" s="1058"/>
      <c r="GR549" s="1058"/>
      <c r="GS549" s="1058"/>
      <c r="GT549" s="1058"/>
      <c r="GU549" s="1058"/>
      <c r="GV549" s="1058"/>
      <c r="GW549" s="1058"/>
      <c r="GX549" s="1058"/>
      <c r="GY549" s="1058"/>
      <c r="GZ549" s="1058"/>
      <c r="HA549" s="1058"/>
      <c r="HB549" s="1058"/>
      <c r="HC549" s="1058"/>
      <c r="HD549" s="1058"/>
      <c r="HE549" s="1058"/>
      <c r="HF549" s="1058"/>
      <c r="HG549" s="1058"/>
      <c r="HH549" s="1058"/>
      <c r="HI549" s="1058"/>
      <c r="HJ549" s="1058"/>
      <c r="HK549" s="1058"/>
      <c r="HL549" s="1058"/>
      <c r="HM549" s="1058"/>
      <c r="HN549" s="1058"/>
      <c r="HO549" s="1058"/>
      <c r="HP549" s="1058"/>
      <c r="HQ549" s="1058"/>
      <c r="HR549" s="1058"/>
      <c r="HS549" s="1058"/>
      <c r="HT549" s="1058"/>
      <c r="HU549" s="1058"/>
      <c r="HV549" s="1058"/>
      <c r="HW549" s="1058"/>
      <c r="HX549" s="1058"/>
      <c r="HY549" s="1058"/>
      <c r="HZ549" s="1058"/>
      <c r="IA549" s="1058"/>
      <c r="IB549" s="1058"/>
      <c r="IC549" s="1058"/>
      <c r="ID549" s="1058"/>
      <c r="IE549" s="1058"/>
      <c r="IF549" s="1058"/>
      <c r="IG549" s="1058"/>
      <c r="IH549" s="1058"/>
      <c r="II549" s="1058"/>
      <c r="IJ549" s="1058"/>
      <c r="IK549" s="1058"/>
      <c r="IL549" s="1058"/>
      <c r="IM549" s="1058"/>
      <c r="IN549" s="1058"/>
      <c r="IO549" s="1058"/>
      <c r="IP549" s="1058"/>
      <c r="IQ549" s="1058"/>
      <c r="IR549" s="1058"/>
    </row>
    <row r="550" spans="1:252" ht="51">
      <c r="A550" s="1336"/>
      <c r="B550" s="1344" t="s">
        <v>1387</v>
      </c>
      <c r="C550" s="1343"/>
      <c r="D550" s="1338"/>
      <c r="E550" s="1339"/>
      <c r="F550" s="1517"/>
      <c r="G550" s="1058"/>
      <c r="H550" s="1058"/>
      <c r="I550" s="1058"/>
      <c r="J550" s="1058"/>
      <c r="K550" s="1058"/>
      <c r="L550" s="1058"/>
      <c r="M550" s="1058"/>
      <c r="N550" s="1058"/>
      <c r="O550" s="1058"/>
      <c r="P550" s="1058"/>
      <c r="Q550" s="1058"/>
      <c r="R550" s="1058"/>
      <c r="S550" s="1058"/>
      <c r="T550" s="1058"/>
      <c r="U550" s="1058"/>
      <c r="V550" s="1058"/>
      <c r="W550" s="1058"/>
      <c r="X550" s="1058"/>
      <c r="Y550" s="1058"/>
      <c r="Z550" s="1058"/>
      <c r="AA550" s="1058"/>
      <c r="AB550" s="1058"/>
      <c r="AC550" s="1058"/>
      <c r="AD550" s="1058"/>
      <c r="AE550" s="1058"/>
      <c r="AF550" s="1058"/>
      <c r="AG550" s="1058"/>
      <c r="AH550" s="1058"/>
      <c r="AI550" s="1058"/>
      <c r="AJ550" s="1058"/>
      <c r="AK550" s="1058"/>
      <c r="AL550" s="1058"/>
      <c r="AM550" s="1058"/>
      <c r="AN550" s="1058"/>
      <c r="AO550" s="1058"/>
      <c r="AP550" s="1058"/>
      <c r="AQ550" s="1058"/>
      <c r="AR550" s="1058"/>
      <c r="AS550" s="1058"/>
      <c r="AT550" s="1058"/>
      <c r="AU550" s="1058"/>
      <c r="AV550" s="1058"/>
      <c r="AW550" s="1058"/>
      <c r="AX550" s="1058"/>
      <c r="AY550" s="1058"/>
      <c r="AZ550" s="1058"/>
      <c r="BA550" s="1058"/>
      <c r="BB550" s="1058"/>
      <c r="BC550" s="1058"/>
      <c r="BD550" s="1058"/>
      <c r="BE550" s="1058"/>
      <c r="BF550" s="1058"/>
      <c r="BG550" s="1058"/>
      <c r="BH550" s="1058"/>
      <c r="BI550" s="1058"/>
      <c r="BJ550" s="1058"/>
      <c r="BK550" s="1058"/>
      <c r="BL550" s="1058"/>
      <c r="BM550" s="1058"/>
      <c r="BN550" s="1058"/>
      <c r="BO550" s="1058"/>
      <c r="BP550" s="1058"/>
      <c r="BQ550" s="1058"/>
      <c r="BR550" s="1058"/>
      <c r="BS550" s="1058"/>
      <c r="BT550" s="1058"/>
      <c r="BU550" s="1058"/>
      <c r="BV550" s="1058"/>
      <c r="BW550" s="1058"/>
      <c r="BX550" s="1058"/>
      <c r="BY550" s="1058"/>
      <c r="BZ550" s="1058"/>
      <c r="CA550" s="1058"/>
      <c r="CB550" s="1058"/>
      <c r="CC550" s="1058"/>
      <c r="CD550" s="1058"/>
      <c r="CE550" s="1058"/>
      <c r="CF550" s="1058"/>
      <c r="CG550" s="1058"/>
      <c r="CH550" s="1058"/>
      <c r="CI550" s="1058"/>
      <c r="CJ550" s="1058"/>
      <c r="CK550" s="1058"/>
      <c r="CL550" s="1058"/>
      <c r="CM550" s="1058"/>
      <c r="CN550" s="1058"/>
      <c r="CO550" s="1058"/>
      <c r="CP550" s="1058"/>
      <c r="CQ550" s="1058"/>
      <c r="CR550" s="1058"/>
      <c r="CS550" s="1058"/>
      <c r="CT550" s="1058"/>
      <c r="CU550" s="1058"/>
      <c r="CV550" s="1058"/>
      <c r="CW550" s="1058"/>
      <c r="CX550" s="1058"/>
      <c r="CY550" s="1058"/>
      <c r="CZ550" s="1058"/>
      <c r="DA550" s="1058"/>
      <c r="DB550" s="1058"/>
      <c r="DC550" s="1058"/>
      <c r="DD550" s="1058"/>
      <c r="DE550" s="1058"/>
      <c r="DF550" s="1058"/>
      <c r="DG550" s="1058"/>
      <c r="DH550" s="1058"/>
      <c r="DI550" s="1058"/>
      <c r="DJ550" s="1058"/>
      <c r="DK550" s="1058"/>
      <c r="DL550" s="1058"/>
      <c r="DM550" s="1058"/>
      <c r="DN550" s="1058"/>
      <c r="DO550" s="1058"/>
      <c r="DP550" s="1058"/>
      <c r="DQ550" s="1058"/>
      <c r="DR550" s="1058"/>
      <c r="DS550" s="1058"/>
      <c r="DT550" s="1058"/>
      <c r="DU550" s="1058"/>
      <c r="DV550" s="1058"/>
      <c r="DW550" s="1058"/>
      <c r="DX550" s="1058"/>
      <c r="DY550" s="1058"/>
      <c r="DZ550" s="1058"/>
      <c r="EA550" s="1058"/>
      <c r="EB550" s="1058"/>
      <c r="EC550" s="1058"/>
      <c r="ED550" s="1058"/>
      <c r="EE550" s="1058"/>
      <c r="EF550" s="1058"/>
      <c r="EG550" s="1058"/>
      <c r="EH550" s="1058"/>
      <c r="EI550" s="1058"/>
      <c r="EJ550" s="1058"/>
      <c r="EK550" s="1058"/>
      <c r="EL550" s="1058"/>
      <c r="EM550" s="1058"/>
      <c r="EN550" s="1058"/>
      <c r="EO550" s="1058"/>
      <c r="EP550" s="1058"/>
      <c r="EQ550" s="1058"/>
      <c r="ER550" s="1058"/>
      <c r="ES550" s="1058"/>
      <c r="ET550" s="1058"/>
      <c r="EU550" s="1058"/>
      <c r="EV550" s="1058"/>
      <c r="EW550" s="1058"/>
      <c r="EX550" s="1058"/>
      <c r="EY550" s="1058"/>
      <c r="EZ550" s="1058"/>
      <c r="FA550" s="1058"/>
      <c r="FB550" s="1058"/>
      <c r="FC550" s="1058"/>
      <c r="FD550" s="1058"/>
      <c r="FE550" s="1058"/>
      <c r="FF550" s="1058"/>
      <c r="FG550" s="1058"/>
      <c r="FH550" s="1058"/>
      <c r="FI550" s="1058"/>
      <c r="FJ550" s="1058"/>
      <c r="FK550" s="1058"/>
      <c r="FL550" s="1058"/>
      <c r="FM550" s="1058"/>
      <c r="FN550" s="1058"/>
      <c r="FO550" s="1058"/>
      <c r="FP550" s="1058"/>
      <c r="FQ550" s="1058"/>
      <c r="FR550" s="1058"/>
      <c r="FS550" s="1058"/>
      <c r="FT550" s="1058"/>
      <c r="FU550" s="1058"/>
      <c r="FV550" s="1058"/>
      <c r="FW550" s="1058"/>
      <c r="FX550" s="1058"/>
      <c r="FY550" s="1058"/>
      <c r="FZ550" s="1058"/>
      <c r="GA550" s="1058"/>
      <c r="GB550" s="1058"/>
      <c r="GC550" s="1058"/>
      <c r="GD550" s="1058"/>
      <c r="GE550" s="1058"/>
      <c r="GF550" s="1058"/>
      <c r="GG550" s="1058"/>
      <c r="GH550" s="1058"/>
      <c r="GI550" s="1058"/>
      <c r="GJ550" s="1058"/>
      <c r="GK550" s="1058"/>
      <c r="GL550" s="1058"/>
      <c r="GM550" s="1058"/>
      <c r="GN550" s="1058"/>
      <c r="GO550" s="1058"/>
      <c r="GP550" s="1058"/>
      <c r="GQ550" s="1058"/>
      <c r="GR550" s="1058"/>
      <c r="GS550" s="1058"/>
      <c r="GT550" s="1058"/>
      <c r="GU550" s="1058"/>
      <c r="GV550" s="1058"/>
      <c r="GW550" s="1058"/>
      <c r="GX550" s="1058"/>
      <c r="GY550" s="1058"/>
      <c r="GZ550" s="1058"/>
      <c r="HA550" s="1058"/>
      <c r="HB550" s="1058"/>
      <c r="HC550" s="1058"/>
      <c r="HD550" s="1058"/>
      <c r="HE550" s="1058"/>
      <c r="HF550" s="1058"/>
      <c r="HG550" s="1058"/>
      <c r="HH550" s="1058"/>
      <c r="HI550" s="1058"/>
      <c r="HJ550" s="1058"/>
      <c r="HK550" s="1058"/>
      <c r="HL550" s="1058"/>
      <c r="HM550" s="1058"/>
      <c r="HN550" s="1058"/>
      <c r="HO550" s="1058"/>
      <c r="HP550" s="1058"/>
      <c r="HQ550" s="1058"/>
      <c r="HR550" s="1058"/>
      <c r="HS550" s="1058"/>
      <c r="HT550" s="1058"/>
      <c r="HU550" s="1058"/>
      <c r="HV550" s="1058"/>
      <c r="HW550" s="1058"/>
      <c r="HX550" s="1058"/>
      <c r="HY550" s="1058"/>
      <c r="HZ550" s="1058"/>
      <c r="IA550" s="1058"/>
      <c r="IB550" s="1058"/>
      <c r="IC550" s="1058"/>
      <c r="ID550" s="1058"/>
      <c r="IE550" s="1058"/>
      <c r="IF550" s="1058"/>
      <c r="IG550" s="1058"/>
      <c r="IH550" s="1058"/>
      <c r="II550" s="1058"/>
      <c r="IJ550" s="1058"/>
      <c r="IK550" s="1058"/>
      <c r="IL550" s="1058"/>
      <c r="IM550" s="1058"/>
      <c r="IN550" s="1058"/>
      <c r="IO550" s="1058"/>
      <c r="IP550" s="1058"/>
      <c r="IQ550" s="1058"/>
      <c r="IR550" s="1058"/>
    </row>
    <row r="551" spans="1:252">
      <c r="A551" s="1336"/>
      <c r="B551" s="1345" t="s">
        <v>1386</v>
      </c>
      <c r="C551" s="1345"/>
      <c r="D551" s="1338" t="s">
        <v>216</v>
      </c>
      <c r="E551" s="1339">
        <v>92</v>
      </c>
      <c r="F551" s="1522"/>
      <c r="G551" s="1319">
        <f>E551*F551</f>
        <v>0</v>
      </c>
      <c r="H551" s="1058"/>
      <c r="I551" s="1058"/>
      <c r="J551" s="1058"/>
      <c r="K551" s="1058"/>
      <c r="L551" s="1058"/>
      <c r="M551" s="1058"/>
      <c r="N551" s="1058"/>
      <c r="O551" s="1058"/>
      <c r="P551" s="1058"/>
      <c r="Q551" s="1058"/>
      <c r="R551" s="1058"/>
      <c r="S551" s="1058"/>
      <c r="T551" s="1058"/>
      <c r="U551" s="1058"/>
      <c r="V551" s="1058"/>
      <c r="W551" s="1058"/>
      <c r="X551" s="1058"/>
      <c r="Y551" s="1058"/>
      <c r="Z551" s="1058"/>
      <c r="AA551" s="1058"/>
      <c r="AB551" s="1058"/>
      <c r="AC551" s="1058"/>
      <c r="AD551" s="1058"/>
      <c r="AE551" s="1058"/>
      <c r="AF551" s="1058"/>
      <c r="AG551" s="1058"/>
      <c r="AH551" s="1058"/>
      <c r="AI551" s="1058"/>
      <c r="AJ551" s="1058"/>
      <c r="AK551" s="1058"/>
      <c r="AL551" s="1058"/>
      <c r="AM551" s="1058"/>
      <c r="AN551" s="1058"/>
      <c r="AO551" s="1058"/>
      <c r="AP551" s="1058"/>
      <c r="AQ551" s="1058"/>
      <c r="AR551" s="1058"/>
      <c r="AS551" s="1058"/>
      <c r="AT551" s="1058"/>
      <c r="AU551" s="1058"/>
      <c r="AV551" s="1058"/>
      <c r="AW551" s="1058"/>
      <c r="AX551" s="1058"/>
      <c r="AY551" s="1058"/>
      <c r="AZ551" s="1058"/>
      <c r="BA551" s="1058"/>
      <c r="BB551" s="1058"/>
      <c r="BC551" s="1058"/>
      <c r="BD551" s="1058"/>
      <c r="BE551" s="1058"/>
      <c r="BF551" s="1058"/>
      <c r="BG551" s="1058"/>
      <c r="BH551" s="1058"/>
      <c r="BI551" s="1058"/>
      <c r="BJ551" s="1058"/>
      <c r="BK551" s="1058"/>
      <c r="BL551" s="1058"/>
      <c r="BM551" s="1058"/>
      <c r="BN551" s="1058"/>
      <c r="BO551" s="1058"/>
      <c r="BP551" s="1058"/>
      <c r="BQ551" s="1058"/>
      <c r="BR551" s="1058"/>
      <c r="BS551" s="1058"/>
      <c r="BT551" s="1058"/>
      <c r="BU551" s="1058"/>
      <c r="BV551" s="1058"/>
      <c r="BW551" s="1058"/>
      <c r="BX551" s="1058"/>
      <c r="BY551" s="1058"/>
      <c r="BZ551" s="1058"/>
      <c r="CA551" s="1058"/>
      <c r="CB551" s="1058"/>
      <c r="CC551" s="1058"/>
      <c r="CD551" s="1058"/>
      <c r="CE551" s="1058"/>
      <c r="CF551" s="1058"/>
      <c r="CG551" s="1058"/>
      <c r="CH551" s="1058"/>
      <c r="CI551" s="1058"/>
      <c r="CJ551" s="1058"/>
      <c r="CK551" s="1058"/>
      <c r="CL551" s="1058"/>
      <c r="CM551" s="1058"/>
      <c r="CN551" s="1058"/>
      <c r="CO551" s="1058"/>
      <c r="CP551" s="1058"/>
      <c r="CQ551" s="1058"/>
      <c r="CR551" s="1058"/>
      <c r="CS551" s="1058"/>
      <c r="CT551" s="1058"/>
      <c r="CU551" s="1058"/>
      <c r="CV551" s="1058"/>
      <c r="CW551" s="1058"/>
      <c r="CX551" s="1058"/>
      <c r="CY551" s="1058"/>
      <c r="CZ551" s="1058"/>
      <c r="DA551" s="1058"/>
      <c r="DB551" s="1058"/>
      <c r="DC551" s="1058"/>
      <c r="DD551" s="1058"/>
      <c r="DE551" s="1058"/>
      <c r="DF551" s="1058"/>
      <c r="DG551" s="1058"/>
      <c r="DH551" s="1058"/>
      <c r="DI551" s="1058"/>
      <c r="DJ551" s="1058"/>
      <c r="DK551" s="1058"/>
      <c r="DL551" s="1058"/>
      <c r="DM551" s="1058"/>
      <c r="DN551" s="1058"/>
      <c r="DO551" s="1058"/>
      <c r="DP551" s="1058"/>
      <c r="DQ551" s="1058"/>
      <c r="DR551" s="1058"/>
      <c r="DS551" s="1058"/>
      <c r="DT551" s="1058"/>
      <c r="DU551" s="1058"/>
      <c r="DV551" s="1058"/>
      <c r="DW551" s="1058"/>
      <c r="DX551" s="1058"/>
      <c r="DY551" s="1058"/>
      <c r="DZ551" s="1058"/>
      <c r="EA551" s="1058"/>
      <c r="EB551" s="1058"/>
      <c r="EC551" s="1058"/>
      <c r="ED551" s="1058"/>
      <c r="EE551" s="1058"/>
      <c r="EF551" s="1058"/>
      <c r="EG551" s="1058"/>
      <c r="EH551" s="1058"/>
      <c r="EI551" s="1058"/>
      <c r="EJ551" s="1058"/>
      <c r="EK551" s="1058"/>
      <c r="EL551" s="1058"/>
      <c r="EM551" s="1058"/>
      <c r="EN551" s="1058"/>
      <c r="EO551" s="1058"/>
      <c r="EP551" s="1058"/>
      <c r="EQ551" s="1058"/>
      <c r="ER551" s="1058"/>
      <c r="ES551" s="1058"/>
      <c r="ET551" s="1058"/>
      <c r="EU551" s="1058"/>
      <c r="EV551" s="1058"/>
      <c r="EW551" s="1058"/>
      <c r="EX551" s="1058"/>
      <c r="EY551" s="1058"/>
      <c r="EZ551" s="1058"/>
      <c r="FA551" s="1058"/>
      <c r="FB551" s="1058"/>
      <c r="FC551" s="1058"/>
      <c r="FD551" s="1058"/>
      <c r="FE551" s="1058"/>
      <c r="FF551" s="1058"/>
      <c r="FG551" s="1058"/>
      <c r="FH551" s="1058"/>
      <c r="FI551" s="1058"/>
      <c r="FJ551" s="1058"/>
      <c r="FK551" s="1058"/>
      <c r="FL551" s="1058"/>
      <c r="FM551" s="1058"/>
      <c r="FN551" s="1058"/>
      <c r="FO551" s="1058"/>
      <c r="FP551" s="1058"/>
      <c r="FQ551" s="1058"/>
      <c r="FR551" s="1058"/>
      <c r="FS551" s="1058"/>
      <c r="FT551" s="1058"/>
      <c r="FU551" s="1058"/>
      <c r="FV551" s="1058"/>
      <c r="FW551" s="1058"/>
      <c r="FX551" s="1058"/>
      <c r="FY551" s="1058"/>
      <c r="FZ551" s="1058"/>
      <c r="GA551" s="1058"/>
      <c r="GB551" s="1058"/>
      <c r="GC551" s="1058"/>
      <c r="GD551" s="1058"/>
      <c r="GE551" s="1058"/>
      <c r="GF551" s="1058"/>
      <c r="GG551" s="1058"/>
      <c r="GH551" s="1058"/>
      <c r="GI551" s="1058"/>
      <c r="GJ551" s="1058"/>
      <c r="GK551" s="1058"/>
      <c r="GL551" s="1058"/>
      <c r="GM551" s="1058"/>
      <c r="GN551" s="1058"/>
      <c r="GO551" s="1058"/>
      <c r="GP551" s="1058"/>
      <c r="GQ551" s="1058"/>
      <c r="GR551" s="1058"/>
      <c r="GS551" s="1058"/>
      <c r="GT551" s="1058"/>
      <c r="GU551" s="1058"/>
      <c r="GV551" s="1058"/>
      <c r="GW551" s="1058"/>
      <c r="GX551" s="1058"/>
      <c r="GY551" s="1058"/>
      <c r="GZ551" s="1058"/>
      <c r="HA551" s="1058"/>
      <c r="HB551" s="1058"/>
      <c r="HC551" s="1058"/>
      <c r="HD551" s="1058"/>
      <c r="HE551" s="1058"/>
      <c r="HF551" s="1058"/>
      <c r="HG551" s="1058"/>
      <c r="HH551" s="1058"/>
      <c r="HI551" s="1058"/>
      <c r="HJ551" s="1058"/>
      <c r="HK551" s="1058"/>
      <c r="HL551" s="1058"/>
      <c r="HM551" s="1058"/>
      <c r="HN551" s="1058"/>
      <c r="HO551" s="1058"/>
      <c r="HP551" s="1058"/>
      <c r="HQ551" s="1058"/>
      <c r="HR551" s="1058"/>
      <c r="HS551" s="1058"/>
      <c r="HT551" s="1058"/>
      <c r="HU551" s="1058"/>
      <c r="HV551" s="1058"/>
      <c r="HW551" s="1058"/>
      <c r="HX551" s="1058"/>
      <c r="HY551" s="1058"/>
      <c r="HZ551" s="1058"/>
      <c r="IA551" s="1058"/>
      <c r="IB551" s="1058"/>
      <c r="IC551" s="1058"/>
      <c r="ID551" s="1058"/>
      <c r="IE551" s="1058"/>
      <c r="IF551" s="1058"/>
      <c r="IG551" s="1058"/>
      <c r="IH551" s="1058"/>
      <c r="II551" s="1058"/>
      <c r="IJ551" s="1058"/>
      <c r="IK551" s="1058"/>
      <c r="IL551" s="1058"/>
      <c r="IM551" s="1058"/>
      <c r="IN551" s="1058"/>
      <c r="IO551" s="1058"/>
      <c r="IP551" s="1058"/>
      <c r="IQ551" s="1058"/>
      <c r="IR551" s="1058"/>
    </row>
    <row r="552" spans="1:252">
      <c r="A552" s="1336"/>
      <c r="B552" s="1345" t="s">
        <v>1385</v>
      </c>
      <c r="C552" s="1345"/>
      <c r="D552" s="1338" t="s">
        <v>216</v>
      </c>
      <c r="E552" s="1339">
        <v>28</v>
      </c>
      <c r="F552" s="1522"/>
      <c r="G552" s="1319">
        <f>E552*F552</f>
        <v>0</v>
      </c>
      <c r="H552" s="1058"/>
      <c r="I552" s="1058"/>
      <c r="J552" s="1058"/>
      <c r="K552" s="1058"/>
      <c r="L552" s="1058"/>
      <c r="M552" s="1058"/>
      <c r="N552" s="1058"/>
      <c r="O552" s="1058"/>
      <c r="P552" s="1058"/>
      <c r="Q552" s="1058"/>
      <c r="R552" s="1058"/>
      <c r="S552" s="1058"/>
      <c r="T552" s="1058"/>
      <c r="U552" s="1058"/>
      <c r="V552" s="1058"/>
      <c r="W552" s="1058"/>
      <c r="X552" s="1058"/>
      <c r="Y552" s="1058"/>
      <c r="Z552" s="1058"/>
      <c r="AA552" s="1058"/>
      <c r="AB552" s="1058"/>
      <c r="AC552" s="1058"/>
      <c r="AD552" s="1058"/>
      <c r="AE552" s="1058"/>
      <c r="AF552" s="1058"/>
      <c r="AG552" s="1058"/>
      <c r="AH552" s="1058"/>
      <c r="AI552" s="1058"/>
      <c r="AJ552" s="1058"/>
      <c r="AK552" s="1058"/>
      <c r="AL552" s="1058"/>
      <c r="AM552" s="1058"/>
      <c r="AN552" s="1058"/>
      <c r="AO552" s="1058"/>
      <c r="AP552" s="1058"/>
      <c r="AQ552" s="1058"/>
      <c r="AR552" s="1058"/>
      <c r="AS552" s="1058"/>
      <c r="AT552" s="1058"/>
      <c r="AU552" s="1058"/>
      <c r="AV552" s="1058"/>
      <c r="AW552" s="1058"/>
      <c r="AX552" s="1058"/>
      <c r="AY552" s="1058"/>
      <c r="AZ552" s="1058"/>
      <c r="BA552" s="1058"/>
      <c r="BB552" s="1058"/>
      <c r="BC552" s="1058"/>
      <c r="BD552" s="1058"/>
      <c r="BE552" s="1058"/>
      <c r="BF552" s="1058"/>
      <c r="BG552" s="1058"/>
      <c r="BH552" s="1058"/>
      <c r="BI552" s="1058"/>
      <c r="BJ552" s="1058"/>
      <c r="BK552" s="1058"/>
      <c r="BL552" s="1058"/>
      <c r="BM552" s="1058"/>
      <c r="BN552" s="1058"/>
      <c r="BO552" s="1058"/>
      <c r="BP552" s="1058"/>
      <c r="BQ552" s="1058"/>
      <c r="BR552" s="1058"/>
      <c r="BS552" s="1058"/>
      <c r="BT552" s="1058"/>
      <c r="BU552" s="1058"/>
      <c r="BV552" s="1058"/>
      <c r="BW552" s="1058"/>
      <c r="BX552" s="1058"/>
      <c r="BY552" s="1058"/>
      <c r="BZ552" s="1058"/>
      <c r="CA552" s="1058"/>
      <c r="CB552" s="1058"/>
      <c r="CC552" s="1058"/>
      <c r="CD552" s="1058"/>
      <c r="CE552" s="1058"/>
      <c r="CF552" s="1058"/>
      <c r="CG552" s="1058"/>
      <c r="CH552" s="1058"/>
      <c r="CI552" s="1058"/>
      <c r="CJ552" s="1058"/>
      <c r="CK552" s="1058"/>
      <c r="CL552" s="1058"/>
      <c r="CM552" s="1058"/>
      <c r="CN552" s="1058"/>
      <c r="CO552" s="1058"/>
      <c r="CP552" s="1058"/>
      <c r="CQ552" s="1058"/>
      <c r="CR552" s="1058"/>
      <c r="CS552" s="1058"/>
      <c r="CT552" s="1058"/>
      <c r="CU552" s="1058"/>
      <c r="CV552" s="1058"/>
      <c r="CW552" s="1058"/>
      <c r="CX552" s="1058"/>
      <c r="CY552" s="1058"/>
      <c r="CZ552" s="1058"/>
      <c r="DA552" s="1058"/>
      <c r="DB552" s="1058"/>
      <c r="DC552" s="1058"/>
      <c r="DD552" s="1058"/>
      <c r="DE552" s="1058"/>
      <c r="DF552" s="1058"/>
      <c r="DG552" s="1058"/>
      <c r="DH552" s="1058"/>
      <c r="DI552" s="1058"/>
      <c r="DJ552" s="1058"/>
      <c r="DK552" s="1058"/>
      <c r="DL552" s="1058"/>
      <c r="DM552" s="1058"/>
      <c r="DN552" s="1058"/>
      <c r="DO552" s="1058"/>
      <c r="DP552" s="1058"/>
      <c r="DQ552" s="1058"/>
      <c r="DR552" s="1058"/>
      <c r="DS552" s="1058"/>
      <c r="DT552" s="1058"/>
      <c r="DU552" s="1058"/>
      <c r="DV552" s="1058"/>
      <c r="DW552" s="1058"/>
      <c r="DX552" s="1058"/>
      <c r="DY552" s="1058"/>
      <c r="DZ552" s="1058"/>
      <c r="EA552" s="1058"/>
      <c r="EB552" s="1058"/>
      <c r="EC552" s="1058"/>
      <c r="ED552" s="1058"/>
      <c r="EE552" s="1058"/>
      <c r="EF552" s="1058"/>
      <c r="EG552" s="1058"/>
      <c r="EH552" s="1058"/>
      <c r="EI552" s="1058"/>
      <c r="EJ552" s="1058"/>
      <c r="EK552" s="1058"/>
      <c r="EL552" s="1058"/>
      <c r="EM552" s="1058"/>
      <c r="EN552" s="1058"/>
      <c r="EO552" s="1058"/>
      <c r="EP552" s="1058"/>
      <c r="EQ552" s="1058"/>
      <c r="ER552" s="1058"/>
      <c r="ES552" s="1058"/>
      <c r="ET552" s="1058"/>
      <c r="EU552" s="1058"/>
      <c r="EV552" s="1058"/>
      <c r="EW552" s="1058"/>
      <c r="EX552" s="1058"/>
      <c r="EY552" s="1058"/>
      <c r="EZ552" s="1058"/>
      <c r="FA552" s="1058"/>
      <c r="FB552" s="1058"/>
      <c r="FC552" s="1058"/>
      <c r="FD552" s="1058"/>
      <c r="FE552" s="1058"/>
      <c r="FF552" s="1058"/>
      <c r="FG552" s="1058"/>
      <c r="FH552" s="1058"/>
      <c r="FI552" s="1058"/>
      <c r="FJ552" s="1058"/>
      <c r="FK552" s="1058"/>
      <c r="FL552" s="1058"/>
      <c r="FM552" s="1058"/>
      <c r="FN552" s="1058"/>
      <c r="FO552" s="1058"/>
      <c r="FP552" s="1058"/>
      <c r="FQ552" s="1058"/>
      <c r="FR552" s="1058"/>
      <c r="FS552" s="1058"/>
      <c r="FT552" s="1058"/>
      <c r="FU552" s="1058"/>
      <c r="FV552" s="1058"/>
      <c r="FW552" s="1058"/>
      <c r="FX552" s="1058"/>
      <c r="FY552" s="1058"/>
      <c r="FZ552" s="1058"/>
      <c r="GA552" s="1058"/>
      <c r="GB552" s="1058"/>
      <c r="GC552" s="1058"/>
      <c r="GD552" s="1058"/>
      <c r="GE552" s="1058"/>
      <c r="GF552" s="1058"/>
      <c r="GG552" s="1058"/>
      <c r="GH552" s="1058"/>
      <c r="GI552" s="1058"/>
      <c r="GJ552" s="1058"/>
      <c r="GK552" s="1058"/>
      <c r="GL552" s="1058"/>
      <c r="GM552" s="1058"/>
      <c r="GN552" s="1058"/>
      <c r="GO552" s="1058"/>
      <c r="GP552" s="1058"/>
      <c r="GQ552" s="1058"/>
      <c r="GR552" s="1058"/>
      <c r="GS552" s="1058"/>
      <c r="GT552" s="1058"/>
      <c r="GU552" s="1058"/>
      <c r="GV552" s="1058"/>
      <c r="GW552" s="1058"/>
      <c r="GX552" s="1058"/>
      <c r="GY552" s="1058"/>
      <c r="GZ552" s="1058"/>
      <c r="HA552" s="1058"/>
      <c r="HB552" s="1058"/>
      <c r="HC552" s="1058"/>
      <c r="HD552" s="1058"/>
      <c r="HE552" s="1058"/>
      <c r="HF552" s="1058"/>
      <c r="HG552" s="1058"/>
      <c r="HH552" s="1058"/>
      <c r="HI552" s="1058"/>
      <c r="HJ552" s="1058"/>
      <c r="HK552" s="1058"/>
      <c r="HL552" s="1058"/>
      <c r="HM552" s="1058"/>
      <c r="HN552" s="1058"/>
      <c r="HO552" s="1058"/>
      <c r="HP552" s="1058"/>
      <c r="HQ552" s="1058"/>
      <c r="HR552" s="1058"/>
      <c r="HS552" s="1058"/>
      <c r="HT552" s="1058"/>
      <c r="HU552" s="1058"/>
      <c r="HV552" s="1058"/>
      <c r="HW552" s="1058"/>
      <c r="HX552" s="1058"/>
      <c r="HY552" s="1058"/>
      <c r="HZ552" s="1058"/>
      <c r="IA552" s="1058"/>
      <c r="IB552" s="1058"/>
      <c r="IC552" s="1058"/>
      <c r="ID552" s="1058"/>
      <c r="IE552" s="1058"/>
      <c r="IF552" s="1058"/>
      <c r="IG552" s="1058"/>
      <c r="IH552" s="1058"/>
      <c r="II552" s="1058"/>
      <c r="IJ552" s="1058"/>
      <c r="IK552" s="1058"/>
      <c r="IL552" s="1058"/>
      <c r="IM552" s="1058"/>
      <c r="IN552" s="1058"/>
      <c r="IO552" s="1058"/>
      <c r="IP552" s="1058"/>
      <c r="IQ552" s="1058"/>
      <c r="IR552" s="1058"/>
    </row>
    <row r="553" spans="1:252">
      <c r="A553" s="1336"/>
      <c r="B553" s="1345" t="s">
        <v>1384</v>
      </c>
      <c r="C553" s="1345"/>
      <c r="D553" s="1338" t="s">
        <v>216</v>
      </c>
      <c r="E553" s="1339">
        <v>5</v>
      </c>
      <c r="F553" s="1522"/>
      <c r="G553" s="1319">
        <f>E553*F553</f>
        <v>0</v>
      </c>
      <c r="H553" s="1058"/>
      <c r="I553" s="1058"/>
      <c r="J553" s="1058"/>
      <c r="K553" s="1058"/>
      <c r="L553" s="1058"/>
      <c r="M553" s="1058"/>
      <c r="N553" s="1058"/>
      <c r="O553" s="1058"/>
      <c r="P553" s="1058"/>
      <c r="Q553" s="1058"/>
      <c r="R553" s="1058"/>
      <c r="S553" s="1058"/>
      <c r="T553" s="1058"/>
      <c r="U553" s="1058"/>
      <c r="V553" s="1058"/>
      <c r="W553" s="1058"/>
      <c r="X553" s="1058"/>
      <c r="Y553" s="1058"/>
      <c r="Z553" s="1058"/>
      <c r="AA553" s="1058"/>
      <c r="AB553" s="1058"/>
      <c r="AC553" s="1058"/>
      <c r="AD553" s="1058"/>
      <c r="AE553" s="1058"/>
      <c r="AF553" s="1058"/>
      <c r="AG553" s="1058"/>
      <c r="AH553" s="1058"/>
      <c r="AI553" s="1058"/>
      <c r="AJ553" s="1058"/>
      <c r="AK553" s="1058"/>
      <c r="AL553" s="1058"/>
      <c r="AM553" s="1058"/>
      <c r="AN553" s="1058"/>
      <c r="AO553" s="1058"/>
      <c r="AP553" s="1058"/>
      <c r="AQ553" s="1058"/>
      <c r="AR553" s="1058"/>
      <c r="AS553" s="1058"/>
      <c r="AT553" s="1058"/>
      <c r="AU553" s="1058"/>
      <c r="AV553" s="1058"/>
      <c r="AW553" s="1058"/>
      <c r="AX553" s="1058"/>
      <c r="AY553" s="1058"/>
      <c r="AZ553" s="1058"/>
      <c r="BA553" s="1058"/>
      <c r="BB553" s="1058"/>
      <c r="BC553" s="1058"/>
      <c r="BD553" s="1058"/>
      <c r="BE553" s="1058"/>
      <c r="BF553" s="1058"/>
      <c r="BG553" s="1058"/>
      <c r="BH553" s="1058"/>
      <c r="BI553" s="1058"/>
      <c r="BJ553" s="1058"/>
      <c r="BK553" s="1058"/>
      <c r="BL553" s="1058"/>
      <c r="BM553" s="1058"/>
      <c r="BN553" s="1058"/>
      <c r="BO553" s="1058"/>
      <c r="BP553" s="1058"/>
      <c r="BQ553" s="1058"/>
      <c r="BR553" s="1058"/>
      <c r="BS553" s="1058"/>
      <c r="BT553" s="1058"/>
      <c r="BU553" s="1058"/>
      <c r="BV553" s="1058"/>
      <c r="BW553" s="1058"/>
      <c r="BX553" s="1058"/>
      <c r="BY553" s="1058"/>
      <c r="BZ553" s="1058"/>
      <c r="CA553" s="1058"/>
      <c r="CB553" s="1058"/>
      <c r="CC553" s="1058"/>
      <c r="CD553" s="1058"/>
      <c r="CE553" s="1058"/>
      <c r="CF553" s="1058"/>
      <c r="CG553" s="1058"/>
      <c r="CH553" s="1058"/>
      <c r="CI553" s="1058"/>
      <c r="CJ553" s="1058"/>
      <c r="CK553" s="1058"/>
      <c r="CL553" s="1058"/>
      <c r="CM553" s="1058"/>
      <c r="CN553" s="1058"/>
      <c r="CO553" s="1058"/>
      <c r="CP553" s="1058"/>
      <c r="CQ553" s="1058"/>
      <c r="CR553" s="1058"/>
      <c r="CS553" s="1058"/>
      <c r="CT553" s="1058"/>
      <c r="CU553" s="1058"/>
      <c r="CV553" s="1058"/>
      <c r="CW553" s="1058"/>
      <c r="CX553" s="1058"/>
      <c r="CY553" s="1058"/>
      <c r="CZ553" s="1058"/>
      <c r="DA553" s="1058"/>
      <c r="DB553" s="1058"/>
      <c r="DC553" s="1058"/>
      <c r="DD553" s="1058"/>
      <c r="DE553" s="1058"/>
      <c r="DF553" s="1058"/>
      <c r="DG553" s="1058"/>
      <c r="DH553" s="1058"/>
      <c r="DI553" s="1058"/>
      <c r="DJ553" s="1058"/>
      <c r="DK553" s="1058"/>
      <c r="DL553" s="1058"/>
      <c r="DM553" s="1058"/>
      <c r="DN553" s="1058"/>
      <c r="DO553" s="1058"/>
      <c r="DP553" s="1058"/>
      <c r="DQ553" s="1058"/>
      <c r="DR553" s="1058"/>
      <c r="DS553" s="1058"/>
      <c r="DT553" s="1058"/>
      <c r="DU553" s="1058"/>
      <c r="DV553" s="1058"/>
      <c r="DW553" s="1058"/>
      <c r="DX553" s="1058"/>
      <c r="DY553" s="1058"/>
      <c r="DZ553" s="1058"/>
      <c r="EA553" s="1058"/>
      <c r="EB553" s="1058"/>
      <c r="EC553" s="1058"/>
      <c r="ED553" s="1058"/>
      <c r="EE553" s="1058"/>
      <c r="EF553" s="1058"/>
      <c r="EG553" s="1058"/>
      <c r="EH553" s="1058"/>
      <c r="EI553" s="1058"/>
      <c r="EJ553" s="1058"/>
      <c r="EK553" s="1058"/>
      <c r="EL553" s="1058"/>
      <c r="EM553" s="1058"/>
      <c r="EN553" s="1058"/>
      <c r="EO553" s="1058"/>
      <c r="EP553" s="1058"/>
      <c r="EQ553" s="1058"/>
      <c r="ER553" s="1058"/>
      <c r="ES553" s="1058"/>
      <c r="ET553" s="1058"/>
      <c r="EU553" s="1058"/>
      <c r="EV553" s="1058"/>
      <c r="EW553" s="1058"/>
      <c r="EX553" s="1058"/>
      <c r="EY553" s="1058"/>
      <c r="EZ553" s="1058"/>
      <c r="FA553" s="1058"/>
      <c r="FB553" s="1058"/>
      <c r="FC553" s="1058"/>
      <c r="FD553" s="1058"/>
      <c r="FE553" s="1058"/>
      <c r="FF553" s="1058"/>
      <c r="FG553" s="1058"/>
      <c r="FH553" s="1058"/>
      <c r="FI553" s="1058"/>
      <c r="FJ553" s="1058"/>
      <c r="FK553" s="1058"/>
      <c r="FL553" s="1058"/>
      <c r="FM553" s="1058"/>
      <c r="FN553" s="1058"/>
      <c r="FO553" s="1058"/>
      <c r="FP553" s="1058"/>
      <c r="FQ553" s="1058"/>
      <c r="FR553" s="1058"/>
      <c r="FS553" s="1058"/>
      <c r="FT553" s="1058"/>
      <c r="FU553" s="1058"/>
      <c r="FV553" s="1058"/>
      <c r="FW553" s="1058"/>
      <c r="FX553" s="1058"/>
      <c r="FY553" s="1058"/>
      <c r="FZ553" s="1058"/>
      <c r="GA553" s="1058"/>
      <c r="GB553" s="1058"/>
      <c r="GC553" s="1058"/>
      <c r="GD553" s="1058"/>
      <c r="GE553" s="1058"/>
      <c r="GF553" s="1058"/>
      <c r="GG553" s="1058"/>
      <c r="GH553" s="1058"/>
      <c r="GI553" s="1058"/>
      <c r="GJ553" s="1058"/>
      <c r="GK553" s="1058"/>
      <c r="GL553" s="1058"/>
      <c r="GM553" s="1058"/>
      <c r="GN553" s="1058"/>
      <c r="GO553" s="1058"/>
      <c r="GP553" s="1058"/>
      <c r="GQ553" s="1058"/>
      <c r="GR553" s="1058"/>
      <c r="GS553" s="1058"/>
      <c r="GT553" s="1058"/>
      <c r="GU553" s="1058"/>
      <c r="GV553" s="1058"/>
      <c r="GW553" s="1058"/>
      <c r="GX553" s="1058"/>
      <c r="GY553" s="1058"/>
      <c r="GZ553" s="1058"/>
      <c r="HA553" s="1058"/>
      <c r="HB553" s="1058"/>
      <c r="HC553" s="1058"/>
      <c r="HD553" s="1058"/>
      <c r="HE553" s="1058"/>
      <c r="HF553" s="1058"/>
      <c r="HG553" s="1058"/>
      <c r="HH553" s="1058"/>
      <c r="HI553" s="1058"/>
      <c r="HJ553" s="1058"/>
      <c r="HK553" s="1058"/>
      <c r="HL553" s="1058"/>
      <c r="HM553" s="1058"/>
      <c r="HN553" s="1058"/>
      <c r="HO553" s="1058"/>
      <c r="HP553" s="1058"/>
      <c r="HQ553" s="1058"/>
      <c r="HR553" s="1058"/>
      <c r="HS553" s="1058"/>
      <c r="HT553" s="1058"/>
      <c r="HU553" s="1058"/>
      <c r="HV553" s="1058"/>
      <c r="HW553" s="1058"/>
      <c r="HX553" s="1058"/>
      <c r="HY553" s="1058"/>
      <c r="HZ553" s="1058"/>
      <c r="IA553" s="1058"/>
      <c r="IB553" s="1058"/>
      <c r="IC553" s="1058"/>
      <c r="ID553" s="1058"/>
      <c r="IE553" s="1058"/>
      <c r="IF553" s="1058"/>
      <c r="IG553" s="1058"/>
      <c r="IH553" s="1058"/>
      <c r="II553" s="1058"/>
      <c r="IJ553" s="1058"/>
      <c r="IK553" s="1058"/>
      <c r="IL553" s="1058"/>
      <c r="IM553" s="1058"/>
      <c r="IN553" s="1058"/>
      <c r="IO553" s="1058"/>
      <c r="IP553" s="1058"/>
      <c r="IQ553" s="1058"/>
      <c r="IR553" s="1058"/>
    </row>
    <row r="554" spans="1:252">
      <c r="A554" s="1336"/>
      <c r="B554" s="1345" t="s">
        <v>1383</v>
      </c>
      <c r="C554" s="1345"/>
      <c r="D554" s="1338" t="s">
        <v>216</v>
      </c>
      <c r="E554" s="1339">
        <v>6</v>
      </c>
      <c r="F554" s="1522"/>
      <c r="G554" s="1319">
        <f>E554*F554</f>
        <v>0</v>
      </c>
      <c r="H554" s="1058"/>
      <c r="I554" s="1058"/>
      <c r="J554" s="1058"/>
      <c r="K554" s="1058"/>
      <c r="L554" s="1058"/>
      <c r="M554" s="1058"/>
      <c r="N554" s="1058"/>
      <c r="O554" s="1058"/>
      <c r="P554" s="1058"/>
      <c r="Q554" s="1058"/>
      <c r="R554" s="1058"/>
      <c r="S554" s="1058"/>
      <c r="T554" s="1058"/>
      <c r="U554" s="1058"/>
      <c r="V554" s="1058"/>
      <c r="W554" s="1058"/>
      <c r="X554" s="1058"/>
      <c r="Y554" s="1058"/>
      <c r="Z554" s="1058"/>
      <c r="AA554" s="1058"/>
      <c r="AB554" s="1058"/>
      <c r="AC554" s="1058"/>
      <c r="AD554" s="1058"/>
      <c r="AE554" s="1058"/>
      <c r="AF554" s="1058"/>
      <c r="AG554" s="1058"/>
      <c r="AH554" s="1058"/>
      <c r="AI554" s="1058"/>
      <c r="AJ554" s="1058"/>
      <c r="AK554" s="1058"/>
      <c r="AL554" s="1058"/>
      <c r="AM554" s="1058"/>
      <c r="AN554" s="1058"/>
      <c r="AO554" s="1058"/>
      <c r="AP554" s="1058"/>
      <c r="AQ554" s="1058"/>
      <c r="AR554" s="1058"/>
      <c r="AS554" s="1058"/>
      <c r="AT554" s="1058"/>
      <c r="AU554" s="1058"/>
      <c r="AV554" s="1058"/>
      <c r="AW554" s="1058"/>
      <c r="AX554" s="1058"/>
      <c r="AY554" s="1058"/>
      <c r="AZ554" s="1058"/>
      <c r="BA554" s="1058"/>
      <c r="BB554" s="1058"/>
      <c r="BC554" s="1058"/>
      <c r="BD554" s="1058"/>
      <c r="BE554" s="1058"/>
      <c r="BF554" s="1058"/>
      <c r="BG554" s="1058"/>
      <c r="BH554" s="1058"/>
      <c r="BI554" s="1058"/>
      <c r="BJ554" s="1058"/>
      <c r="BK554" s="1058"/>
      <c r="BL554" s="1058"/>
      <c r="BM554" s="1058"/>
      <c r="BN554" s="1058"/>
      <c r="BO554" s="1058"/>
      <c r="BP554" s="1058"/>
      <c r="BQ554" s="1058"/>
      <c r="BR554" s="1058"/>
      <c r="BS554" s="1058"/>
      <c r="BT554" s="1058"/>
      <c r="BU554" s="1058"/>
      <c r="BV554" s="1058"/>
      <c r="BW554" s="1058"/>
      <c r="BX554" s="1058"/>
      <c r="BY554" s="1058"/>
      <c r="BZ554" s="1058"/>
      <c r="CA554" s="1058"/>
      <c r="CB554" s="1058"/>
      <c r="CC554" s="1058"/>
      <c r="CD554" s="1058"/>
      <c r="CE554" s="1058"/>
      <c r="CF554" s="1058"/>
      <c r="CG554" s="1058"/>
      <c r="CH554" s="1058"/>
      <c r="CI554" s="1058"/>
      <c r="CJ554" s="1058"/>
      <c r="CK554" s="1058"/>
      <c r="CL554" s="1058"/>
      <c r="CM554" s="1058"/>
      <c r="CN554" s="1058"/>
      <c r="CO554" s="1058"/>
      <c r="CP554" s="1058"/>
      <c r="CQ554" s="1058"/>
      <c r="CR554" s="1058"/>
      <c r="CS554" s="1058"/>
      <c r="CT554" s="1058"/>
      <c r="CU554" s="1058"/>
      <c r="CV554" s="1058"/>
      <c r="CW554" s="1058"/>
      <c r="CX554" s="1058"/>
      <c r="CY554" s="1058"/>
      <c r="CZ554" s="1058"/>
      <c r="DA554" s="1058"/>
      <c r="DB554" s="1058"/>
      <c r="DC554" s="1058"/>
      <c r="DD554" s="1058"/>
      <c r="DE554" s="1058"/>
      <c r="DF554" s="1058"/>
      <c r="DG554" s="1058"/>
      <c r="DH554" s="1058"/>
      <c r="DI554" s="1058"/>
      <c r="DJ554" s="1058"/>
      <c r="DK554" s="1058"/>
      <c r="DL554" s="1058"/>
      <c r="DM554" s="1058"/>
      <c r="DN554" s="1058"/>
      <c r="DO554" s="1058"/>
      <c r="DP554" s="1058"/>
      <c r="DQ554" s="1058"/>
      <c r="DR554" s="1058"/>
      <c r="DS554" s="1058"/>
      <c r="DT554" s="1058"/>
      <c r="DU554" s="1058"/>
      <c r="DV554" s="1058"/>
      <c r="DW554" s="1058"/>
      <c r="DX554" s="1058"/>
      <c r="DY554" s="1058"/>
      <c r="DZ554" s="1058"/>
      <c r="EA554" s="1058"/>
      <c r="EB554" s="1058"/>
      <c r="EC554" s="1058"/>
      <c r="ED554" s="1058"/>
      <c r="EE554" s="1058"/>
      <c r="EF554" s="1058"/>
      <c r="EG554" s="1058"/>
      <c r="EH554" s="1058"/>
      <c r="EI554" s="1058"/>
      <c r="EJ554" s="1058"/>
      <c r="EK554" s="1058"/>
      <c r="EL554" s="1058"/>
      <c r="EM554" s="1058"/>
      <c r="EN554" s="1058"/>
      <c r="EO554" s="1058"/>
      <c r="EP554" s="1058"/>
      <c r="EQ554" s="1058"/>
      <c r="ER554" s="1058"/>
      <c r="ES554" s="1058"/>
      <c r="ET554" s="1058"/>
      <c r="EU554" s="1058"/>
      <c r="EV554" s="1058"/>
      <c r="EW554" s="1058"/>
      <c r="EX554" s="1058"/>
      <c r="EY554" s="1058"/>
      <c r="EZ554" s="1058"/>
      <c r="FA554" s="1058"/>
      <c r="FB554" s="1058"/>
      <c r="FC554" s="1058"/>
      <c r="FD554" s="1058"/>
      <c r="FE554" s="1058"/>
      <c r="FF554" s="1058"/>
      <c r="FG554" s="1058"/>
      <c r="FH554" s="1058"/>
      <c r="FI554" s="1058"/>
      <c r="FJ554" s="1058"/>
      <c r="FK554" s="1058"/>
      <c r="FL554" s="1058"/>
      <c r="FM554" s="1058"/>
      <c r="FN554" s="1058"/>
      <c r="FO554" s="1058"/>
      <c r="FP554" s="1058"/>
      <c r="FQ554" s="1058"/>
      <c r="FR554" s="1058"/>
      <c r="FS554" s="1058"/>
      <c r="FT554" s="1058"/>
      <c r="FU554" s="1058"/>
      <c r="FV554" s="1058"/>
      <c r="FW554" s="1058"/>
      <c r="FX554" s="1058"/>
      <c r="FY554" s="1058"/>
      <c r="FZ554" s="1058"/>
      <c r="GA554" s="1058"/>
      <c r="GB554" s="1058"/>
      <c r="GC554" s="1058"/>
      <c r="GD554" s="1058"/>
      <c r="GE554" s="1058"/>
      <c r="GF554" s="1058"/>
      <c r="GG554" s="1058"/>
      <c r="GH554" s="1058"/>
      <c r="GI554" s="1058"/>
      <c r="GJ554" s="1058"/>
      <c r="GK554" s="1058"/>
      <c r="GL554" s="1058"/>
      <c r="GM554" s="1058"/>
      <c r="GN554" s="1058"/>
      <c r="GO554" s="1058"/>
      <c r="GP554" s="1058"/>
      <c r="GQ554" s="1058"/>
      <c r="GR554" s="1058"/>
      <c r="GS554" s="1058"/>
      <c r="GT554" s="1058"/>
      <c r="GU554" s="1058"/>
      <c r="GV554" s="1058"/>
      <c r="GW554" s="1058"/>
      <c r="GX554" s="1058"/>
      <c r="GY554" s="1058"/>
      <c r="GZ554" s="1058"/>
      <c r="HA554" s="1058"/>
      <c r="HB554" s="1058"/>
      <c r="HC554" s="1058"/>
      <c r="HD554" s="1058"/>
      <c r="HE554" s="1058"/>
      <c r="HF554" s="1058"/>
      <c r="HG554" s="1058"/>
      <c r="HH554" s="1058"/>
      <c r="HI554" s="1058"/>
      <c r="HJ554" s="1058"/>
      <c r="HK554" s="1058"/>
      <c r="HL554" s="1058"/>
      <c r="HM554" s="1058"/>
      <c r="HN554" s="1058"/>
      <c r="HO554" s="1058"/>
      <c r="HP554" s="1058"/>
      <c r="HQ554" s="1058"/>
      <c r="HR554" s="1058"/>
      <c r="HS554" s="1058"/>
      <c r="HT554" s="1058"/>
      <c r="HU554" s="1058"/>
      <c r="HV554" s="1058"/>
      <c r="HW554" s="1058"/>
      <c r="HX554" s="1058"/>
      <c r="HY554" s="1058"/>
      <c r="HZ554" s="1058"/>
      <c r="IA554" s="1058"/>
      <c r="IB554" s="1058"/>
      <c r="IC554" s="1058"/>
      <c r="ID554" s="1058"/>
      <c r="IE554" s="1058"/>
      <c r="IF554" s="1058"/>
      <c r="IG554" s="1058"/>
      <c r="IH554" s="1058"/>
      <c r="II554" s="1058"/>
      <c r="IJ554" s="1058"/>
      <c r="IK554" s="1058"/>
      <c r="IL554" s="1058"/>
      <c r="IM554" s="1058"/>
      <c r="IN554" s="1058"/>
      <c r="IO554" s="1058"/>
      <c r="IP554" s="1058"/>
      <c r="IQ554" s="1058"/>
      <c r="IR554" s="1058"/>
    </row>
    <row r="555" spans="1:252">
      <c r="A555" s="1336"/>
      <c r="B555" s="1345"/>
      <c r="C555" s="1345"/>
      <c r="D555" s="1338"/>
      <c r="E555" s="1339"/>
      <c r="F555" s="1517"/>
      <c r="G555" s="1058"/>
      <c r="H555" s="1058"/>
      <c r="I555" s="1058"/>
      <c r="J555" s="1058"/>
      <c r="K555" s="1058"/>
      <c r="L555" s="1058"/>
      <c r="M555" s="1058"/>
      <c r="N555" s="1058"/>
      <c r="O555" s="1058"/>
      <c r="P555" s="1058"/>
      <c r="Q555" s="1058"/>
      <c r="R555" s="1058"/>
      <c r="S555" s="1058"/>
      <c r="T555" s="1058"/>
      <c r="U555" s="1058"/>
      <c r="V555" s="1058"/>
      <c r="W555" s="1058"/>
      <c r="X555" s="1058"/>
      <c r="Y555" s="1058"/>
      <c r="Z555" s="1058"/>
      <c r="AA555" s="1058"/>
      <c r="AB555" s="1058"/>
      <c r="AC555" s="1058"/>
      <c r="AD555" s="1058"/>
      <c r="AE555" s="1058"/>
      <c r="AF555" s="1058"/>
      <c r="AG555" s="1058"/>
      <c r="AH555" s="1058"/>
      <c r="AI555" s="1058"/>
      <c r="AJ555" s="1058"/>
      <c r="AK555" s="1058"/>
      <c r="AL555" s="1058"/>
      <c r="AM555" s="1058"/>
      <c r="AN555" s="1058"/>
      <c r="AO555" s="1058"/>
      <c r="AP555" s="1058"/>
      <c r="AQ555" s="1058"/>
      <c r="AR555" s="1058"/>
      <c r="AS555" s="1058"/>
      <c r="AT555" s="1058"/>
      <c r="AU555" s="1058"/>
      <c r="AV555" s="1058"/>
      <c r="AW555" s="1058"/>
      <c r="AX555" s="1058"/>
      <c r="AY555" s="1058"/>
      <c r="AZ555" s="1058"/>
      <c r="BA555" s="1058"/>
      <c r="BB555" s="1058"/>
      <c r="BC555" s="1058"/>
      <c r="BD555" s="1058"/>
      <c r="BE555" s="1058"/>
      <c r="BF555" s="1058"/>
      <c r="BG555" s="1058"/>
      <c r="BH555" s="1058"/>
      <c r="BI555" s="1058"/>
      <c r="BJ555" s="1058"/>
      <c r="BK555" s="1058"/>
      <c r="BL555" s="1058"/>
      <c r="BM555" s="1058"/>
      <c r="BN555" s="1058"/>
      <c r="BO555" s="1058"/>
      <c r="BP555" s="1058"/>
      <c r="BQ555" s="1058"/>
      <c r="BR555" s="1058"/>
      <c r="BS555" s="1058"/>
      <c r="BT555" s="1058"/>
      <c r="BU555" s="1058"/>
      <c r="BV555" s="1058"/>
      <c r="BW555" s="1058"/>
      <c r="BX555" s="1058"/>
      <c r="BY555" s="1058"/>
      <c r="BZ555" s="1058"/>
      <c r="CA555" s="1058"/>
      <c r="CB555" s="1058"/>
      <c r="CC555" s="1058"/>
      <c r="CD555" s="1058"/>
      <c r="CE555" s="1058"/>
      <c r="CF555" s="1058"/>
      <c r="CG555" s="1058"/>
      <c r="CH555" s="1058"/>
      <c r="CI555" s="1058"/>
      <c r="CJ555" s="1058"/>
      <c r="CK555" s="1058"/>
      <c r="CL555" s="1058"/>
      <c r="CM555" s="1058"/>
      <c r="CN555" s="1058"/>
      <c r="CO555" s="1058"/>
      <c r="CP555" s="1058"/>
      <c r="CQ555" s="1058"/>
      <c r="CR555" s="1058"/>
      <c r="CS555" s="1058"/>
      <c r="CT555" s="1058"/>
      <c r="CU555" s="1058"/>
      <c r="CV555" s="1058"/>
      <c r="CW555" s="1058"/>
      <c r="CX555" s="1058"/>
      <c r="CY555" s="1058"/>
      <c r="CZ555" s="1058"/>
      <c r="DA555" s="1058"/>
      <c r="DB555" s="1058"/>
      <c r="DC555" s="1058"/>
      <c r="DD555" s="1058"/>
      <c r="DE555" s="1058"/>
      <c r="DF555" s="1058"/>
      <c r="DG555" s="1058"/>
      <c r="DH555" s="1058"/>
      <c r="DI555" s="1058"/>
      <c r="DJ555" s="1058"/>
      <c r="DK555" s="1058"/>
      <c r="DL555" s="1058"/>
      <c r="DM555" s="1058"/>
      <c r="DN555" s="1058"/>
      <c r="DO555" s="1058"/>
      <c r="DP555" s="1058"/>
      <c r="DQ555" s="1058"/>
      <c r="DR555" s="1058"/>
      <c r="DS555" s="1058"/>
      <c r="DT555" s="1058"/>
      <c r="DU555" s="1058"/>
      <c r="DV555" s="1058"/>
      <c r="DW555" s="1058"/>
      <c r="DX555" s="1058"/>
      <c r="DY555" s="1058"/>
      <c r="DZ555" s="1058"/>
      <c r="EA555" s="1058"/>
      <c r="EB555" s="1058"/>
      <c r="EC555" s="1058"/>
      <c r="ED555" s="1058"/>
      <c r="EE555" s="1058"/>
      <c r="EF555" s="1058"/>
      <c r="EG555" s="1058"/>
      <c r="EH555" s="1058"/>
      <c r="EI555" s="1058"/>
      <c r="EJ555" s="1058"/>
      <c r="EK555" s="1058"/>
      <c r="EL555" s="1058"/>
      <c r="EM555" s="1058"/>
      <c r="EN555" s="1058"/>
      <c r="EO555" s="1058"/>
      <c r="EP555" s="1058"/>
      <c r="EQ555" s="1058"/>
      <c r="ER555" s="1058"/>
      <c r="ES555" s="1058"/>
      <c r="ET555" s="1058"/>
      <c r="EU555" s="1058"/>
      <c r="EV555" s="1058"/>
      <c r="EW555" s="1058"/>
      <c r="EX555" s="1058"/>
      <c r="EY555" s="1058"/>
      <c r="EZ555" s="1058"/>
      <c r="FA555" s="1058"/>
      <c r="FB555" s="1058"/>
      <c r="FC555" s="1058"/>
      <c r="FD555" s="1058"/>
      <c r="FE555" s="1058"/>
      <c r="FF555" s="1058"/>
      <c r="FG555" s="1058"/>
      <c r="FH555" s="1058"/>
      <c r="FI555" s="1058"/>
      <c r="FJ555" s="1058"/>
      <c r="FK555" s="1058"/>
      <c r="FL555" s="1058"/>
      <c r="FM555" s="1058"/>
      <c r="FN555" s="1058"/>
      <c r="FO555" s="1058"/>
      <c r="FP555" s="1058"/>
      <c r="FQ555" s="1058"/>
      <c r="FR555" s="1058"/>
      <c r="FS555" s="1058"/>
      <c r="FT555" s="1058"/>
      <c r="FU555" s="1058"/>
      <c r="FV555" s="1058"/>
      <c r="FW555" s="1058"/>
      <c r="FX555" s="1058"/>
      <c r="FY555" s="1058"/>
      <c r="FZ555" s="1058"/>
      <c r="GA555" s="1058"/>
      <c r="GB555" s="1058"/>
      <c r="GC555" s="1058"/>
      <c r="GD555" s="1058"/>
      <c r="GE555" s="1058"/>
      <c r="GF555" s="1058"/>
      <c r="GG555" s="1058"/>
      <c r="GH555" s="1058"/>
      <c r="GI555" s="1058"/>
      <c r="GJ555" s="1058"/>
      <c r="GK555" s="1058"/>
      <c r="GL555" s="1058"/>
      <c r="GM555" s="1058"/>
      <c r="GN555" s="1058"/>
      <c r="GO555" s="1058"/>
      <c r="GP555" s="1058"/>
      <c r="GQ555" s="1058"/>
      <c r="GR555" s="1058"/>
      <c r="GS555" s="1058"/>
      <c r="GT555" s="1058"/>
      <c r="GU555" s="1058"/>
      <c r="GV555" s="1058"/>
      <c r="GW555" s="1058"/>
      <c r="GX555" s="1058"/>
      <c r="GY555" s="1058"/>
      <c r="GZ555" s="1058"/>
      <c r="HA555" s="1058"/>
      <c r="HB555" s="1058"/>
      <c r="HC555" s="1058"/>
      <c r="HD555" s="1058"/>
      <c r="HE555" s="1058"/>
      <c r="HF555" s="1058"/>
      <c r="HG555" s="1058"/>
      <c r="HH555" s="1058"/>
      <c r="HI555" s="1058"/>
      <c r="HJ555" s="1058"/>
      <c r="HK555" s="1058"/>
      <c r="HL555" s="1058"/>
      <c r="HM555" s="1058"/>
      <c r="HN555" s="1058"/>
      <c r="HO555" s="1058"/>
      <c r="HP555" s="1058"/>
      <c r="HQ555" s="1058"/>
      <c r="HR555" s="1058"/>
      <c r="HS555" s="1058"/>
      <c r="HT555" s="1058"/>
      <c r="HU555" s="1058"/>
      <c r="HV555" s="1058"/>
      <c r="HW555" s="1058"/>
      <c r="HX555" s="1058"/>
      <c r="HY555" s="1058"/>
      <c r="HZ555" s="1058"/>
      <c r="IA555" s="1058"/>
      <c r="IB555" s="1058"/>
      <c r="IC555" s="1058"/>
      <c r="ID555" s="1058"/>
      <c r="IE555" s="1058"/>
      <c r="IF555" s="1058"/>
      <c r="IG555" s="1058"/>
      <c r="IH555" s="1058"/>
      <c r="II555" s="1058"/>
      <c r="IJ555" s="1058"/>
      <c r="IK555" s="1058"/>
      <c r="IL555" s="1058"/>
      <c r="IM555" s="1058"/>
      <c r="IN555" s="1058"/>
      <c r="IO555" s="1058"/>
      <c r="IP555" s="1058"/>
      <c r="IQ555" s="1058"/>
      <c r="IR555" s="1058"/>
    </row>
    <row r="556" spans="1:252">
      <c r="A556" s="1340" t="s">
        <v>33</v>
      </c>
      <c r="B556" s="1337" t="s">
        <v>1379</v>
      </c>
      <c r="C556" s="1337"/>
      <c r="D556" s="1346"/>
      <c r="E556" s="1310"/>
      <c r="F556" s="1515"/>
      <c r="G556" s="178"/>
      <c r="H556" s="1058"/>
      <c r="I556" s="1058"/>
      <c r="J556" s="1058"/>
      <c r="K556" s="1058"/>
      <c r="L556" s="1058"/>
      <c r="M556" s="1058"/>
      <c r="N556" s="1058"/>
      <c r="O556" s="1058"/>
      <c r="P556" s="1058"/>
      <c r="Q556" s="1058"/>
      <c r="R556" s="1058"/>
      <c r="S556" s="1058"/>
      <c r="T556" s="1058"/>
      <c r="U556" s="1058"/>
      <c r="V556" s="1058"/>
      <c r="W556" s="1058"/>
      <c r="X556" s="1058"/>
      <c r="Y556" s="1058"/>
      <c r="Z556" s="1058"/>
      <c r="AA556" s="1058"/>
      <c r="AB556" s="1058"/>
      <c r="AC556" s="1058"/>
      <c r="AD556" s="1058"/>
      <c r="AE556" s="1058"/>
      <c r="AF556" s="1058"/>
      <c r="AG556" s="1058"/>
      <c r="AH556" s="1058"/>
      <c r="AI556" s="1058"/>
      <c r="AJ556" s="1058"/>
      <c r="AK556" s="1058"/>
      <c r="AL556" s="1058"/>
      <c r="AM556" s="1058"/>
      <c r="AN556" s="1058"/>
      <c r="AO556" s="1058"/>
      <c r="AP556" s="1058"/>
      <c r="AQ556" s="1058"/>
      <c r="AR556" s="1058"/>
      <c r="AS556" s="1058"/>
      <c r="AT556" s="1058"/>
      <c r="AU556" s="1058"/>
      <c r="AV556" s="1058"/>
      <c r="AW556" s="1058"/>
      <c r="AX556" s="1058"/>
      <c r="AY556" s="1058"/>
      <c r="AZ556" s="1058"/>
      <c r="BA556" s="1058"/>
      <c r="BB556" s="1058"/>
      <c r="BC556" s="1058"/>
      <c r="BD556" s="1058"/>
      <c r="BE556" s="1058"/>
      <c r="BF556" s="1058"/>
      <c r="BG556" s="1058"/>
      <c r="BH556" s="1058"/>
      <c r="BI556" s="1058"/>
      <c r="BJ556" s="1058"/>
      <c r="BK556" s="1058"/>
      <c r="BL556" s="1058"/>
      <c r="BM556" s="1058"/>
      <c r="BN556" s="1058"/>
      <c r="BO556" s="1058"/>
      <c r="BP556" s="1058"/>
      <c r="BQ556" s="1058"/>
      <c r="BR556" s="1058"/>
      <c r="BS556" s="1058"/>
      <c r="BT556" s="1058"/>
      <c r="BU556" s="1058"/>
      <c r="BV556" s="1058"/>
      <c r="BW556" s="1058"/>
      <c r="BX556" s="1058"/>
      <c r="BY556" s="1058"/>
      <c r="BZ556" s="1058"/>
      <c r="CA556" s="1058"/>
      <c r="CB556" s="1058"/>
      <c r="CC556" s="1058"/>
      <c r="CD556" s="1058"/>
      <c r="CE556" s="1058"/>
      <c r="CF556" s="1058"/>
      <c r="CG556" s="1058"/>
      <c r="CH556" s="1058"/>
      <c r="CI556" s="1058"/>
      <c r="CJ556" s="1058"/>
      <c r="CK556" s="1058"/>
      <c r="CL556" s="1058"/>
      <c r="CM556" s="1058"/>
      <c r="CN556" s="1058"/>
      <c r="CO556" s="1058"/>
      <c r="CP556" s="1058"/>
      <c r="CQ556" s="1058"/>
      <c r="CR556" s="1058"/>
      <c r="CS556" s="1058"/>
      <c r="CT556" s="1058"/>
      <c r="CU556" s="1058"/>
      <c r="CV556" s="1058"/>
      <c r="CW556" s="1058"/>
      <c r="CX556" s="1058"/>
      <c r="CY556" s="1058"/>
      <c r="CZ556" s="1058"/>
      <c r="DA556" s="1058"/>
      <c r="DB556" s="1058"/>
      <c r="DC556" s="1058"/>
      <c r="DD556" s="1058"/>
      <c r="DE556" s="1058"/>
      <c r="DF556" s="1058"/>
      <c r="DG556" s="1058"/>
      <c r="DH556" s="1058"/>
      <c r="DI556" s="1058"/>
      <c r="DJ556" s="1058"/>
      <c r="DK556" s="1058"/>
      <c r="DL556" s="1058"/>
      <c r="DM556" s="1058"/>
      <c r="DN556" s="1058"/>
      <c r="DO556" s="1058"/>
      <c r="DP556" s="1058"/>
      <c r="DQ556" s="1058"/>
      <c r="DR556" s="1058"/>
      <c r="DS556" s="1058"/>
      <c r="DT556" s="1058"/>
      <c r="DU556" s="1058"/>
      <c r="DV556" s="1058"/>
      <c r="DW556" s="1058"/>
      <c r="DX556" s="1058"/>
      <c r="DY556" s="1058"/>
      <c r="DZ556" s="1058"/>
      <c r="EA556" s="1058"/>
      <c r="EB556" s="1058"/>
      <c r="EC556" s="1058"/>
      <c r="ED556" s="1058"/>
      <c r="EE556" s="1058"/>
      <c r="EF556" s="1058"/>
      <c r="EG556" s="1058"/>
      <c r="EH556" s="1058"/>
      <c r="EI556" s="1058"/>
      <c r="EJ556" s="1058"/>
      <c r="EK556" s="1058"/>
      <c r="EL556" s="1058"/>
      <c r="EM556" s="1058"/>
      <c r="EN556" s="1058"/>
      <c r="EO556" s="1058"/>
      <c r="EP556" s="1058"/>
      <c r="EQ556" s="1058"/>
      <c r="ER556" s="1058"/>
      <c r="ES556" s="1058"/>
      <c r="ET556" s="1058"/>
      <c r="EU556" s="1058"/>
      <c r="EV556" s="1058"/>
      <c r="EW556" s="1058"/>
      <c r="EX556" s="1058"/>
      <c r="EY556" s="1058"/>
      <c r="EZ556" s="1058"/>
      <c r="FA556" s="1058"/>
      <c r="FB556" s="1058"/>
      <c r="FC556" s="1058"/>
      <c r="FD556" s="1058"/>
      <c r="FE556" s="1058"/>
      <c r="FF556" s="1058"/>
      <c r="FG556" s="1058"/>
      <c r="FH556" s="1058"/>
      <c r="FI556" s="1058"/>
      <c r="FJ556" s="1058"/>
      <c r="FK556" s="1058"/>
      <c r="FL556" s="1058"/>
      <c r="FM556" s="1058"/>
      <c r="FN556" s="1058"/>
      <c r="FO556" s="1058"/>
      <c r="FP556" s="1058"/>
      <c r="FQ556" s="1058"/>
      <c r="FR556" s="1058"/>
      <c r="FS556" s="1058"/>
      <c r="FT556" s="1058"/>
      <c r="FU556" s="1058"/>
      <c r="FV556" s="1058"/>
      <c r="FW556" s="1058"/>
      <c r="FX556" s="1058"/>
      <c r="FY556" s="1058"/>
      <c r="FZ556" s="1058"/>
      <c r="GA556" s="1058"/>
      <c r="GB556" s="1058"/>
      <c r="GC556" s="1058"/>
      <c r="GD556" s="1058"/>
      <c r="GE556" s="1058"/>
      <c r="GF556" s="1058"/>
      <c r="GG556" s="1058"/>
      <c r="GH556" s="1058"/>
      <c r="GI556" s="1058"/>
      <c r="GJ556" s="1058"/>
      <c r="GK556" s="1058"/>
      <c r="GL556" s="1058"/>
      <c r="GM556" s="1058"/>
      <c r="GN556" s="1058"/>
      <c r="GO556" s="1058"/>
      <c r="GP556" s="1058"/>
      <c r="GQ556" s="1058"/>
      <c r="GR556" s="1058"/>
      <c r="GS556" s="1058"/>
      <c r="GT556" s="1058"/>
      <c r="GU556" s="1058"/>
      <c r="GV556" s="1058"/>
      <c r="GW556" s="1058"/>
      <c r="GX556" s="1058"/>
      <c r="GY556" s="1058"/>
      <c r="GZ556" s="1058"/>
      <c r="HA556" s="1058"/>
      <c r="HB556" s="1058"/>
      <c r="HC556" s="1058"/>
      <c r="HD556" s="1058"/>
      <c r="HE556" s="1058"/>
      <c r="HF556" s="1058"/>
      <c r="HG556" s="1058"/>
      <c r="HH556" s="1058"/>
      <c r="HI556" s="1058"/>
      <c r="HJ556" s="1058"/>
      <c r="HK556" s="1058"/>
      <c r="HL556" s="1058"/>
      <c r="HM556" s="1058"/>
      <c r="HN556" s="1058"/>
      <c r="HO556" s="1058"/>
      <c r="HP556" s="1058"/>
      <c r="HQ556" s="1058"/>
      <c r="HR556" s="1058"/>
      <c r="HS556" s="1058"/>
      <c r="HT556" s="1058"/>
      <c r="HU556" s="1058"/>
      <c r="HV556" s="1058"/>
      <c r="HW556" s="1058"/>
      <c r="HX556" s="1058"/>
      <c r="HY556" s="1058"/>
      <c r="HZ556" s="1058"/>
      <c r="IA556" s="1058"/>
      <c r="IB556" s="1058"/>
      <c r="IC556" s="1058"/>
      <c r="ID556" s="1058"/>
      <c r="IE556" s="1058"/>
      <c r="IF556" s="1058"/>
      <c r="IG556" s="1058"/>
      <c r="IH556" s="1058"/>
      <c r="II556" s="1058"/>
      <c r="IJ556" s="1058"/>
      <c r="IK556" s="1058"/>
      <c r="IL556" s="1058"/>
      <c r="IM556" s="1058"/>
      <c r="IN556" s="1058"/>
      <c r="IO556" s="1058"/>
      <c r="IP556" s="1058"/>
      <c r="IQ556" s="1058"/>
      <c r="IR556" s="1058"/>
    </row>
    <row r="557" spans="1:252">
      <c r="A557" s="1347"/>
      <c r="B557" s="1348"/>
      <c r="C557" s="1348"/>
      <c r="D557" s="1346"/>
      <c r="E557" s="1310"/>
      <c r="F557" s="1515"/>
      <c r="G557" s="178"/>
      <c r="H557" s="1058"/>
      <c r="I557" s="1058"/>
      <c r="J557" s="1058"/>
      <c r="K557" s="1058"/>
      <c r="L557" s="1058"/>
      <c r="M557" s="1058"/>
      <c r="N557" s="1058"/>
      <c r="O557" s="1058"/>
      <c r="P557" s="1058"/>
      <c r="Q557" s="1058"/>
      <c r="R557" s="1058"/>
      <c r="S557" s="1058"/>
      <c r="T557" s="1058"/>
      <c r="U557" s="1058"/>
      <c r="V557" s="1058"/>
      <c r="W557" s="1058"/>
      <c r="X557" s="1058"/>
      <c r="Y557" s="1058"/>
      <c r="Z557" s="1058"/>
      <c r="AA557" s="1058"/>
      <c r="AB557" s="1058"/>
      <c r="AC557" s="1058"/>
      <c r="AD557" s="1058"/>
      <c r="AE557" s="1058"/>
      <c r="AF557" s="1058"/>
      <c r="AG557" s="1058"/>
      <c r="AH557" s="1058"/>
      <c r="AI557" s="1058"/>
      <c r="AJ557" s="1058"/>
      <c r="AK557" s="1058"/>
      <c r="AL557" s="1058"/>
      <c r="AM557" s="1058"/>
      <c r="AN557" s="1058"/>
      <c r="AO557" s="1058"/>
      <c r="AP557" s="1058"/>
      <c r="AQ557" s="1058"/>
      <c r="AR557" s="1058"/>
      <c r="AS557" s="1058"/>
      <c r="AT557" s="1058"/>
      <c r="AU557" s="1058"/>
      <c r="AV557" s="1058"/>
      <c r="AW557" s="1058"/>
      <c r="AX557" s="1058"/>
      <c r="AY557" s="1058"/>
      <c r="AZ557" s="1058"/>
      <c r="BA557" s="1058"/>
      <c r="BB557" s="1058"/>
      <c r="BC557" s="1058"/>
      <c r="BD557" s="1058"/>
      <c r="BE557" s="1058"/>
      <c r="BF557" s="1058"/>
      <c r="BG557" s="1058"/>
      <c r="BH557" s="1058"/>
      <c r="BI557" s="1058"/>
      <c r="BJ557" s="1058"/>
      <c r="BK557" s="1058"/>
      <c r="BL557" s="1058"/>
      <c r="BM557" s="1058"/>
      <c r="BN557" s="1058"/>
      <c r="BO557" s="1058"/>
      <c r="BP557" s="1058"/>
      <c r="BQ557" s="1058"/>
      <c r="BR557" s="1058"/>
      <c r="BS557" s="1058"/>
      <c r="BT557" s="1058"/>
      <c r="BU557" s="1058"/>
      <c r="BV557" s="1058"/>
      <c r="BW557" s="1058"/>
      <c r="BX557" s="1058"/>
      <c r="BY557" s="1058"/>
      <c r="BZ557" s="1058"/>
      <c r="CA557" s="1058"/>
      <c r="CB557" s="1058"/>
      <c r="CC557" s="1058"/>
      <c r="CD557" s="1058"/>
      <c r="CE557" s="1058"/>
      <c r="CF557" s="1058"/>
      <c r="CG557" s="1058"/>
      <c r="CH557" s="1058"/>
      <c r="CI557" s="1058"/>
      <c r="CJ557" s="1058"/>
      <c r="CK557" s="1058"/>
      <c r="CL557" s="1058"/>
      <c r="CM557" s="1058"/>
      <c r="CN557" s="1058"/>
      <c r="CO557" s="1058"/>
      <c r="CP557" s="1058"/>
      <c r="CQ557" s="1058"/>
      <c r="CR557" s="1058"/>
      <c r="CS557" s="1058"/>
      <c r="CT557" s="1058"/>
      <c r="CU557" s="1058"/>
      <c r="CV557" s="1058"/>
      <c r="CW557" s="1058"/>
      <c r="CX557" s="1058"/>
      <c r="CY557" s="1058"/>
      <c r="CZ557" s="1058"/>
      <c r="DA557" s="1058"/>
      <c r="DB557" s="1058"/>
      <c r="DC557" s="1058"/>
      <c r="DD557" s="1058"/>
      <c r="DE557" s="1058"/>
      <c r="DF557" s="1058"/>
      <c r="DG557" s="1058"/>
      <c r="DH557" s="1058"/>
      <c r="DI557" s="1058"/>
      <c r="DJ557" s="1058"/>
      <c r="DK557" s="1058"/>
      <c r="DL557" s="1058"/>
      <c r="DM557" s="1058"/>
      <c r="DN557" s="1058"/>
      <c r="DO557" s="1058"/>
      <c r="DP557" s="1058"/>
      <c r="DQ557" s="1058"/>
      <c r="DR557" s="1058"/>
      <c r="DS557" s="1058"/>
      <c r="DT557" s="1058"/>
      <c r="DU557" s="1058"/>
      <c r="DV557" s="1058"/>
      <c r="DW557" s="1058"/>
      <c r="DX557" s="1058"/>
      <c r="DY557" s="1058"/>
      <c r="DZ557" s="1058"/>
      <c r="EA557" s="1058"/>
      <c r="EB557" s="1058"/>
      <c r="EC557" s="1058"/>
      <c r="ED557" s="1058"/>
      <c r="EE557" s="1058"/>
      <c r="EF557" s="1058"/>
      <c r="EG557" s="1058"/>
      <c r="EH557" s="1058"/>
      <c r="EI557" s="1058"/>
      <c r="EJ557" s="1058"/>
      <c r="EK557" s="1058"/>
      <c r="EL557" s="1058"/>
      <c r="EM557" s="1058"/>
      <c r="EN557" s="1058"/>
      <c r="EO557" s="1058"/>
      <c r="EP557" s="1058"/>
      <c r="EQ557" s="1058"/>
      <c r="ER557" s="1058"/>
      <c r="ES557" s="1058"/>
      <c r="ET557" s="1058"/>
      <c r="EU557" s="1058"/>
      <c r="EV557" s="1058"/>
      <c r="EW557" s="1058"/>
      <c r="EX557" s="1058"/>
      <c r="EY557" s="1058"/>
      <c r="EZ557" s="1058"/>
      <c r="FA557" s="1058"/>
      <c r="FB557" s="1058"/>
      <c r="FC557" s="1058"/>
      <c r="FD557" s="1058"/>
      <c r="FE557" s="1058"/>
      <c r="FF557" s="1058"/>
      <c r="FG557" s="1058"/>
      <c r="FH557" s="1058"/>
      <c r="FI557" s="1058"/>
      <c r="FJ557" s="1058"/>
      <c r="FK557" s="1058"/>
      <c r="FL557" s="1058"/>
      <c r="FM557" s="1058"/>
      <c r="FN557" s="1058"/>
      <c r="FO557" s="1058"/>
      <c r="FP557" s="1058"/>
      <c r="FQ557" s="1058"/>
      <c r="FR557" s="1058"/>
      <c r="FS557" s="1058"/>
      <c r="FT557" s="1058"/>
      <c r="FU557" s="1058"/>
      <c r="FV557" s="1058"/>
      <c r="FW557" s="1058"/>
      <c r="FX557" s="1058"/>
      <c r="FY557" s="1058"/>
      <c r="FZ557" s="1058"/>
      <c r="GA557" s="1058"/>
      <c r="GB557" s="1058"/>
      <c r="GC557" s="1058"/>
      <c r="GD557" s="1058"/>
      <c r="GE557" s="1058"/>
      <c r="GF557" s="1058"/>
      <c r="GG557" s="1058"/>
      <c r="GH557" s="1058"/>
      <c r="GI557" s="1058"/>
      <c r="GJ557" s="1058"/>
      <c r="GK557" s="1058"/>
      <c r="GL557" s="1058"/>
      <c r="GM557" s="1058"/>
      <c r="GN557" s="1058"/>
      <c r="GO557" s="1058"/>
      <c r="GP557" s="1058"/>
      <c r="GQ557" s="1058"/>
      <c r="GR557" s="1058"/>
      <c r="GS557" s="1058"/>
      <c r="GT557" s="1058"/>
      <c r="GU557" s="1058"/>
      <c r="GV557" s="1058"/>
      <c r="GW557" s="1058"/>
      <c r="GX557" s="1058"/>
      <c r="GY557" s="1058"/>
      <c r="GZ557" s="1058"/>
      <c r="HA557" s="1058"/>
      <c r="HB557" s="1058"/>
      <c r="HC557" s="1058"/>
      <c r="HD557" s="1058"/>
      <c r="HE557" s="1058"/>
      <c r="HF557" s="1058"/>
      <c r="HG557" s="1058"/>
      <c r="HH557" s="1058"/>
      <c r="HI557" s="1058"/>
      <c r="HJ557" s="1058"/>
      <c r="HK557" s="1058"/>
      <c r="HL557" s="1058"/>
      <c r="HM557" s="1058"/>
      <c r="HN557" s="1058"/>
      <c r="HO557" s="1058"/>
      <c r="HP557" s="1058"/>
      <c r="HQ557" s="1058"/>
      <c r="HR557" s="1058"/>
      <c r="HS557" s="1058"/>
      <c r="HT557" s="1058"/>
      <c r="HU557" s="1058"/>
      <c r="HV557" s="1058"/>
      <c r="HW557" s="1058"/>
      <c r="HX557" s="1058"/>
      <c r="HY557" s="1058"/>
      <c r="HZ557" s="1058"/>
      <c r="IA557" s="1058"/>
      <c r="IB557" s="1058"/>
      <c r="IC557" s="1058"/>
      <c r="ID557" s="1058"/>
      <c r="IE557" s="1058"/>
      <c r="IF557" s="1058"/>
      <c r="IG557" s="1058"/>
      <c r="IH557" s="1058"/>
      <c r="II557" s="1058"/>
      <c r="IJ557" s="1058"/>
      <c r="IK557" s="1058"/>
      <c r="IL557" s="1058"/>
      <c r="IM557" s="1058"/>
      <c r="IN557" s="1058"/>
      <c r="IO557" s="1058"/>
      <c r="IP557" s="1058"/>
      <c r="IQ557" s="1058"/>
      <c r="IR557" s="1058"/>
    </row>
    <row r="558" spans="1:252" ht="38.25">
      <c r="A558" s="1349" t="s">
        <v>234</v>
      </c>
      <c r="B558" s="1350" t="s">
        <v>1382</v>
      </c>
      <c r="C558" s="1350"/>
      <c r="D558" s="1351" t="s">
        <v>233</v>
      </c>
      <c r="E558" s="1352">
        <v>54</v>
      </c>
      <c r="F558" s="1522"/>
      <c r="G558" s="1319">
        <f>E558*F558</f>
        <v>0</v>
      </c>
      <c r="H558" s="1058"/>
      <c r="I558" s="1058"/>
      <c r="J558" s="1058"/>
      <c r="K558" s="1058"/>
      <c r="L558" s="1058"/>
      <c r="M558" s="1058"/>
      <c r="N558" s="1058"/>
      <c r="O558" s="1058"/>
      <c r="P558" s="1058"/>
      <c r="Q558" s="1058"/>
      <c r="R558" s="1058"/>
      <c r="S558" s="1058"/>
      <c r="T558" s="1058"/>
      <c r="U558" s="1058"/>
      <c r="V558" s="1058"/>
      <c r="W558" s="1058"/>
      <c r="X558" s="1058"/>
      <c r="Y558" s="1058"/>
      <c r="Z558" s="1058"/>
      <c r="AA558" s="1058"/>
      <c r="AB558" s="1058"/>
      <c r="AC558" s="1058"/>
      <c r="AD558" s="1058"/>
      <c r="AE558" s="1058"/>
      <c r="AF558" s="1058"/>
      <c r="AG558" s="1058"/>
      <c r="AH558" s="1058"/>
      <c r="AI558" s="1058"/>
      <c r="AJ558" s="1058"/>
      <c r="AK558" s="1058"/>
      <c r="AL558" s="1058"/>
      <c r="AM558" s="1058"/>
      <c r="AN558" s="1058"/>
      <c r="AO558" s="1058"/>
      <c r="AP558" s="1058"/>
      <c r="AQ558" s="1058"/>
      <c r="AR558" s="1058"/>
      <c r="AS558" s="1058"/>
      <c r="AT558" s="1058"/>
      <c r="AU558" s="1058"/>
      <c r="AV558" s="1058"/>
      <c r="AW558" s="1058"/>
      <c r="AX558" s="1058"/>
      <c r="AY558" s="1058"/>
      <c r="AZ558" s="1058"/>
      <c r="BA558" s="1058"/>
      <c r="BB558" s="1058"/>
      <c r="BC558" s="1058"/>
      <c r="BD558" s="1058"/>
      <c r="BE558" s="1058"/>
      <c r="BF558" s="1058"/>
      <c r="BG558" s="1058"/>
      <c r="BH558" s="1058"/>
      <c r="BI558" s="1058"/>
      <c r="BJ558" s="1058"/>
      <c r="BK558" s="1058"/>
      <c r="BL558" s="1058"/>
      <c r="BM558" s="1058"/>
      <c r="BN558" s="1058"/>
      <c r="BO558" s="1058"/>
      <c r="BP558" s="1058"/>
      <c r="BQ558" s="1058"/>
      <c r="BR558" s="1058"/>
      <c r="BS558" s="1058"/>
      <c r="BT558" s="1058"/>
      <c r="BU558" s="1058"/>
      <c r="BV558" s="1058"/>
      <c r="BW558" s="1058"/>
      <c r="BX558" s="1058"/>
      <c r="BY558" s="1058"/>
      <c r="BZ558" s="1058"/>
      <c r="CA558" s="1058"/>
      <c r="CB558" s="1058"/>
      <c r="CC558" s="1058"/>
      <c r="CD558" s="1058"/>
      <c r="CE558" s="1058"/>
      <c r="CF558" s="1058"/>
      <c r="CG558" s="1058"/>
      <c r="CH558" s="1058"/>
      <c r="CI558" s="1058"/>
      <c r="CJ558" s="1058"/>
      <c r="CK558" s="1058"/>
      <c r="CL558" s="1058"/>
      <c r="CM558" s="1058"/>
      <c r="CN558" s="1058"/>
      <c r="CO558" s="1058"/>
      <c r="CP558" s="1058"/>
      <c r="CQ558" s="1058"/>
      <c r="CR558" s="1058"/>
      <c r="CS558" s="1058"/>
      <c r="CT558" s="1058"/>
      <c r="CU558" s="1058"/>
      <c r="CV558" s="1058"/>
      <c r="CW558" s="1058"/>
      <c r="CX558" s="1058"/>
      <c r="CY558" s="1058"/>
      <c r="CZ558" s="1058"/>
      <c r="DA558" s="1058"/>
      <c r="DB558" s="1058"/>
      <c r="DC558" s="1058"/>
      <c r="DD558" s="1058"/>
      <c r="DE558" s="1058"/>
      <c r="DF558" s="1058"/>
      <c r="DG558" s="1058"/>
      <c r="DH558" s="1058"/>
      <c r="DI558" s="1058"/>
      <c r="DJ558" s="1058"/>
      <c r="DK558" s="1058"/>
      <c r="DL558" s="1058"/>
      <c r="DM558" s="1058"/>
      <c r="DN558" s="1058"/>
      <c r="DO558" s="1058"/>
      <c r="DP558" s="1058"/>
      <c r="DQ558" s="1058"/>
      <c r="DR558" s="1058"/>
      <c r="DS558" s="1058"/>
      <c r="DT558" s="1058"/>
      <c r="DU558" s="1058"/>
      <c r="DV558" s="1058"/>
      <c r="DW558" s="1058"/>
      <c r="DX558" s="1058"/>
      <c r="DY558" s="1058"/>
      <c r="DZ558" s="1058"/>
      <c r="EA558" s="1058"/>
      <c r="EB558" s="1058"/>
      <c r="EC558" s="1058"/>
      <c r="ED558" s="1058"/>
      <c r="EE558" s="1058"/>
      <c r="EF558" s="1058"/>
      <c r="EG558" s="1058"/>
      <c r="EH558" s="1058"/>
      <c r="EI558" s="1058"/>
      <c r="EJ558" s="1058"/>
      <c r="EK558" s="1058"/>
      <c r="EL558" s="1058"/>
      <c r="EM558" s="1058"/>
      <c r="EN558" s="1058"/>
      <c r="EO558" s="1058"/>
      <c r="EP558" s="1058"/>
      <c r="EQ558" s="1058"/>
      <c r="ER558" s="1058"/>
      <c r="ES558" s="1058"/>
      <c r="ET558" s="1058"/>
      <c r="EU558" s="1058"/>
      <c r="EV558" s="1058"/>
      <c r="EW558" s="1058"/>
      <c r="EX558" s="1058"/>
      <c r="EY558" s="1058"/>
      <c r="EZ558" s="1058"/>
      <c r="FA558" s="1058"/>
      <c r="FB558" s="1058"/>
      <c r="FC558" s="1058"/>
      <c r="FD558" s="1058"/>
      <c r="FE558" s="1058"/>
      <c r="FF558" s="1058"/>
      <c r="FG558" s="1058"/>
      <c r="FH558" s="1058"/>
      <c r="FI558" s="1058"/>
      <c r="FJ558" s="1058"/>
      <c r="FK558" s="1058"/>
      <c r="FL558" s="1058"/>
      <c r="FM558" s="1058"/>
      <c r="FN558" s="1058"/>
      <c r="FO558" s="1058"/>
      <c r="FP558" s="1058"/>
      <c r="FQ558" s="1058"/>
      <c r="FR558" s="1058"/>
      <c r="FS558" s="1058"/>
      <c r="FT558" s="1058"/>
      <c r="FU558" s="1058"/>
      <c r="FV558" s="1058"/>
      <c r="FW558" s="1058"/>
      <c r="FX558" s="1058"/>
      <c r="FY558" s="1058"/>
      <c r="FZ558" s="1058"/>
      <c r="GA558" s="1058"/>
      <c r="GB558" s="1058"/>
      <c r="GC558" s="1058"/>
      <c r="GD558" s="1058"/>
      <c r="GE558" s="1058"/>
      <c r="GF558" s="1058"/>
      <c r="GG558" s="1058"/>
      <c r="GH558" s="1058"/>
      <c r="GI558" s="1058"/>
      <c r="GJ558" s="1058"/>
      <c r="GK558" s="1058"/>
      <c r="GL558" s="1058"/>
      <c r="GM558" s="1058"/>
      <c r="GN558" s="1058"/>
      <c r="GO558" s="1058"/>
      <c r="GP558" s="1058"/>
      <c r="GQ558" s="1058"/>
      <c r="GR558" s="1058"/>
      <c r="GS558" s="1058"/>
      <c r="GT558" s="1058"/>
      <c r="GU558" s="1058"/>
      <c r="GV558" s="1058"/>
      <c r="GW558" s="1058"/>
      <c r="GX558" s="1058"/>
      <c r="GY558" s="1058"/>
      <c r="GZ558" s="1058"/>
      <c r="HA558" s="1058"/>
      <c r="HB558" s="1058"/>
      <c r="HC558" s="1058"/>
      <c r="HD558" s="1058"/>
      <c r="HE558" s="1058"/>
      <c r="HF558" s="1058"/>
      <c r="HG558" s="1058"/>
      <c r="HH558" s="1058"/>
      <c r="HI558" s="1058"/>
      <c r="HJ558" s="1058"/>
      <c r="HK558" s="1058"/>
      <c r="HL558" s="1058"/>
      <c r="HM558" s="1058"/>
      <c r="HN558" s="1058"/>
      <c r="HO558" s="1058"/>
      <c r="HP558" s="1058"/>
      <c r="HQ558" s="1058"/>
      <c r="HR558" s="1058"/>
      <c r="HS558" s="1058"/>
      <c r="HT558" s="1058"/>
      <c r="HU558" s="1058"/>
      <c r="HV558" s="1058"/>
      <c r="HW558" s="1058"/>
      <c r="HX558" s="1058"/>
      <c r="HY558" s="1058"/>
      <c r="HZ558" s="1058"/>
      <c r="IA558" s="1058"/>
      <c r="IB558" s="1058"/>
      <c r="IC558" s="1058"/>
      <c r="ID558" s="1058"/>
      <c r="IE558" s="1058"/>
      <c r="IF558" s="1058"/>
      <c r="IG558" s="1058"/>
      <c r="IH558" s="1058"/>
      <c r="II558" s="1058"/>
      <c r="IJ558" s="1058"/>
      <c r="IK558" s="1058"/>
      <c r="IL558" s="1058"/>
      <c r="IM558" s="1058"/>
      <c r="IN558" s="1058"/>
      <c r="IO558" s="1058"/>
      <c r="IP558" s="1058"/>
      <c r="IQ558" s="1058"/>
      <c r="IR558" s="1058"/>
    </row>
    <row r="559" spans="1:252" ht="51">
      <c r="A559" s="1349" t="s">
        <v>234</v>
      </c>
      <c r="B559" s="1350" t="s">
        <v>1381</v>
      </c>
      <c r="C559" s="1350"/>
      <c r="D559" s="1351" t="s">
        <v>233</v>
      </c>
      <c r="E559" s="1352">
        <v>6</v>
      </c>
      <c r="F559" s="1522"/>
      <c r="G559" s="1319">
        <f>E559*F559</f>
        <v>0</v>
      </c>
      <c r="H559" s="1058"/>
      <c r="I559" s="1058"/>
      <c r="J559" s="1058"/>
      <c r="K559" s="1058"/>
      <c r="L559" s="1058"/>
      <c r="M559" s="1058"/>
      <c r="N559" s="1058"/>
      <c r="O559" s="1058"/>
      <c r="P559" s="1058"/>
      <c r="Q559" s="1058"/>
      <c r="R559" s="1058"/>
      <c r="S559" s="1058"/>
      <c r="T559" s="1058"/>
      <c r="U559" s="1058"/>
      <c r="V559" s="1058"/>
      <c r="W559" s="1058"/>
      <c r="X559" s="1058"/>
      <c r="Y559" s="1058"/>
      <c r="Z559" s="1058"/>
      <c r="AA559" s="1058"/>
      <c r="AB559" s="1058"/>
      <c r="AC559" s="1058"/>
      <c r="AD559" s="1058"/>
      <c r="AE559" s="1058"/>
      <c r="AF559" s="1058"/>
      <c r="AG559" s="1058"/>
      <c r="AH559" s="1058"/>
      <c r="AI559" s="1058"/>
      <c r="AJ559" s="1058"/>
      <c r="AK559" s="1058"/>
      <c r="AL559" s="1058"/>
      <c r="AM559" s="1058"/>
      <c r="AN559" s="1058"/>
      <c r="AO559" s="1058"/>
      <c r="AP559" s="1058"/>
      <c r="AQ559" s="1058"/>
      <c r="AR559" s="1058"/>
      <c r="AS559" s="1058"/>
      <c r="AT559" s="1058"/>
      <c r="AU559" s="1058"/>
      <c r="AV559" s="1058"/>
      <c r="AW559" s="1058"/>
      <c r="AX559" s="1058"/>
      <c r="AY559" s="1058"/>
      <c r="AZ559" s="1058"/>
      <c r="BA559" s="1058"/>
      <c r="BB559" s="1058"/>
      <c r="BC559" s="1058"/>
      <c r="BD559" s="1058"/>
      <c r="BE559" s="1058"/>
      <c r="BF559" s="1058"/>
      <c r="BG559" s="1058"/>
      <c r="BH559" s="1058"/>
      <c r="BI559" s="1058"/>
      <c r="BJ559" s="1058"/>
      <c r="BK559" s="1058"/>
      <c r="BL559" s="1058"/>
      <c r="BM559" s="1058"/>
      <c r="BN559" s="1058"/>
      <c r="BO559" s="1058"/>
      <c r="BP559" s="1058"/>
      <c r="BQ559" s="1058"/>
      <c r="BR559" s="1058"/>
      <c r="BS559" s="1058"/>
      <c r="BT559" s="1058"/>
      <c r="BU559" s="1058"/>
      <c r="BV559" s="1058"/>
      <c r="BW559" s="1058"/>
      <c r="BX559" s="1058"/>
      <c r="BY559" s="1058"/>
      <c r="BZ559" s="1058"/>
      <c r="CA559" s="1058"/>
      <c r="CB559" s="1058"/>
      <c r="CC559" s="1058"/>
      <c r="CD559" s="1058"/>
      <c r="CE559" s="1058"/>
      <c r="CF559" s="1058"/>
      <c r="CG559" s="1058"/>
      <c r="CH559" s="1058"/>
      <c r="CI559" s="1058"/>
      <c r="CJ559" s="1058"/>
      <c r="CK559" s="1058"/>
      <c r="CL559" s="1058"/>
      <c r="CM559" s="1058"/>
      <c r="CN559" s="1058"/>
      <c r="CO559" s="1058"/>
      <c r="CP559" s="1058"/>
      <c r="CQ559" s="1058"/>
      <c r="CR559" s="1058"/>
      <c r="CS559" s="1058"/>
      <c r="CT559" s="1058"/>
      <c r="CU559" s="1058"/>
      <c r="CV559" s="1058"/>
      <c r="CW559" s="1058"/>
      <c r="CX559" s="1058"/>
      <c r="CY559" s="1058"/>
      <c r="CZ559" s="1058"/>
      <c r="DA559" s="1058"/>
      <c r="DB559" s="1058"/>
      <c r="DC559" s="1058"/>
      <c r="DD559" s="1058"/>
      <c r="DE559" s="1058"/>
      <c r="DF559" s="1058"/>
      <c r="DG559" s="1058"/>
      <c r="DH559" s="1058"/>
      <c r="DI559" s="1058"/>
      <c r="DJ559" s="1058"/>
      <c r="DK559" s="1058"/>
      <c r="DL559" s="1058"/>
      <c r="DM559" s="1058"/>
      <c r="DN559" s="1058"/>
      <c r="DO559" s="1058"/>
      <c r="DP559" s="1058"/>
      <c r="DQ559" s="1058"/>
      <c r="DR559" s="1058"/>
      <c r="DS559" s="1058"/>
      <c r="DT559" s="1058"/>
      <c r="DU559" s="1058"/>
      <c r="DV559" s="1058"/>
      <c r="DW559" s="1058"/>
      <c r="DX559" s="1058"/>
      <c r="DY559" s="1058"/>
      <c r="DZ559" s="1058"/>
      <c r="EA559" s="1058"/>
      <c r="EB559" s="1058"/>
      <c r="EC559" s="1058"/>
      <c r="ED559" s="1058"/>
      <c r="EE559" s="1058"/>
      <c r="EF559" s="1058"/>
      <c r="EG559" s="1058"/>
      <c r="EH559" s="1058"/>
      <c r="EI559" s="1058"/>
      <c r="EJ559" s="1058"/>
      <c r="EK559" s="1058"/>
      <c r="EL559" s="1058"/>
      <c r="EM559" s="1058"/>
      <c r="EN559" s="1058"/>
      <c r="EO559" s="1058"/>
      <c r="EP559" s="1058"/>
      <c r="EQ559" s="1058"/>
      <c r="ER559" s="1058"/>
      <c r="ES559" s="1058"/>
      <c r="ET559" s="1058"/>
      <c r="EU559" s="1058"/>
      <c r="EV559" s="1058"/>
      <c r="EW559" s="1058"/>
      <c r="EX559" s="1058"/>
      <c r="EY559" s="1058"/>
      <c r="EZ559" s="1058"/>
      <c r="FA559" s="1058"/>
      <c r="FB559" s="1058"/>
      <c r="FC559" s="1058"/>
      <c r="FD559" s="1058"/>
      <c r="FE559" s="1058"/>
      <c r="FF559" s="1058"/>
      <c r="FG559" s="1058"/>
      <c r="FH559" s="1058"/>
      <c r="FI559" s="1058"/>
      <c r="FJ559" s="1058"/>
      <c r="FK559" s="1058"/>
      <c r="FL559" s="1058"/>
      <c r="FM559" s="1058"/>
      <c r="FN559" s="1058"/>
      <c r="FO559" s="1058"/>
      <c r="FP559" s="1058"/>
      <c r="FQ559" s="1058"/>
      <c r="FR559" s="1058"/>
      <c r="FS559" s="1058"/>
      <c r="FT559" s="1058"/>
      <c r="FU559" s="1058"/>
      <c r="FV559" s="1058"/>
      <c r="FW559" s="1058"/>
      <c r="FX559" s="1058"/>
      <c r="FY559" s="1058"/>
      <c r="FZ559" s="1058"/>
      <c r="GA559" s="1058"/>
      <c r="GB559" s="1058"/>
      <c r="GC559" s="1058"/>
      <c r="GD559" s="1058"/>
      <c r="GE559" s="1058"/>
      <c r="GF559" s="1058"/>
      <c r="GG559" s="1058"/>
      <c r="GH559" s="1058"/>
      <c r="GI559" s="1058"/>
      <c r="GJ559" s="1058"/>
      <c r="GK559" s="1058"/>
      <c r="GL559" s="1058"/>
      <c r="GM559" s="1058"/>
      <c r="GN559" s="1058"/>
      <c r="GO559" s="1058"/>
      <c r="GP559" s="1058"/>
      <c r="GQ559" s="1058"/>
      <c r="GR559" s="1058"/>
      <c r="GS559" s="1058"/>
      <c r="GT559" s="1058"/>
      <c r="GU559" s="1058"/>
      <c r="GV559" s="1058"/>
      <c r="GW559" s="1058"/>
      <c r="GX559" s="1058"/>
      <c r="GY559" s="1058"/>
      <c r="GZ559" s="1058"/>
      <c r="HA559" s="1058"/>
      <c r="HB559" s="1058"/>
      <c r="HC559" s="1058"/>
      <c r="HD559" s="1058"/>
      <c r="HE559" s="1058"/>
      <c r="HF559" s="1058"/>
      <c r="HG559" s="1058"/>
      <c r="HH559" s="1058"/>
      <c r="HI559" s="1058"/>
      <c r="HJ559" s="1058"/>
      <c r="HK559" s="1058"/>
      <c r="HL559" s="1058"/>
      <c r="HM559" s="1058"/>
      <c r="HN559" s="1058"/>
      <c r="HO559" s="1058"/>
      <c r="HP559" s="1058"/>
      <c r="HQ559" s="1058"/>
      <c r="HR559" s="1058"/>
      <c r="HS559" s="1058"/>
      <c r="HT559" s="1058"/>
      <c r="HU559" s="1058"/>
      <c r="HV559" s="1058"/>
      <c r="HW559" s="1058"/>
      <c r="HX559" s="1058"/>
      <c r="HY559" s="1058"/>
      <c r="HZ559" s="1058"/>
      <c r="IA559" s="1058"/>
      <c r="IB559" s="1058"/>
      <c r="IC559" s="1058"/>
      <c r="ID559" s="1058"/>
      <c r="IE559" s="1058"/>
      <c r="IF559" s="1058"/>
      <c r="IG559" s="1058"/>
      <c r="IH559" s="1058"/>
      <c r="II559" s="1058"/>
      <c r="IJ559" s="1058"/>
      <c r="IK559" s="1058"/>
      <c r="IL559" s="1058"/>
      <c r="IM559" s="1058"/>
      <c r="IN559" s="1058"/>
      <c r="IO559" s="1058"/>
      <c r="IP559" s="1058"/>
      <c r="IQ559" s="1058"/>
      <c r="IR559" s="1058"/>
    </row>
    <row r="560" spans="1:252">
      <c r="A560" s="1349"/>
      <c r="B560" s="1350"/>
      <c r="C560" s="1350"/>
      <c r="D560" s="1351"/>
      <c r="E560" s="1352"/>
      <c r="F560" s="1515"/>
      <c r="G560" s="1319"/>
      <c r="H560" s="1058"/>
      <c r="I560" s="1058"/>
      <c r="J560" s="1058"/>
      <c r="K560" s="1058"/>
      <c r="L560" s="1058"/>
      <c r="M560" s="1058"/>
      <c r="N560" s="1058"/>
      <c r="O560" s="1058"/>
      <c r="P560" s="1058"/>
      <c r="Q560" s="1058"/>
      <c r="R560" s="1058"/>
      <c r="S560" s="1058"/>
      <c r="T560" s="1058"/>
      <c r="U560" s="1058"/>
      <c r="V560" s="1058"/>
      <c r="W560" s="1058"/>
      <c r="X560" s="1058"/>
      <c r="Y560" s="1058"/>
      <c r="Z560" s="1058"/>
      <c r="AA560" s="1058"/>
      <c r="AB560" s="1058"/>
      <c r="AC560" s="1058"/>
      <c r="AD560" s="1058"/>
      <c r="AE560" s="1058"/>
      <c r="AF560" s="1058"/>
      <c r="AG560" s="1058"/>
      <c r="AH560" s="1058"/>
      <c r="AI560" s="1058"/>
      <c r="AJ560" s="1058"/>
      <c r="AK560" s="1058"/>
      <c r="AL560" s="1058"/>
      <c r="AM560" s="1058"/>
      <c r="AN560" s="1058"/>
      <c r="AO560" s="1058"/>
      <c r="AP560" s="1058"/>
      <c r="AQ560" s="1058"/>
      <c r="AR560" s="1058"/>
      <c r="AS560" s="1058"/>
      <c r="AT560" s="1058"/>
      <c r="AU560" s="1058"/>
      <c r="AV560" s="1058"/>
      <c r="AW560" s="1058"/>
      <c r="AX560" s="1058"/>
      <c r="AY560" s="1058"/>
      <c r="AZ560" s="1058"/>
      <c r="BA560" s="1058"/>
      <c r="BB560" s="1058"/>
      <c r="BC560" s="1058"/>
      <c r="BD560" s="1058"/>
      <c r="BE560" s="1058"/>
      <c r="BF560" s="1058"/>
      <c r="BG560" s="1058"/>
      <c r="BH560" s="1058"/>
      <c r="BI560" s="1058"/>
      <c r="BJ560" s="1058"/>
      <c r="BK560" s="1058"/>
      <c r="BL560" s="1058"/>
      <c r="BM560" s="1058"/>
      <c r="BN560" s="1058"/>
      <c r="BO560" s="1058"/>
      <c r="BP560" s="1058"/>
      <c r="BQ560" s="1058"/>
      <c r="BR560" s="1058"/>
      <c r="BS560" s="1058"/>
      <c r="BT560" s="1058"/>
      <c r="BU560" s="1058"/>
      <c r="BV560" s="1058"/>
      <c r="BW560" s="1058"/>
      <c r="BX560" s="1058"/>
      <c r="BY560" s="1058"/>
      <c r="BZ560" s="1058"/>
      <c r="CA560" s="1058"/>
      <c r="CB560" s="1058"/>
      <c r="CC560" s="1058"/>
      <c r="CD560" s="1058"/>
      <c r="CE560" s="1058"/>
      <c r="CF560" s="1058"/>
      <c r="CG560" s="1058"/>
      <c r="CH560" s="1058"/>
      <c r="CI560" s="1058"/>
      <c r="CJ560" s="1058"/>
      <c r="CK560" s="1058"/>
      <c r="CL560" s="1058"/>
      <c r="CM560" s="1058"/>
      <c r="CN560" s="1058"/>
      <c r="CO560" s="1058"/>
      <c r="CP560" s="1058"/>
      <c r="CQ560" s="1058"/>
      <c r="CR560" s="1058"/>
      <c r="CS560" s="1058"/>
      <c r="CT560" s="1058"/>
      <c r="CU560" s="1058"/>
      <c r="CV560" s="1058"/>
      <c r="CW560" s="1058"/>
      <c r="CX560" s="1058"/>
      <c r="CY560" s="1058"/>
      <c r="CZ560" s="1058"/>
      <c r="DA560" s="1058"/>
      <c r="DB560" s="1058"/>
      <c r="DC560" s="1058"/>
      <c r="DD560" s="1058"/>
      <c r="DE560" s="1058"/>
      <c r="DF560" s="1058"/>
      <c r="DG560" s="1058"/>
      <c r="DH560" s="1058"/>
      <c r="DI560" s="1058"/>
      <c r="DJ560" s="1058"/>
      <c r="DK560" s="1058"/>
      <c r="DL560" s="1058"/>
      <c r="DM560" s="1058"/>
      <c r="DN560" s="1058"/>
      <c r="DO560" s="1058"/>
      <c r="DP560" s="1058"/>
      <c r="DQ560" s="1058"/>
      <c r="DR560" s="1058"/>
      <c r="DS560" s="1058"/>
      <c r="DT560" s="1058"/>
      <c r="DU560" s="1058"/>
      <c r="DV560" s="1058"/>
      <c r="DW560" s="1058"/>
      <c r="DX560" s="1058"/>
      <c r="DY560" s="1058"/>
      <c r="DZ560" s="1058"/>
      <c r="EA560" s="1058"/>
      <c r="EB560" s="1058"/>
      <c r="EC560" s="1058"/>
      <c r="ED560" s="1058"/>
      <c r="EE560" s="1058"/>
      <c r="EF560" s="1058"/>
      <c r="EG560" s="1058"/>
      <c r="EH560" s="1058"/>
      <c r="EI560" s="1058"/>
      <c r="EJ560" s="1058"/>
      <c r="EK560" s="1058"/>
      <c r="EL560" s="1058"/>
      <c r="EM560" s="1058"/>
      <c r="EN560" s="1058"/>
      <c r="EO560" s="1058"/>
      <c r="EP560" s="1058"/>
      <c r="EQ560" s="1058"/>
      <c r="ER560" s="1058"/>
      <c r="ES560" s="1058"/>
      <c r="ET560" s="1058"/>
      <c r="EU560" s="1058"/>
      <c r="EV560" s="1058"/>
      <c r="EW560" s="1058"/>
      <c r="EX560" s="1058"/>
      <c r="EY560" s="1058"/>
      <c r="EZ560" s="1058"/>
      <c r="FA560" s="1058"/>
      <c r="FB560" s="1058"/>
      <c r="FC560" s="1058"/>
      <c r="FD560" s="1058"/>
      <c r="FE560" s="1058"/>
      <c r="FF560" s="1058"/>
      <c r="FG560" s="1058"/>
      <c r="FH560" s="1058"/>
      <c r="FI560" s="1058"/>
      <c r="FJ560" s="1058"/>
      <c r="FK560" s="1058"/>
      <c r="FL560" s="1058"/>
      <c r="FM560" s="1058"/>
      <c r="FN560" s="1058"/>
      <c r="FO560" s="1058"/>
      <c r="FP560" s="1058"/>
      <c r="FQ560" s="1058"/>
      <c r="FR560" s="1058"/>
      <c r="FS560" s="1058"/>
      <c r="FT560" s="1058"/>
      <c r="FU560" s="1058"/>
      <c r="FV560" s="1058"/>
      <c r="FW560" s="1058"/>
      <c r="FX560" s="1058"/>
      <c r="FY560" s="1058"/>
      <c r="FZ560" s="1058"/>
      <c r="GA560" s="1058"/>
      <c r="GB560" s="1058"/>
      <c r="GC560" s="1058"/>
      <c r="GD560" s="1058"/>
      <c r="GE560" s="1058"/>
      <c r="GF560" s="1058"/>
      <c r="GG560" s="1058"/>
      <c r="GH560" s="1058"/>
      <c r="GI560" s="1058"/>
      <c r="GJ560" s="1058"/>
      <c r="GK560" s="1058"/>
      <c r="GL560" s="1058"/>
      <c r="GM560" s="1058"/>
      <c r="GN560" s="1058"/>
      <c r="GO560" s="1058"/>
      <c r="GP560" s="1058"/>
      <c r="GQ560" s="1058"/>
      <c r="GR560" s="1058"/>
      <c r="GS560" s="1058"/>
      <c r="GT560" s="1058"/>
      <c r="GU560" s="1058"/>
      <c r="GV560" s="1058"/>
      <c r="GW560" s="1058"/>
      <c r="GX560" s="1058"/>
      <c r="GY560" s="1058"/>
      <c r="GZ560" s="1058"/>
      <c r="HA560" s="1058"/>
      <c r="HB560" s="1058"/>
      <c r="HC560" s="1058"/>
      <c r="HD560" s="1058"/>
      <c r="HE560" s="1058"/>
      <c r="HF560" s="1058"/>
      <c r="HG560" s="1058"/>
      <c r="HH560" s="1058"/>
      <c r="HI560" s="1058"/>
      <c r="HJ560" s="1058"/>
      <c r="HK560" s="1058"/>
      <c r="HL560" s="1058"/>
      <c r="HM560" s="1058"/>
      <c r="HN560" s="1058"/>
      <c r="HO560" s="1058"/>
      <c r="HP560" s="1058"/>
      <c r="HQ560" s="1058"/>
      <c r="HR560" s="1058"/>
      <c r="HS560" s="1058"/>
      <c r="HT560" s="1058"/>
      <c r="HU560" s="1058"/>
      <c r="HV560" s="1058"/>
      <c r="HW560" s="1058"/>
      <c r="HX560" s="1058"/>
      <c r="HY560" s="1058"/>
      <c r="HZ560" s="1058"/>
      <c r="IA560" s="1058"/>
      <c r="IB560" s="1058"/>
      <c r="IC560" s="1058"/>
      <c r="ID560" s="1058"/>
      <c r="IE560" s="1058"/>
      <c r="IF560" s="1058"/>
      <c r="IG560" s="1058"/>
      <c r="IH560" s="1058"/>
      <c r="II560" s="1058"/>
      <c r="IJ560" s="1058"/>
      <c r="IK560" s="1058"/>
      <c r="IL560" s="1058"/>
      <c r="IM560" s="1058"/>
      <c r="IN560" s="1058"/>
      <c r="IO560" s="1058"/>
      <c r="IP560" s="1058"/>
      <c r="IQ560" s="1058"/>
      <c r="IR560" s="1058"/>
    </row>
    <row r="561" spans="1:252">
      <c r="A561" s="1336" t="s">
        <v>1380</v>
      </c>
      <c r="B561" s="1337" t="s">
        <v>1379</v>
      </c>
      <c r="C561" s="1337"/>
      <c r="D561" s="1346"/>
      <c r="E561" s="1310"/>
      <c r="F561" s="1515"/>
      <c r="G561" s="178"/>
      <c r="H561" s="1058"/>
      <c r="I561" s="1058"/>
      <c r="J561" s="1058"/>
      <c r="K561" s="1058"/>
      <c r="L561" s="1058"/>
      <c r="M561" s="1058"/>
      <c r="N561" s="1058"/>
      <c r="O561" s="1058"/>
      <c r="P561" s="1058"/>
      <c r="Q561" s="1058"/>
      <c r="R561" s="1058"/>
      <c r="S561" s="1058"/>
      <c r="T561" s="1058"/>
      <c r="U561" s="1058"/>
      <c r="V561" s="1058"/>
      <c r="W561" s="1058"/>
      <c r="X561" s="1058"/>
      <c r="Y561" s="1058"/>
      <c r="Z561" s="1058"/>
      <c r="AA561" s="1058"/>
      <c r="AB561" s="1058"/>
      <c r="AC561" s="1058"/>
      <c r="AD561" s="1058"/>
      <c r="AE561" s="1058"/>
      <c r="AF561" s="1058"/>
      <c r="AG561" s="1058"/>
      <c r="AH561" s="1058"/>
      <c r="AI561" s="1058"/>
      <c r="AJ561" s="1058"/>
      <c r="AK561" s="1058"/>
      <c r="AL561" s="1058"/>
      <c r="AM561" s="1058"/>
      <c r="AN561" s="1058"/>
      <c r="AO561" s="1058"/>
      <c r="AP561" s="1058"/>
      <c r="AQ561" s="1058"/>
      <c r="AR561" s="1058"/>
      <c r="AS561" s="1058"/>
      <c r="AT561" s="1058"/>
      <c r="AU561" s="1058"/>
      <c r="AV561" s="1058"/>
      <c r="AW561" s="1058"/>
      <c r="AX561" s="1058"/>
      <c r="AY561" s="1058"/>
      <c r="AZ561" s="1058"/>
      <c r="BA561" s="1058"/>
      <c r="BB561" s="1058"/>
      <c r="BC561" s="1058"/>
      <c r="BD561" s="1058"/>
      <c r="BE561" s="1058"/>
      <c r="BF561" s="1058"/>
      <c r="BG561" s="1058"/>
      <c r="BH561" s="1058"/>
      <c r="BI561" s="1058"/>
      <c r="BJ561" s="1058"/>
      <c r="BK561" s="1058"/>
      <c r="BL561" s="1058"/>
      <c r="BM561" s="1058"/>
      <c r="BN561" s="1058"/>
      <c r="BO561" s="1058"/>
      <c r="BP561" s="1058"/>
      <c r="BQ561" s="1058"/>
      <c r="BR561" s="1058"/>
      <c r="BS561" s="1058"/>
      <c r="BT561" s="1058"/>
      <c r="BU561" s="1058"/>
      <c r="BV561" s="1058"/>
      <c r="BW561" s="1058"/>
      <c r="BX561" s="1058"/>
      <c r="BY561" s="1058"/>
      <c r="BZ561" s="1058"/>
      <c r="CA561" s="1058"/>
      <c r="CB561" s="1058"/>
      <c r="CC561" s="1058"/>
      <c r="CD561" s="1058"/>
      <c r="CE561" s="1058"/>
      <c r="CF561" s="1058"/>
      <c r="CG561" s="1058"/>
      <c r="CH561" s="1058"/>
      <c r="CI561" s="1058"/>
      <c r="CJ561" s="1058"/>
      <c r="CK561" s="1058"/>
      <c r="CL561" s="1058"/>
      <c r="CM561" s="1058"/>
      <c r="CN561" s="1058"/>
      <c r="CO561" s="1058"/>
      <c r="CP561" s="1058"/>
      <c r="CQ561" s="1058"/>
      <c r="CR561" s="1058"/>
      <c r="CS561" s="1058"/>
      <c r="CT561" s="1058"/>
      <c r="CU561" s="1058"/>
      <c r="CV561" s="1058"/>
      <c r="CW561" s="1058"/>
      <c r="CX561" s="1058"/>
      <c r="CY561" s="1058"/>
      <c r="CZ561" s="1058"/>
      <c r="DA561" s="1058"/>
      <c r="DB561" s="1058"/>
      <c r="DC561" s="1058"/>
      <c r="DD561" s="1058"/>
      <c r="DE561" s="1058"/>
      <c r="DF561" s="1058"/>
      <c r="DG561" s="1058"/>
      <c r="DH561" s="1058"/>
      <c r="DI561" s="1058"/>
      <c r="DJ561" s="1058"/>
      <c r="DK561" s="1058"/>
      <c r="DL561" s="1058"/>
      <c r="DM561" s="1058"/>
      <c r="DN561" s="1058"/>
      <c r="DO561" s="1058"/>
      <c r="DP561" s="1058"/>
      <c r="DQ561" s="1058"/>
      <c r="DR561" s="1058"/>
      <c r="DS561" s="1058"/>
      <c r="DT561" s="1058"/>
      <c r="DU561" s="1058"/>
      <c r="DV561" s="1058"/>
      <c r="DW561" s="1058"/>
      <c r="DX561" s="1058"/>
      <c r="DY561" s="1058"/>
      <c r="DZ561" s="1058"/>
      <c r="EA561" s="1058"/>
      <c r="EB561" s="1058"/>
      <c r="EC561" s="1058"/>
      <c r="ED561" s="1058"/>
      <c r="EE561" s="1058"/>
      <c r="EF561" s="1058"/>
      <c r="EG561" s="1058"/>
      <c r="EH561" s="1058"/>
      <c r="EI561" s="1058"/>
      <c r="EJ561" s="1058"/>
      <c r="EK561" s="1058"/>
      <c r="EL561" s="1058"/>
      <c r="EM561" s="1058"/>
      <c r="EN561" s="1058"/>
      <c r="EO561" s="1058"/>
      <c r="EP561" s="1058"/>
      <c r="EQ561" s="1058"/>
      <c r="ER561" s="1058"/>
      <c r="ES561" s="1058"/>
      <c r="ET561" s="1058"/>
      <c r="EU561" s="1058"/>
      <c r="EV561" s="1058"/>
      <c r="EW561" s="1058"/>
      <c r="EX561" s="1058"/>
      <c r="EY561" s="1058"/>
      <c r="EZ561" s="1058"/>
      <c r="FA561" s="1058"/>
      <c r="FB561" s="1058"/>
      <c r="FC561" s="1058"/>
      <c r="FD561" s="1058"/>
      <c r="FE561" s="1058"/>
      <c r="FF561" s="1058"/>
      <c r="FG561" s="1058"/>
      <c r="FH561" s="1058"/>
      <c r="FI561" s="1058"/>
      <c r="FJ561" s="1058"/>
      <c r="FK561" s="1058"/>
      <c r="FL561" s="1058"/>
      <c r="FM561" s="1058"/>
      <c r="FN561" s="1058"/>
      <c r="FO561" s="1058"/>
      <c r="FP561" s="1058"/>
      <c r="FQ561" s="1058"/>
      <c r="FR561" s="1058"/>
      <c r="FS561" s="1058"/>
      <c r="FT561" s="1058"/>
      <c r="FU561" s="1058"/>
      <c r="FV561" s="1058"/>
      <c r="FW561" s="1058"/>
      <c r="FX561" s="1058"/>
      <c r="FY561" s="1058"/>
      <c r="FZ561" s="1058"/>
      <c r="GA561" s="1058"/>
      <c r="GB561" s="1058"/>
      <c r="GC561" s="1058"/>
      <c r="GD561" s="1058"/>
      <c r="GE561" s="1058"/>
      <c r="GF561" s="1058"/>
      <c r="GG561" s="1058"/>
      <c r="GH561" s="1058"/>
      <c r="GI561" s="1058"/>
      <c r="GJ561" s="1058"/>
      <c r="GK561" s="1058"/>
      <c r="GL561" s="1058"/>
      <c r="GM561" s="1058"/>
      <c r="GN561" s="1058"/>
      <c r="GO561" s="1058"/>
      <c r="GP561" s="1058"/>
      <c r="GQ561" s="1058"/>
      <c r="GR561" s="1058"/>
      <c r="GS561" s="1058"/>
      <c r="GT561" s="1058"/>
      <c r="GU561" s="1058"/>
      <c r="GV561" s="1058"/>
      <c r="GW561" s="1058"/>
      <c r="GX561" s="1058"/>
      <c r="GY561" s="1058"/>
      <c r="GZ561" s="1058"/>
      <c r="HA561" s="1058"/>
      <c r="HB561" s="1058"/>
      <c r="HC561" s="1058"/>
      <c r="HD561" s="1058"/>
      <c r="HE561" s="1058"/>
      <c r="HF561" s="1058"/>
      <c r="HG561" s="1058"/>
      <c r="HH561" s="1058"/>
      <c r="HI561" s="1058"/>
      <c r="HJ561" s="1058"/>
      <c r="HK561" s="1058"/>
      <c r="HL561" s="1058"/>
      <c r="HM561" s="1058"/>
      <c r="HN561" s="1058"/>
      <c r="HO561" s="1058"/>
      <c r="HP561" s="1058"/>
      <c r="HQ561" s="1058"/>
      <c r="HR561" s="1058"/>
      <c r="HS561" s="1058"/>
      <c r="HT561" s="1058"/>
      <c r="HU561" s="1058"/>
      <c r="HV561" s="1058"/>
      <c r="HW561" s="1058"/>
      <c r="HX561" s="1058"/>
      <c r="HY561" s="1058"/>
      <c r="HZ561" s="1058"/>
      <c r="IA561" s="1058"/>
      <c r="IB561" s="1058"/>
      <c r="IC561" s="1058"/>
      <c r="ID561" s="1058"/>
      <c r="IE561" s="1058"/>
      <c r="IF561" s="1058"/>
      <c r="IG561" s="1058"/>
      <c r="IH561" s="1058"/>
      <c r="II561" s="1058"/>
      <c r="IJ561" s="1058"/>
      <c r="IK561" s="1058"/>
      <c r="IL561" s="1058"/>
      <c r="IM561" s="1058"/>
      <c r="IN561" s="1058"/>
      <c r="IO561" s="1058"/>
      <c r="IP561" s="1058"/>
      <c r="IQ561" s="1058"/>
      <c r="IR561" s="1058"/>
    </row>
    <row r="562" spans="1:252" ht="63.75">
      <c r="A562" s="1349" t="s">
        <v>234</v>
      </c>
      <c r="B562" s="1350" t="s">
        <v>1378</v>
      </c>
      <c r="C562" s="1350"/>
      <c r="D562" s="1351" t="s">
        <v>233</v>
      </c>
      <c r="E562" s="1352">
        <v>4</v>
      </c>
      <c r="F562" s="1522"/>
      <c r="G562" s="1319">
        <f>E562*F562</f>
        <v>0</v>
      </c>
      <c r="H562" s="1058"/>
      <c r="I562" s="1058"/>
      <c r="J562" s="1058"/>
      <c r="K562" s="1058"/>
      <c r="L562" s="1058"/>
      <c r="M562" s="1058"/>
      <c r="N562" s="1058"/>
      <c r="O562" s="1058"/>
      <c r="P562" s="1058"/>
      <c r="Q562" s="1058"/>
      <c r="R562" s="1058"/>
      <c r="S562" s="1058"/>
      <c r="T562" s="1058"/>
      <c r="U562" s="1058"/>
      <c r="V562" s="1058"/>
      <c r="W562" s="1058"/>
      <c r="X562" s="1058"/>
      <c r="Y562" s="1058"/>
      <c r="Z562" s="1058"/>
      <c r="AA562" s="1058"/>
      <c r="AB562" s="1058"/>
      <c r="AC562" s="1058"/>
      <c r="AD562" s="1058"/>
      <c r="AE562" s="1058"/>
      <c r="AF562" s="1058"/>
      <c r="AG562" s="1058"/>
      <c r="AH562" s="1058"/>
      <c r="AI562" s="1058"/>
      <c r="AJ562" s="1058"/>
      <c r="AK562" s="1058"/>
      <c r="AL562" s="1058"/>
      <c r="AM562" s="1058"/>
      <c r="AN562" s="1058"/>
      <c r="AO562" s="1058"/>
      <c r="AP562" s="1058"/>
      <c r="AQ562" s="1058"/>
      <c r="AR562" s="1058"/>
      <c r="AS562" s="1058"/>
      <c r="AT562" s="1058"/>
      <c r="AU562" s="1058"/>
      <c r="AV562" s="1058"/>
      <c r="AW562" s="1058"/>
      <c r="AX562" s="1058"/>
      <c r="AY562" s="1058"/>
      <c r="AZ562" s="1058"/>
      <c r="BA562" s="1058"/>
      <c r="BB562" s="1058"/>
      <c r="BC562" s="1058"/>
      <c r="BD562" s="1058"/>
      <c r="BE562" s="1058"/>
      <c r="BF562" s="1058"/>
      <c r="BG562" s="1058"/>
      <c r="BH562" s="1058"/>
      <c r="BI562" s="1058"/>
      <c r="BJ562" s="1058"/>
      <c r="BK562" s="1058"/>
      <c r="BL562" s="1058"/>
      <c r="BM562" s="1058"/>
      <c r="BN562" s="1058"/>
      <c r="BO562" s="1058"/>
      <c r="BP562" s="1058"/>
      <c r="BQ562" s="1058"/>
      <c r="BR562" s="1058"/>
      <c r="BS562" s="1058"/>
      <c r="BT562" s="1058"/>
      <c r="BU562" s="1058"/>
      <c r="BV562" s="1058"/>
      <c r="BW562" s="1058"/>
      <c r="BX562" s="1058"/>
      <c r="BY562" s="1058"/>
      <c r="BZ562" s="1058"/>
      <c r="CA562" s="1058"/>
      <c r="CB562" s="1058"/>
      <c r="CC562" s="1058"/>
      <c r="CD562" s="1058"/>
      <c r="CE562" s="1058"/>
      <c r="CF562" s="1058"/>
      <c r="CG562" s="1058"/>
      <c r="CH562" s="1058"/>
      <c r="CI562" s="1058"/>
      <c r="CJ562" s="1058"/>
      <c r="CK562" s="1058"/>
      <c r="CL562" s="1058"/>
      <c r="CM562" s="1058"/>
      <c r="CN562" s="1058"/>
      <c r="CO562" s="1058"/>
      <c r="CP562" s="1058"/>
      <c r="CQ562" s="1058"/>
      <c r="CR562" s="1058"/>
      <c r="CS562" s="1058"/>
      <c r="CT562" s="1058"/>
      <c r="CU562" s="1058"/>
      <c r="CV562" s="1058"/>
      <c r="CW562" s="1058"/>
      <c r="CX562" s="1058"/>
      <c r="CY562" s="1058"/>
      <c r="CZ562" s="1058"/>
      <c r="DA562" s="1058"/>
      <c r="DB562" s="1058"/>
      <c r="DC562" s="1058"/>
      <c r="DD562" s="1058"/>
      <c r="DE562" s="1058"/>
      <c r="DF562" s="1058"/>
      <c r="DG562" s="1058"/>
      <c r="DH562" s="1058"/>
      <c r="DI562" s="1058"/>
      <c r="DJ562" s="1058"/>
      <c r="DK562" s="1058"/>
      <c r="DL562" s="1058"/>
      <c r="DM562" s="1058"/>
      <c r="DN562" s="1058"/>
      <c r="DO562" s="1058"/>
      <c r="DP562" s="1058"/>
      <c r="DQ562" s="1058"/>
      <c r="DR562" s="1058"/>
      <c r="DS562" s="1058"/>
      <c r="DT562" s="1058"/>
      <c r="DU562" s="1058"/>
      <c r="DV562" s="1058"/>
      <c r="DW562" s="1058"/>
      <c r="DX562" s="1058"/>
      <c r="DY562" s="1058"/>
      <c r="DZ562" s="1058"/>
      <c r="EA562" s="1058"/>
      <c r="EB562" s="1058"/>
      <c r="EC562" s="1058"/>
      <c r="ED562" s="1058"/>
      <c r="EE562" s="1058"/>
      <c r="EF562" s="1058"/>
      <c r="EG562" s="1058"/>
      <c r="EH562" s="1058"/>
      <c r="EI562" s="1058"/>
      <c r="EJ562" s="1058"/>
      <c r="EK562" s="1058"/>
      <c r="EL562" s="1058"/>
      <c r="EM562" s="1058"/>
      <c r="EN562" s="1058"/>
      <c r="EO562" s="1058"/>
      <c r="EP562" s="1058"/>
      <c r="EQ562" s="1058"/>
      <c r="ER562" s="1058"/>
      <c r="ES562" s="1058"/>
      <c r="ET562" s="1058"/>
      <c r="EU562" s="1058"/>
      <c r="EV562" s="1058"/>
      <c r="EW562" s="1058"/>
      <c r="EX562" s="1058"/>
      <c r="EY562" s="1058"/>
      <c r="EZ562" s="1058"/>
      <c r="FA562" s="1058"/>
      <c r="FB562" s="1058"/>
      <c r="FC562" s="1058"/>
      <c r="FD562" s="1058"/>
      <c r="FE562" s="1058"/>
      <c r="FF562" s="1058"/>
      <c r="FG562" s="1058"/>
      <c r="FH562" s="1058"/>
      <c r="FI562" s="1058"/>
      <c r="FJ562" s="1058"/>
      <c r="FK562" s="1058"/>
      <c r="FL562" s="1058"/>
      <c r="FM562" s="1058"/>
      <c r="FN562" s="1058"/>
      <c r="FO562" s="1058"/>
      <c r="FP562" s="1058"/>
      <c r="FQ562" s="1058"/>
      <c r="FR562" s="1058"/>
      <c r="FS562" s="1058"/>
      <c r="FT562" s="1058"/>
      <c r="FU562" s="1058"/>
      <c r="FV562" s="1058"/>
      <c r="FW562" s="1058"/>
      <c r="FX562" s="1058"/>
      <c r="FY562" s="1058"/>
      <c r="FZ562" s="1058"/>
      <c r="GA562" s="1058"/>
      <c r="GB562" s="1058"/>
      <c r="GC562" s="1058"/>
      <c r="GD562" s="1058"/>
      <c r="GE562" s="1058"/>
      <c r="GF562" s="1058"/>
      <c r="GG562" s="1058"/>
      <c r="GH562" s="1058"/>
      <c r="GI562" s="1058"/>
      <c r="GJ562" s="1058"/>
      <c r="GK562" s="1058"/>
      <c r="GL562" s="1058"/>
      <c r="GM562" s="1058"/>
      <c r="GN562" s="1058"/>
      <c r="GO562" s="1058"/>
      <c r="GP562" s="1058"/>
      <c r="GQ562" s="1058"/>
      <c r="GR562" s="1058"/>
      <c r="GS562" s="1058"/>
      <c r="GT562" s="1058"/>
      <c r="GU562" s="1058"/>
      <c r="GV562" s="1058"/>
      <c r="GW562" s="1058"/>
      <c r="GX562" s="1058"/>
      <c r="GY562" s="1058"/>
      <c r="GZ562" s="1058"/>
      <c r="HA562" s="1058"/>
      <c r="HB562" s="1058"/>
      <c r="HC562" s="1058"/>
      <c r="HD562" s="1058"/>
      <c r="HE562" s="1058"/>
      <c r="HF562" s="1058"/>
      <c r="HG562" s="1058"/>
      <c r="HH562" s="1058"/>
      <c r="HI562" s="1058"/>
      <c r="HJ562" s="1058"/>
      <c r="HK562" s="1058"/>
      <c r="HL562" s="1058"/>
      <c r="HM562" s="1058"/>
      <c r="HN562" s="1058"/>
      <c r="HO562" s="1058"/>
      <c r="HP562" s="1058"/>
      <c r="HQ562" s="1058"/>
      <c r="HR562" s="1058"/>
      <c r="HS562" s="1058"/>
      <c r="HT562" s="1058"/>
      <c r="HU562" s="1058"/>
      <c r="HV562" s="1058"/>
      <c r="HW562" s="1058"/>
      <c r="HX562" s="1058"/>
      <c r="HY562" s="1058"/>
      <c r="HZ562" s="1058"/>
      <c r="IA562" s="1058"/>
      <c r="IB562" s="1058"/>
      <c r="IC562" s="1058"/>
      <c r="ID562" s="1058"/>
      <c r="IE562" s="1058"/>
      <c r="IF562" s="1058"/>
      <c r="IG562" s="1058"/>
      <c r="IH562" s="1058"/>
      <c r="II562" s="1058"/>
      <c r="IJ562" s="1058"/>
      <c r="IK562" s="1058"/>
      <c r="IL562" s="1058"/>
      <c r="IM562" s="1058"/>
      <c r="IN562" s="1058"/>
      <c r="IO562" s="1058"/>
      <c r="IP562" s="1058"/>
      <c r="IQ562" s="1058"/>
      <c r="IR562" s="1058"/>
    </row>
    <row r="563" spans="1:252">
      <c r="A563" s="1347"/>
      <c r="B563" s="1345"/>
      <c r="C563" s="1345"/>
      <c r="D563" s="1338"/>
      <c r="E563" s="1339"/>
      <c r="F563" s="1517"/>
      <c r="G563" s="1058"/>
      <c r="H563" s="1058"/>
      <c r="I563" s="1058"/>
      <c r="J563" s="1058"/>
      <c r="K563" s="1058"/>
      <c r="L563" s="1058"/>
      <c r="M563" s="1058"/>
      <c r="N563" s="1058"/>
      <c r="O563" s="1058"/>
      <c r="P563" s="1058"/>
      <c r="Q563" s="1058"/>
      <c r="R563" s="1058"/>
      <c r="S563" s="1058"/>
      <c r="T563" s="1058"/>
      <c r="U563" s="1058"/>
      <c r="V563" s="1058"/>
      <c r="W563" s="1058"/>
      <c r="X563" s="1058"/>
      <c r="Y563" s="1058"/>
      <c r="Z563" s="1058"/>
      <c r="AA563" s="1058"/>
      <c r="AB563" s="1058"/>
      <c r="AC563" s="1058"/>
      <c r="AD563" s="1058"/>
      <c r="AE563" s="1058"/>
      <c r="AF563" s="1058"/>
      <c r="AG563" s="1058"/>
      <c r="AH563" s="1058"/>
      <c r="AI563" s="1058"/>
      <c r="AJ563" s="1058"/>
      <c r="AK563" s="1058"/>
      <c r="AL563" s="1058"/>
      <c r="AM563" s="1058"/>
      <c r="AN563" s="1058"/>
      <c r="AO563" s="1058"/>
      <c r="AP563" s="1058"/>
      <c r="AQ563" s="1058"/>
      <c r="AR563" s="1058"/>
      <c r="AS563" s="1058"/>
      <c r="AT563" s="1058"/>
      <c r="AU563" s="1058"/>
      <c r="AV563" s="1058"/>
      <c r="AW563" s="1058"/>
      <c r="AX563" s="1058"/>
      <c r="AY563" s="1058"/>
      <c r="AZ563" s="1058"/>
      <c r="BA563" s="1058"/>
      <c r="BB563" s="1058"/>
      <c r="BC563" s="1058"/>
      <c r="BD563" s="1058"/>
      <c r="BE563" s="1058"/>
      <c r="BF563" s="1058"/>
      <c r="BG563" s="1058"/>
      <c r="BH563" s="1058"/>
      <c r="BI563" s="1058"/>
      <c r="BJ563" s="1058"/>
      <c r="BK563" s="1058"/>
      <c r="BL563" s="1058"/>
      <c r="BM563" s="1058"/>
      <c r="BN563" s="1058"/>
      <c r="BO563" s="1058"/>
      <c r="BP563" s="1058"/>
      <c r="BQ563" s="1058"/>
      <c r="BR563" s="1058"/>
      <c r="BS563" s="1058"/>
      <c r="BT563" s="1058"/>
      <c r="BU563" s="1058"/>
      <c r="BV563" s="1058"/>
      <c r="BW563" s="1058"/>
      <c r="BX563" s="1058"/>
      <c r="BY563" s="1058"/>
      <c r="BZ563" s="1058"/>
      <c r="CA563" s="1058"/>
      <c r="CB563" s="1058"/>
      <c r="CC563" s="1058"/>
      <c r="CD563" s="1058"/>
      <c r="CE563" s="1058"/>
      <c r="CF563" s="1058"/>
      <c r="CG563" s="1058"/>
      <c r="CH563" s="1058"/>
      <c r="CI563" s="1058"/>
      <c r="CJ563" s="1058"/>
      <c r="CK563" s="1058"/>
      <c r="CL563" s="1058"/>
      <c r="CM563" s="1058"/>
      <c r="CN563" s="1058"/>
      <c r="CO563" s="1058"/>
      <c r="CP563" s="1058"/>
      <c r="CQ563" s="1058"/>
      <c r="CR563" s="1058"/>
      <c r="CS563" s="1058"/>
      <c r="CT563" s="1058"/>
      <c r="CU563" s="1058"/>
      <c r="CV563" s="1058"/>
      <c r="CW563" s="1058"/>
      <c r="CX563" s="1058"/>
      <c r="CY563" s="1058"/>
      <c r="CZ563" s="1058"/>
      <c r="DA563" s="1058"/>
      <c r="DB563" s="1058"/>
      <c r="DC563" s="1058"/>
      <c r="DD563" s="1058"/>
      <c r="DE563" s="1058"/>
      <c r="DF563" s="1058"/>
      <c r="DG563" s="1058"/>
      <c r="DH563" s="1058"/>
      <c r="DI563" s="1058"/>
      <c r="DJ563" s="1058"/>
      <c r="DK563" s="1058"/>
      <c r="DL563" s="1058"/>
      <c r="DM563" s="1058"/>
      <c r="DN563" s="1058"/>
      <c r="DO563" s="1058"/>
      <c r="DP563" s="1058"/>
      <c r="DQ563" s="1058"/>
      <c r="DR563" s="1058"/>
      <c r="DS563" s="1058"/>
      <c r="DT563" s="1058"/>
      <c r="DU563" s="1058"/>
      <c r="DV563" s="1058"/>
      <c r="DW563" s="1058"/>
      <c r="DX563" s="1058"/>
      <c r="DY563" s="1058"/>
      <c r="DZ563" s="1058"/>
      <c r="EA563" s="1058"/>
      <c r="EB563" s="1058"/>
      <c r="EC563" s="1058"/>
      <c r="ED563" s="1058"/>
      <c r="EE563" s="1058"/>
      <c r="EF563" s="1058"/>
      <c r="EG563" s="1058"/>
      <c r="EH563" s="1058"/>
      <c r="EI563" s="1058"/>
      <c r="EJ563" s="1058"/>
      <c r="EK563" s="1058"/>
      <c r="EL563" s="1058"/>
      <c r="EM563" s="1058"/>
      <c r="EN563" s="1058"/>
      <c r="EO563" s="1058"/>
      <c r="EP563" s="1058"/>
      <c r="EQ563" s="1058"/>
      <c r="ER563" s="1058"/>
      <c r="ES563" s="1058"/>
      <c r="ET563" s="1058"/>
      <c r="EU563" s="1058"/>
      <c r="EV563" s="1058"/>
      <c r="EW563" s="1058"/>
      <c r="EX563" s="1058"/>
      <c r="EY563" s="1058"/>
      <c r="EZ563" s="1058"/>
      <c r="FA563" s="1058"/>
      <c r="FB563" s="1058"/>
      <c r="FC563" s="1058"/>
      <c r="FD563" s="1058"/>
      <c r="FE563" s="1058"/>
      <c r="FF563" s="1058"/>
      <c r="FG563" s="1058"/>
      <c r="FH563" s="1058"/>
      <c r="FI563" s="1058"/>
      <c r="FJ563" s="1058"/>
      <c r="FK563" s="1058"/>
      <c r="FL563" s="1058"/>
      <c r="FM563" s="1058"/>
      <c r="FN563" s="1058"/>
      <c r="FO563" s="1058"/>
      <c r="FP563" s="1058"/>
      <c r="FQ563" s="1058"/>
      <c r="FR563" s="1058"/>
      <c r="FS563" s="1058"/>
      <c r="FT563" s="1058"/>
      <c r="FU563" s="1058"/>
      <c r="FV563" s="1058"/>
      <c r="FW563" s="1058"/>
      <c r="FX563" s="1058"/>
      <c r="FY563" s="1058"/>
      <c r="FZ563" s="1058"/>
      <c r="GA563" s="1058"/>
      <c r="GB563" s="1058"/>
      <c r="GC563" s="1058"/>
      <c r="GD563" s="1058"/>
      <c r="GE563" s="1058"/>
      <c r="GF563" s="1058"/>
      <c r="GG563" s="1058"/>
      <c r="GH563" s="1058"/>
      <c r="GI563" s="1058"/>
      <c r="GJ563" s="1058"/>
      <c r="GK563" s="1058"/>
      <c r="GL563" s="1058"/>
      <c r="GM563" s="1058"/>
      <c r="GN563" s="1058"/>
      <c r="GO563" s="1058"/>
      <c r="GP563" s="1058"/>
      <c r="GQ563" s="1058"/>
      <c r="GR563" s="1058"/>
      <c r="GS563" s="1058"/>
      <c r="GT563" s="1058"/>
      <c r="GU563" s="1058"/>
      <c r="GV563" s="1058"/>
      <c r="GW563" s="1058"/>
      <c r="GX563" s="1058"/>
      <c r="GY563" s="1058"/>
      <c r="GZ563" s="1058"/>
      <c r="HA563" s="1058"/>
      <c r="HB563" s="1058"/>
      <c r="HC563" s="1058"/>
      <c r="HD563" s="1058"/>
      <c r="HE563" s="1058"/>
      <c r="HF563" s="1058"/>
      <c r="HG563" s="1058"/>
      <c r="HH563" s="1058"/>
      <c r="HI563" s="1058"/>
      <c r="HJ563" s="1058"/>
      <c r="HK563" s="1058"/>
      <c r="HL563" s="1058"/>
      <c r="HM563" s="1058"/>
      <c r="HN563" s="1058"/>
      <c r="HO563" s="1058"/>
      <c r="HP563" s="1058"/>
      <c r="HQ563" s="1058"/>
      <c r="HR563" s="1058"/>
      <c r="HS563" s="1058"/>
      <c r="HT563" s="1058"/>
      <c r="HU563" s="1058"/>
      <c r="HV563" s="1058"/>
      <c r="HW563" s="1058"/>
      <c r="HX563" s="1058"/>
      <c r="HY563" s="1058"/>
      <c r="HZ563" s="1058"/>
      <c r="IA563" s="1058"/>
      <c r="IB563" s="1058"/>
      <c r="IC563" s="1058"/>
      <c r="ID563" s="1058"/>
      <c r="IE563" s="1058"/>
      <c r="IF563" s="1058"/>
      <c r="IG563" s="1058"/>
      <c r="IH563" s="1058"/>
      <c r="II563" s="1058"/>
      <c r="IJ563" s="1058"/>
      <c r="IK563" s="1058"/>
      <c r="IL563" s="1058"/>
      <c r="IM563" s="1058"/>
      <c r="IN563" s="1058"/>
      <c r="IO563" s="1058"/>
      <c r="IP563" s="1058"/>
      <c r="IQ563" s="1058"/>
      <c r="IR563" s="1058"/>
    </row>
    <row r="564" spans="1:252">
      <c r="A564" s="1353" t="s">
        <v>14</v>
      </c>
      <c r="B564" s="1353" t="s">
        <v>1377</v>
      </c>
      <c r="C564" s="1345"/>
      <c r="D564" s="1338"/>
      <c r="E564" s="1339"/>
      <c r="F564" s="1517"/>
      <c r="G564" s="1058"/>
      <c r="H564" s="1058"/>
      <c r="I564" s="1058"/>
      <c r="J564" s="1058"/>
      <c r="K564" s="1058"/>
      <c r="L564" s="1058"/>
      <c r="M564" s="1058"/>
      <c r="N564" s="1058"/>
      <c r="O564" s="1058"/>
      <c r="P564" s="1058"/>
      <c r="Q564" s="1058"/>
      <c r="R564" s="1058"/>
      <c r="S564" s="1058"/>
      <c r="T564" s="1058"/>
      <c r="U564" s="1058"/>
      <c r="V564" s="1058"/>
      <c r="W564" s="1058"/>
      <c r="X564" s="1058"/>
      <c r="Y564" s="1058"/>
      <c r="Z564" s="1058"/>
      <c r="AA564" s="1058"/>
      <c r="AB564" s="1058"/>
      <c r="AC564" s="1058"/>
      <c r="AD564" s="1058"/>
      <c r="AE564" s="1058"/>
      <c r="AF564" s="1058"/>
      <c r="AG564" s="1058"/>
      <c r="AH564" s="1058"/>
      <c r="AI564" s="1058"/>
      <c r="AJ564" s="1058"/>
      <c r="AK564" s="1058"/>
      <c r="AL564" s="1058"/>
      <c r="AM564" s="1058"/>
      <c r="AN564" s="1058"/>
      <c r="AO564" s="1058"/>
      <c r="AP564" s="1058"/>
      <c r="AQ564" s="1058"/>
      <c r="AR564" s="1058"/>
      <c r="AS564" s="1058"/>
      <c r="AT564" s="1058"/>
      <c r="AU564" s="1058"/>
      <c r="AV564" s="1058"/>
      <c r="AW564" s="1058"/>
      <c r="AX564" s="1058"/>
      <c r="AY564" s="1058"/>
      <c r="AZ564" s="1058"/>
      <c r="BA564" s="1058"/>
      <c r="BB564" s="1058"/>
      <c r="BC564" s="1058"/>
      <c r="BD564" s="1058"/>
      <c r="BE564" s="1058"/>
      <c r="BF564" s="1058"/>
      <c r="BG564" s="1058"/>
      <c r="BH564" s="1058"/>
      <c r="BI564" s="1058"/>
      <c r="BJ564" s="1058"/>
      <c r="BK564" s="1058"/>
      <c r="BL564" s="1058"/>
      <c r="BM564" s="1058"/>
      <c r="BN564" s="1058"/>
      <c r="BO564" s="1058"/>
      <c r="BP564" s="1058"/>
      <c r="BQ564" s="1058"/>
      <c r="BR564" s="1058"/>
      <c r="BS564" s="1058"/>
      <c r="BT564" s="1058"/>
      <c r="BU564" s="1058"/>
      <c r="BV564" s="1058"/>
      <c r="BW564" s="1058"/>
      <c r="BX564" s="1058"/>
      <c r="BY564" s="1058"/>
      <c r="BZ564" s="1058"/>
      <c r="CA564" s="1058"/>
      <c r="CB564" s="1058"/>
      <c r="CC564" s="1058"/>
      <c r="CD564" s="1058"/>
      <c r="CE564" s="1058"/>
      <c r="CF564" s="1058"/>
      <c r="CG564" s="1058"/>
      <c r="CH564" s="1058"/>
      <c r="CI564" s="1058"/>
      <c r="CJ564" s="1058"/>
      <c r="CK564" s="1058"/>
      <c r="CL564" s="1058"/>
      <c r="CM564" s="1058"/>
      <c r="CN564" s="1058"/>
      <c r="CO564" s="1058"/>
      <c r="CP564" s="1058"/>
      <c r="CQ564" s="1058"/>
      <c r="CR564" s="1058"/>
      <c r="CS564" s="1058"/>
      <c r="CT564" s="1058"/>
      <c r="CU564" s="1058"/>
      <c r="CV564" s="1058"/>
      <c r="CW564" s="1058"/>
      <c r="CX564" s="1058"/>
      <c r="CY564" s="1058"/>
      <c r="CZ564" s="1058"/>
      <c r="DA564" s="1058"/>
      <c r="DB564" s="1058"/>
      <c r="DC564" s="1058"/>
      <c r="DD564" s="1058"/>
      <c r="DE564" s="1058"/>
      <c r="DF564" s="1058"/>
      <c r="DG564" s="1058"/>
      <c r="DH564" s="1058"/>
      <c r="DI564" s="1058"/>
      <c r="DJ564" s="1058"/>
      <c r="DK564" s="1058"/>
      <c r="DL564" s="1058"/>
      <c r="DM564" s="1058"/>
      <c r="DN564" s="1058"/>
      <c r="DO564" s="1058"/>
      <c r="DP564" s="1058"/>
      <c r="DQ564" s="1058"/>
      <c r="DR564" s="1058"/>
      <c r="DS564" s="1058"/>
      <c r="DT564" s="1058"/>
      <c r="DU564" s="1058"/>
      <c r="DV564" s="1058"/>
      <c r="DW564" s="1058"/>
      <c r="DX564" s="1058"/>
      <c r="DY564" s="1058"/>
      <c r="DZ564" s="1058"/>
      <c r="EA564" s="1058"/>
      <c r="EB564" s="1058"/>
      <c r="EC564" s="1058"/>
      <c r="ED564" s="1058"/>
      <c r="EE564" s="1058"/>
      <c r="EF564" s="1058"/>
      <c r="EG564" s="1058"/>
      <c r="EH564" s="1058"/>
      <c r="EI564" s="1058"/>
      <c r="EJ564" s="1058"/>
      <c r="EK564" s="1058"/>
      <c r="EL564" s="1058"/>
      <c r="EM564" s="1058"/>
      <c r="EN564" s="1058"/>
      <c r="EO564" s="1058"/>
      <c r="EP564" s="1058"/>
      <c r="EQ564" s="1058"/>
      <c r="ER564" s="1058"/>
      <c r="ES564" s="1058"/>
      <c r="ET564" s="1058"/>
      <c r="EU564" s="1058"/>
      <c r="EV564" s="1058"/>
      <c r="EW564" s="1058"/>
      <c r="EX564" s="1058"/>
      <c r="EY564" s="1058"/>
      <c r="EZ564" s="1058"/>
      <c r="FA564" s="1058"/>
      <c r="FB564" s="1058"/>
      <c r="FC564" s="1058"/>
      <c r="FD564" s="1058"/>
      <c r="FE564" s="1058"/>
      <c r="FF564" s="1058"/>
      <c r="FG564" s="1058"/>
      <c r="FH564" s="1058"/>
      <c r="FI564" s="1058"/>
      <c r="FJ564" s="1058"/>
      <c r="FK564" s="1058"/>
      <c r="FL564" s="1058"/>
      <c r="FM564" s="1058"/>
      <c r="FN564" s="1058"/>
      <c r="FO564" s="1058"/>
      <c r="FP564" s="1058"/>
      <c r="FQ564" s="1058"/>
      <c r="FR564" s="1058"/>
      <c r="FS564" s="1058"/>
      <c r="FT564" s="1058"/>
      <c r="FU564" s="1058"/>
      <c r="FV564" s="1058"/>
      <c r="FW564" s="1058"/>
      <c r="FX564" s="1058"/>
      <c r="FY564" s="1058"/>
      <c r="FZ564" s="1058"/>
      <c r="GA564" s="1058"/>
      <c r="GB564" s="1058"/>
      <c r="GC564" s="1058"/>
      <c r="GD564" s="1058"/>
      <c r="GE564" s="1058"/>
      <c r="GF564" s="1058"/>
      <c r="GG564" s="1058"/>
      <c r="GH564" s="1058"/>
      <c r="GI564" s="1058"/>
      <c r="GJ564" s="1058"/>
      <c r="GK564" s="1058"/>
      <c r="GL564" s="1058"/>
      <c r="GM564" s="1058"/>
      <c r="GN564" s="1058"/>
      <c r="GO564" s="1058"/>
      <c r="GP564" s="1058"/>
      <c r="GQ564" s="1058"/>
      <c r="GR564" s="1058"/>
      <c r="GS564" s="1058"/>
      <c r="GT564" s="1058"/>
      <c r="GU564" s="1058"/>
      <c r="GV564" s="1058"/>
      <c r="GW564" s="1058"/>
      <c r="GX564" s="1058"/>
      <c r="GY564" s="1058"/>
      <c r="GZ564" s="1058"/>
      <c r="HA564" s="1058"/>
      <c r="HB564" s="1058"/>
      <c r="HC564" s="1058"/>
      <c r="HD564" s="1058"/>
      <c r="HE564" s="1058"/>
      <c r="HF564" s="1058"/>
      <c r="HG564" s="1058"/>
      <c r="HH564" s="1058"/>
      <c r="HI564" s="1058"/>
      <c r="HJ564" s="1058"/>
      <c r="HK564" s="1058"/>
      <c r="HL564" s="1058"/>
      <c r="HM564" s="1058"/>
      <c r="HN564" s="1058"/>
      <c r="HO564" s="1058"/>
      <c r="HP564" s="1058"/>
      <c r="HQ564" s="1058"/>
      <c r="HR564" s="1058"/>
      <c r="HS564" s="1058"/>
      <c r="HT564" s="1058"/>
      <c r="HU564" s="1058"/>
      <c r="HV564" s="1058"/>
      <c r="HW564" s="1058"/>
      <c r="HX564" s="1058"/>
      <c r="HY564" s="1058"/>
      <c r="HZ564" s="1058"/>
      <c r="IA564" s="1058"/>
      <c r="IB564" s="1058"/>
      <c r="IC564" s="1058"/>
      <c r="ID564" s="1058"/>
      <c r="IE564" s="1058"/>
      <c r="IF564" s="1058"/>
      <c r="IG564" s="1058"/>
      <c r="IH564" s="1058"/>
      <c r="II564" s="1058"/>
      <c r="IJ564" s="1058"/>
      <c r="IK564" s="1058"/>
      <c r="IL564" s="1058"/>
      <c r="IM564" s="1058"/>
      <c r="IN564" s="1058"/>
      <c r="IO564" s="1058"/>
      <c r="IP564" s="1058"/>
      <c r="IQ564" s="1058"/>
      <c r="IR564" s="1058"/>
    </row>
    <row r="565" spans="1:252">
      <c r="A565" s="1347"/>
      <c r="B565" s="1345"/>
      <c r="C565" s="1345"/>
      <c r="D565" s="1338"/>
      <c r="E565" s="1339"/>
      <c r="F565" s="1517"/>
      <c r="G565" s="1058"/>
      <c r="H565" s="1058"/>
      <c r="I565" s="1058"/>
      <c r="J565" s="1058"/>
      <c r="K565" s="1058"/>
      <c r="L565" s="1058"/>
      <c r="M565" s="1058"/>
      <c r="N565" s="1058"/>
      <c r="O565" s="1058"/>
      <c r="P565" s="1058"/>
      <c r="Q565" s="1058"/>
      <c r="R565" s="1058"/>
      <c r="S565" s="1058"/>
      <c r="T565" s="1058"/>
      <c r="U565" s="1058"/>
      <c r="V565" s="1058"/>
      <c r="W565" s="1058"/>
      <c r="X565" s="1058"/>
      <c r="Y565" s="1058"/>
      <c r="Z565" s="1058"/>
      <c r="AA565" s="1058"/>
      <c r="AB565" s="1058"/>
      <c r="AC565" s="1058"/>
      <c r="AD565" s="1058"/>
      <c r="AE565" s="1058"/>
      <c r="AF565" s="1058"/>
      <c r="AG565" s="1058"/>
      <c r="AH565" s="1058"/>
      <c r="AI565" s="1058"/>
      <c r="AJ565" s="1058"/>
      <c r="AK565" s="1058"/>
      <c r="AL565" s="1058"/>
      <c r="AM565" s="1058"/>
      <c r="AN565" s="1058"/>
      <c r="AO565" s="1058"/>
      <c r="AP565" s="1058"/>
      <c r="AQ565" s="1058"/>
      <c r="AR565" s="1058"/>
      <c r="AS565" s="1058"/>
      <c r="AT565" s="1058"/>
      <c r="AU565" s="1058"/>
      <c r="AV565" s="1058"/>
      <c r="AW565" s="1058"/>
      <c r="AX565" s="1058"/>
      <c r="AY565" s="1058"/>
      <c r="AZ565" s="1058"/>
      <c r="BA565" s="1058"/>
      <c r="BB565" s="1058"/>
      <c r="BC565" s="1058"/>
      <c r="BD565" s="1058"/>
      <c r="BE565" s="1058"/>
      <c r="BF565" s="1058"/>
      <c r="BG565" s="1058"/>
      <c r="BH565" s="1058"/>
      <c r="BI565" s="1058"/>
      <c r="BJ565" s="1058"/>
      <c r="BK565" s="1058"/>
      <c r="BL565" s="1058"/>
      <c r="BM565" s="1058"/>
      <c r="BN565" s="1058"/>
      <c r="BO565" s="1058"/>
      <c r="BP565" s="1058"/>
      <c r="BQ565" s="1058"/>
      <c r="BR565" s="1058"/>
      <c r="BS565" s="1058"/>
      <c r="BT565" s="1058"/>
      <c r="BU565" s="1058"/>
      <c r="BV565" s="1058"/>
      <c r="BW565" s="1058"/>
      <c r="BX565" s="1058"/>
      <c r="BY565" s="1058"/>
      <c r="BZ565" s="1058"/>
      <c r="CA565" s="1058"/>
      <c r="CB565" s="1058"/>
      <c r="CC565" s="1058"/>
      <c r="CD565" s="1058"/>
      <c r="CE565" s="1058"/>
      <c r="CF565" s="1058"/>
      <c r="CG565" s="1058"/>
      <c r="CH565" s="1058"/>
      <c r="CI565" s="1058"/>
      <c r="CJ565" s="1058"/>
      <c r="CK565" s="1058"/>
      <c r="CL565" s="1058"/>
      <c r="CM565" s="1058"/>
      <c r="CN565" s="1058"/>
      <c r="CO565" s="1058"/>
      <c r="CP565" s="1058"/>
      <c r="CQ565" s="1058"/>
      <c r="CR565" s="1058"/>
      <c r="CS565" s="1058"/>
      <c r="CT565" s="1058"/>
      <c r="CU565" s="1058"/>
      <c r="CV565" s="1058"/>
      <c r="CW565" s="1058"/>
      <c r="CX565" s="1058"/>
      <c r="CY565" s="1058"/>
      <c r="CZ565" s="1058"/>
      <c r="DA565" s="1058"/>
      <c r="DB565" s="1058"/>
      <c r="DC565" s="1058"/>
      <c r="DD565" s="1058"/>
      <c r="DE565" s="1058"/>
      <c r="DF565" s="1058"/>
      <c r="DG565" s="1058"/>
      <c r="DH565" s="1058"/>
      <c r="DI565" s="1058"/>
      <c r="DJ565" s="1058"/>
      <c r="DK565" s="1058"/>
      <c r="DL565" s="1058"/>
      <c r="DM565" s="1058"/>
      <c r="DN565" s="1058"/>
      <c r="DO565" s="1058"/>
      <c r="DP565" s="1058"/>
      <c r="DQ565" s="1058"/>
      <c r="DR565" s="1058"/>
      <c r="DS565" s="1058"/>
      <c r="DT565" s="1058"/>
      <c r="DU565" s="1058"/>
      <c r="DV565" s="1058"/>
      <c r="DW565" s="1058"/>
      <c r="DX565" s="1058"/>
      <c r="DY565" s="1058"/>
      <c r="DZ565" s="1058"/>
      <c r="EA565" s="1058"/>
      <c r="EB565" s="1058"/>
      <c r="EC565" s="1058"/>
      <c r="ED565" s="1058"/>
      <c r="EE565" s="1058"/>
      <c r="EF565" s="1058"/>
      <c r="EG565" s="1058"/>
      <c r="EH565" s="1058"/>
      <c r="EI565" s="1058"/>
      <c r="EJ565" s="1058"/>
      <c r="EK565" s="1058"/>
      <c r="EL565" s="1058"/>
      <c r="EM565" s="1058"/>
      <c r="EN565" s="1058"/>
      <c r="EO565" s="1058"/>
      <c r="EP565" s="1058"/>
      <c r="EQ565" s="1058"/>
      <c r="ER565" s="1058"/>
      <c r="ES565" s="1058"/>
      <c r="ET565" s="1058"/>
      <c r="EU565" s="1058"/>
      <c r="EV565" s="1058"/>
      <c r="EW565" s="1058"/>
      <c r="EX565" s="1058"/>
      <c r="EY565" s="1058"/>
      <c r="EZ565" s="1058"/>
      <c r="FA565" s="1058"/>
      <c r="FB565" s="1058"/>
      <c r="FC565" s="1058"/>
      <c r="FD565" s="1058"/>
      <c r="FE565" s="1058"/>
      <c r="FF565" s="1058"/>
      <c r="FG565" s="1058"/>
      <c r="FH565" s="1058"/>
      <c r="FI565" s="1058"/>
      <c r="FJ565" s="1058"/>
      <c r="FK565" s="1058"/>
      <c r="FL565" s="1058"/>
      <c r="FM565" s="1058"/>
      <c r="FN565" s="1058"/>
      <c r="FO565" s="1058"/>
      <c r="FP565" s="1058"/>
      <c r="FQ565" s="1058"/>
      <c r="FR565" s="1058"/>
      <c r="FS565" s="1058"/>
      <c r="FT565" s="1058"/>
      <c r="FU565" s="1058"/>
      <c r="FV565" s="1058"/>
      <c r="FW565" s="1058"/>
      <c r="FX565" s="1058"/>
      <c r="FY565" s="1058"/>
      <c r="FZ565" s="1058"/>
      <c r="GA565" s="1058"/>
      <c r="GB565" s="1058"/>
      <c r="GC565" s="1058"/>
      <c r="GD565" s="1058"/>
      <c r="GE565" s="1058"/>
      <c r="GF565" s="1058"/>
      <c r="GG565" s="1058"/>
      <c r="GH565" s="1058"/>
      <c r="GI565" s="1058"/>
      <c r="GJ565" s="1058"/>
      <c r="GK565" s="1058"/>
      <c r="GL565" s="1058"/>
      <c r="GM565" s="1058"/>
      <c r="GN565" s="1058"/>
      <c r="GO565" s="1058"/>
      <c r="GP565" s="1058"/>
      <c r="GQ565" s="1058"/>
      <c r="GR565" s="1058"/>
      <c r="GS565" s="1058"/>
      <c r="GT565" s="1058"/>
      <c r="GU565" s="1058"/>
      <c r="GV565" s="1058"/>
      <c r="GW565" s="1058"/>
      <c r="GX565" s="1058"/>
      <c r="GY565" s="1058"/>
      <c r="GZ565" s="1058"/>
      <c r="HA565" s="1058"/>
      <c r="HB565" s="1058"/>
      <c r="HC565" s="1058"/>
      <c r="HD565" s="1058"/>
      <c r="HE565" s="1058"/>
      <c r="HF565" s="1058"/>
      <c r="HG565" s="1058"/>
      <c r="HH565" s="1058"/>
      <c r="HI565" s="1058"/>
      <c r="HJ565" s="1058"/>
      <c r="HK565" s="1058"/>
      <c r="HL565" s="1058"/>
      <c r="HM565" s="1058"/>
      <c r="HN565" s="1058"/>
      <c r="HO565" s="1058"/>
      <c r="HP565" s="1058"/>
      <c r="HQ565" s="1058"/>
      <c r="HR565" s="1058"/>
      <c r="HS565" s="1058"/>
      <c r="HT565" s="1058"/>
      <c r="HU565" s="1058"/>
      <c r="HV565" s="1058"/>
      <c r="HW565" s="1058"/>
      <c r="HX565" s="1058"/>
      <c r="HY565" s="1058"/>
      <c r="HZ565" s="1058"/>
      <c r="IA565" s="1058"/>
      <c r="IB565" s="1058"/>
      <c r="IC565" s="1058"/>
      <c r="ID565" s="1058"/>
      <c r="IE565" s="1058"/>
      <c r="IF565" s="1058"/>
      <c r="IG565" s="1058"/>
      <c r="IH565" s="1058"/>
      <c r="II565" s="1058"/>
      <c r="IJ565" s="1058"/>
      <c r="IK565" s="1058"/>
      <c r="IL565" s="1058"/>
      <c r="IM565" s="1058"/>
      <c r="IN565" s="1058"/>
      <c r="IO565" s="1058"/>
      <c r="IP565" s="1058"/>
      <c r="IQ565" s="1058"/>
      <c r="IR565" s="1058"/>
    </row>
    <row r="566" spans="1:252">
      <c r="A566" s="1347"/>
      <c r="B566" s="1345"/>
      <c r="C566" s="1345"/>
      <c r="D566" s="1338"/>
      <c r="E566" s="1339"/>
      <c r="F566" s="1517"/>
      <c r="G566" s="1058"/>
      <c r="H566" s="1058"/>
      <c r="I566" s="1058"/>
      <c r="J566" s="1058"/>
      <c r="K566" s="1058"/>
      <c r="L566" s="1058"/>
      <c r="M566" s="1058"/>
      <c r="N566" s="1058"/>
      <c r="O566" s="1058"/>
      <c r="P566" s="1058"/>
      <c r="Q566" s="1058"/>
      <c r="R566" s="1058"/>
      <c r="S566" s="1058"/>
      <c r="T566" s="1058"/>
      <c r="U566" s="1058"/>
      <c r="V566" s="1058"/>
      <c r="W566" s="1058"/>
      <c r="X566" s="1058"/>
      <c r="Y566" s="1058"/>
      <c r="Z566" s="1058"/>
      <c r="AA566" s="1058"/>
      <c r="AB566" s="1058"/>
      <c r="AC566" s="1058"/>
      <c r="AD566" s="1058"/>
      <c r="AE566" s="1058"/>
      <c r="AF566" s="1058"/>
      <c r="AG566" s="1058"/>
      <c r="AH566" s="1058"/>
      <c r="AI566" s="1058"/>
      <c r="AJ566" s="1058"/>
      <c r="AK566" s="1058"/>
      <c r="AL566" s="1058"/>
      <c r="AM566" s="1058"/>
      <c r="AN566" s="1058"/>
      <c r="AO566" s="1058"/>
      <c r="AP566" s="1058"/>
      <c r="AQ566" s="1058"/>
      <c r="AR566" s="1058"/>
      <c r="AS566" s="1058"/>
      <c r="AT566" s="1058"/>
      <c r="AU566" s="1058"/>
      <c r="AV566" s="1058"/>
      <c r="AW566" s="1058"/>
      <c r="AX566" s="1058"/>
      <c r="AY566" s="1058"/>
      <c r="AZ566" s="1058"/>
      <c r="BA566" s="1058"/>
      <c r="BB566" s="1058"/>
      <c r="BC566" s="1058"/>
      <c r="BD566" s="1058"/>
      <c r="BE566" s="1058"/>
      <c r="BF566" s="1058"/>
      <c r="BG566" s="1058"/>
      <c r="BH566" s="1058"/>
      <c r="BI566" s="1058"/>
      <c r="BJ566" s="1058"/>
      <c r="BK566" s="1058"/>
      <c r="BL566" s="1058"/>
      <c r="BM566" s="1058"/>
      <c r="BN566" s="1058"/>
      <c r="BO566" s="1058"/>
      <c r="BP566" s="1058"/>
      <c r="BQ566" s="1058"/>
      <c r="BR566" s="1058"/>
      <c r="BS566" s="1058"/>
      <c r="BT566" s="1058"/>
      <c r="BU566" s="1058"/>
      <c r="BV566" s="1058"/>
      <c r="BW566" s="1058"/>
      <c r="BX566" s="1058"/>
      <c r="BY566" s="1058"/>
      <c r="BZ566" s="1058"/>
      <c r="CA566" s="1058"/>
      <c r="CB566" s="1058"/>
      <c r="CC566" s="1058"/>
      <c r="CD566" s="1058"/>
      <c r="CE566" s="1058"/>
      <c r="CF566" s="1058"/>
      <c r="CG566" s="1058"/>
      <c r="CH566" s="1058"/>
      <c r="CI566" s="1058"/>
      <c r="CJ566" s="1058"/>
      <c r="CK566" s="1058"/>
      <c r="CL566" s="1058"/>
      <c r="CM566" s="1058"/>
      <c r="CN566" s="1058"/>
      <c r="CO566" s="1058"/>
      <c r="CP566" s="1058"/>
      <c r="CQ566" s="1058"/>
      <c r="CR566" s="1058"/>
      <c r="CS566" s="1058"/>
      <c r="CT566" s="1058"/>
      <c r="CU566" s="1058"/>
      <c r="CV566" s="1058"/>
      <c r="CW566" s="1058"/>
      <c r="CX566" s="1058"/>
      <c r="CY566" s="1058"/>
      <c r="CZ566" s="1058"/>
      <c r="DA566" s="1058"/>
      <c r="DB566" s="1058"/>
      <c r="DC566" s="1058"/>
      <c r="DD566" s="1058"/>
      <c r="DE566" s="1058"/>
      <c r="DF566" s="1058"/>
      <c r="DG566" s="1058"/>
      <c r="DH566" s="1058"/>
      <c r="DI566" s="1058"/>
      <c r="DJ566" s="1058"/>
      <c r="DK566" s="1058"/>
      <c r="DL566" s="1058"/>
      <c r="DM566" s="1058"/>
      <c r="DN566" s="1058"/>
      <c r="DO566" s="1058"/>
      <c r="DP566" s="1058"/>
      <c r="DQ566" s="1058"/>
      <c r="DR566" s="1058"/>
      <c r="DS566" s="1058"/>
      <c r="DT566" s="1058"/>
      <c r="DU566" s="1058"/>
      <c r="DV566" s="1058"/>
      <c r="DW566" s="1058"/>
      <c r="DX566" s="1058"/>
      <c r="DY566" s="1058"/>
      <c r="DZ566" s="1058"/>
      <c r="EA566" s="1058"/>
      <c r="EB566" s="1058"/>
      <c r="EC566" s="1058"/>
      <c r="ED566" s="1058"/>
      <c r="EE566" s="1058"/>
      <c r="EF566" s="1058"/>
      <c r="EG566" s="1058"/>
      <c r="EH566" s="1058"/>
      <c r="EI566" s="1058"/>
      <c r="EJ566" s="1058"/>
      <c r="EK566" s="1058"/>
      <c r="EL566" s="1058"/>
      <c r="EM566" s="1058"/>
      <c r="EN566" s="1058"/>
      <c r="EO566" s="1058"/>
      <c r="EP566" s="1058"/>
      <c r="EQ566" s="1058"/>
      <c r="ER566" s="1058"/>
      <c r="ES566" s="1058"/>
      <c r="ET566" s="1058"/>
      <c r="EU566" s="1058"/>
      <c r="EV566" s="1058"/>
      <c r="EW566" s="1058"/>
      <c r="EX566" s="1058"/>
      <c r="EY566" s="1058"/>
      <c r="EZ566" s="1058"/>
      <c r="FA566" s="1058"/>
      <c r="FB566" s="1058"/>
      <c r="FC566" s="1058"/>
      <c r="FD566" s="1058"/>
      <c r="FE566" s="1058"/>
      <c r="FF566" s="1058"/>
      <c r="FG566" s="1058"/>
      <c r="FH566" s="1058"/>
      <c r="FI566" s="1058"/>
      <c r="FJ566" s="1058"/>
      <c r="FK566" s="1058"/>
      <c r="FL566" s="1058"/>
      <c r="FM566" s="1058"/>
      <c r="FN566" s="1058"/>
      <c r="FO566" s="1058"/>
      <c r="FP566" s="1058"/>
      <c r="FQ566" s="1058"/>
      <c r="FR566" s="1058"/>
      <c r="FS566" s="1058"/>
      <c r="FT566" s="1058"/>
      <c r="FU566" s="1058"/>
      <c r="FV566" s="1058"/>
      <c r="FW566" s="1058"/>
      <c r="FX566" s="1058"/>
      <c r="FY566" s="1058"/>
      <c r="FZ566" s="1058"/>
      <c r="GA566" s="1058"/>
      <c r="GB566" s="1058"/>
      <c r="GC566" s="1058"/>
      <c r="GD566" s="1058"/>
      <c r="GE566" s="1058"/>
      <c r="GF566" s="1058"/>
      <c r="GG566" s="1058"/>
      <c r="GH566" s="1058"/>
      <c r="GI566" s="1058"/>
      <c r="GJ566" s="1058"/>
      <c r="GK566" s="1058"/>
      <c r="GL566" s="1058"/>
      <c r="GM566" s="1058"/>
      <c r="GN566" s="1058"/>
      <c r="GO566" s="1058"/>
      <c r="GP566" s="1058"/>
      <c r="GQ566" s="1058"/>
      <c r="GR566" s="1058"/>
      <c r="GS566" s="1058"/>
      <c r="GT566" s="1058"/>
      <c r="GU566" s="1058"/>
      <c r="GV566" s="1058"/>
      <c r="GW566" s="1058"/>
      <c r="GX566" s="1058"/>
      <c r="GY566" s="1058"/>
      <c r="GZ566" s="1058"/>
      <c r="HA566" s="1058"/>
      <c r="HB566" s="1058"/>
      <c r="HC566" s="1058"/>
      <c r="HD566" s="1058"/>
      <c r="HE566" s="1058"/>
      <c r="HF566" s="1058"/>
      <c r="HG566" s="1058"/>
      <c r="HH566" s="1058"/>
      <c r="HI566" s="1058"/>
      <c r="HJ566" s="1058"/>
      <c r="HK566" s="1058"/>
      <c r="HL566" s="1058"/>
      <c r="HM566" s="1058"/>
      <c r="HN566" s="1058"/>
      <c r="HO566" s="1058"/>
      <c r="HP566" s="1058"/>
      <c r="HQ566" s="1058"/>
      <c r="HR566" s="1058"/>
      <c r="HS566" s="1058"/>
      <c r="HT566" s="1058"/>
      <c r="HU566" s="1058"/>
      <c r="HV566" s="1058"/>
      <c r="HW566" s="1058"/>
      <c r="HX566" s="1058"/>
      <c r="HY566" s="1058"/>
      <c r="HZ566" s="1058"/>
      <c r="IA566" s="1058"/>
      <c r="IB566" s="1058"/>
      <c r="IC566" s="1058"/>
      <c r="ID566" s="1058"/>
      <c r="IE566" s="1058"/>
      <c r="IF566" s="1058"/>
      <c r="IG566" s="1058"/>
      <c r="IH566" s="1058"/>
      <c r="II566" s="1058"/>
      <c r="IJ566" s="1058"/>
      <c r="IK566" s="1058"/>
      <c r="IL566" s="1058"/>
      <c r="IM566" s="1058"/>
      <c r="IN566" s="1058"/>
      <c r="IO566" s="1058"/>
      <c r="IP566" s="1058"/>
      <c r="IQ566" s="1058"/>
      <c r="IR566" s="1058"/>
    </row>
    <row r="567" spans="1:252" ht="127.5">
      <c r="A567" s="1354" t="s">
        <v>1369</v>
      </c>
      <c r="B567" s="1355" t="s">
        <v>1368</v>
      </c>
      <c r="C567" s="1356"/>
      <c r="D567" s="1357"/>
      <c r="E567" s="1358"/>
      <c r="F567" s="1515"/>
      <c r="G567" s="1359"/>
      <c r="H567" s="1058"/>
      <c r="I567" s="1058"/>
      <c r="J567" s="1058"/>
      <c r="K567" s="1058"/>
      <c r="L567" s="1058"/>
      <c r="M567" s="1058"/>
      <c r="N567" s="1058"/>
      <c r="O567" s="1058"/>
      <c r="P567" s="1058"/>
      <c r="Q567" s="1058"/>
      <c r="R567" s="1058"/>
      <c r="S567" s="1058"/>
      <c r="T567" s="1058"/>
      <c r="U567" s="1058"/>
      <c r="V567" s="1058"/>
      <c r="W567" s="1058"/>
      <c r="X567" s="1058"/>
      <c r="Y567" s="1058"/>
      <c r="Z567" s="1058"/>
      <c r="AA567" s="1058"/>
      <c r="AB567" s="1058"/>
      <c r="AC567" s="1058"/>
      <c r="AD567" s="1058"/>
      <c r="AE567" s="1058"/>
      <c r="AF567" s="1058"/>
      <c r="AG567" s="1058"/>
      <c r="AH567" s="1058"/>
      <c r="AI567" s="1058"/>
      <c r="AJ567" s="1058"/>
      <c r="AK567" s="1058"/>
      <c r="AL567" s="1058"/>
      <c r="AM567" s="1058"/>
      <c r="AN567" s="1058"/>
      <c r="AO567" s="1058"/>
      <c r="AP567" s="1058"/>
      <c r="AQ567" s="1058"/>
      <c r="AR567" s="1058"/>
      <c r="AS567" s="1058"/>
      <c r="AT567" s="1058"/>
      <c r="AU567" s="1058"/>
      <c r="AV567" s="1058"/>
      <c r="AW567" s="1058"/>
      <c r="AX567" s="1058"/>
      <c r="AY567" s="1058"/>
      <c r="AZ567" s="1058"/>
      <c r="BA567" s="1058"/>
      <c r="BB567" s="1058"/>
      <c r="BC567" s="1058"/>
      <c r="BD567" s="1058"/>
      <c r="BE567" s="1058"/>
      <c r="BF567" s="1058"/>
      <c r="BG567" s="1058"/>
      <c r="BH567" s="1058"/>
      <c r="BI567" s="1058"/>
      <c r="BJ567" s="1058"/>
      <c r="BK567" s="1058"/>
      <c r="BL567" s="1058"/>
      <c r="BM567" s="1058"/>
      <c r="BN567" s="1058"/>
      <c r="BO567" s="1058"/>
      <c r="BP567" s="1058"/>
      <c r="BQ567" s="1058"/>
      <c r="BR567" s="1058"/>
      <c r="BS567" s="1058"/>
      <c r="BT567" s="1058"/>
      <c r="BU567" s="1058"/>
      <c r="BV567" s="1058"/>
      <c r="BW567" s="1058"/>
      <c r="BX567" s="1058"/>
      <c r="BY567" s="1058"/>
      <c r="BZ567" s="1058"/>
      <c r="CA567" s="1058"/>
      <c r="CB567" s="1058"/>
      <c r="CC567" s="1058"/>
      <c r="CD567" s="1058"/>
      <c r="CE567" s="1058"/>
      <c r="CF567" s="1058"/>
      <c r="CG567" s="1058"/>
      <c r="CH567" s="1058"/>
      <c r="CI567" s="1058"/>
      <c r="CJ567" s="1058"/>
      <c r="CK567" s="1058"/>
      <c r="CL567" s="1058"/>
      <c r="CM567" s="1058"/>
      <c r="CN567" s="1058"/>
      <c r="CO567" s="1058"/>
      <c r="CP567" s="1058"/>
      <c r="CQ567" s="1058"/>
      <c r="CR567" s="1058"/>
      <c r="CS567" s="1058"/>
      <c r="CT567" s="1058"/>
      <c r="CU567" s="1058"/>
      <c r="CV567" s="1058"/>
      <c r="CW567" s="1058"/>
      <c r="CX567" s="1058"/>
      <c r="CY567" s="1058"/>
      <c r="CZ567" s="1058"/>
      <c r="DA567" s="1058"/>
      <c r="DB567" s="1058"/>
      <c r="DC567" s="1058"/>
      <c r="DD567" s="1058"/>
      <c r="DE567" s="1058"/>
      <c r="DF567" s="1058"/>
      <c r="DG567" s="1058"/>
      <c r="DH567" s="1058"/>
      <c r="DI567" s="1058"/>
      <c r="DJ567" s="1058"/>
      <c r="DK567" s="1058"/>
      <c r="DL567" s="1058"/>
      <c r="DM567" s="1058"/>
      <c r="DN567" s="1058"/>
      <c r="DO567" s="1058"/>
      <c r="DP567" s="1058"/>
      <c r="DQ567" s="1058"/>
      <c r="DR567" s="1058"/>
      <c r="DS567" s="1058"/>
      <c r="DT567" s="1058"/>
      <c r="DU567" s="1058"/>
      <c r="DV567" s="1058"/>
      <c r="DW567" s="1058"/>
      <c r="DX567" s="1058"/>
      <c r="DY567" s="1058"/>
      <c r="DZ567" s="1058"/>
      <c r="EA567" s="1058"/>
      <c r="EB567" s="1058"/>
      <c r="EC567" s="1058"/>
      <c r="ED567" s="1058"/>
      <c r="EE567" s="1058"/>
      <c r="EF567" s="1058"/>
      <c r="EG567" s="1058"/>
      <c r="EH567" s="1058"/>
      <c r="EI567" s="1058"/>
      <c r="EJ567" s="1058"/>
      <c r="EK567" s="1058"/>
      <c r="EL567" s="1058"/>
      <c r="EM567" s="1058"/>
      <c r="EN567" s="1058"/>
      <c r="EO567" s="1058"/>
      <c r="EP567" s="1058"/>
      <c r="EQ567" s="1058"/>
      <c r="ER567" s="1058"/>
      <c r="ES567" s="1058"/>
      <c r="ET567" s="1058"/>
      <c r="EU567" s="1058"/>
      <c r="EV567" s="1058"/>
      <c r="EW567" s="1058"/>
      <c r="EX567" s="1058"/>
      <c r="EY567" s="1058"/>
      <c r="EZ567" s="1058"/>
      <c r="FA567" s="1058"/>
      <c r="FB567" s="1058"/>
      <c r="FC567" s="1058"/>
      <c r="FD567" s="1058"/>
      <c r="FE567" s="1058"/>
      <c r="FF567" s="1058"/>
      <c r="FG567" s="1058"/>
      <c r="FH567" s="1058"/>
      <c r="FI567" s="1058"/>
      <c r="FJ567" s="1058"/>
      <c r="FK567" s="1058"/>
      <c r="FL567" s="1058"/>
      <c r="FM567" s="1058"/>
      <c r="FN567" s="1058"/>
      <c r="FO567" s="1058"/>
      <c r="FP567" s="1058"/>
      <c r="FQ567" s="1058"/>
      <c r="FR567" s="1058"/>
      <c r="FS567" s="1058"/>
      <c r="FT567" s="1058"/>
      <c r="FU567" s="1058"/>
      <c r="FV567" s="1058"/>
      <c r="FW567" s="1058"/>
      <c r="FX567" s="1058"/>
      <c r="FY567" s="1058"/>
      <c r="FZ567" s="1058"/>
      <c r="GA567" s="1058"/>
      <c r="GB567" s="1058"/>
      <c r="GC567" s="1058"/>
      <c r="GD567" s="1058"/>
      <c r="GE567" s="1058"/>
      <c r="GF567" s="1058"/>
      <c r="GG567" s="1058"/>
      <c r="GH567" s="1058"/>
      <c r="GI567" s="1058"/>
      <c r="GJ567" s="1058"/>
      <c r="GK567" s="1058"/>
      <c r="GL567" s="1058"/>
      <c r="GM567" s="1058"/>
      <c r="GN567" s="1058"/>
      <c r="GO567" s="1058"/>
      <c r="GP567" s="1058"/>
      <c r="GQ567" s="1058"/>
      <c r="GR567" s="1058"/>
      <c r="GS567" s="1058"/>
      <c r="GT567" s="1058"/>
      <c r="GU567" s="1058"/>
      <c r="GV567" s="1058"/>
      <c r="GW567" s="1058"/>
      <c r="GX567" s="1058"/>
      <c r="GY567" s="1058"/>
      <c r="GZ567" s="1058"/>
      <c r="HA567" s="1058"/>
      <c r="HB567" s="1058"/>
      <c r="HC567" s="1058"/>
      <c r="HD567" s="1058"/>
      <c r="HE567" s="1058"/>
      <c r="HF567" s="1058"/>
      <c r="HG567" s="1058"/>
      <c r="HH567" s="1058"/>
      <c r="HI567" s="1058"/>
      <c r="HJ567" s="1058"/>
      <c r="HK567" s="1058"/>
      <c r="HL567" s="1058"/>
      <c r="HM567" s="1058"/>
      <c r="HN567" s="1058"/>
      <c r="HO567" s="1058"/>
      <c r="HP567" s="1058"/>
      <c r="HQ567" s="1058"/>
      <c r="HR567" s="1058"/>
      <c r="HS567" s="1058"/>
      <c r="HT567" s="1058"/>
      <c r="HU567" s="1058"/>
      <c r="HV567" s="1058"/>
      <c r="HW567" s="1058"/>
      <c r="HX567" s="1058"/>
      <c r="HY567" s="1058"/>
      <c r="HZ567" s="1058"/>
      <c r="IA567" s="1058"/>
      <c r="IB567" s="1058"/>
      <c r="IC567" s="1058"/>
      <c r="ID567" s="1058"/>
      <c r="IE567" s="1058"/>
      <c r="IF567" s="1058"/>
      <c r="IG567" s="1058"/>
      <c r="IH567" s="1058"/>
      <c r="II567" s="1058"/>
      <c r="IJ567" s="1058"/>
      <c r="IK567" s="1058"/>
      <c r="IL567" s="1058"/>
      <c r="IM567" s="1058"/>
      <c r="IN567" s="1058"/>
      <c r="IO567" s="1058"/>
      <c r="IP567" s="1058"/>
      <c r="IQ567" s="1058"/>
      <c r="IR567" s="1058"/>
    </row>
    <row r="568" spans="1:252" ht="25.5">
      <c r="A568" s="1360"/>
      <c r="B568" s="1361" t="s">
        <v>1367</v>
      </c>
      <c r="C568" s="1361"/>
      <c r="D568" s="1357"/>
      <c r="E568" s="1358"/>
      <c r="F568" s="1515"/>
      <c r="G568" s="1359"/>
      <c r="H568" s="1058"/>
      <c r="I568" s="1058"/>
      <c r="J568" s="1058"/>
      <c r="K568" s="1058"/>
      <c r="L568" s="1058"/>
      <c r="M568" s="1058"/>
      <c r="N568" s="1058"/>
      <c r="O568" s="1058"/>
      <c r="P568" s="1058"/>
      <c r="Q568" s="1058"/>
      <c r="R568" s="1058"/>
      <c r="S568" s="1058"/>
      <c r="T568" s="1058"/>
      <c r="U568" s="1058"/>
      <c r="V568" s="1058"/>
      <c r="W568" s="1058"/>
      <c r="X568" s="1058"/>
      <c r="Y568" s="1058"/>
      <c r="Z568" s="1058"/>
      <c r="AA568" s="1058"/>
      <c r="AB568" s="1058"/>
      <c r="AC568" s="1058"/>
      <c r="AD568" s="1058"/>
      <c r="AE568" s="1058"/>
      <c r="AF568" s="1058"/>
      <c r="AG568" s="1058"/>
      <c r="AH568" s="1058"/>
      <c r="AI568" s="1058"/>
      <c r="AJ568" s="1058"/>
      <c r="AK568" s="1058"/>
      <c r="AL568" s="1058"/>
      <c r="AM568" s="1058"/>
      <c r="AN568" s="1058"/>
      <c r="AO568" s="1058"/>
      <c r="AP568" s="1058"/>
      <c r="AQ568" s="1058"/>
      <c r="AR568" s="1058"/>
      <c r="AS568" s="1058"/>
      <c r="AT568" s="1058"/>
      <c r="AU568" s="1058"/>
      <c r="AV568" s="1058"/>
      <c r="AW568" s="1058"/>
      <c r="AX568" s="1058"/>
      <c r="AY568" s="1058"/>
      <c r="AZ568" s="1058"/>
      <c r="BA568" s="1058"/>
      <c r="BB568" s="1058"/>
      <c r="BC568" s="1058"/>
      <c r="BD568" s="1058"/>
      <c r="BE568" s="1058"/>
      <c r="BF568" s="1058"/>
      <c r="BG568" s="1058"/>
      <c r="BH568" s="1058"/>
      <c r="BI568" s="1058"/>
      <c r="BJ568" s="1058"/>
      <c r="BK568" s="1058"/>
      <c r="BL568" s="1058"/>
      <c r="BM568" s="1058"/>
      <c r="BN568" s="1058"/>
      <c r="BO568" s="1058"/>
      <c r="BP568" s="1058"/>
      <c r="BQ568" s="1058"/>
      <c r="BR568" s="1058"/>
      <c r="BS568" s="1058"/>
      <c r="BT568" s="1058"/>
      <c r="BU568" s="1058"/>
      <c r="BV568" s="1058"/>
      <c r="BW568" s="1058"/>
      <c r="BX568" s="1058"/>
      <c r="BY568" s="1058"/>
      <c r="BZ568" s="1058"/>
      <c r="CA568" s="1058"/>
      <c r="CB568" s="1058"/>
      <c r="CC568" s="1058"/>
      <c r="CD568" s="1058"/>
      <c r="CE568" s="1058"/>
      <c r="CF568" s="1058"/>
      <c r="CG568" s="1058"/>
      <c r="CH568" s="1058"/>
      <c r="CI568" s="1058"/>
      <c r="CJ568" s="1058"/>
      <c r="CK568" s="1058"/>
      <c r="CL568" s="1058"/>
      <c r="CM568" s="1058"/>
      <c r="CN568" s="1058"/>
      <c r="CO568" s="1058"/>
      <c r="CP568" s="1058"/>
      <c r="CQ568" s="1058"/>
      <c r="CR568" s="1058"/>
      <c r="CS568" s="1058"/>
      <c r="CT568" s="1058"/>
      <c r="CU568" s="1058"/>
      <c r="CV568" s="1058"/>
      <c r="CW568" s="1058"/>
      <c r="CX568" s="1058"/>
      <c r="CY568" s="1058"/>
      <c r="CZ568" s="1058"/>
      <c r="DA568" s="1058"/>
      <c r="DB568" s="1058"/>
      <c r="DC568" s="1058"/>
      <c r="DD568" s="1058"/>
      <c r="DE568" s="1058"/>
      <c r="DF568" s="1058"/>
      <c r="DG568" s="1058"/>
      <c r="DH568" s="1058"/>
      <c r="DI568" s="1058"/>
      <c r="DJ568" s="1058"/>
      <c r="DK568" s="1058"/>
      <c r="DL568" s="1058"/>
      <c r="DM568" s="1058"/>
      <c r="DN568" s="1058"/>
      <c r="DO568" s="1058"/>
      <c r="DP568" s="1058"/>
      <c r="DQ568" s="1058"/>
      <c r="DR568" s="1058"/>
      <c r="DS568" s="1058"/>
      <c r="DT568" s="1058"/>
      <c r="DU568" s="1058"/>
      <c r="DV568" s="1058"/>
      <c r="DW568" s="1058"/>
      <c r="DX568" s="1058"/>
      <c r="DY568" s="1058"/>
      <c r="DZ568" s="1058"/>
      <c r="EA568" s="1058"/>
      <c r="EB568" s="1058"/>
      <c r="EC568" s="1058"/>
      <c r="ED568" s="1058"/>
      <c r="EE568" s="1058"/>
      <c r="EF568" s="1058"/>
      <c r="EG568" s="1058"/>
      <c r="EH568" s="1058"/>
      <c r="EI568" s="1058"/>
      <c r="EJ568" s="1058"/>
      <c r="EK568" s="1058"/>
      <c r="EL568" s="1058"/>
      <c r="EM568" s="1058"/>
      <c r="EN568" s="1058"/>
      <c r="EO568" s="1058"/>
      <c r="EP568" s="1058"/>
      <c r="EQ568" s="1058"/>
      <c r="ER568" s="1058"/>
      <c r="ES568" s="1058"/>
      <c r="ET568" s="1058"/>
      <c r="EU568" s="1058"/>
      <c r="EV568" s="1058"/>
      <c r="EW568" s="1058"/>
      <c r="EX568" s="1058"/>
      <c r="EY568" s="1058"/>
      <c r="EZ568" s="1058"/>
      <c r="FA568" s="1058"/>
      <c r="FB568" s="1058"/>
      <c r="FC568" s="1058"/>
      <c r="FD568" s="1058"/>
      <c r="FE568" s="1058"/>
      <c r="FF568" s="1058"/>
      <c r="FG568" s="1058"/>
      <c r="FH568" s="1058"/>
      <c r="FI568" s="1058"/>
      <c r="FJ568" s="1058"/>
      <c r="FK568" s="1058"/>
      <c r="FL568" s="1058"/>
      <c r="FM568" s="1058"/>
      <c r="FN568" s="1058"/>
      <c r="FO568" s="1058"/>
      <c r="FP568" s="1058"/>
      <c r="FQ568" s="1058"/>
      <c r="FR568" s="1058"/>
      <c r="FS568" s="1058"/>
      <c r="FT568" s="1058"/>
      <c r="FU568" s="1058"/>
      <c r="FV568" s="1058"/>
      <c r="FW568" s="1058"/>
      <c r="FX568" s="1058"/>
      <c r="FY568" s="1058"/>
      <c r="FZ568" s="1058"/>
      <c r="GA568" s="1058"/>
      <c r="GB568" s="1058"/>
      <c r="GC568" s="1058"/>
      <c r="GD568" s="1058"/>
      <c r="GE568" s="1058"/>
      <c r="GF568" s="1058"/>
      <c r="GG568" s="1058"/>
      <c r="GH568" s="1058"/>
      <c r="GI568" s="1058"/>
      <c r="GJ568" s="1058"/>
      <c r="GK568" s="1058"/>
      <c r="GL568" s="1058"/>
      <c r="GM568" s="1058"/>
      <c r="GN568" s="1058"/>
      <c r="GO568" s="1058"/>
      <c r="GP568" s="1058"/>
      <c r="GQ568" s="1058"/>
      <c r="GR568" s="1058"/>
      <c r="GS568" s="1058"/>
      <c r="GT568" s="1058"/>
      <c r="GU568" s="1058"/>
      <c r="GV568" s="1058"/>
      <c r="GW568" s="1058"/>
      <c r="GX568" s="1058"/>
      <c r="GY568" s="1058"/>
      <c r="GZ568" s="1058"/>
      <c r="HA568" s="1058"/>
      <c r="HB568" s="1058"/>
      <c r="HC568" s="1058"/>
      <c r="HD568" s="1058"/>
      <c r="HE568" s="1058"/>
      <c r="HF568" s="1058"/>
      <c r="HG568" s="1058"/>
      <c r="HH568" s="1058"/>
      <c r="HI568" s="1058"/>
      <c r="HJ568" s="1058"/>
      <c r="HK568" s="1058"/>
      <c r="HL568" s="1058"/>
      <c r="HM568" s="1058"/>
      <c r="HN568" s="1058"/>
      <c r="HO568" s="1058"/>
      <c r="HP568" s="1058"/>
      <c r="HQ568" s="1058"/>
      <c r="HR568" s="1058"/>
      <c r="HS568" s="1058"/>
      <c r="HT568" s="1058"/>
      <c r="HU568" s="1058"/>
      <c r="HV568" s="1058"/>
      <c r="HW568" s="1058"/>
      <c r="HX568" s="1058"/>
      <c r="HY568" s="1058"/>
      <c r="HZ568" s="1058"/>
      <c r="IA568" s="1058"/>
      <c r="IB568" s="1058"/>
      <c r="IC568" s="1058"/>
      <c r="ID568" s="1058"/>
      <c r="IE568" s="1058"/>
      <c r="IF568" s="1058"/>
      <c r="IG568" s="1058"/>
      <c r="IH568" s="1058"/>
      <c r="II568" s="1058"/>
      <c r="IJ568" s="1058"/>
      <c r="IK568" s="1058"/>
      <c r="IL568" s="1058"/>
      <c r="IM568" s="1058"/>
      <c r="IN568" s="1058"/>
      <c r="IO568" s="1058"/>
      <c r="IP568" s="1058"/>
      <c r="IQ568" s="1058"/>
      <c r="IR568" s="1058"/>
    </row>
    <row r="569" spans="1:252">
      <c r="A569" s="1360"/>
      <c r="B569" s="1361" t="s">
        <v>1366</v>
      </c>
      <c r="C569" s="1361"/>
      <c r="D569" s="1357"/>
      <c r="E569" s="1358"/>
      <c r="F569" s="1515"/>
      <c r="G569" s="1359"/>
      <c r="H569" s="1058"/>
      <c r="I569" s="1058"/>
      <c r="J569" s="1058"/>
      <c r="K569" s="1058"/>
      <c r="L569" s="1058"/>
      <c r="M569" s="1058"/>
      <c r="N569" s="1058"/>
      <c r="O569" s="1058"/>
      <c r="P569" s="1058"/>
      <c r="Q569" s="1058"/>
      <c r="R569" s="1058"/>
      <c r="S569" s="1058"/>
      <c r="T569" s="1058"/>
      <c r="U569" s="1058"/>
      <c r="V569" s="1058"/>
      <c r="W569" s="1058"/>
      <c r="X569" s="1058"/>
      <c r="Y569" s="1058"/>
      <c r="Z569" s="1058"/>
      <c r="AA569" s="1058"/>
      <c r="AB569" s="1058"/>
      <c r="AC569" s="1058"/>
      <c r="AD569" s="1058"/>
      <c r="AE569" s="1058"/>
      <c r="AF569" s="1058"/>
      <c r="AG569" s="1058"/>
      <c r="AH569" s="1058"/>
      <c r="AI569" s="1058"/>
      <c r="AJ569" s="1058"/>
      <c r="AK569" s="1058"/>
      <c r="AL569" s="1058"/>
      <c r="AM569" s="1058"/>
      <c r="AN569" s="1058"/>
      <c r="AO569" s="1058"/>
      <c r="AP569" s="1058"/>
      <c r="AQ569" s="1058"/>
      <c r="AR569" s="1058"/>
      <c r="AS569" s="1058"/>
      <c r="AT569" s="1058"/>
      <c r="AU569" s="1058"/>
      <c r="AV569" s="1058"/>
      <c r="AW569" s="1058"/>
      <c r="AX569" s="1058"/>
      <c r="AY569" s="1058"/>
      <c r="AZ569" s="1058"/>
      <c r="BA569" s="1058"/>
      <c r="BB569" s="1058"/>
      <c r="BC569" s="1058"/>
      <c r="BD569" s="1058"/>
      <c r="BE569" s="1058"/>
      <c r="BF569" s="1058"/>
      <c r="BG569" s="1058"/>
      <c r="BH569" s="1058"/>
      <c r="BI569" s="1058"/>
      <c r="BJ569" s="1058"/>
      <c r="BK569" s="1058"/>
      <c r="BL569" s="1058"/>
      <c r="BM569" s="1058"/>
      <c r="BN569" s="1058"/>
      <c r="BO569" s="1058"/>
      <c r="BP569" s="1058"/>
      <c r="BQ569" s="1058"/>
      <c r="BR569" s="1058"/>
      <c r="BS569" s="1058"/>
      <c r="BT569" s="1058"/>
      <c r="BU569" s="1058"/>
      <c r="BV569" s="1058"/>
      <c r="BW569" s="1058"/>
      <c r="BX569" s="1058"/>
      <c r="BY569" s="1058"/>
      <c r="BZ569" s="1058"/>
      <c r="CA569" s="1058"/>
      <c r="CB569" s="1058"/>
      <c r="CC569" s="1058"/>
      <c r="CD569" s="1058"/>
      <c r="CE569" s="1058"/>
      <c r="CF569" s="1058"/>
      <c r="CG569" s="1058"/>
      <c r="CH569" s="1058"/>
      <c r="CI569" s="1058"/>
      <c r="CJ569" s="1058"/>
      <c r="CK569" s="1058"/>
      <c r="CL569" s="1058"/>
      <c r="CM569" s="1058"/>
      <c r="CN569" s="1058"/>
      <c r="CO569" s="1058"/>
      <c r="CP569" s="1058"/>
      <c r="CQ569" s="1058"/>
      <c r="CR569" s="1058"/>
      <c r="CS569" s="1058"/>
      <c r="CT569" s="1058"/>
      <c r="CU569" s="1058"/>
      <c r="CV569" s="1058"/>
      <c r="CW569" s="1058"/>
      <c r="CX569" s="1058"/>
      <c r="CY569" s="1058"/>
      <c r="CZ569" s="1058"/>
      <c r="DA569" s="1058"/>
      <c r="DB569" s="1058"/>
      <c r="DC569" s="1058"/>
      <c r="DD569" s="1058"/>
      <c r="DE569" s="1058"/>
      <c r="DF569" s="1058"/>
      <c r="DG569" s="1058"/>
      <c r="DH569" s="1058"/>
      <c r="DI569" s="1058"/>
      <c r="DJ569" s="1058"/>
      <c r="DK569" s="1058"/>
      <c r="DL569" s="1058"/>
      <c r="DM569" s="1058"/>
      <c r="DN569" s="1058"/>
      <c r="DO569" s="1058"/>
      <c r="DP569" s="1058"/>
      <c r="DQ569" s="1058"/>
      <c r="DR569" s="1058"/>
      <c r="DS569" s="1058"/>
      <c r="DT569" s="1058"/>
      <c r="DU569" s="1058"/>
      <c r="DV569" s="1058"/>
      <c r="DW569" s="1058"/>
      <c r="DX569" s="1058"/>
      <c r="DY569" s="1058"/>
      <c r="DZ569" s="1058"/>
      <c r="EA569" s="1058"/>
      <c r="EB569" s="1058"/>
      <c r="EC569" s="1058"/>
      <c r="ED569" s="1058"/>
      <c r="EE569" s="1058"/>
      <c r="EF569" s="1058"/>
      <c r="EG569" s="1058"/>
      <c r="EH569" s="1058"/>
      <c r="EI569" s="1058"/>
      <c r="EJ569" s="1058"/>
      <c r="EK569" s="1058"/>
      <c r="EL569" s="1058"/>
      <c r="EM569" s="1058"/>
      <c r="EN569" s="1058"/>
      <c r="EO569" s="1058"/>
      <c r="EP569" s="1058"/>
      <c r="EQ569" s="1058"/>
      <c r="ER569" s="1058"/>
      <c r="ES569" s="1058"/>
      <c r="ET569" s="1058"/>
      <c r="EU569" s="1058"/>
      <c r="EV569" s="1058"/>
      <c r="EW569" s="1058"/>
      <c r="EX569" s="1058"/>
      <c r="EY569" s="1058"/>
      <c r="EZ569" s="1058"/>
      <c r="FA569" s="1058"/>
      <c r="FB569" s="1058"/>
      <c r="FC569" s="1058"/>
      <c r="FD569" s="1058"/>
      <c r="FE569" s="1058"/>
      <c r="FF569" s="1058"/>
      <c r="FG569" s="1058"/>
      <c r="FH569" s="1058"/>
      <c r="FI569" s="1058"/>
      <c r="FJ569" s="1058"/>
      <c r="FK569" s="1058"/>
      <c r="FL569" s="1058"/>
      <c r="FM569" s="1058"/>
      <c r="FN569" s="1058"/>
      <c r="FO569" s="1058"/>
      <c r="FP569" s="1058"/>
      <c r="FQ569" s="1058"/>
      <c r="FR569" s="1058"/>
      <c r="FS569" s="1058"/>
      <c r="FT569" s="1058"/>
      <c r="FU569" s="1058"/>
      <c r="FV569" s="1058"/>
      <c r="FW569" s="1058"/>
      <c r="FX569" s="1058"/>
      <c r="FY569" s="1058"/>
      <c r="FZ569" s="1058"/>
      <c r="GA569" s="1058"/>
      <c r="GB569" s="1058"/>
      <c r="GC569" s="1058"/>
      <c r="GD569" s="1058"/>
      <c r="GE569" s="1058"/>
      <c r="GF569" s="1058"/>
      <c r="GG569" s="1058"/>
      <c r="GH569" s="1058"/>
      <c r="GI569" s="1058"/>
      <c r="GJ569" s="1058"/>
      <c r="GK569" s="1058"/>
      <c r="GL569" s="1058"/>
      <c r="GM569" s="1058"/>
      <c r="GN569" s="1058"/>
      <c r="GO569" s="1058"/>
      <c r="GP569" s="1058"/>
      <c r="GQ569" s="1058"/>
      <c r="GR569" s="1058"/>
      <c r="GS569" s="1058"/>
      <c r="GT569" s="1058"/>
      <c r="GU569" s="1058"/>
      <c r="GV569" s="1058"/>
      <c r="GW569" s="1058"/>
      <c r="GX569" s="1058"/>
      <c r="GY569" s="1058"/>
      <c r="GZ569" s="1058"/>
      <c r="HA569" s="1058"/>
      <c r="HB569" s="1058"/>
      <c r="HC569" s="1058"/>
      <c r="HD569" s="1058"/>
      <c r="HE569" s="1058"/>
      <c r="HF569" s="1058"/>
      <c r="HG569" s="1058"/>
      <c r="HH569" s="1058"/>
      <c r="HI569" s="1058"/>
      <c r="HJ569" s="1058"/>
      <c r="HK569" s="1058"/>
      <c r="HL569" s="1058"/>
      <c r="HM569" s="1058"/>
      <c r="HN569" s="1058"/>
      <c r="HO569" s="1058"/>
      <c r="HP569" s="1058"/>
      <c r="HQ569" s="1058"/>
      <c r="HR569" s="1058"/>
      <c r="HS569" s="1058"/>
      <c r="HT569" s="1058"/>
      <c r="HU569" s="1058"/>
      <c r="HV569" s="1058"/>
      <c r="HW569" s="1058"/>
      <c r="HX569" s="1058"/>
      <c r="HY569" s="1058"/>
      <c r="HZ569" s="1058"/>
      <c r="IA569" s="1058"/>
      <c r="IB569" s="1058"/>
      <c r="IC569" s="1058"/>
      <c r="ID569" s="1058"/>
      <c r="IE569" s="1058"/>
      <c r="IF569" s="1058"/>
      <c r="IG569" s="1058"/>
      <c r="IH569" s="1058"/>
      <c r="II569" s="1058"/>
      <c r="IJ569" s="1058"/>
      <c r="IK569" s="1058"/>
      <c r="IL569" s="1058"/>
      <c r="IM569" s="1058"/>
      <c r="IN569" s="1058"/>
      <c r="IO569" s="1058"/>
      <c r="IP569" s="1058"/>
      <c r="IQ569" s="1058"/>
      <c r="IR569" s="1058"/>
    </row>
    <row r="570" spans="1:252">
      <c r="A570" s="1362"/>
      <c r="B570" s="1363" t="s">
        <v>1365</v>
      </c>
      <c r="C570" s="1363"/>
      <c r="D570" s="1357" t="s">
        <v>62</v>
      </c>
      <c r="E570" s="1358">
        <v>2</v>
      </c>
      <c r="F570" s="1522"/>
      <c r="G570" s="1319">
        <f>E570*F570</f>
        <v>0</v>
      </c>
      <c r="H570" s="1058"/>
      <c r="I570" s="1058"/>
      <c r="J570" s="1058"/>
      <c r="K570" s="1058"/>
      <c r="L570" s="1058"/>
      <c r="M570" s="1058"/>
      <c r="N570" s="1058"/>
      <c r="O570" s="1058"/>
      <c r="P570" s="1058"/>
      <c r="Q570" s="1058"/>
      <c r="R570" s="1058"/>
      <c r="S570" s="1058"/>
      <c r="T570" s="1058"/>
      <c r="U570" s="1058"/>
      <c r="V570" s="1058"/>
      <c r="W570" s="1058"/>
      <c r="X570" s="1058"/>
      <c r="Y570" s="1058"/>
      <c r="Z570" s="1058"/>
      <c r="AA570" s="1058"/>
      <c r="AB570" s="1058"/>
      <c r="AC570" s="1058"/>
      <c r="AD570" s="1058"/>
      <c r="AE570" s="1058"/>
      <c r="AF570" s="1058"/>
      <c r="AG570" s="1058"/>
      <c r="AH570" s="1058"/>
      <c r="AI570" s="1058"/>
      <c r="AJ570" s="1058"/>
      <c r="AK570" s="1058"/>
      <c r="AL570" s="1058"/>
      <c r="AM570" s="1058"/>
      <c r="AN570" s="1058"/>
      <c r="AO570" s="1058"/>
      <c r="AP570" s="1058"/>
      <c r="AQ570" s="1058"/>
      <c r="AR570" s="1058"/>
      <c r="AS570" s="1058"/>
      <c r="AT570" s="1058"/>
      <c r="AU570" s="1058"/>
      <c r="AV570" s="1058"/>
      <c r="AW570" s="1058"/>
      <c r="AX570" s="1058"/>
      <c r="AY570" s="1058"/>
      <c r="AZ570" s="1058"/>
      <c r="BA570" s="1058"/>
      <c r="BB570" s="1058"/>
      <c r="BC570" s="1058"/>
      <c r="BD570" s="1058"/>
      <c r="BE570" s="1058"/>
      <c r="BF570" s="1058"/>
      <c r="BG570" s="1058"/>
      <c r="BH570" s="1058"/>
      <c r="BI570" s="1058"/>
      <c r="BJ570" s="1058"/>
      <c r="BK570" s="1058"/>
      <c r="BL570" s="1058"/>
      <c r="BM570" s="1058"/>
      <c r="BN570" s="1058"/>
      <c r="BO570" s="1058"/>
      <c r="BP570" s="1058"/>
      <c r="BQ570" s="1058"/>
      <c r="BR570" s="1058"/>
      <c r="BS570" s="1058"/>
      <c r="BT570" s="1058"/>
      <c r="BU570" s="1058"/>
      <c r="BV570" s="1058"/>
      <c r="BW570" s="1058"/>
      <c r="BX570" s="1058"/>
      <c r="BY570" s="1058"/>
      <c r="BZ570" s="1058"/>
      <c r="CA570" s="1058"/>
      <c r="CB570" s="1058"/>
      <c r="CC570" s="1058"/>
      <c r="CD570" s="1058"/>
      <c r="CE570" s="1058"/>
      <c r="CF570" s="1058"/>
      <c r="CG570" s="1058"/>
      <c r="CH570" s="1058"/>
      <c r="CI570" s="1058"/>
      <c r="CJ570" s="1058"/>
      <c r="CK570" s="1058"/>
      <c r="CL570" s="1058"/>
      <c r="CM570" s="1058"/>
      <c r="CN570" s="1058"/>
      <c r="CO570" s="1058"/>
      <c r="CP570" s="1058"/>
      <c r="CQ570" s="1058"/>
      <c r="CR570" s="1058"/>
      <c r="CS570" s="1058"/>
      <c r="CT570" s="1058"/>
      <c r="CU570" s="1058"/>
      <c r="CV570" s="1058"/>
      <c r="CW570" s="1058"/>
      <c r="CX570" s="1058"/>
      <c r="CY570" s="1058"/>
      <c r="CZ570" s="1058"/>
      <c r="DA570" s="1058"/>
      <c r="DB570" s="1058"/>
      <c r="DC570" s="1058"/>
      <c r="DD570" s="1058"/>
      <c r="DE570" s="1058"/>
      <c r="DF570" s="1058"/>
      <c r="DG570" s="1058"/>
      <c r="DH570" s="1058"/>
      <c r="DI570" s="1058"/>
      <c r="DJ570" s="1058"/>
      <c r="DK570" s="1058"/>
      <c r="DL570" s="1058"/>
      <c r="DM570" s="1058"/>
      <c r="DN570" s="1058"/>
      <c r="DO570" s="1058"/>
      <c r="DP570" s="1058"/>
      <c r="DQ570" s="1058"/>
      <c r="DR570" s="1058"/>
      <c r="DS570" s="1058"/>
      <c r="DT570" s="1058"/>
      <c r="DU570" s="1058"/>
      <c r="DV570" s="1058"/>
      <c r="DW570" s="1058"/>
      <c r="DX570" s="1058"/>
      <c r="DY570" s="1058"/>
      <c r="DZ570" s="1058"/>
      <c r="EA570" s="1058"/>
      <c r="EB570" s="1058"/>
      <c r="EC570" s="1058"/>
      <c r="ED570" s="1058"/>
      <c r="EE570" s="1058"/>
      <c r="EF570" s="1058"/>
      <c r="EG570" s="1058"/>
      <c r="EH570" s="1058"/>
      <c r="EI570" s="1058"/>
      <c r="EJ570" s="1058"/>
      <c r="EK570" s="1058"/>
      <c r="EL570" s="1058"/>
      <c r="EM570" s="1058"/>
      <c r="EN570" s="1058"/>
      <c r="EO570" s="1058"/>
      <c r="EP570" s="1058"/>
      <c r="EQ570" s="1058"/>
      <c r="ER570" s="1058"/>
      <c r="ES570" s="1058"/>
      <c r="ET570" s="1058"/>
      <c r="EU570" s="1058"/>
      <c r="EV570" s="1058"/>
      <c r="EW570" s="1058"/>
      <c r="EX570" s="1058"/>
      <c r="EY570" s="1058"/>
      <c r="EZ570" s="1058"/>
      <c r="FA570" s="1058"/>
      <c r="FB570" s="1058"/>
      <c r="FC570" s="1058"/>
      <c r="FD570" s="1058"/>
      <c r="FE570" s="1058"/>
      <c r="FF570" s="1058"/>
      <c r="FG570" s="1058"/>
      <c r="FH570" s="1058"/>
      <c r="FI570" s="1058"/>
      <c r="FJ570" s="1058"/>
      <c r="FK570" s="1058"/>
      <c r="FL570" s="1058"/>
      <c r="FM570" s="1058"/>
      <c r="FN570" s="1058"/>
      <c r="FO570" s="1058"/>
      <c r="FP570" s="1058"/>
      <c r="FQ570" s="1058"/>
      <c r="FR570" s="1058"/>
      <c r="FS570" s="1058"/>
      <c r="FT570" s="1058"/>
      <c r="FU570" s="1058"/>
      <c r="FV570" s="1058"/>
      <c r="FW570" s="1058"/>
      <c r="FX570" s="1058"/>
      <c r="FY570" s="1058"/>
      <c r="FZ570" s="1058"/>
      <c r="GA570" s="1058"/>
      <c r="GB570" s="1058"/>
      <c r="GC570" s="1058"/>
      <c r="GD570" s="1058"/>
      <c r="GE570" s="1058"/>
      <c r="GF570" s="1058"/>
      <c r="GG570" s="1058"/>
      <c r="GH570" s="1058"/>
      <c r="GI570" s="1058"/>
      <c r="GJ570" s="1058"/>
      <c r="GK570" s="1058"/>
      <c r="GL570" s="1058"/>
      <c r="GM570" s="1058"/>
      <c r="GN570" s="1058"/>
      <c r="GO570" s="1058"/>
      <c r="GP570" s="1058"/>
      <c r="GQ570" s="1058"/>
      <c r="GR570" s="1058"/>
      <c r="GS570" s="1058"/>
      <c r="GT570" s="1058"/>
      <c r="GU570" s="1058"/>
      <c r="GV570" s="1058"/>
      <c r="GW570" s="1058"/>
      <c r="GX570" s="1058"/>
      <c r="GY570" s="1058"/>
      <c r="GZ570" s="1058"/>
      <c r="HA570" s="1058"/>
      <c r="HB570" s="1058"/>
      <c r="HC570" s="1058"/>
      <c r="HD570" s="1058"/>
      <c r="HE570" s="1058"/>
      <c r="HF570" s="1058"/>
      <c r="HG570" s="1058"/>
      <c r="HH570" s="1058"/>
      <c r="HI570" s="1058"/>
      <c r="HJ570" s="1058"/>
      <c r="HK570" s="1058"/>
      <c r="HL570" s="1058"/>
      <c r="HM570" s="1058"/>
      <c r="HN570" s="1058"/>
      <c r="HO570" s="1058"/>
      <c r="HP570" s="1058"/>
      <c r="HQ570" s="1058"/>
      <c r="HR570" s="1058"/>
      <c r="HS570" s="1058"/>
      <c r="HT570" s="1058"/>
      <c r="HU570" s="1058"/>
      <c r="HV570" s="1058"/>
      <c r="HW570" s="1058"/>
      <c r="HX570" s="1058"/>
      <c r="HY570" s="1058"/>
      <c r="HZ570" s="1058"/>
      <c r="IA570" s="1058"/>
      <c r="IB570" s="1058"/>
      <c r="IC570" s="1058"/>
      <c r="ID570" s="1058"/>
      <c r="IE570" s="1058"/>
      <c r="IF570" s="1058"/>
      <c r="IG570" s="1058"/>
      <c r="IH570" s="1058"/>
      <c r="II570" s="1058"/>
      <c r="IJ570" s="1058"/>
      <c r="IK570" s="1058"/>
      <c r="IL570" s="1058"/>
      <c r="IM570" s="1058"/>
      <c r="IN570" s="1058"/>
      <c r="IO570" s="1058"/>
      <c r="IP570" s="1058"/>
      <c r="IQ570" s="1058"/>
      <c r="IR570" s="1058"/>
    </row>
    <row r="571" spans="1:252">
      <c r="A571" s="1347"/>
      <c r="B571" s="1345"/>
      <c r="C571" s="1345"/>
      <c r="D571" s="1338"/>
      <c r="E571" s="1339"/>
      <c r="F571" s="1517"/>
      <c r="G571" s="1058"/>
      <c r="H571" s="1058"/>
      <c r="I571" s="1058"/>
      <c r="J571" s="1058"/>
      <c r="K571" s="1058"/>
      <c r="L571" s="1058"/>
      <c r="M571" s="1058"/>
      <c r="N571" s="1058"/>
      <c r="O571" s="1058"/>
      <c r="P571" s="1058"/>
      <c r="Q571" s="1058"/>
      <c r="R571" s="1058"/>
      <c r="S571" s="1058"/>
      <c r="T571" s="1058"/>
      <c r="U571" s="1058"/>
      <c r="V571" s="1058"/>
      <c r="W571" s="1058"/>
      <c r="X571" s="1058"/>
      <c r="Y571" s="1058"/>
      <c r="Z571" s="1058"/>
      <c r="AA571" s="1058"/>
      <c r="AB571" s="1058"/>
      <c r="AC571" s="1058"/>
      <c r="AD571" s="1058"/>
      <c r="AE571" s="1058"/>
      <c r="AF571" s="1058"/>
      <c r="AG571" s="1058"/>
      <c r="AH571" s="1058"/>
      <c r="AI571" s="1058"/>
      <c r="AJ571" s="1058"/>
      <c r="AK571" s="1058"/>
      <c r="AL571" s="1058"/>
      <c r="AM571" s="1058"/>
      <c r="AN571" s="1058"/>
      <c r="AO571" s="1058"/>
      <c r="AP571" s="1058"/>
      <c r="AQ571" s="1058"/>
      <c r="AR571" s="1058"/>
      <c r="AS571" s="1058"/>
      <c r="AT571" s="1058"/>
      <c r="AU571" s="1058"/>
      <c r="AV571" s="1058"/>
      <c r="AW571" s="1058"/>
      <c r="AX571" s="1058"/>
      <c r="AY571" s="1058"/>
      <c r="AZ571" s="1058"/>
      <c r="BA571" s="1058"/>
      <c r="BB571" s="1058"/>
      <c r="BC571" s="1058"/>
      <c r="BD571" s="1058"/>
      <c r="BE571" s="1058"/>
      <c r="BF571" s="1058"/>
      <c r="BG571" s="1058"/>
      <c r="BH571" s="1058"/>
      <c r="BI571" s="1058"/>
      <c r="BJ571" s="1058"/>
      <c r="BK571" s="1058"/>
      <c r="BL571" s="1058"/>
      <c r="BM571" s="1058"/>
      <c r="BN571" s="1058"/>
      <c r="BO571" s="1058"/>
      <c r="BP571" s="1058"/>
      <c r="BQ571" s="1058"/>
      <c r="BR571" s="1058"/>
      <c r="BS571" s="1058"/>
      <c r="BT571" s="1058"/>
      <c r="BU571" s="1058"/>
      <c r="BV571" s="1058"/>
      <c r="BW571" s="1058"/>
      <c r="BX571" s="1058"/>
      <c r="BY571" s="1058"/>
      <c r="BZ571" s="1058"/>
      <c r="CA571" s="1058"/>
      <c r="CB571" s="1058"/>
      <c r="CC571" s="1058"/>
      <c r="CD571" s="1058"/>
      <c r="CE571" s="1058"/>
      <c r="CF571" s="1058"/>
      <c r="CG571" s="1058"/>
      <c r="CH571" s="1058"/>
      <c r="CI571" s="1058"/>
      <c r="CJ571" s="1058"/>
      <c r="CK571" s="1058"/>
      <c r="CL571" s="1058"/>
      <c r="CM571" s="1058"/>
      <c r="CN571" s="1058"/>
      <c r="CO571" s="1058"/>
      <c r="CP571" s="1058"/>
      <c r="CQ571" s="1058"/>
      <c r="CR571" s="1058"/>
      <c r="CS571" s="1058"/>
      <c r="CT571" s="1058"/>
      <c r="CU571" s="1058"/>
      <c r="CV571" s="1058"/>
      <c r="CW571" s="1058"/>
      <c r="CX571" s="1058"/>
      <c r="CY571" s="1058"/>
      <c r="CZ571" s="1058"/>
      <c r="DA571" s="1058"/>
      <c r="DB571" s="1058"/>
      <c r="DC571" s="1058"/>
      <c r="DD571" s="1058"/>
      <c r="DE571" s="1058"/>
      <c r="DF571" s="1058"/>
      <c r="DG571" s="1058"/>
      <c r="DH571" s="1058"/>
      <c r="DI571" s="1058"/>
      <c r="DJ571" s="1058"/>
      <c r="DK571" s="1058"/>
      <c r="DL571" s="1058"/>
      <c r="DM571" s="1058"/>
      <c r="DN571" s="1058"/>
      <c r="DO571" s="1058"/>
      <c r="DP571" s="1058"/>
      <c r="DQ571" s="1058"/>
      <c r="DR571" s="1058"/>
      <c r="DS571" s="1058"/>
      <c r="DT571" s="1058"/>
      <c r="DU571" s="1058"/>
      <c r="DV571" s="1058"/>
      <c r="DW571" s="1058"/>
      <c r="DX571" s="1058"/>
      <c r="DY571" s="1058"/>
      <c r="DZ571" s="1058"/>
      <c r="EA571" s="1058"/>
      <c r="EB571" s="1058"/>
      <c r="EC571" s="1058"/>
      <c r="ED571" s="1058"/>
      <c r="EE571" s="1058"/>
      <c r="EF571" s="1058"/>
      <c r="EG571" s="1058"/>
      <c r="EH571" s="1058"/>
      <c r="EI571" s="1058"/>
      <c r="EJ571" s="1058"/>
      <c r="EK571" s="1058"/>
      <c r="EL571" s="1058"/>
      <c r="EM571" s="1058"/>
      <c r="EN571" s="1058"/>
      <c r="EO571" s="1058"/>
      <c r="EP571" s="1058"/>
      <c r="EQ571" s="1058"/>
      <c r="ER571" s="1058"/>
      <c r="ES571" s="1058"/>
      <c r="ET571" s="1058"/>
      <c r="EU571" s="1058"/>
      <c r="EV571" s="1058"/>
      <c r="EW571" s="1058"/>
      <c r="EX571" s="1058"/>
      <c r="EY571" s="1058"/>
      <c r="EZ571" s="1058"/>
      <c r="FA571" s="1058"/>
      <c r="FB571" s="1058"/>
      <c r="FC571" s="1058"/>
      <c r="FD571" s="1058"/>
      <c r="FE571" s="1058"/>
      <c r="FF571" s="1058"/>
      <c r="FG571" s="1058"/>
      <c r="FH571" s="1058"/>
      <c r="FI571" s="1058"/>
      <c r="FJ571" s="1058"/>
      <c r="FK571" s="1058"/>
      <c r="FL571" s="1058"/>
      <c r="FM571" s="1058"/>
      <c r="FN571" s="1058"/>
      <c r="FO571" s="1058"/>
      <c r="FP571" s="1058"/>
      <c r="FQ571" s="1058"/>
      <c r="FR571" s="1058"/>
      <c r="FS571" s="1058"/>
      <c r="FT571" s="1058"/>
      <c r="FU571" s="1058"/>
      <c r="FV571" s="1058"/>
      <c r="FW571" s="1058"/>
      <c r="FX571" s="1058"/>
      <c r="FY571" s="1058"/>
      <c r="FZ571" s="1058"/>
      <c r="GA571" s="1058"/>
      <c r="GB571" s="1058"/>
      <c r="GC571" s="1058"/>
      <c r="GD571" s="1058"/>
      <c r="GE571" s="1058"/>
      <c r="GF571" s="1058"/>
      <c r="GG571" s="1058"/>
      <c r="GH571" s="1058"/>
      <c r="GI571" s="1058"/>
      <c r="GJ571" s="1058"/>
      <c r="GK571" s="1058"/>
      <c r="GL571" s="1058"/>
      <c r="GM571" s="1058"/>
      <c r="GN571" s="1058"/>
      <c r="GO571" s="1058"/>
      <c r="GP571" s="1058"/>
      <c r="GQ571" s="1058"/>
      <c r="GR571" s="1058"/>
      <c r="GS571" s="1058"/>
      <c r="GT571" s="1058"/>
      <c r="GU571" s="1058"/>
      <c r="GV571" s="1058"/>
      <c r="GW571" s="1058"/>
      <c r="GX571" s="1058"/>
      <c r="GY571" s="1058"/>
      <c r="GZ571" s="1058"/>
      <c r="HA571" s="1058"/>
      <c r="HB571" s="1058"/>
      <c r="HC571" s="1058"/>
      <c r="HD571" s="1058"/>
      <c r="HE571" s="1058"/>
      <c r="HF571" s="1058"/>
      <c r="HG571" s="1058"/>
      <c r="HH571" s="1058"/>
      <c r="HI571" s="1058"/>
      <c r="HJ571" s="1058"/>
      <c r="HK571" s="1058"/>
      <c r="HL571" s="1058"/>
      <c r="HM571" s="1058"/>
      <c r="HN571" s="1058"/>
      <c r="HO571" s="1058"/>
      <c r="HP571" s="1058"/>
      <c r="HQ571" s="1058"/>
      <c r="HR571" s="1058"/>
      <c r="HS571" s="1058"/>
      <c r="HT571" s="1058"/>
      <c r="HU571" s="1058"/>
      <c r="HV571" s="1058"/>
      <c r="HW571" s="1058"/>
      <c r="HX571" s="1058"/>
      <c r="HY571" s="1058"/>
      <c r="HZ571" s="1058"/>
      <c r="IA571" s="1058"/>
      <c r="IB571" s="1058"/>
      <c r="IC571" s="1058"/>
      <c r="ID571" s="1058"/>
      <c r="IE571" s="1058"/>
      <c r="IF571" s="1058"/>
      <c r="IG571" s="1058"/>
      <c r="IH571" s="1058"/>
      <c r="II571" s="1058"/>
      <c r="IJ571" s="1058"/>
      <c r="IK571" s="1058"/>
      <c r="IL571" s="1058"/>
      <c r="IM571" s="1058"/>
      <c r="IN571" s="1058"/>
      <c r="IO571" s="1058"/>
      <c r="IP571" s="1058"/>
      <c r="IQ571" s="1058"/>
      <c r="IR571" s="1058"/>
    </row>
    <row r="572" spans="1:252" ht="51">
      <c r="A572" s="1364" t="s">
        <v>1364</v>
      </c>
      <c r="B572" s="1179" t="s">
        <v>1363</v>
      </c>
      <c r="C572" s="95"/>
      <c r="D572" s="1365"/>
      <c r="E572" s="95"/>
      <c r="F572" s="1517"/>
      <c r="G572" s="1058"/>
      <c r="H572" s="1058"/>
      <c r="I572" s="1058"/>
      <c r="J572" s="1058"/>
      <c r="K572" s="1058"/>
      <c r="L572" s="1058"/>
      <c r="M572" s="1058"/>
      <c r="N572" s="1058"/>
      <c r="O572" s="1058"/>
      <c r="P572" s="1058"/>
      <c r="Q572" s="1058"/>
      <c r="R572" s="1058"/>
      <c r="S572" s="1058"/>
      <c r="T572" s="1058"/>
      <c r="U572" s="1058"/>
      <c r="V572" s="1058"/>
      <c r="W572" s="1058"/>
      <c r="X572" s="1058"/>
      <c r="Y572" s="1058"/>
      <c r="Z572" s="1058"/>
      <c r="AA572" s="1058"/>
      <c r="AB572" s="1058"/>
      <c r="AC572" s="1058"/>
      <c r="AD572" s="1058"/>
      <c r="AE572" s="1058"/>
      <c r="AF572" s="1058"/>
      <c r="AG572" s="1058"/>
      <c r="AH572" s="1058"/>
      <c r="AI572" s="1058"/>
      <c r="AJ572" s="1058"/>
      <c r="AK572" s="1058"/>
      <c r="AL572" s="1058"/>
      <c r="AM572" s="1058"/>
      <c r="AN572" s="1058"/>
      <c r="AO572" s="1058"/>
      <c r="AP572" s="1058"/>
      <c r="AQ572" s="1058"/>
      <c r="AR572" s="1058"/>
      <c r="AS572" s="1058"/>
      <c r="AT572" s="1058"/>
      <c r="AU572" s="1058"/>
      <c r="AV572" s="1058"/>
      <c r="AW572" s="1058"/>
      <c r="AX572" s="1058"/>
      <c r="AY572" s="1058"/>
      <c r="AZ572" s="1058"/>
      <c r="BA572" s="1058"/>
      <c r="BB572" s="1058"/>
      <c r="BC572" s="1058"/>
      <c r="BD572" s="1058"/>
      <c r="BE572" s="1058"/>
      <c r="BF572" s="1058"/>
      <c r="BG572" s="1058"/>
      <c r="BH572" s="1058"/>
      <c r="BI572" s="1058"/>
      <c r="BJ572" s="1058"/>
      <c r="BK572" s="1058"/>
      <c r="BL572" s="1058"/>
      <c r="BM572" s="1058"/>
      <c r="BN572" s="1058"/>
      <c r="BO572" s="1058"/>
      <c r="BP572" s="1058"/>
      <c r="BQ572" s="1058"/>
      <c r="BR572" s="1058"/>
      <c r="BS572" s="1058"/>
      <c r="BT572" s="1058"/>
      <c r="BU572" s="1058"/>
      <c r="BV572" s="1058"/>
      <c r="BW572" s="1058"/>
      <c r="BX572" s="1058"/>
      <c r="BY572" s="1058"/>
      <c r="BZ572" s="1058"/>
      <c r="CA572" s="1058"/>
      <c r="CB572" s="1058"/>
      <c r="CC572" s="1058"/>
      <c r="CD572" s="1058"/>
      <c r="CE572" s="1058"/>
      <c r="CF572" s="1058"/>
      <c r="CG572" s="1058"/>
      <c r="CH572" s="1058"/>
      <c r="CI572" s="1058"/>
      <c r="CJ572" s="1058"/>
      <c r="CK572" s="1058"/>
      <c r="CL572" s="1058"/>
      <c r="CM572" s="1058"/>
      <c r="CN572" s="1058"/>
      <c r="CO572" s="1058"/>
      <c r="CP572" s="1058"/>
      <c r="CQ572" s="1058"/>
      <c r="CR572" s="1058"/>
      <c r="CS572" s="1058"/>
      <c r="CT572" s="1058"/>
      <c r="CU572" s="1058"/>
      <c r="CV572" s="1058"/>
      <c r="CW572" s="1058"/>
      <c r="CX572" s="1058"/>
      <c r="CY572" s="1058"/>
      <c r="CZ572" s="1058"/>
      <c r="DA572" s="1058"/>
      <c r="DB572" s="1058"/>
      <c r="DC572" s="1058"/>
      <c r="DD572" s="1058"/>
      <c r="DE572" s="1058"/>
      <c r="DF572" s="1058"/>
      <c r="DG572" s="1058"/>
      <c r="DH572" s="1058"/>
      <c r="DI572" s="1058"/>
      <c r="DJ572" s="1058"/>
      <c r="DK572" s="1058"/>
      <c r="DL572" s="1058"/>
      <c r="DM572" s="1058"/>
      <c r="DN572" s="1058"/>
      <c r="DO572" s="1058"/>
      <c r="DP572" s="1058"/>
      <c r="DQ572" s="1058"/>
      <c r="DR572" s="1058"/>
      <c r="DS572" s="1058"/>
      <c r="DT572" s="1058"/>
      <c r="DU572" s="1058"/>
      <c r="DV572" s="1058"/>
      <c r="DW572" s="1058"/>
      <c r="DX572" s="1058"/>
      <c r="DY572" s="1058"/>
      <c r="DZ572" s="1058"/>
      <c r="EA572" s="1058"/>
      <c r="EB572" s="1058"/>
      <c r="EC572" s="1058"/>
      <c r="ED572" s="1058"/>
      <c r="EE572" s="1058"/>
      <c r="EF572" s="1058"/>
      <c r="EG572" s="1058"/>
      <c r="EH572" s="1058"/>
      <c r="EI572" s="1058"/>
      <c r="EJ572" s="1058"/>
      <c r="EK572" s="1058"/>
      <c r="EL572" s="1058"/>
      <c r="EM572" s="1058"/>
      <c r="EN572" s="1058"/>
      <c r="EO572" s="1058"/>
      <c r="EP572" s="1058"/>
      <c r="EQ572" s="1058"/>
      <c r="ER572" s="1058"/>
      <c r="ES572" s="1058"/>
      <c r="ET572" s="1058"/>
      <c r="EU572" s="1058"/>
      <c r="EV572" s="1058"/>
      <c r="EW572" s="1058"/>
      <c r="EX572" s="1058"/>
      <c r="EY572" s="1058"/>
      <c r="EZ572" s="1058"/>
      <c r="FA572" s="1058"/>
      <c r="FB572" s="1058"/>
      <c r="FC572" s="1058"/>
      <c r="FD572" s="1058"/>
      <c r="FE572" s="1058"/>
      <c r="FF572" s="1058"/>
      <c r="FG572" s="1058"/>
      <c r="FH572" s="1058"/>
      <c r="FI572" s="1058"/>
      <c r="FJ572" s="1058"/>
      <c r="FK572" s="1058"/>
      <c r="FL572" s="1058"/>
      <c r="FM572" s="1058"/>
      <c r="FN572" s="1058"/>
      <c r="FO572" s="1058"/>
      <c r="FP572" s="1058"/>
      <c r="FQ572" s="1058"/>
      <c r="FR572" s="1058"/>
      <c r="FS572" s="1058"/>
      <c r="FT572" s="1058"/>
      <c r="FU572" s="1058"/>
      <c r="FV572" s="1058"/>
      <c r="FW572" s="1058"/>
      <c r="FX572" s="1058"/>
      <c r="FY572" s="1058"/>
      <c r="FZ572" s="1058"/>
      <c r="GA572" s="1058"/>
      <c r="GB572" s="1058"/>
      <c r="GC572" s="1058"/>
      <c r="GD572" s="1058"/>
      <c r="GE572" s="1058"/>
      <c r="GF572" s="1058"/>
      <c r="GG572" s="1058"/>
      <c r="GH572" s="1058"/>
      <c r="GI572" s="1058"/>
      <c r="GJ572" s="1058"/>
      <c r="GK572" s="1058"/>
      <c r="GL572" s="1058"/>
      <c r="GM572" s="1058"/>
      <c r="GN572" s="1058"/>
      <c r="GO572" s="1058"/>
      <c r="GP572" s="1058"/>
      <c r="GQ572" s="1058"/>
      <c r="GR572" s="1058"/>
      <c r="GS572" s="1058"/>
      <c r="GT572" s="1058"/>
      <c r="GU572" s="1058"/>
      <c r="GV572" s="1058"/>
      <c r="GW572" s="1058"/>
      <c r="GX572" s="1058"/>
      <c r="GY572" s="1058"/>
      <c r="GZ572" s="1058"/>
      <c r="HA572" s="1058"/>
      <c r="HB572" s="1058"/>
      <c r="HC572" s="1058"/>
      <c r="HD572" s="1058"/>
      <c r="HE572" s="1058"/>
      <c r="HF572" s="1058"/>
      <c r="HG572" s="1058"/>
      <c r="HH572" s="1058"/>
      <c r="HI572" s="1058"/>
      <c r="HJ572" s="1058"/>
      <c r="HK572" s="1058"/>
      <c r="HL572" s="1058"/>
      <c r="HM572" s="1058"/>
      <c r="HN572" s="1058"/>
      <c r="HO572" s="1058"/>
      <c r="HP572" s="1058"/>
      <c r="HQ572" s="1058"/>
      <c r="HR572" s="1058"/>
      <c r="HS572" s="1058"/>
      <c r="HT572" s="1058"/>
      <c r="HU572" s="1058"/>
      <c r="HV572" s="1058"/>
      <c r="HW572" s="1058"/>
      <c r="HX572" s="1058"/>
      <c r="HY572" s="1058"/>
      <c r="HZ572" s="1058"/>
      <c r="IA572" s="1058"/>
      <c r="IB572" s="1058"/>
      <c r="IC572" s="1058"/>
      <c r="ID572" s="1058"/>
      <c r="IE572" s="1058"/>
      <c r="IF572" s="1058"/>
      <c r="IG572" s="1058"/>
      <c r="IH572" s="1058"/>
      <c r="II572" s="1058"/>
      <c r="IJ572" s="1058"/>
      <c r="IK572" s="1058"/>
      <c r="IL572" s="1058"/>
      <c r="IM572" s="1058"/>
      <c r="IN572" s="1058"/>
      <c r="IO572" s="1058"/>
      <c r="IP572" s="1058"/>
      <c r="IQ572" s="1058"/>
      <c r="IR572" s="1058"/>
    </row>
    <row r="573" spans="1:252">
      <c r="A573" s="1366"/>
      <c r="B573" s="1367" t="s">
        <v>1362</v>
      </c>
      <c r="C573" s="1368"/>
      <c r="D573" s="1369" t="s">
        <v>856</v>
      </c>
      <c r="E573" s="1370">
        <v>9</v>
      </c>
      <c r="F573" s="1523"/>
      <c r="G573" s="1371">
        <f>E573*F573</f>
        <v>0</v>
      </c>
      <c r="H573" s="1058"/>
      <c r="I573" s="1058"/>
      <c r="J573" s="1058"/>
      <c r="K573" s="1058"/>
      <c r="L573" s="1058"/>
      <c r="M573" s="1058"/>
      <c r="N573" s="1058"/>
      <c r="O573" s="1058"/>
      <c r="P573" s="1058"/>
      <c r="Q573" s="1058"/>
      <c r="R573" s="1058"/>
      <c r="S573" s="1058"/>
      <c r="T573" s="1058"/>
      <c r="U573" s="1058"/>
      <c r="V573" s="1058"/>
      <c r="W573" s="1058"/>
      <c r="X573" s="1058"/>
      <c r="Y573" s="1058"/>
      <c r="Z573" s="1058"/>
      <c r="AA573" s="1058"/>
      <c r="AB573" s="1058"/>
      <c r="AC573" s="1058"/>
      <c r="AD573" s="1058"/>
      <c r="AE573" s="1058"/>
      <c r="AF573" s="1058"/>
      <c r="AG573" s="1058"/>
      <c r="AH573" s="1058"/>
      <c r="AI573" s="1058"/>
      <c r="AJ573" s="1058"/>
      <c r="AK573" s="1058"/>
      <c r="AL573" s="1058"/>
      <c r="AM573" s="1058"/>
      <c r="AN573" s="1058"/>
      <c r="AO573" s="1058"/>
      <c r="AP573" s="1058"/>
      <c r="AQ573" s="1058"/>
      <c r="AR573" s="1058"/>
      <c r="AS573" s="1058"/>
      <c r="AT573" s="1058"/>
      <c r="AU573" s="1058"/>
      <c r="AV573" s="1058"/>
      <c r="AW573" s="1058"/>
      <c r="AX573" s="1058"/>
      <c r="AY573" s="1058"/>
      <c r="AZ573" s="1058"/>
      <c r="BA573" s="1058"/>
      <c r="BB573" s="1058"/>
      <c r="BC573" s="1058"/>
      <c r="BD573" s="1058"/>
      <c r="BE573" s="1058"/>
      <c r="BF573" s="1058"/>
      <c r="BG573" s="1058"/>
      <c r="BH573" s="1058"/>
      <c r="BI573" s="1058"/>
      <c r="BJ573" s="1058"/>
      <c r="BK573" s="1058"/>
      <c r="BL573" s="1058"/>
      <c r="BM573" s="1058"/>
      <c r="BN573" s="1058"/>
      <c r="BO573" s="1058"/>
      <c r="BP573" s="1058"/>
      <c r="BQ573" s="1058"/>
      <c r="BR573" s="1058"/>
      <c r="BS573" s="1058"/>
      <c r="BT573" s="1058"/>
      <c r="BU573" s="1058"/>
      <c r="BV573" s="1058"/>
      <c r="BW573" s="1058"/>
      <c r="BX573" s="1058"/>
      <c r="BY573" s="1058"/>
      <c r="BZ573" s="1058"/>
      <c r="CA573" s="1058"/>
      <c r="CB573" s="1058"/>
      <c r="CC573" s="1058"/>
      <c r="CD573" s="1058"/>
      <c r="CE573" s="1058"/>
      <c r="CF573" s="1058"/>
      <c r="CG573" s="1058"/>
      <c r="CH573" s="1058"/>
      <c r="CI573" s="1058"/>
      <c r="CJ573" s="1058"/>
      <c r="CK573" s="1058"/>
      <c r="CL573" s="1058"/>
      <c r="CM573" s="1058"/>
      <c r="CN573" s="1058"/>
      <c r="CO573" s="1058"/>
      <c r="CP573" s="1058"/>
      <c r="CQ573" s="1058"/>
      <c r="CR573" s="1058"/>
      <c r="CS573" s="1058"/>
      <c r="CT573" s="1058"/>
      <c r="CU573" s="1058"/>
      <c r="CV573" s="1058"/>
      <c r="CW573" s="1058"/>
      <c r="CX573" s="1058"/>
      <c r="CY573" s="1058"/>
      <c r="CZ573" s="1058"/>
      <c r="DA573" s="1058"/>
      <c r="DB573" s="1058"/>
      <c r="DC573" s="1058"/>
      <c r="DD573" s="1058"/>
      <c r="DE573" s="1058"/>
      <c r="DF573" s="1058"/>
      <c r="DG573" s="1058"/>
      <c r="DH573" s="1058"/>
      <c r="DI573" s="1058"/>
      <c r="DJ573" s="1058"/>
      <c r="DK573" s="1058"/>
      <c r="DL573" s="1058"/>
      <c r="DM573" s="1058"/>
      <c r="DN573" s="1058"/>
      <c r="DO573" s="1058"/>
      <c r="DP573" s="1058"/>
      <c r="DQ573" s="1058"/>
      <c r="DR573" s="1058"/>
      <c r="DS573" s="1058"/>
      <c r="DT573" s="1058"/>
      <c r="DU573" s="1058"/>
      <c r="DV573" s="1058"/>
      <c r="DW573" s="1058"/>
      <c r="DX573" s="1058"/>
      <c r="DY573" s="1058"/>
      <c r="DZ573" s="1058"/>
      <c r="EA573" s="1058"/>
      <c r="EB573" s="1058"/>
      <c r="EC573" s="1058"/>
      <c r="ED573" s="1058"/>
      <c r="EE573" s="1058"/>
      <c r="EF573" s="1058"/>
      <c r="EG573" s="1058"/>
      <c r="EH573" s="1058"/>
      <c r="EI573" s="1058"/>
      <c r="EJ573" s="1058"/>
      <c r="EK573" s="1058"/>
      <c r="EL573" s="1058"/>
      <c r="EM573" s="1058"/>
      <c r="EN573" s="1058"/>
      <c r="EO573" s="1058"/>
      <c r="EP573" s="1058"/>
      <c r="EQ573" s="1058"/>
      <c r="ER573" s="1058"/>
      <c r="ES573" s="1058"/>
      <c r="ET573" s="1058"/>
      <c r="EU573" s="1058"/>
      <c r="EV573" s="1058"/>
      <c r="EW573" s="1058"/>
      <c r="EX573" s="1058"/>
      <c r="EY573" s="1058"/>
      <c r="EZ573" s="1058"/>
      <c r="FA573" s="1058"/>
      <c r="FB573" s="1058"/>
      <c r="FC573" s="1058"/>
      <c r="FD573" s="1058"/>
      <c r="FE573" s="1058"/>
      <c r="FF573" s="1058"/>
      <c r="FG573" s="1058"/>
      <c r="FH573" s="1058"/>
      <c r="FI573" s="1058"/>
      <c r="FJ573" s="1058"/>
      <c r="FK573" s="1058"/>
      <c r="FL573" s="1058"/>
      <c r="FM573" s="1058"/>
      <c r="FN573" s="1058"/>
      <c r="FO573" s="1058"/>
      <c r="FP573" s="1058"/>
      <c r="FQ573" s="1058"/>
      <c r="FR573" s="1058"/>
      <c r="FS573" s="1058"/>
      <c r="FT573" s="1058"/>
      <c r="FU573" s="1058"/>
      <c r="FV573" s="1058"/>
      <c r="FW573" s="1058"/>
      <c r="FX573" s="1058"/>
      <c r="FY573" s="1058"/>
      <c r="FZ573" s="1058"/>
      <c r="GA573" s="1058"/>
      <c r="GB573" s="1058"/>
      <c r="GC573" s="1058"/>
      <c r="GD573" s="1058"/>
      <c r="GE573" s="1058"/>
      <c r="GF573" s="1058"/>
      <c r="GG573" s="1058"/>
      <c r="GH573" s="1058"/>
      <c r="GI573" s="1058"/>
      <c r="GJ573" s="1058"/>
      <c r="GK573" s="1058"/>
      <c r="GL573" s="1058"/>
      <c r="GM573" s="1058"/>
      <c r="GN573" s="1058"/>
      <c r="GO573" s="1058"/>
      <c r="GP573" s="1058"/>
      <c r="GQ573" s="1058"/>
      <c r="GR573" s="1058"/>
      <c r="GS573" s="1058"/>
      <c r="GT573" s="1058"/>
      <c r="GU573" s="1058"/>
      <c r="GV573" s="1058"/>
      <c r="GW573" s="1058"/>
      <c r="GX573" s="1058"/>
      <c r="GY573" s="1058"/>
      <c r="GZ573" s="1058"/>
      <c r="HA573" s="1058"/>
      <c r="HB573" s="1058"/>
      <c r="HC573" s="1058"/>
      <c r="HD573" s="1058"/>
      <c r="HE573" s="1058"/>
      <c r="HF573" s="1058"/>
      <c r="HG573" s="1058"/>
      <c r="HH573" s="1058"/>
      <c r="HI573" s="1058"/>
      <c r="HJ573" s="1058"/>
      <c r="HK573" s="1058"/>
      <c r="HL573" s="1058"/>
      <c r="HM573" s="1058"/>
      <c r="HN573" s="1058"/>
      <c r="HO573" s="1058"/>
      <c r="HP573" s="1058"/>
      <c r="HQ573" s="1058"/>
      <c r="HR573" s="1058"/>
      <c r="HS573" s="1058"/>
      <c r="HT573" s="1058"/>
      <c r="HU573" s="1058"/>
      <c r="HV573" s="1058"/>
      <c r="HW573" s="1058"/>
      <c r="HX573" s="1058"/>
      <c r="HY573" s="1058"/>
      <c r="HZ573" s="1058"/>
      <c r="IA573" s="1058"/>
      <c r="IB573" s="1058"/>
      <c r="IC573" s="1058"/>
      <c r="ID573" s="1058"/>
      <c r="IE573" s="1058"/>
      <c r="IF573" s="1058"/>
      <c r="IG573" s="1058"/>
      <c r="IH573" s="1058"/>
      <c r="II573" s="1058"/>
      <c r="IJ573" s="1058"/>
      <c r="IK573" s="1058"/>
      <c r="IL573" s="1058"/>
      <c r="IM573" s="1058"/>
      <c r="IN573" s="1058"/>
      <c r="IO573" s="1058"/>
      <c r="IP573" s="1058"/>
      <c r="IQ573" s="1058"/>
      <c r="IR573" s="1058"/>
    </row>
    <row r="574" spans="1:252">
      <c r="A574" s="1372" t="s">
        <v>1361</v>
      </c>
      <c r="B574" s="1373" t="s">
        <v>1360</v>
      </c>
      <c r="C574" s="1373"/>
      <c r="D574" s="1374"/>
      <c r="E574" s="1270"/>
      <c r="F574" s="1517"/>
      <c r="G574" s="1058"/>
      <c r="H574" s="1058"/>
      <c r="I574" s="1058"/>
      <c r="J574" s="1058"/>
      <c r="K574" s="1058"/>
      <c r="L574" s="1058"/>
      <c r="M574" s="1058"/>
      <c r="N574" s="1058"/>
      <c r="O574" s="1058"/>
      <c r="P574" s="1058"/>
      <c r="Q574" s="1058"/>
      <c r="R574" s="1058"/>
      <c r="S574" s="1058"/>
      <c r="T574" s="1058"/>
      <c r="U574" s="1058"/>
      <c r="V574" s="1058"/>
      <c r="W574" s="1058"/>
      <c r="X574" s="1058"/>
      <c r="Y574" s="1058"/>
      <c r="Z574" s="1058"/>
      <c r="AA574" s="1058"/>
      <c r="AB574" s="1058"/>
      <c r="AC574" s="1058"/>
      <c r="AD574" s="1058"/>
      <c r="AE574" s="1058"/>
      <c r="AF574" s="1058"/>
      <c r="AG574" s="1058"/>
      <c r="AH574" s="1058"/>
      <c r="AI574" s="1058"/>
      <c r="AJ574" s="1058"/>
      <c r="AK574" s="1058"/>
      <c r="AL574" s="1058"/>
      <c r="AM574" s="1058"/>
      <c r="AN574" s="1058"/>
      <c r="AO574" s="1058"/>
      <c r="AP574" s="1058"/>
      <c r="AQ574" s="1058"/>
      <c r="AR574" s="1058"/>
      <c r="AS574" s="1058"/>
      <c r="AT574" s="1058"/>
      <c r="AU574" s="1058"/>
      <c r="AV574" s="1058"/>
      <c r="AW574" s="1058"/>
      <c r="AX574" s="1058"/>
      <c r="AY574" s="1058"/>
      <c r="AZ574" s="1058"/>
      <c r="BA574" s="1058"/>
      <c r="BB574" s="1058"/>
      <c r="BC574" s="1058"/>
      <c r="BD574" s="1058"/>
      <c r="BE574" s="1058"/>
      <c r="BF574" s="1058"/>
      <c r="BG574" s="1058"/>
      <c r="BH574" s="1058"/>
      <c r="BI574" s="1058"/>
      <c r="BJ574" s="1058"/>
      <c r="BK574" s="1058"/>
      <c r="BL574" s="1058"/>
      <c r="BM574" s="1058"/>
      <c r="BN574" s="1058"/>
      <c r="BO574" s="1058"/>
      <c r="BP574" s="1058"/>
      <c r="BQ574" s="1058"/>
      <c r="BR574" s="1058"/>
      <c r="BS574" s="1058"/>
      <c r="BT574" s="1058"/>
      <c r="BU574" s="1058"/>
      <c r="BV574" s="1058"/>
      <c r="BW574" s="1058"/>
      <c r="BX574" s="1058"/>
      <c r="BY574" s="1058"/>
      <c r="BZ574" s="1058"/>
      <c r="CA574" s="1058"/>
      <c r="CB574" s="1058"/>
      <c r="CC574" s="1058"/>
      <c r="CD574" s="1058"/>
      <c r="CE574" s="1058"/>
      <c r="CF574" s="1058"/>
      <c r="CG574" s="1058"/>
      <c r="CH574" s="1058"/>
      <c r="CI574" s="1058"/>
      <c r="CJ574" s="1058"/>
      <c r="CK574" s="1058"/>
      <c r="CL574" s="1058"/>
      <c r="CM574" s="1058"/>
      <c r="CN574" s="1058"/>
      <c r="CO574" s="1058"/>
      <c r="CP574" s="1058"/>
      <c r="CQ574" s="1058"/>
      <c r="CR574" s="1058"/>
      <c r="CS574" s="1058"/>
      <c r="CT574" s="1058"/>
      <c r="CU574" s="1058"/>
      <c r="CV574" s="1058"/>
      <c r="CW574" s="1058"/>
      <c r="CX574" s="1058"/>
      <c r="CY574" s="1058"/>
      <c r="CZ574" s="1058"/>
      <c r="DA574" s="1058"/>
      <c r="DB574" s="1058"/>
      <c r="DC574" s="1058"/>
      <c r="DD574" s="1058"/>
      <c r="DE574" s="1058"/>
      <c r="DF574" s="1058"/>
      <c r="DG574" s="1058"/>
      <c r="DH574" s="1058"/>
      <c r="DI574" s="1058"/>
      <c r="DJ574" s="1058"/>
      <c r="DK574" s="1058"/>
      <c r="DL574" s="1058"/>
      <c r="DM574" s="1058"/>
      <c r="DN574" s="1058"/>
      <c r="DO574" s="1058"/>
      <c r="DP574" s="1058"/>
      <c r="DQ574" s="1058"/>
      <c r="DR574" s="1058"/>
      <c r="DS574" s="1058"/>
      <c r="DT574" s="1058"/>
      <c r="DU574" s="1058"/>
      <c r="DV574" s="1058"/>
      <c r="DW574" s="1058"/>
      <c r="DX574" s="1058"/>
      <c r="DY574" s="1058"/>
      <c r="DZ574" s="1058"/>
      <c r="EA574" s="1058"/>
      <c r="EB574" s="1058"/>
      <c r="EC574" s="1058"/>
      <c r="ED574" s="1058"/>
      <c r="EE574" s="1058"/>
      <c r="EF574" s="1058"/>
      <c r="EG574" s="1058"/>
      <c r="EH574" s="1058"/>
      <c r="EI574" s="1058"/>
      <c r="EJ574" s="1058"/>
      <c r="EK574" s="1058"/>
      <c r="EL574" s="1058"/>
      <c r="EM574" s="1058"/>
      <c r="EN574" s="1058"/>
      <c r="EO574" s="1058"/>
      <c r="EP574" s="1058"/>
      <c r="EQ574" s="1058"/>
      <c r="ER574" s="1058"/>
      <c r="ES574" s="1058"/>
      <c r="ET574" s="1058"/>
      <c r="EU574" s="1058"/>
      <c r="EV574" s="1058"/>
      <c r="EW574" s="1058"/>
      <c r="EX574" s="1058"/>
      <c r="EY574" s="1058"/>
      <c r="EZ574" s="1058"/>
      <c r="FA574" s="1058"/>
      <c r="FB574" s="1058"/>
      <c r="FC574" s="1058"/>
      <c r="FD574" s="1058"/>
      <c r="FE574" s="1058"/>
      <c r="FF574" s="1058"/>
      <c r="FG574" s="1058"/>
      <c r="FH574" s="1058"/>
      <c r="FI574" s="1058"/>
      <c r="FJ574" s="1058"/>
      <c r="FK574" s="1058"/>
      <c r="FL574" s="1058"/>
      <c r="FM574" s="1058"/>
      <c r="FN574" s="1058"/>
      <c r="FO574" s="1058"/>
      <c r="FP574" s="1058"/>
      <c r="FQ574" s="1058"/>
      <c r="FR574" s="1058"/>
      <c r="FS574" s="1058"/>
      <c r="FT574" s="1058"/>
      <c r="FU574" s="1058"/>
      <c r="FV574" s="1058"/>
      <c r="FW574" s="1058"/>
      <c r="FX574" s="1058"/>
      <c r="FY574" s="1058"/>
      <c r="FZ574" s="1058"/>
      <c r="GA574" s="1058"/>
      <c r="GB574" s="1058"/>
      <c r="GC574" s="1058"/>
      <c r="GD574" s="1058"/>
      <c r="GE574" s="1058"/>
      <c r="GF574" s="1058"/>
      <c r="GG574" s="1058"/>
      <c r="GH574" s="1058"/>
      <c r="GI574" s="1058"/>
      <c r="GJ574" s="1058"/>
      <c r="GK574" s="1058"/>
      <c r="GL574" s="1058"/>
      <c r="GM574" s="1058"/>
      <c r="GN574" s="1058"/>
      <c r="GO574" s="1058"/>
      <c r="GP574" s="1058"/>
      <c r="GQ574" s="1058"/>
      <c r="GR574" s="1058"/>
      <c r="GS574" s="1058"/>
      <c r="GT574" s="1058"/>
      <c r="GU574" s="1058"/>
      <c r="GV574" s="1058"/>
      <c r="GW574" s="1058"/>
      <c r="GX574" s="1058"/>
      <c r="GY574" s="1058"/>
      <c r="GZ574" s="1058"/>
      <c r="HA574" s="1058"/>
      <c r="HB574" s="1058"/>
      <c r="HC574" s="1058"/>
      <c r="HD574" s="1058"/>
      <c r="HE574" s="1058"/>
      <c r="HF574" s="1058"/>
      <c r="HG574" s="1058"/>
      <c r="HH574" s="1058"/>
      <c r="HI574" s="1058"/>
      <c r="HJ574" s="1058"/>
      <c r="HK574" s="1058"/>
      <c r="HL574" s="1058"/>
      <c r="HM574" s="1058"/>
      <c r="HN574" s="1058"/>
      <c r="HO574" s="1058"/>
      <c r="HP574" s="1058"/>
      <c r="HQ574" s="1058"/>
      <c r="HR574" s="1058"/>
      <c r="HS574" s="1058"/>
      <c r="HT574" s="1058"/>
      <c r="HU574" s="1058"/>
      <c r="HV574" s="1058"/>
      <c r="HW574" s="1058"/>
      <c r="HX574" s="1058"/>
      <c r="HY574" s="1058"/>
      <c r="HZ574" s="1058"/>
      <c r="IA574" s="1058"/>
      <c r="IB574" s="1058"/>
      <c r="IC574" s="1058"/>
      <c r="ID574" s="1058"/>
      <c r="IE574" s="1058"/>
      <c r="IF574" s="1058"/>
      <c r="IG574" s="1058"/>
      <c r="IH574" s="1058"/>
      <c r="II574" s="1058"/>
      <c r="IJ574" s="1058"/>
      <c r="IK574" s="1058"/>
      <c r="IL574" s="1058"/>
      <c r="IM574" s="1058"/>
      <c r="IN574" s="1058"/>
      <c r="IO574" s="1058"/>
      <c r="IP574" s="1058"/>
      <c r="IQ574" s="1058"/>
      <c r="IR574" s="1058"/>
    </row>
    <row r="575" spans="1:252">
      <c r="A575" s="1347"/>
      <c r="B575" s="1345"/>
      <c r="C575" s="1345"/>
      <c r="D575" s="1338"/>
      <c r="E575" s="1339"/>
      <c r="F575" s="1517"/>
      <c r="G575" s="1058"/>
      <c r="H575" s="1058"/>
      <c r="I575" s="1058"/>
      <c r="J575" s="1058"/>
      <c r="K575" s="1058"/>
      <c r="L575" s="1058"/>
      <c r="M575" s="1058"/>
      <c r="N575" s="1058"/>
      <c r="O575" s="1058"/>
      <c r="P575" s="1058"/>
      <c r="Q575" s="1058"/>
      <c r="R575" s="1058"/>
      <c r="S575" s="1058"/>
      <c r="T575" s="1058"/>
      <c r="U575" s="1058"/>
      <c r="V575" s="1058"/>
      <c r="W575" s="1058"/>
      <c r="X575" s="1058"/>
      <c r="Y575" s="1058"/>
      <c r="Z575" s="1058"/>
      <c r="AA575" s="1058"/>
      <c r="AB575" s="1058"/>
      <c r="AC575" s="1058"/>
      <c r="AD575" s="1058"/>
      <c r="AE575" s="1058"/>
      <c r="AF575" s="1058"/>
      <c r="AG575" s="1058"/>
      <c r="AH575" s="1058"/>
      <c r="AI575" s="1058"/>
      <c r="AJ575" s="1058"/>
      <c r="AK575" s="1058"/>
      <c r="AL575" s="1058"/>
      <c r="AM575" s="1058"/>
      <c r="AN575" s="1058"/>
      <c r="AO575" s="1058"/>
      <c r="AP575" s="1058"/>
      <c r="AQ575" s="1058"/>
      <c r="AR575" s="1058"/>
      <c r="AS575" s="1058"/>
      <c r="AT575" s="1058"/>
      <c r="AU575" s="1058"/>
      <c r="AV575" s="1058"/>
      <c r="AW575" s="1058"/>
      <c r="AX575" s="1058"/>
      <c r="AY575" s="1058"/>
      <c r="AZ575" s="1058"/>
      <c r="BA575" s="1058"/>
      <c r="BB575" s="1058"/>
      <c r="BC575" s="1058"/>
      <c r="BD575" s="1058"/>
      <c r="BE575" s="1058"/>
      <c r="BF575" s="1058"/>
      <c r="BG575" s="1058"/>
      <c r="BH575" s="1058"/>
      <c r="BI575" s="1058"/>
      <c r="BJ575" s="1058"/>
      <c r="BK575" s="1058"/>
      <c r="BL575" s="1058"/>
      <c r="BM575" s="1058"/>
      <c r="BN575" s="1058"/>
      <c r="BO575" s="1058"/>
      <c r="BP575" s="1058"/>
      <c r="BQ575" s="1058"/>
      <c r="BR575" s="1058"/>
      <c r="BS575" s="1058"/>
      <c r="BT575" s="1058"/>
      <c r="BU575" s="1058"/>
      <c r="BV575" s="1058"/>
      <c r="BW575" s="1058"/>
      <c r="BX575" s="1058"/>
      <c r="BY575" s="1058"/>
      <c r="BZ575" s="1058"/>
      <c r="CA575" s="1058"/>
      <c r="CB575" s="1058"/>
      <c r="CC575" s="1058"/>
      <c r="CD575" s="1058"/>
      <c r="CE575" s="1058"/>
      <c r="CF575" s="1058"/>
      <c r="CG575" s="1058"/>
      <c r="CH575" s="1058"/>
      <c r="CI575" s="1058"/>
      <c r="CJ575" s="1058"/>
      <c r="CK575" s="1058"/>
      <c r="CL575" s="1058"/>
      <c r="CM575" s="1058"/>
      <c r="CN575" s="1058"/>
      <c r="CO575" s="1058"/>
      <c r="CP575" s="1058"/>
      <c r="CQ575" s="1058"/>
      <c r="CR575" s="1058"/>
      <c r="CS575" s="1058"/>
      <c r="CT575" s="1058"/>
      <c r="CU575" s="1058"/>
      <c r="CV575" s="1058"/>
      <c r="CW575" s="1058"/>
      <c r="CX575" s="1058"/>
      <c r="CY575" s="1058"/>
      <c r="CZ575" s="1058"/>
      <c r="DA575" s="1058"/>
      <c r="DB575" s="1058"/>
      <c r="DC575" s="1058"/>
      <c r="DD575" s="1058"/>
      <c r="DE575" s="1058"/>
      <c r="DF575" s="1058"/>
      <c r="DG575" s="1058"/>
      <c r="DH575" s="1058"/>
      <c r="DI575" s="1058"/>
      <c r="DJ575" s="1058"/>
      <c r="DK575" s="1058"/>
      <c r="DL575" s="1058"/>
      <c r="DM575" s="1058"/>
      <c r="DN575" s="1058"/>
      <c r="DO575" s="1058"/>
      <c r="DP575" s="1058"/>
      <c r="DQ575" s="1058"/>
      <c r="DR575" s="1058"/>
      <c r="DS575" s="1058"/>
      <c r="DT575" s="1058"/>
      <c r="DU575" s="1058"/>
      <c r="DV575" s="1058"/>
      <c r="DW575" s="1058"/>
      <c r="DX575" s="1058"/>
      <c r="DY575" s="1058"/>
      <c r="DZ575" s="1058"/>
      <c r="EA575" s="1058"/>
      <c r="EB575" s="1058"/>
      <c r="EC575" s="1058"/>
      <c r="ED575" s="1058"/>
      <c r="EE575" s="1058"/>
      <c r="EF575" s="1058"/>
      <c r="EG575" s="1058"/>
      <c r="EH575" s="1058"/>
      <c r="EI575" s="1058"/>
      <c r="EJ575" s="1058"/>
      <c r="EK575" s="1058"/>
      <c r="EL575" s="1058"/>
      <c r="EM575" s="1058"/>
      <c r="EN575" s="1058"/>
      <c r="EO575" s="1058"/>
      <c r="EP575" s="1058"/>
      <c r="EQ575" s="1058"/>
      <c r="ER575" s="1058"/>
      <c r="ES575" s="1058"/>
      <c r="ET575" s="1058"/>
      <c r="EU575" s="1058"/>
      <c r="EV575" s="1058"/>
      <c r="EW575" s="1058"/>
      <c r="EX575" s="1058"/>
      <c r="EY575" s="1058"/>
      <c r="EZ575" s="1058"/>
      <c r="FA575" s="1058"/>
      <c r="FB575" s="1058"/>
      <c r="FC575" s="1058"/>
      <c r="FD575" s="1058"/>
      <c r="FE575" s="1058"/>
      <c r="FF575" s="1058"/>
      <c r="FG575" s="1058"/>
      <c r="FH575" s="1058"/>
      <c r="FI575" s="1058"/>
      <c r="FJ575" s="1058"/>
      <c r="FK575" s="1058"/>
      <c r="FL575" s="1058"/>
      <c r="FM575" s="1058"/>
      <c r="FN575" s="1058"/>
      <c r="FO575" s="1058"/>
      <c r="FP575" s="1058"/>
      <c r="FQ575" s="1058"/>
      <c r="FR575" s="1058"/>
      <c r="FS575" s="1058"/>
      <c r="FT575" s="1058"/>
      <c r="FU575" s="1058"/>
      <c r="FV575" s="1058"/>
      <c r="FW575" s="1058"/>
      <c r="FX575" s="1058"/>
      <c r="FY575" s="1058"/>
      <c r="FZ575" s="1058"/>
      <c r="GA575" s="1058"/>
      <c r="GB575" s="1058"/>
      <c r="GC575" s="1058"/>
      <c r="GD575" s="1058"/>
      <c r="GE575" s="1058"/>
      <c r="GF575" s="1058"/>
      <c r="GG575" s="1058"/>
      <c r="GH575" s="1058"/>
      <c r="GI575" s="1058"/>
      <c r="GJ575" s="1058"/>
      <c r="GK575" s="1058"/>
      <c r="GL575" s="1058"/>
      <c r="GM575" s="1058"/>
      <c r="GN575" s="1058"/>
      <c r="GO575" s="1058"/>
      <c r="GP575" s="1058"/>
      <c r="GQ575" s="1058"/>
      <c r="GR575" s="1058"/>
      <c r="GS575" s="1058"/>
      <c r="GT575" s="1058"/>
      <c r="GU575" s="1058"/>
      <c r="GV575" s="1058"/>
      <c r="GW575" s="1058"/>
      <c r="GX575" s="1058"/>
      <c r="GY575" s="1058"/>
      <c r="GZ575" s="1058"/>
      <c r="HA575" s="1058"/>
      <c r="HB575" s="1058"/>
      <c r="HC575" s="1058"/>
      <c r="HD575" s="1058"/>
      <c r="HE575" s="1058"/>
      <c r="HF575" s="1058"/>
      <c r="HG575" s="1058"/>
      <c r="HH575" s="1058"/>
      <c r="HI575" s="1058"/>
      <c r="HJ575" s="1058"/>
      <c r="HK575" s="1058"/>
      <c r="HL575" s="1058"/>
      <c r="HM575" s="1058"/>
      <c r="HN575" s="1058"/>
      <c r="HO575" s="1058"/>
      <c r="HP575" s="1058"/>
      <c r="HQ575" s="1058"/>
      <c r="HR575" s="1058"/>
      <c r="HS575" s="1058"/>
      <c r="HT575" s="1058"/>
      <c r="HU575" s="1058"/>
      <c r="HV575" s="1058"/>
      <c r="HW575" s="1058"/>
      <c r="HX575" s="1058"/>
      <c r="HY575" s="1058"/>
      <c r="HZ575" s="1058"/>
      <c r="IA575" s="1058"/>
      <c r="IB575" s="1058"/>
      <c r="IC575" s="1058"/>
      <c r="ID575" s="1058"/>
      <c r="IE575" s="1058"/>
      <c r="IF575" s="1058"/>
      <c r="IG575" s="1058"/>
      <c r="IH575" s="1058"/>
      <c r="II575" s="1058"/>
      <c r="IJ575" s="1058"/>
      <c r="IK575" s="1058"/>
      <c r="IL575" s="1058"/>
      <c r="IM575" s="1058"/>
      <c r="IN575" s="1058"/>
      <c r="IO575" s="1058"/>
      <c r="IP575" s="1058"/>
      <c r="IQ575" s="1058"/>
      <c r="IR575" s="1058"/>
    </row>
    <row r="576" spans="1:252">
      <c r="A576" s="1347"/>
      <c r="B576" s="1345"/>
      <c r="C576" s="1345"/>
      <c r="D576" s="1338"/>
      <c r="E576" s="1339"/>
      <c r="F576" s="1517"/>
      <c r="G576" s="1058"/>
      <c r="H576" s="1058"/>
      <c r="I576" s="1058"/>
      <c r="J576" s="1058"/>
      <c r="K576" s="1058"/>
      <c r="L576" s="1058"/>
      <c r="M576" s="1058"/>
      <c r="N576" s="1058"/>
      <c r="O576" s="1058"/>
      <c r="P576" s="1058"/>
      <c r="Q576" s="1058"/>
      <c r="R576" s="1058"/>
      <c r="S576" s="1058"/>
      <c r="T576" s="1058"/>
      <c r="U576" s="1058"/>
      <c r="V576" s="1058"/>
      <c r="W576" s="1058"/>
      <c r="X576" s="1058"/>
      <c r="Y576" s="1058"/>
      <c r="Z576" s="1058"/>
      <c r="AA576" s="1058"/>
      <c r="AB576" s="1058"/>
      <c r="AC576" s="1058"/>
      <c r="AD576" s="1058"/>
      <c r="AE576" s="1058"/>
      <c r="AF576" s="1058"/>
      <c r="AG576" s="1058"/>
      <c r="AH576" s="1058"/>
      <c r="AI576" s="1058"/>
      <c r="AJ576" s="1058"/>
      <c r="AK576" s="1058"/>
      <c r="AL576" s="1058"/>
      <c r="AM576" s="1058"/>
      <c r="AN576" s="1058"/>
      <c r="AO576" s="1058"/>
      <c r="AP576" s="1058"/>
      <c r="AQ576" s="1058"/>
      <c r="AR576" s="1058"/>
      <c r="AS576" s="1058"/>
      <c r="AT576" s="1058"/>
      <c r="AU576" s="1058"/>
      <c r="AV576" s="1058"/>
      <c r="AW576" s="1058"/>
      <c r="AX576" s="1058"/>
      <c r="AY576" s="1058"/>
      <c r="AZ576" s="1058"/>
      <c r="BA576" s="1058"/>
      <c r="BB576" s="1058"/>
      <c r="BC576" s="1058"/>
      <c r="BD576" s="1058"/>
      <c r="BE576" s="1058"/>
      <c r="BF576" s="1058"/>
      <c r="BG576" s="1058"/>
      <c r="BH576" s="1058"/>
      <c r="BI576" s="1058"/>
      <c r="BJ576" s="1058"/>
      <c r="BK576" s="1058"/>
      <c r="BL576" s="1058"/>
      <c r="BM576" s="1058"/>
      <c r="BN576" s="1058"/>
      <c r="BO576" s="1058"/>
      <c r="BP576" s="1058"/>
      <c r="BQ576" s="1058"/>
      <c r="BR576" s="1058"/>
      <c r="BS576" s="1058"/>
      <c r="BT576" s="1058"/>
      <c r="BU576" s="1058"/>
      <c r="BV576" s="1058"/>
      <c r="BW576" s="1058"/>
      <c r="BX576" s="1058"/>
      <c r="BY576" s="1058"/>
      <c r="BZ576" s="1058"/>
      <c r="CA576" s="1058"/>
      <c r="CB576" s="1058"/>
      <c r="CC576" s="1058"/>
      <c r="CD576" s="1058"/>
      <c r="CE576" s="1058"/>
      <c r="CF576" s="1058"/>
      <c r="CG576" s="1058"/>
      <c r="CH576" s="1058"/>
      <c r="CI576" s="1058"/>
      <c r="CJ576" s="1058"/>
      <c r="CK576" s="1058"/>
      <c r="CL576" s="1058"/>
      <c r="CM576" s="1058"/>
      <c r="CN576" s="1058"/>
      <c r="CO576" s="1058"/>
      <c r="CP576" s="1058"/>
      <c r="CQ576" s="1058"/>
      <c r="CR576" s="1058"/>
      <c r="CS576" s="1058"/>
      <c r="CT576" s="1058"/>
      <c r="CU576" s="1058"/>
      <c r="CV576" s="1058"/>
      <c r="CW576" s="1058"/>
      <c r="CX576" s="1058"/>
      <c r="CY576" s="1058"/>
      <c r="CZ576" s="1058"/>
      <c r="DA576" s="1058"/>
      <c r="DB576" s="1058"/>
      <c r="DC576" s="1058"/>
      <c r="DD576" s="1058"/>
      <c r="DE576" s="1058"/>
      <c r="DF576" s="1058"/>
      <c r="DG576" s="1058"/>
      <c r="DH576" s="1058"/>
      <c r="DI576" s="1058"/>
      <c r="DJ576" s="1058"/>
      <c r="DK576" s="1058"/>
      <c r="DL576" s="1058"/>
      <c r="DM576" s="1058"/>
      <c r="DN576" s="1058"/>
      <c r="DO576" s="1058"/>
      <c r="DP576" s="1058"/>
      <c r="DQ576" s="1058"/>
      <c r="DR576" s="1058"/>
      <c r="DS576" s="1058"/>
      <c r="DT576" s="1058"/>
      <c r="DU576" s="1058"/>
      <c r="DV576" s="1058"/>
      <c r="DW576" s="1058"/>
      <c r="DX576" s="1058"/>
      <c r="DY576" s="1058"/>
      <c r="DZ576" s="1058"/>
      <c r="EA576" s="1058"/>
      <c r="EB576" s="1058"/>
      <c r="EC576" s="1058"/>
      <c r="ED576" s="1058"/>
      <c r="EE576" s="1058"/>
      <c r="EF576" s="1058"/>
      <c r="EG576" s="1058"/>
      <c r="EH576" s="1058"/>
      <c r="EI576" s="1058"/>
      <c r="EJ576" s="1058"/>
      <c r="EK576" s="1058"/>
      <c r="EL576" s="1058"/>
      <c r="EM576" s="1058"/>
      <c r="EN576" s="1058"/>
      <c r="EO576" s="1058"/>
      <c r="EP576" s="1058"/>
      <c r="EQ576" s="1058"/>
      <c r="ER576" s="1058"/>
      <c r="ES576" s="1058"/>
      <c r="ET576" s="1058"/>
      <c r="EU576" s="1058"/>
      <c r="EV576" s="1058"/>
      <c r="EW576" s="1058"/>
      <c r="EX576" s="1058"/>
      <c r="EY576" s="1058"/>
      <c r="EZ576" s="1058"/>
      <c r="FA576" s="1058"/>
      <c r="FB576" s="1058"/>
      <c r="FC576" s="1058"/>
      <c r="FD576" s="1058"/>
      <c r="FE576" s="1058"/>
      <c r="FF576" s="1058"/>
      <c r="FG576" s="1058"/>
      <c r="FH576" s="1058"/>
      <c r="FI576" s="1058"/>
      <c r="FJ576" s="1058"/>
      <c r="FK576" s="1058"/>
      <c r="FL576" s="1058"/>
      <c r="FM576" s="1058"/>
      <c r="FN576" s="1058"/>
      <c r="FO576" s="1058"/>
      <c r="FP576" s="1058"/>
      <c r="FQ576" s="1058"/>
      <c r="FR576" s="1058"/>
      <c r="FS576" s="1058"/>
      <c r="FT576" s="1058"/>
      <c r="FU576" s="1058"/>
      <c r="FV576" s="1058"/>
      <c r="FW576" s="1058"/>
      <c r="FX576" s="1058"/>
      <c r="FY576" s="1058"/>
      <c r="FZ576" s="1058"/>
      <c r="GA576" s="1058"/>
      <c r="GB576" s="1058"/>
      <c r="GC576" s="1058"/>
      <c r="GD576" s="1058"/>
      <c r="GE576" s="1058"/>
      <c r="GF576" s="1058"/>
      <c r="GG576" s="1058"/>
      <c r="GH576" s="1058"/>
      <c r="GI576" s="1058"/>
      <c r="GJ576" s="1058"/>
      <c r="GK576" s="1058"/>
      <c r="GL576" s="1058"/>
      <c r="GM576" s="1058"/>
      <c r="GN576" s="1058"/>
      <c r="GO576" s="1058"/>
      <c r="GP576" s="1058"/>
      <c r="GQ576" s="1058"/>
      <c r="GR576" s="1058"/>
      <c r="GS576" s="1058"/>
      <c r="GT576" s="1058"/>
      <c r="GU576" s="1058"/>
      <c r="GV576" s="1058"/>
      <c r="GW576" s="1058"/>
      <c r="GX576" s="1058"/>
      <c r="GY576" s="1058"/>
      <c r="GZ576" s="1058"/>
      <c r="HA576" s="1058"/>
      <c r="HB576" s="1058"/>
      <c r="HC576" s="1058"/>
      <c r="HD576" s="1058"/>
      <c r="HE576" s="1058"/>
      <c r="HF576" s="1058"/>
      <c r="HG576" s="1058"/>
      <c r="HH576" s="1058"/>
      <c r="HI576" s="1058"/>
      <c r="HJ576" s="1058"/>
      <c r="HK576" s="1058"/>
      <c r="HL576" s="1058"/>
      <c r="HM576" s="1058"/>
      <c r="HN576" s="1058"/>
      <c r="HO576" s="1058"/>
      <c r="HP576" s="1058"/>
      <c r="HQ576" s="1058"/>
      <c r="HR576" s="1058"/>
      <c r="HS576" s="1058"/>
      <c r="HT576" s="1058"/>
      <c r="HU576" s="1058"/>
      <c r="HV576" s="1058"/>
      <c r="HW576" s="1058"/>
      <c r="HX576" s="1058"/>
      <c r="HY576" s="1058"/>
      <c r="HZ576" s="1058"/>
      <c r="IA576" s="1058"/>
      <c r="IB576" s="1058"/>
      <c r="IC576" s="1058"/>
      <c r="ID576" s="1058"/>
      <c r="IE576" s="1058"/>
      <c r="IF576" s="1058"/>
      <c r="IG576" s="1058"/>
      <c r="IH576" s="1058"/>
      <c r="II576" s="1058"/>
      <c r="IJ576" s="1058"/>
      <c r="IK576" s="1058"/>
      <c r="IL576" s="1058"/>
      <c r="IM576" s="1058"/>
      <c r="IN576" s="1058"/>
      <c r="IO576" s="1058"/>
      <c r="IP576" s="1058"/>
      <c r="IQ576" s="1058"/>
      <c r="IR576" s="1058"/>
    </row>
    <row r="577" spans="1:252">
      <c r="A577" s="1250" t="s">
        <v>15</v>
      </c>
      <c r="B577" s="1375" t="s">
        <v>1011</v>
      </c>
      <c r="C577" s="1245"/>
      <c r="D577" s="1245" t="s">
        <v>1004</v>
      </c>
      <c r="E577" s="1223">
        <v>1</v>
      </c>
      <c r="F577" s="781"/>
      <c r="G577" s="1230">
        <f>F577*E577</f>
        <v>0</v>
      </c>
      <c r="H577" s="1058"/>
      <c r="I577" s="1058"/>
      <c r="J577" s="1058"/>
      <c r="K577" s="1058"/>
      <c r="L577" s="1058"/>
      <c r="M577" s="1058"/>
      <c r="N577" s="1058"/>
      <c r="O577" s="1058"/>
      <c r="P577" s="1058"/>
      <c r="Q577" s="1058"/>
      <c r="R577" s="1058"/>
      <c r="S577" s="1058"/>
      <c r="T577" s="1058"/>
      <c r="U577" s="1058"/>
      <c r="V577" s="1058"/>
      <c r="W577" s="1058"/>
      <c r="X577" s="1058"/>
      <c r="Y577" s="1058"/>
      <c r="Z577" s="1058"/>
      <c r="AA577" s="1058"/>
      <c r="AB577" s="1058"/>
      <c r="AC577" s="1058"/>
      <c r="AD577" s="1058"/>
      <c r="AE577" s="1058"/>
      <c r="AF577" s="1058"/>
      <c r="AG577" s="1058"/>
      <c r="AH577" s="1058"/>
      <c r="AI577" s="1058"/>
      <c r="AJ577" s="1058"/>
      <c r="AK577" s="1058"/>
      <c r="AL577" s="1058"/>
      <c r="AM577" s="1058"/>
      <c r="AN577" s="1058"/>
      <c r="AO577" s="1058"/>
      <c r="AP577" s="1058"/>
      <c r="AQ577" s="1058"/>
      <c r="AR577" s="1058"/>
      <c r="AS577" s="1058"/>
      <c r="AT577" s="1058"/>
      <c r="AU577" s="1058"/>
      <c r="AV577" s="1058"/>
      <c r="AW577" s="1058"/>
      <c r="AX577" s="1058"/>
      <c r="AY577" s="1058"/>
      <c r="AZ577" s="1058"/>
      <c r="BA577" s="1058"/>
      <c r="BB577" s="1058"/>
      <c r="BC577" s="1058"/>
      <c r="BD577" s="1058"/>
      <c r="BE577" s="1058"/>
      <c r="BF577" s="1058"/>
      <c r="BG577" s="1058"/>
      <c r="BH577" s="1058"/>
      <c r="BI577" s="1058"/>
      <c r="BJ577" s="1058"/>
      <c r="BK577" s="1058"/>
      <c r="BL577" s="1058"/>
      <c r="BM577" s="1058"/>
      <c r="BN577" s="1058"/>
      <c r="BO577" s="1058"/>
      <c r="BP577" s="1058"/>
      <c r="BQ577" s="1058"/>
      <c r="BR577" s="1058"/>
      <c r="BS577" s="1058"/>
      <c r="BT577" s="1058"/>
      <c r="BU577" s="1058"/>
      <c r="BV577" s="1058"/>
      <c r="BW577" s="1058"/>
      <c r="BX577" s="1058"/>
      <c r="BY577" s="1058"/>
      <c r="BZ577" s="1058"/>
      <c r="CA577" s="1058"/>
      <c r="CB577" s="1058"/>
      <c r="CC577" s="1058"/>
      <c r="CD577" s="1058"/>
      <c r="CE577" s="1058"/>
      <c r="CF577" s="1058"/>
      <c r="CG577" s="1058"/>
      <c r="CH577" s="1058"/>
      <c r="CI577" s="1058"/>
      <c r="CJ577" s="1058"/>
      <c r="CK577" s="1058"/>
      <c r="CL577" s="1058"/>
      <c r="CM577" s="1058"/>
      <c r="CN577" s="1058"/>
      <c r="CO577" s="1058"/>
      <c r="CP577" s="1058"/>
      <c r="CQ577" s="1058"/>
      <c r="CR577" s="1058"/>
      <c r="CS577" s="1058"/>
      <c r="CT577" s="1058"/>
      <c r="CU577" s="1058"/>
      <c r="CV577" s="1058"/>
      <c r="CW577" s="1058"/>
      <c r="CX577" s="1058"/>
      <c r="CY577" s="1058"/>
      <c r="CZ577" s="1058"/>
      <c r="DA577" s="1058"/>
      <c r="DB577" s="1058"/>
      <c r="DC577" s="1058"/>
      <c r="DD577" s="1058"/>
      <c r="DE577" s="1058"/>
      <c r="DF577" s="1058"/>
      <c r="DG577" s="1058"/>
      <c r="DH577" s="1058"/>
      <c r="DI577" s="1058"/>
      <c r="DJ577" s="1058"/>
      <c r="DK577" s="1058"/>
      <c r="DL577" s="1058"/>
      <c r="DM577" s="1058"/>
      <c r="DN577" s="1058"/>
      <c r="DO577" s="1058"/>
      <c r="DP577" s="1058"/>
      <c r="DQ577" s="1058"/>
      <c r="DR577" s="1058"/>
      <c r="DS577" s="1058"/>
      <c r="DT577" s="1058"/>
      <c r="DU577" s="1058"/>
      <c r="DV577" s="1058"/>
      <c r="DW577" s="1058"/>
      <c r="DX577" s="1058"/>
      <c r="DY577" s="1058"/>
      <c r="DZ577" s="1058"/>
      <c r="EA577" s="1058"/>
      <c r="EB577" s="1058"/>
      <c r="EC577" s="1058"/>
      <c r="ED577" s="1058"/>
      <c r="EE577" s="1058"/>
      <c r="EF577" s="1058"/>
      <c r="EG577" s="1058"/>
      <c r="EH577" s="1058"/>
      <c r="EI577" s="1058"/>
      <c r="EJ577" s="1058"/>
      <c r="EK577" s="1058"/>
      <c r="EL577" s="1058"/>
      <c r="EM577" s="1058"/>
      <c r="EN577" s="1058"/>
      <c r="EO577" s="1058"/>
      <c r="EP577" s="1058"/>
      <c r="EQ577" s="1058"/>
      <c r="ER577" s="1058"/>
      <c r="ES577" s="1058"/>
      <c r="ET577" s="1058"/>
      <c r="EU577" s="1058"/>
      <c r="EV577" s="1058"/>
      <c r="EW577" s="1058"/>
      <c r="EX577" s="1058"/>
      <c r="EY577" s="1058"/>
      <c r="EZ577" s="1058"/>
      <c r="FA577" s="1058"/>
      <c r="FB577" s="1058"/>
      <c r="FC577" s="1058"/>
      <c r="FD577" s="1058"/>
      <c r="FE577" s="1058"/>
      <c r="FF577" s="1058"/>
      <c r="FG577" s="1058"/>
      <c r="FH577" s="1058"/>
      <c r="FI577" s="1058"/>
      <c r="FJ577" s="1058"/>
      <c r="FK577" s="1058"/>
      <c r="FL577" s="1058"/>
      <c r="FM577" s="1058"/>
      <c r="FN577" s="1058"/>
      <c r="FO577" s="1058"/>
      <c r="FP577" s="1058"/>
      <c r="FQ577" s="1058"/>
      <c r="FR577" s="1058"/>
      <c r="FS577" s="1058"/>
      <c r="FT577" s="1058"/>
      <c r="FU577" s="1058"/>
      <c r="FV577" s="1058"/>
      <c r="FW577" s="1058"/>
      <c r="FX577" s="1058"/>
      <c r="FY577" s="1058"/>
      <c r="FZ577" s="1058"/>
      <c r="GA577" s="1058"/>
      <c r="GB577" s="1058"/>
      <c r="GC577" s="1058"/>
      <c r="GD577" s="1058"/>
      <c r="GE577" s="1058"/>
      <c r="GF577" s="1058"/>
      <c r="GG577" s="1058"/>
      <c r="GH577" s="1058"/>
      <c r="GI577" s="1058"/>
      <c r="GJ577" s="1058"/>
      <c r="GK577" s="1058"/>
      <c r="GL577" s="1058"/>
      <c r="GM577" s="1058"/>
      <c r="GN577" s="1058"/>
      <c r="GO577" s="1058"/>
      <c r="GP577" s="1058"/>
      <c r="GQ577" s="1058"/>
      <c r="GR577" s="1058"/>
      <c r="GS577" s="1058"/>
      <c r="GT577" s="1058"/>
      <c r="GU577" s="1058"/>
      <c r="GV577" s="1058"/>
      <c r="GW577" s="1058"/>
      <c r="GX577" s="1058"/>
      <c r="GY577" s="1058"/>
      <c r="GZ577" s="1058"/>
      <c r="HA577" s="1058"/>
      <c r="HB577" s="1058"/>
      <c r="HC577" s="1058"/>
      <c r="HD577" s="1058"/>
      <c r="HE577" s="1058"/>
      <c r="HF577" s="1058"/>
      <c r="HG577" s="1058"/>
      <c r="HH577" s="1058"/>
      <c r="HI577" s="1058"/>
      <c r="HJ577" s="1058"/>
      <c r="HK577" s="1058"/>
      <c r="HL577" s="1058"/>
      <c r="HM577" s="1058"/>
      <c r="HN577" s="1058"/>
      <c r="HO577" s="1058"/>
      <c r="HP577" s="1058"/>
      <c r="HQ577" s="1058"/>
      <c r="HR577" s="1058"/>
      <c r="HS577" s="1058"/>
      <c r="HT577" s="1058"/>
      <c r="HU577" s="1058"/>
      <c r="HV577" s="1058"/>
      <c r="HW577" s="1058"/>
      <c r="HX577" s="1058"/>
      <c r="HY577" s="1058"/>
      <c r="HZ577" s="1058"/>
      <c r="IA577" s="1058"/>
      <c r="IB577" s="1058"/>
      <c r="IC577" s="1058"/>
      <c r="ID577" s="1058"/>
      <c r="IE577" s="1058"/>
      <c r="IF577" s="1058"/>
      <c r="IG577" s="1058"/>
      <c r="IH577" s="1058"/>
      <c r="II577" s="1058"/>
      <c r="IJ577" s="1058"/>
      <c r="IK577" s="1058"/>
      <c r="IL577" s="1058"/>
      <c r="IM577" s="1058"/>
      <c r="IN577" s="1058"/>
      <c r="IO577" s="1058"/>
      <c r="IP577" s="1058"/>
      <c r="IQ577" s="1058"/>
      <c r="IR577" s="1058"/>
    </row>
    <row r="578" spans="1:252">
      <c r="A578" s="1252"/>
      <c r="B578" s="1253" t="s">
        <v>1359</v>
      </c>
      <c r="C578" s="1245"/>
      <c r="D578" s="1254"/>
      <c r="E578" s="1255"/>
      <c r="F578" s="1517"/>
      <c r="G578" s="1058"/>
      <c r="H578" s="1058"/>
      <c r="I578" s="1058"/>
      <c r="J578" s="1058"/>
      <c r="K578" s="1058"/>
      <c r="L578" s="1058"/>
      <c r="M578" s="1058"/>
      <c r="N578" s="1058"/>
      <c r="O578" s="1058"/>
      <c r="P578" s="1058"/>
      <c r="Q578" s="1058"/>
      <c r="R578" s="1058"/>
      <c r="S578" s="1058"/>
      <c r="T578" s="1058"/>
      <c r="U578" s="1058"/>
      <c r="V578" s="1058"/>
      <c r="W578" s="1058"/>
      <c r="X578" s="1058"/>
      <c r="Y578" s="1058"/>
      <c r="Z578" s="1058"/>
      <c r="AA578" s="1058"/>
      <c r="AB578" s="1058"/>
      <c r="AC578" s="1058"/>
      <c r="AD578" s="1058"/>
      <c r="AE578" s="1058"/>
      <c r="AF578" s="1058"/>
      <c r="AG578" s="1058"/>
      <c r="AH578" s="1058"/>
      <c r="AI578" s="1058"/>
      <c r="AJ578" s="1058"/>
      <c r="AK578" s="1058"/>
      <c r="AL578" s="1058"/>
      <c r="AM578" s="1058"/>
      <c r="AN578" s="1058"/>
      <c r="AO578" s="1058"/>
      <c r="AP578" s="1058"/>
      <c r="AQ578" s="1058"/>
      <c r="AR578" s="1058"/>
      <c r="AS578" s="1058"/>
      <c r="AT578" s="1058"/>
      <c r="AU578" s="1058"/>
      <c r="AV578" s="1058"/>
      <c r="AW578" s="1058"/>
      <c r="AX578" s="1058"/>
      <c r="AY578" s="1058"/>
      <c r="AZ578" s="1058"/>
      <c r="BA578" s="1058"/>
      <c r="BB578" s="1058"/>
      <c r="BC578" s="1058"/>
      <c r="BD578" s="1058"/>
      <c r="BE578" s="1058"/>
      <c r="BF578" s="1058"/>
      <c r="BG578" s="1058"/>
      <c r="BH578" s="1058"/>
      <c r="BI578" s="1058"/>
      <c r="BJ578" s="1058"/>
      <c r="BK578" s="1058"/>
      <c r="BL578" s="1058"/>
      <c r="BM578" s="1058"/>
      <c r="BN578" s="1058"/>
      <c r="BO578" s="1058"/>
      <c r="BP578" s="1058"/>
      <c r="BQ578" s="1058"/>
      <c r="BR578" s="1058"/>
      <c r="BS578" s="1058"/>
      <c r="BT578" s="1058"/>
      <c r="BU578" s="1058"/>
      <c r="BV578" s="1058"/>
      <c r="BW578" s="1058"/>
      <c r="BX578" s="1058"/>
      <c r="BY578" s="1058"/>
      <c r="BZ578" s="1058"/>
      <c r="CA578" s="1058"/>
      <c r="CB578" s="1058"/>
      <c r="CC578" s="1058"/>
      <c r="CD578" s="1058"/>
      <c r="CE578" s="1058"/>
      <c r="CF578" s="1058"/>
      <c r="CG578" s="1058"/>
      <c r="CH578" s="1058"/>
      <c r="CI578" s="1058"/>
      <c r="CJ578" s="1058"/>
      <c r="CK578" s="1058"/>
      <c r="CL578" s="1058"/>
      <c r="CM578" s="1058"/>
      <c r="CN578" s="1058"/>
      <c r="CO578" s="1058"/>
      <c r="CP578" s="1058"/>
      <c r="CQ578" s="1058"/>
      <c r="CR578" s="1058"/>
      <c r="CS578" s="1058"/>
      <c r="CT578" s="1058"/>
      <c r="CU578" s="1058"/>
      <c r="CV578" s="1058"/>
      <c r="CW578" s="1058"/>
      <c r="CX578" s="1058"/>
      <c r="CY578" s="1058"/>
      <c r="CZ578" s="1058"/>
      <c r="DA578" s="1058"/>
      <c r="DB578" s="1058"/>
      <c r="DC578" s="1058"/>
      <c r="DD578" s="1058"/>
      <c r="DE578" s="1058"/>
      <c r="DF578" s="1058"/>
      <c r="DG578" s="1058"/>
      <c r="DH578" s="1058"/>
      <c r="DI578" s="1058"/>
      <c r="DJ578" s="1058"/>
      <c r="DK578" s="1058"/>
      <c r="DL578" s="1058"/>
      <c r="DM578" s="1058"/>
      <c r="DN578" s="1058"/>
      <c r="DO578" s="1058"/>
      <c r="DP578" s="1058"/>
      <c r="DQ578" s="1058"/>
      <c r="DR578" s="1058"/>
      <c r="DS578" s="1058"/>
      <c r="DT578" s="1058"/>
      <c r="DU578" s="1058"/>
      <c r="DV578" s="1058"/>
      <c r="DW578" s="1058"/>
      <c r="DX578" s="1058"/>
      <c r="DY578" s="1058"/>
      <c r="DZ578" s="1058"/>
      <c r="EA578" s="1058"/>
      <c r="EB578" s="1058"/>
      <c r="EC578" s="1058"/>
      <c r="ED578" s="1058"/>
      <c r="EE578" s="1058"/>
      <c r="EF578" s="1058"/>
      <c r="EG578" s="1058"/>
      <c r="EH578" s="1058"/>
      <c r="EI578" s="1058"/>
      <c r="EJ578" s="1058"/>
      <c r="EK578" s="1058"/>
      <c r="EL578" s="1058"/>
      <c r="EM578" s="1058"/>
      <c r="EN578" s="1058"/>
      <c r="EO578" s="1058"/>
      <c r="EP578" s="1058"/>
      <c r="EQ578" s="1058"/>
      <c r="ER578" s="1058"/>
      <c r="ES578" s="1058"/>
      <c r="ET578" s="1058"/>
      <c r="EU578" s="1058"/>
      <c r="EV578" s="1058"/>
      <c r="EW578" s="1058"/>
      <c r="EX578" s="1058"/>
      <c r="EY578" s="1058"/>
      <c r="EZ578" s="1058"/>
      <c r="FA578" s="1058"/>
      <c r="FB578" s="1058"/>
      <c r="FC578" s="1058"/>
      <c r="FD578" s="1058"/>
      <c r="FE578" s="1058"/>
      <c r="FF578" s="1058"/>
      <c r="FG578" s="1058"/>
      <c r="FH578" s="1058"/>
      <c r="FI578" s="1058"/>
      <c r="FJ578" s="1058"/>
      <c r="FK578" s="1058"/>
      <c r="FL578" s="1058"/>
      <c r="FM578" s="1058"/>
      <c r="FN578" s="1058"/>
      <c r="FO578" s="1058"/>
      <c r="FP578" s="1058"/>
      <c r="FQ578" s="1058"/>
      <c r="FR578" s="1058"/>
      <c r="FS578" s="1058"/>
      <c r="FT578" s="1058"/>
      <c r="FU578" s="1058"/>
      <c r="FV578" s="1058"/>
      <c r="FW578" s="1058"/>
      <c r="FX578" s="1058"/>
      <c r="FY578" s="1058"/>
      <c r="FZ578" s="1058"/>
      <c r="GA578" s="1058"/>
      <c r="GB578" s="1058"/>
      <c r="GC578" s="1058"/>
      <c r="GD578" s="1058"/>
      <c r="GE578" s="1058"/>
      <c r="GF578" s="1058"/>
      <c r="GG578" s="1058"/>
      <c r="GH578" s="1058"/>
      <c r="GI578" s="1058"/>
      <c r="GJ578" s="1058"/>
      <c r="GK578" s="1058"/>
      <c r="GL578" s="1058"/>
      <c r="GM578" s="1058"/>
      <c r="GN578" s="1058"/>
      <c r="GO578" s="1058"/>
      <c r="GP578" s="1058"/>
      <c r="GQ578" s="1058"/>
      <c r="GR578" s="1058"/>
      <c r="GS578" s="1058"/>
      <c r="GT578" s="1058"/>
      <c r="GU578" s="1058"/>
      <c r="GV578" s="1058"/>
      <c r="GW578" s="1058"/>
      <c r="GX578" s="1058"/>
      <c r="GY578" s="1058"/>
      <c r="GZ578" s="1058"/>
      <c r="HA578" s="1058"/>
      <c r="HB578" s="1058"/>
      <c r="HC578" s="1058"/>
      <c r="HD578" s="1058"/>
      <c r="HE578" s="1058"/>
      <c r="HF578" s="1058"/>
      <c r="HG578" s="1058"/>
      <c r="HH578" s="1058"/>
      <c r="HI578" s="1058"/>
      <c r="HJ578" s="1058"/>
      <c r="HK578" s="1058"/>
      <c r="HL578" s="1058"/>
      <c r="HM578" s="1058"/>
      <c r="HN578" s="1058"/>
      <c r="HO578" s="1058"/>
      <c r="HP578" s="1058"/>
      <c r="HQ578" s="1058"/>
      <c r="HR578" s="1058"/>
      <c r="HS578" s="1058"/>
      <c r="HT578" s="1058"/>
      <c r="HU578" s="1058"/>
      <c r="HV578" s="1058"/>
      <c r="HW578" s="1058"/>
      <c r="HX578" s="1058"/>
      <c r="HY578" s="1058"/>
      <c r="HZ578" s="1058"/>
      <c r="IA578" s="1058"/>
      <c r="IB578" s="1058"/>
      <c r="IC578" s="1058"/>
      <c r="ID578" s="1058"/>
      <c r="IE578" s="1058"/>
      <c r="IF578" s="1058"/>
      <c r="IG578" s="1058"/>
      <c r="IH578" s="1058"/>
      <c r="II578" s="1058"/>
      <c r="IJ578" s="1058"/>
      <c r="IK578" s="1058"/>
      <c r="IL578" s="1058"/>
      <c r="IM578" s="1058"/>
      <c r="IN578" s="1058"/>
      <c r="IO578" s="1058"/>
      <c r="IP578" s="1058"/>
      <c r="IQ578" s="1058"/>
      <c r="IR578" s="1058"/>
    </row>
    <row r="579" spans="1:252" ht="25.5">
      <c r="A579" s="1252"/>
      <c r="B579" s="1253" t="s">
        <v>1358</v>
      </c>
      <c r="C579" s="1245"/>
      <c r="D579" s="1223"/>
      <c r="E579" s="1255"/>
      <c r="F579" s="1517"/>
      <c r="G579" s="1058"/>
      <c r="H579" s="1058"/>
      <c r="I579" s="1058"/>
      <c r="J579" s="1058"/>
      <c r="K579" s="1058"/>
      <c r="L579" s="1058"/>
      <c r="M579" s="1058"/>
      <c r="N579" s="1058"/>
      <c r="O579" s="1058"/>
      <c r="P579" s="1058"/>
      <c r="Q579" s="1058"/>
      <c r="R579" s="1058"/>
      <c r="S579" s="1058"/>
      <c r="T579" s="1058"/>
      <c r="U579" s="1058"/>
      <c r="V579" s="1058"/>
      <c r="W579" s="1058"/>
      <c r="X579" s="1058"/>
      <c r="Y579" s="1058"/>
      <c r="Z579" s="1058"/>
      <c r="AA579" s="1058"/>
      <c r="AB579" s="1058"/>
      <c r="AC579" s="1058"/>
      <c r="AD579" s="1058"/>
      <c r="AE579" s="1058"/>
      <c r="AF579" s="1058"/>
      <c r="AG579" s="1058"/>
      <c r="AH579" s="1058"/>
      <c r="AI579" s="1058"/>
      <c r="AJ579" s="1058"/>
      <c r="AK579" s="1058"/>
      <c r="AL579" s="1058"/>
      <c r="AM579" s="1058"/>
      <c r="AN579" s="1058"/>
      <c r="AO579" s="1058"/>
      <c r="AP579" s="1058"/>
      <c r="AQ579" s="1058"/>
      <c r="AR579" s="1058"/>
      <c r="AS579" s="1058"/>
      <c r="AT579" s="1058"/>
      <c r="AU579" s="1058"/>
      <c r="AV579" s="1058"/>
      <c r="AW579" s="1058"/>
      <c r="AX579" s="1058"/>
      <c r="AY579" s="1058"/>
      <c r="AZ579" s="1058"/>
      <c r="BA579" s="1058"/>
      <c r="BB579" s="1058"/>
      <c r="BC579" s="1058"/>
      <c r="BD579" s="1058"/>
      <c r="BE579" s="1058"/>
      <c r="BF579" s="1058"/>
      <c r="BG579" s="1058"/>
      <c r="BH579" s="1058"/>
      <c r="BI579" s="1058"/>
      <c r="BJ579" s="1058"/>
      <c r="BK579" s="1058"/>
      <c r="BL579" s="1058"/>
      <c r="BM579" s="1058"/>
      <c r="BN579" s="1058"/>
      <c r="BO579" s="1058"/>
      <c r="BP579" s="1058"/>
      <c r="BQ579" s="1058"/>
      <c r="BR579" s="1058"/>
      <c r="BS579" s="1058"/>
      <c r="BT579" s="1058"/>
      <c r="BU579" s="1058"/>
      <c r="BV579" s="1058"/>
      <c r="BW579" s="1058"/>
      <c r="BX579" s="1058"/>
      <c r="BY579" s="1058"/>
      <c r="BZ579" s="1058"/>
      <c r="CA579" s="1058"/>
      <c r="CB579" s="1058"/>
      <c r="CC579" s="1058"/>
      <c r="CD579" s="1058"/>
      <c r="CE579" s="1058"/>
      <c r="CF579" s="1058"/>
      <c r="CG579" s="1058"/>
      <c r="CH579" s="1058"/>
      <c r="CI579" s="1058"/>
      <c r="CJ579" s="1058"/>
      <c r="CK579" s="1058"/>
      <c r="CL579" s="1058"/>
      <c r="CM579" s="1058"/>
      <c r="CN579" s="1058"/>
      <c r="CO579" s="1058"/>
      <c r="CP579" s="1058"/>
      <c r="CQ579" s="1058"/>
      <c r="CR579" s="1058"/>
      <c r="CS579" s="1058"/>
      <c r="CT579" s="1058"/>
      <c r="CU579" s="1058"/>
      <c r="CV579" s="1058"/>
      <c r="CW579" s="1058"/>
      <c r="CX579" s="1058"/>
      <c r="CY579" s="1058"/>
      <c r="CZ579" s="1058"/>
      <c r="DA579" s="1058"/>
      <c r="DB579" s="1058"/>
      <c r="DC579" s="1058"/>
      <c r="DD579" s="1058"/>
      <c r="DE579" s="1058"/>
      <c r="DF579" s="1058"/>
      <c r="DG579" s="1058"/>
      <c r="DH579" s="1058"/>
      <c r="DI579" s="1058"/>
      <c r="DJ579" s="1058"/>
      <c r="DK579" s="1058"/>
      <c r="DL579" s="1058"/>
      <c r="DM579" s="1058"/>
      <c r="DN579" s="1058"/>
      <c r="DO579" s="1058"/>
      <c r="DP579" s="1058"/>
      <c r="DQ579" s="1058"/>
      <c r="DR579" s="1058"/>
      <c r="DS579" s="1058"/>
      <c r="DT579" s="1058"/>
      <c r="DU579" s="1058"/>
      <c r="DV579" s="1058"/>
      <c r="DW579" s="1058"/>
      <c r="DX579" s="1058"/>
      <c r="DY579" s="1058"/>
      <c r="DZ579" s="1058"/>
      <c r="EA579" s="1058"/>
      <c r="EB579" s="1058"/>
      <c r="EC579" s="1058"/>
      <c r="ED579" s="1058"/>
      <c r="EE579" s="1058"/>
      <c r="EF579" s="1058"/>
      <c r="EG579" s="1058"/>
      <c r="EH579" s="1058"/>
      <c r="EI579" s="1058"/>
      <c r="EJ579" s="1058"/>
      <c r="EK579" s="1058"/>
      <c r="EL579" s="1058"/>
      <c r="EM579" s="1058"/>
      <c r="EN579" s="1058"/>
      <c r="EO579" s="1058"/>
      <c r="EP579" s="1058"/>
      <c r="EQ579" s="1058"/>
      <c r="ER579" s="1058"/>
      <c r="ES579" s="1058"/>
      <c r="ET579" s="1058"/>
      <c r="EU579" s="1058"/>
      <c r="EV579" s="1058"/>
      <c r="EW579" s="1058"/>
      <c r="EX579" s="1058"/>
      <c r="EY579" s="1058"/>
      <c r="EZ579" s="1058"/>
      <c r="FA579" s="1058"/>
      <c r="FB579" s="1058"/>
      <c r="FC579" s="1058"/>
      <c r="FD579" s="1058"/>
      <c r="FE579" s="1058"/>
      <c r="FF579" s="1058"/>
      <c r="FG579" s="1058"/>
      <c r="FH579" s="1058"/>
      <c r="FI579" s="1058"/>
      <c r="FJ579" s="1058"/>
      <c r="FK579" s="1058"/>
      <c r="FL579" s="1058"/>
      <c r="FM579" s="1058"/>
      <c r="FN579" s="1058"/>
      <c r="FO579" s="1058"/>
      <c r="FP579" s="1058"/>
      <c r="FQ579" s="1058"/>
      <c r="FR579" s="1058"/>
      <c r="FS579" s="1058"/>
      <c r="FT579" s="1058"/>
      <c r="FU579" s="1058"/>
      <c r="FV579" s="1058"/>
      <c r="FW579" s="1058"/>
      <c r="FX579" s="1058"/>
      <c r="FY579" s="1058"/>
      <c r="FZ579" s="1058"/>
      <c r="GA579" s="1058"/>
      <c r="GB579" s="1058"/>
      <c r="GC579" s="1058"/>
      <c r="GD579" s="1058"/>
      <c r="GE579" s="1058"/>
      <c r="GF579" s="1058"/>
      <c r="GG579" s="1058"/>
      <c r="GH579" s="1058"/>
      <c r="GI579" s="1058"/>
      <c r="GJ579" s="1058"/>
      <c r="GK579" s="1058"/>
      <c r="GL579" s="1058"/>
      <c r="GM579" s="1058"/>
      <c r="GN579" s="1058"/>
      <c r="GO579" s="1058"/>
      <c r="GP579" s="1058"/>
      <c r="GQ579" s="1058"/>
      <c r="GR579" s="1058"/>
      <c r="GS579" s="1058"/>
      <c r="GT579" s="1058"/>
      <c r="GU579" s="1058"/>
      <c r="GV579" s="1058"/>
      <c r="GW579" s="1058"/>
      <c r="GX579" s="1058"/>
      <c r="GY579" s="1058"/>
      <c r="GZ579" s="1058"/>
      <c r="HA579" s="1058"/>
      <c r="HB579" s="1058"/>
      <c r="HC579" s="1058"/>
      <c r="HD579" s="1058"/>
      <c r="HE579" s="1058"/>
      <c r="HF579" s="1058"/>
      <c r="HG579" s="1058"/>
      <c r="HH579" s="1058"/>
      <c r="HI579" s="1058"/>
      <c r="HJ579" s="1058"/>
      <c r="HK579" s="1058"/>
      <c r="HL579" s="1058"/>
      <c r="HM579" s="1058"/>
      <c r="HN579" s="1058"/>
      <c r="HO579" s="1058"/>
      <c r="HP579" s="1058"/>
      <c r="HQ579" s="1058"/>
      <c r="HR579" s="1058"/>
      <c r="HS579" s="1058"/>
      <c r="HT579" s="1058"/>
      <c r="HU579" s="1058"/>
      <c r="HV579" s="1058"/>
      <c r="HW579" s="1058"/>
      <c r="HX579" s="1058"/>
      <c r="HY579" s="1058"/>
      <c r="HZ579" s="1058"/>
      <c r="IA579" s="1058"/>
      <c r="IB579" s="1058"/>
      <c r="IC579" s="1058"/>
      <c r="ID579" s="1058"/>
      <c r="IE579" s="1058"/>
      <c r="IF579" s="1058"/>
      <c r="IG579" s="1058"/>
      <c r="IH579" s="1058"/>
      <c r="II579" s="1058"/>
      <c r="IJ579" s="1058"/>
      <c r="IK579" s="1058"/>
      <c r="IL579" s="1058"/>
      <c r="IM579" s="1058"/>
      <c r="IN579" s="1058"/>
      <c r="IO579" s="1058"/>
      <c r="IP579" s="1058"/>
      <c r="IQ579" s="1058"/>
      <c r="IR579" s="1058"/>
    </row>
    <row r="580" spans="1:252">
      <c r="A580" s="1252"/>
      <c r="B580" s="1138"/>
      <c r="C580" s="1245"/>
      <c r="D580" s="1223"/>
      <c r="E580" s="1255"/>
      <c r="F580" s="1517"/>
      <c r="G580" s="1058"/>
      <c r="H580" s="1058"/>
      <c r="I580" s="1058"/>
      <c r="J580" s="1058"/>
      <c r="K580" s="1058"/>
      <c r="L580" s="1058"/>
      <c r="M580" s="1058"/>
      <c r="N580" s="1058"/>
      <c r="O580" s="1058"/>
      <c r="P580" s="1058"/>
      <c r="Q580" s="1058"/>
      <c r="R580" s="1058"/>
      <c r="S580" s="1058"/>
      <c r="T580" s="1058"/>
      <c r="U580" s="1058"/>
      <c r="V580" s="1058"/>
      <c r="W580" s="1058"/>
      <c r="X580" s="1058"/>
      <c r="Y580" s="1058"/>
      <c r="Z580" s="1058"/>
      <c r="AA580" s="1058"/>
      <c r="AB580" s="1058"/>
      <c r="AC580" s="1058"/>
      <c r="AD580" s="1058"/>
      <c r="AE580" s="1058"/>
      <c r="AF580" s="1058"/>
      <c r="AG580" s="1058"/>
      <c r="AH580" s="1058"/>
      <c r="AI580" s="1058"/>
      <c r="AJ580" s="1058"/>
      <c r="AK580" s="1058"/>
      <c r="AL580" s="1058"/>
      <c r="AM580" s="1058"/>
      <c r="AN580" s="1058"/>
      <c r="AO580" s="1058"/>
      <c r="AP580" s="1058"/>
      <c r="AQ580" s="1058"/>
      <c r="AR580" s="1058"/>
      <c r="AS580" s="1058"/>
      <c r="AT580" s="1058"/>
      <c r="AU580" s="1058"/>
      <c r="AV580" s="1058"/>
      <c r="AW580" s="1058"/>
      <c r="AX580" s="1058"/>
      <c r="AY580" s="1058"/>
      <c r="AZ580" s="1058"/>
      <c r="BA580" s="1058"/>
      <c r="BB580" s="1058"/>
      <c r="BC580" s="1058"/>
      <c r="BD580" s="1058"/>
      <c r="BE580" s="1058"/>
      <c r="BF580" s="1058"/>
      <c r="BG580" s="1058"/>
      <c r="BH580" s="1058"/>
      <c r="BI580" s="1058"/>
      <c r="BJ580" s="1058"/>
      <c r="BK580" s="1058"/>
      <c r="BL580" s="1058"/>
      <c r="BM580" s="1058"/>
      <c r="BN580" s="1058"/>
      <c r="BO580" s="1058"/>
      <c r="BP580" s="1058"/>
      <c r="BQ580" s="1058"/>
      <c r="BR580" s="1058"/>
      <c r="BS580" s="1058"/>
      <c r="BT580" s="1058"/>
      <c r="BU580" s="1058"/>
      <c r="BV580" s="1058"/>
      <c r="BW580" s="1058"/>
      <c r="BX580" s="1058"/>
      <c r="BY580" s="1058"/>
      <c r="BZ580" s="1058"/>
      <c r="CA580" s="1058"/>
      <c r="CB580" s="1058"/>
      <c r="CC580" s="1058"/>
      <c r="CD580" s="1058"/>
      <c r="CE580" s="1058"/>
      <c r="CF580" s="1058"/>
      <c r="CG580" s="1058"/>
      <c r="CH580" s="1058"/>
      <c r="CI580" s="1058"/>
      <c r="CJ580" s="1058"/>
      <c r="CK580" s="1058"/>
      <c r="CL580" s="1058"/>
      <c r="CM580" s="1058"/>
      <c r="CN580" s="1058"/>
      <c r="CO580" s="1058"/>
      <c r="CP580" s="1058"/>
      <c r="CQ580" s="1058"/>
      <c r="CR580" s="1058"/>
      <c r="CS580" s="1058"/>
      <c r="CT580" s="1058"/>
      <c r="CU580" s="1058"/>
      <c r="CV580" s="1058"/>
      <c r="CW580" s="1058"/>
      <c r="CX580" s="1058"/>
      <c r="CY580" s="1058"/>
      <c r="CZ580" s="1058"/>
      <c r="DA580" s="1058"/>
      <c r="DB580" s="1058"/>
      <c r="DC580" s="1058"/>
      <c r="DD580" s="1058"/>
      <c r="DE580" s="1058"/>
      <c r="DF580" s="1058"/>
      <c r="DG580" s="1058"/>
      <c r="DH580" s="1058"/>
      <c r="DI580" s="1058"/>
      <c r="DJ580" s="1058"/>
      <c r="DK580" s="1058"/>
      <c r="DL580" s="1058"/>
      <c r="DM580" s="1058"/>
      <c r="DN580" s="1058"/>
      <c r="DO580" s="1058"/>
      <c r="DP580" s="1058"/>
      <c r="DQ580" s="1058"/>
      <c r="DR580" s="1058"/>
      <c r="DS580" s="1058"/>
      <c r="DT580" s="1058"/>
      <c r="DU580" s="1058"/>
      <c r="DV580" s="1058"/>
      <c r="DW580" s="1058"/>
      <c r="DX580" s="1058"/>
      <c r="DY580" s="1058"/>
      <c r="DZ580" s="1058"/>
      <c r="EA580" s="1058"/>
      <c r="EB580" s="1058"/>
      <c r="EC580" s="1058"/>
      <c r="ED580" s="1058"/>
      <c r="EE580" s="1058"/>
      <c r="EF580" s="1058"/>
      <c r="EG580" s="1058"/>
      <c r="EH580" s="1058"/>
      <c r="EI580" s="1058"/>
      <c r="EJ580" s="1058"/>
      <c r="EK580" s="1058"/>
      <c r="EL580" s="1058"/>
      <c r="EM580" s="1058"/>
      <c r="EN580" s="1058"/>
      <c r="EO580" s="1058"/>
      <c r="EP580" s="1058"/>
      <c r="EQ580" s="1058"/>
      <c r="ER580" s="1058"/>
      <c r="ES580" s="1058"/>
      <c r="ET580" s="1058"/>
      <c r="EU580" s="1058"/>
      <c r="EV580" s="1058"/>
      <c r="EW580" s="1058"/>
      <c r="EX580" s="1058"/>
      <c r="EY580" s="1058"/>
      <c r="EZ580" s="1058"/>
      <c r="FA580" s="1058"/>
      <c r="FB580" s="1058"/>
      <c r="FC580" s="1058"/>
      <c r="FD580" s="1058"/>
      <c r="FE580" s="1058"/>
      <c r="FF580" s="1058"/>
      <c r="FG580" s="1058"/>
      <c r="FH580" s="1058"/>
      <c r="FI580" s="1058"/>
      <c r="FJ580" s="1058"/>
      <c r="FK580" s="1058"/>
      <c r="FL580" s="1058"/>
      <c r="FM580" s="1058"/>
      <c r="FN580" s="1058"/>
      <c r="FO580" s="1058"/>
      <c r="FP580" s="1058"/>
      <c r="FQ580" s="1058"/>
      <c r="FR580" s="1058"/>
      <c r="FS580" s="1058"/>
      <c r="FT580" s="1058"/>
      <c r="FU580" s="1058"/>
      <c r="FV580" s="1058"/>
      <c r="FW580" s="1058"/>
      <c r="FX580" s="1058"/>
      <c r="FY580" s="1058"/>
      <c r="FZ580" s="1058"/>
      <c r="GA580" s="1058"/>
      <c r="GB580" s="1058"/>
      <c r="GC580" s="1058"/>
      <c r="GD580" s="1058"/>
      <c r="GE580" s="1058"/>
      <c r="GF580" s="1058"/>
      <c r="GG580" s="1058"/>
      <c r="GH580" s="1058"/>
      <c r="GI580" s="1058"/>
      <c r="GJ580" s="1058"/>
      <c r="GK580" s="1058"/>
      <c r="GL580" s="1058"/>
      <c r="GM580" s="1058"/>
      <c r="GN580" s="1058"/>
      <c r="GO580" s="1058"/>
      <c r="GP580" s="1058"/>
      <c r="GQ580" s="1058"/>
      <c r="GR580" s="1058"/>
      <c r="GS580" s="1058"/>
      <c r="GT580" s="1058"/>
      <c r="GU580" s="1058"/>
      <c r="GV580" s="1058"/>
      <c r="GW580" s="1058"/>
      <c r="GX580" s="1058"/>
      <c r="GY580" s="1058"/>
      <c r="GZ580" s="1058"/>
      <c r="HA580" s="1058"/>
      <c r="HB580" s="1058"/>
      <c r="HC580" s="1058"/>
      <c r="HD580" s="1058"/>
      <c r="HE580" s="1058"/>
      <c r="HF580" s="1058"/>
      <c r="HG580" s="1058"/>
      <c r="HH580" s="1058"/>
      <c r="HI580" s="1058"/>
      <c r="HJ580" s="1058"/>
      <c r="HK580" s="1058"/>
      <c r="HL580" s="1058"/>
      <c r="HM580" s="1058"/>
      <c r="HN580" s="1058"/>
      <c r="HO580" s="1058"/>
      <c r="HP580" s="1058"/>
      <c r="HQ580" s="1058"/>
      <c r="HR580" s="1058"/>
      <c r="HS580" s="1058"/>
      <c r="HT580" s="1058"/>
      <c r="HU580" s="1058"/>
      <c r="HV580" s="1058"/>
      <c r="HW580" s="1058"/>
      <c r="HX580" s="1058"/>
      <c r="HY580" s="1058"/>
      <c r="HZ580" s="1058"/>
      <c r="IA580" s="1058"/>
      <c r="IB580" s="1058"/>
      <c r="IC580" s="1058"/>
      <c r="ID580" s="1058"/>
      <c r="IE580" s="1058"/>
      <c r="IF580" s="1058"/>
      <c r="IG580" s="1058"/>
      <c r="IH580" s="1058"/>
      <c r="II580" s="1058"/>
      <c r="IJ580" s="1058"/>
      <c r="IK580" s="1058"/>
      <c r="IL580" s="1058"/>
      <c r="IM580" s="1058"/>
      <c r="IN580" s="1058"/>
      <c r="IO580" s="1058"/>
      <c r="IP580" s="1058"/>
      <c r="IQ580" s="1058"/>
      <c r="IR580" s="1058"/>
    </row>
    <row r="581" spans="1:252" ht="38.25">
      <c r="A581" s="261" t="s">
        <v>18</v>
      </c>
      <c r="B581" s="259" t="s">
        <v>1927</v>
      </c>
      <c r="C581" s="97"/>
      <c r="D581" s="258" t="s">
        <v>856</v>
      </c>
      <c r="E581" s="248">
        <v>1</v>
      </c>
      <c r="F581" s="781"/>
      <c r="G581" s="1230">
        <f>F581*E581</f>
        <v>0</v>
      </c>
      <c r="H581" s="1058"/>
      <c r="I581" s="1058"/>
      <c r="J581" s="1058"/>
      <c r="K581" s="1058"/>
      <c r="L581" s="1058"/>
      <c r="M581" s="1058"/>
      <c r="N581" s="1058"/>
      <c r="O581" s="1058"/>
      <c r="P581" s="1058"/>
      <c r="Q581" s="1058"/>
      <c r="R581" s="1058"/>
      <c r="S581" s="1058"/>
      <c r="T581" s="1058"/>
      <c r="U581" s="1058"/>
      <c r="V581" s="1058"/>
      <c r="W581" s="1058"/>
      <c r="X581" s="1058"/>
      <c r="Y581" s="1058"/>
      <c r="Z581" s="1058"/>
      <c r="AA581" s="1058"/>
      <c r="AB581" s="1058"/>
      <c r="AC581" s="1058"/>
      <c r="AD581" s="1058"/>
      <c r="AE581" s="1058"/>
      <c r="AF581" s="1058"/>
      <c r="AG581" s="1058"/>
      <c r="AH581" s="1058"/>
      <c r="AI581" s="1058"/>
      <c r="AJ581" s="1058"/>
      <c r="AK581" s="1058"/>
      <c r="AL581" s="1058"/>
      <c r="AM581" s="1058"/>
      <c r="AN581" s="1058"/>
      <c r="AO581" s="1058"/>
      <c r="AP581" s="1058"/>
      <c r="AQ581" s="1058"/>
      <c r="AR581" s="1058"/>
      <c r="AS581" s="1058"/>
      <c r="AT581" s="1058"/>
      <c r="AU581" s="1058"/>
      <c r="AV581" s="1058"/>
      <c r="AW581" s="1058"/>
      <c r="AX581" s="1058"/>
      <c r="AY581" s="1058"/>
      <c r="AZ581" s="1058"/>
      <c r="BA581" s="1058"/>
      <c r="BB581" s="1058"/>
      <c r="BC581" s="1058"/>
      <c r="BD581" s="1058"/>
      <c r="BE581" s="1058"/>
      <c r="BF581" s="1058"/>
      <c r="BG581" s="1058"/>
      <c r="BH581" s="1058"/>
      <c r="BI581" s="1058"/>
      <c r="BJ581" s="1058"/>
      <c r="BK581" s="1058"/>
      <c r="BL581" s="1058"/>
      <c r="BM581" s="1058"/>
      <c r="BN581" s="1058"/>
      <c r="BO581" s="1058"/>
      <c r="BP581" s="1058"/>
      <c r="BQ581" s="1058"/>
      <c r="BR581" s="1058"/>
      <c r="BS581" s="1058"/>
      <c r="BT581" s="1058"/>
      <c r="BU581" s="1058"/>
      <c r="BV581" s="1058"/>
      <c r="BW581" s="1058"/>
      <c r="BX581" s="1058"/>
      <c r="BY581" s="1058"/>
      <c r="BZ581" s="1058"/>
      <c r="CA581" s="1058"/>
      <c r="CB581" s="1058"/>
      <c r="CC581" s="1058"/>
      <c r="CD581" s="1058"/>
      <c r="CE581" s="1058"/>
      <c r="CF581" s="1058"/>
      <c r="CG581" s="1058"/>
      <c r="CH581" s="1058"/>
      <c r="CI581" s="1058"/>
      <c r="CJ581" s="1058"/>
      <c r="CK581" s="1058"/>
      <c r="CL581" s="1058"/>
      <c r="CM581" s="1058"/>
      <c r="CN581" s="1058"/>
      <c r="CO581" s="1058"/>
      <c r="CP581" s="1058"/>
      <c r="CQ581" s="1058"/>
      <c r="CR581" s="1058"/>
      <c r="CS581" s="1058"/>
      <c r="CT581" s="1058"/>
      <c r="CU581" s="1058"/>
      <c r="CV581" s="1058"/>
      <c r="CW581" s="1058"/>
      <c r="CX581" s="1058"/>
      <c r="CY581" s="1058"/>
      <c r="CZ581" s="1058"/>
      <c r="DA581" s="1058"/>
      <c r="DB581" s="1058"/>
      <c r="DC581" s="1058"/>
      <c r="DD581" s="1058"/>
      <c r="DE581" s="1058"/>
      <c r="DF581" s="1058"/>
      <c r="DG581" s="1058"/>
      <c r="DH581" s="1058"/>
      <c r="DI581" s="1058"/>
      <c r="DJ581" s="1058"/>
      <c r="DK581" s="1058"/>
      <c r="DL581" s="1058"/>
      <c r="DM581" s="1058"/>
      <c r="DN581" s="1058"/>
      <c r="DO581" s="1058"/>
      <c r="DP581" s="1058"/>
      <c r="DQ581" s="1058"/>
      <c r="DR581" s="1058"/>
      <c r="DS581" s="1058"/>
      <c r="DT581" s="1058"/>
      <c r="DU581" s="1058"/>
      <c r="DV581" s="1058"/>
      <c r="DW581" s="1058"/>
      <c r="DX581" s="1058"/>
      <c r="DY581" s="1058"/>
      <c r="DZ581" s="1058"/>
      <c r="EA581" s="1058"/>
      <c r="EB581" s="1058"/>
      <c r="EC581" s="1058"/>
      <c r="ED581" s="1058"/>
      <c r="EE581" s="1058"/>
      <c r="EF581" s="1058"/>
      <c r="EG581" s="1058"/>
      <c r="EH581" s="1058"/>
      <c r="EI581" s="1058"/>
      <c r="EJ581" s="1058"/>
      <c r="EK581" s="1058"/>
      <c r="EL581" s="1058"/>
      <c r="EM581" s="1058"/>
      <c r="EN581" s="1058"/>
      <c r="EO581" s="1058"/>
      <c r="EP581" s="1058"/>
      <c r="EQ581" s="1058"/>
      <c r="ER581" s="1058"/>
      <c r="ES581" s="1058"/>
      <c r="ET581" s="1058"/>
      <c r="EU581" s="1058"/>
      <c r="EV581" s="1058"/>
      <c r="EW581" s="1058"/>
      <c r="EX581" s="1058"/>
      <c r="EY581" s="1058"/>
      <c r="EZ581" s="1058"/>
      <c r="FA581" s="1058"/>
      <c r="FB581" s="1058"/>
      <c r="FC581" s="1058"/>
      <c r="FD581" s="1058"/>
      <c r="FE581" s="1058"/>
      <c r="FF581" s="1058"/>
      <c r="FG581" s="1058"/>
      <c r="FH581" s="1058"/>
      <c r="FI581" s="1058"/>
      <c r="FJ581" s="1058"/>
      <c r="FK581" s="1058"/>
      <c r="FL581" s="1058"/>
      <c r="FM581" s="1058"/>
      <c r="FN581" s="1058"/>
      <c r="FO581" s="1058"/>
      <c r="FP581" s="1058"/>
      <c r="FQ581" s="1058"/>
      <c r="FR581" s="1058"/>
      <c r="FS581" s="1058"/>
      <c r="FT581" s="1058"/>
      <c r="FU581" s="1058"/>
      <c r="FV581" s="1058"/>
      <c r="FW581" s="1058"/>
      <c r="FX581" s="1058"/>
      <c r="FY581" s="1058"/>
      <c r="FZ581" s="1058"/>
      <c r="GA581" s="1058"/>
      <c r="GB581" s="1058"/>
      <c r="GC581" s="1058"/>
      <c r="GD581" s="1058"/>
      <c r="GE581" s="1058"/>
      <c r="GF581" s="1058"/>
      <c r="GG581" s="1058"/>
      <c r="GH581" s="1058"/>
      <c r="GI581" s="1058"/>
      <c r="GJ581" s="1058"/>
      <c r="GK581" s="1058"/>
      <c r="GL581" s="1058"/>
      <c r="GM581" s="1058"/>
      <c r="GN581" s="1058"/>
      <c r="GO581" s="1058"/>
      <c r="GP581" s="1058"/>
      <c r="GQ581" s="1058"/>
      <c r="GR581" s="1058"/>
      <c r="GS581" s="1058"/>
      <c r="GT581" s="1058"/>
      <c r="GU581" s="1058"/>
      <c r="GV581" s="1058"/>
      <c r="GW581" s="1058"/>
      <c r="GX581" s="1058"/>
      <c r="GY581" s="1058"/>
      <c r="GZ581" s="1058"/>
      <c r="HA581" s="1058"/>
      <c r="HB581" s="1058"/>
      <c r="HC581" s="1058"/>
      <c r="HD581" s="1058"/>
      <c r="HE581" s="1058"/>
      <c r="HF581" s="1058"/>
      <c r="HG581" s="1058"/>
      <c r="HH581" s="1058"/>
      <c r="HI581" s="1058"/>
      <c r="HJ581" s="1058"/>
      <c r="HK581" s="1058"/>
      <c r="HL581" s="1058"/>
      <c r="HM581" s="1058"/>
      <c r="HN581" s="1058"/>
      <c r="HO581" s="1058"/>
      <c r="HP581" s="1058"/>
      <c r="HQ581" s="1058"/>
      <c r="HR581" s="1058"/>
      <c r="HS581" s="1058"/>
      <c r="HT581" s="1058"/>
      <c r="HU581" s="1058"/>
      <c r="HV581" s="1058"/>
      <c r="HW581" s="1058"/>
      <c r="HX581" s="1058"/>
      <c r="HY581" s="1058"/>
      <c r="HZ581" s="1058"/>
      <c r="IA581" s="1058"/>
      <c r="IB581" s="1058"/>
      <c r="IC581" s="1058"/>
      <c r="ID581" s="1058"/>
      <c r="IE581" s="1058"/>
      <c r="IF581" s="1058"/>
      <c r="IG581" s="1058"/>
      <c r="IH581" s="1058"/>
      <c r="II581" s="1058"/>
      <c r="IJ581" s="1058"/>
      <c r="IK581" s="1058"/>
      <c r="IL581" s="1058"/>
      <c r="IM581" s="1058"/>
      <c r="IN581" s="1058"/>
      <c r="IO581" s="1058"/>
      <c r="IP581" s="1058"/>
      <c r="IQ581" s="1058"/>
      <c r="IR581" s="1058"/>
    </row>
    <row r="582" spans="1:252">
      <c r="A582" s="260"/>
      <c r="B582" s="257"/>
      <c r="C582" s="97"/>
      <c r="D582" s="252"/>
      <c r="E582" s="254"/>
      <c r="F582" s="1517"/>
      <c r="G582" s="1058"/>
      <c r="H582" s="1058"/>
      <c r="I582" s="1058"/>
      <c r="J582" s="1058"/>
      <c r="K582" s="1058"/>
      <c r="L582" s="1058"/>
      <c r="M582" s="1058"/>
      <c r="N582" s="1058"/>
      <c r="O582" s="1058"/>
      <c r="P582" s="1058"/>
      <c r="Q582" s="1058"/>
      <c r="R582" s="1058"/>
      <c r="S582" s="1058"/>
      <c r="T582" s="1058"/>
      <c r="U582" s="1058"/>
      <c r="V582" s="1058"/>
      <c r="W582" s="1058"/>
      <c r="X582" s="1058"/>
      <c r="Y582" s="1058"/>
      <c r="Z582" s="1058"/>
      <c r="AA582" s="1058"/>
      <c r="AB582" s="1058"/>
      <c r="AC582" s="1058"/>
      <c r="AD582" s="1058"/>
      <c r="AE582" s="1058"/>
      <c r="AF582" s="1058"/>
      <c r="AG582" s="1058"/>
      <c r="AH582" s="1058"/>
      <c r="AI582" s="1058"/>
      <c r="AJ582" s="1058"/>
      <c r="AK582" s="1058"/>
      <c r="AL582" s="1058"/>
      <c r="AM582" s="1058"/>
      <c r="AN582" s="1058"/>
      <c r="AO582" s="1058"/>
      <c r="AP582" s="1058"/>
      <c r="AQ582" s="1058"/>
      <c r="AR582" s="1058"/>
      <c r="AS582" s="1058"/>
      <c r="AT582" s="1058"/>
      <c r="AU582" s="1058"/>
      <c r="AV582" s="1058"/>
      <c r="AW582" s="1058"/>
      <c r="AX582" s="1058"/>
      <c r="AY582" s="1058"/>
      <c r="AZ582" s="1058"/>
      <c r="BA582" s="1058"/>
      <c r="BB582" s="1058"/>
      <c r="BC582" s="1058"/>
      <c r="BD582" s="1058"/>
      <c r="BE582" s="1058"/>
      <c r="BF582" s="1058"/>
      <c r="BG582" s="1058"/>
      <c r="BH582" s="1058"/>
      <c r="BI582" s="1058"/>
      <c r="BJ582" s="1058"/>
      <c r="BK582" s="1058"/>
      <c r="BL582" s="1058"/>
      <c r="BM582" s="1058"/>
      <c r="BN582" s="1058"/>
      <c r="BO582" s="1058"/>
      <c r="BP582" s="1058"/>
      <c r="BQ582" s="1058"/>
      <c r="BR582" s="1058"/>
      <c r="BS582" s="1058"/>
      <c r="BT582" s="1058"/>
      <c r="BU582" s="1058"/>
      <c r="BV582" s="1058"/>
      <c r="BW582" s="1058"/>
      <c r="BX582" s="1058"/>
      <c r="BY582" s="1058"/>
      <c r="BZ582" s="1058"/>
      <c r="CA582" s="1058"/>
      <c r="CB582" s="1058"/>
      <c r="CC582" s="1058"/>
      <c r="CD582" s="1058"/>
      <c r="CE582" s="1058"/>
      <c r="CF582" s="1058"/>
      <c r="CG582" s="1058"/>
      <c r="CH582" s="1058"/>
      <c r="CI582" s="1058"/>
      <c r="CJ582" s="1058"/>
      <c r="CK582" s="1058"/>
      <c r="CL582" s="1058"/>
      <c r="CM582" s="1058"/>
      <c r="CN582" s="1058"/>
      <c r="CO582" s="1058"/>
      <c r="CP582" s="1058"/>
      <c r="CQ582" s="1058"/>
      <c r="CR582" s="1058"/>
      <c r="CS582" s="1058"/>
      <c r="CT582" s="1058"/>
      <c r="CU582" s="1058"/>
      <c r="CV582" s="1058"/>
      <c r="CW582" s="1058"/>
      <c r="CX582" s="1058"/>
      <c r="CY582" s="1058"/>
      <c r="CZ582" s="1058"/>
      <c r="DA582" s="1058"/>
      <c r="DB582" s="1058"/>
      <c r="DC582" s="1058"/>
      <c r="DD582" s="1058"/>
      <c r="DE582" s="1058"/>
      <c r="DF582" s="1058"/>
      <c r="DG582" s="1058"/>
      <c r="DH582" s="1058"/>
      <c r="DI582" s="1058"/>
      <c r="DJ582" s="1058"/>
      <c r="DK582" s="1058"/>
      <c r="DL582" s="1058"/>
      <c r="DM582" s="1058"/>
      <c r="DN582" s="1058"/>
      <c r="DO582" s="1058"/>
      <c r="DP582" s="1058"/>
      <c r="DQ582" s="1058"/>
      <c r="DR582" s="1058"/>
      <c r="DS582" s="1058"/>
      <c r="DT582" s="1058"/>
      <c r="DU582" s="1058"/>
      <c r="DV582" s="1058"/>
      <c r="DW582" s="1058"/>
      <c r="DX582" s="1058"/>
      <c r="DY582" s="1058"/>
      <c r="DZ582" s="1058"/>
      <c r="EA582" s="1058"/>
      <c r="EB582" s="1058"/>
      <c r="EC582" s="1058"/>
      <c r="ED582" s="1058"/>
      <c r="EE582" s="1058"/>
      <c r="EF582" s="1058"/>
      <c r="EG582" s="1058"/>
      <c r="EH582" s="1058"/>
      <c r="EI582" s="1058"/>
      <c r="EJ582" s="1058"/>
      <c r="EK582" s="1058"/>
      <c r="EL582" s="1058"/>
      <c r="EM582" s="1058"/>
      <c r="EN582" s="1058"/>
      <c r="EO582" s="1058"/>
      <c r="EP582" s="1058"/>
      <c r="EQ582" s="1058"/>
      <c r="ER582" s="1058"/>
      <c r="ES582" s="1058"/>
      <c r="ET582" s="1058"/>
      <c r="EU582" s="1058"/>
      <c r="EV582" s="1058"/>
      <c r="EW582" s="1058"/>
      <c r="EX582" s="1058"/>
      <c r="EY582" s="1058"/>
      <c r="EZ582" s="1058"/>
      <c r="FA582" s="1058"/>
      <c r="FB582" s="1058"/>
      <c r="FC582" s="1058"/>
      <c r="FD582" s="1058"/>
      <c r="FE582" s="1058"/>
      <c r="FF582" s="1058"/>
      <c r="FG582" s="1058"/>
      <c r="FH582" s="1058"/>
      <c r="FI582" s="1058"/>
      <c r="FJ582" s="1058"/>
      <c r="FK582" s="1058"/>
      <c r="FL582" s="1058"/>
      <c r="FM582" s="1058"/>
      <c r="FN582" s="1058"/>
      <c r="FO582" s="1058"/>
      <c r="FP582" s="1058"/>
      <c r="FQ582" s="1058"/>
      <c r="FR582" s="1058"/>
      <c r="FS582" s="1058"/>
      <c r="FT582" s="1058"/>
      <c r="FU582" s="1058"/>
      <c r="FV582" s="1058"/>
      <c r="FW582" s="1058"/>
      <c r="FX582" s="1058"/>
      <c r="FY582" s="1058"/>
      <c r="FZ582" s="1058"/>
      <c r="GA582" s="1058"/>
      <c r="GB582" s="1058"/>
      <c r="GC582" s="1058"/>
      <c r="GD582" s="1058"/>
      <c r="GE582" s="1058"/>
      <c r="GF582" s="1058"/>
      <c r="GG582" s="1058"/>
      <c r="GH582" s="1058"/>
      <c r="GI582" s="1058"/>
      <c r="GJ582" s="1058"/>
      <c r="GK582" s="1058"/>
      <c r="GL582" s="1058"/>
      <c r="GM582" s="1058"/>
      <c r="GN582" s="1058"/>
      <c r="GO582" s="1058"/>
      <c r="GP582" s="1058"/>
      <c r="GQ582" s="1058"/>
      <c r="GR582" s="1058"/>
      <c r="GS582" s="1058"/>
      <c r="GT582" s="1058"/>
      <c r="GU582" s="1058"/>
      <c r="GV582" s="1058"/>
      <c r="GW582" s="1058"/>
      <c r="GX582" s="1058"/>
      <c r="GY582" s="1058"/>
      <c r="GZ582" s="1058"/>
      <c r="HA582" s="1058"/>
      <c r="HB582" s="1058"/>
      <c r="HC582" s="1058"/>
      <c r="HD582" s="1058"/>
      <c r="HE582" s="1058"/>
      <c r="HF582" s="1058"/>
      <c r="HG582" s="1058"/>
      <c r="HH582" s="1058"/>
      <c r="HI582" s="1058"/>
      <c r="HJ582" s="1058"/>
      <c r="HK582" s="1058"/>
      <c r="HL582" s="1058"/>
      <c r="HM582" s="1058"/>
      <c r="HN582" s="1058"/>
      <c r="HO582" s="1058"/>
      <c r="HP582" s="1058"/>
      <c r="HQ582" s="1058"/>
      <c r="HR582" s="1058"/>
      <c r="HS582" s="1058"/>
      <c r="HT582" s="1058"/>
      <c r="HU582" s="1058"/>
      <c r="HV582" s="1058"/>
      <c r="HW582" s="1058"/>
      <c r="HX582" s="1058"/>
      <c r="HY582" s="1058"/>
      <c r="HZ582" s="1058"/>
      <c r="IA582" s="1058"/>
      <c r="IB582" s="1058"/>
      <c r="IC582" s="1058"/>
      <c r="ID582" s="1058"/>
      <c r="IE582" s="1058"/>
      <c r="IF582" s="1058"/>
      <c r="IG582" s="1058"/>
      <c r="IH582" s="1058"/>
      <c r="II582" s="1058"/>
      <c r="IJ582" s="1058"/>
      <c r="IK582" s="1058"/>
      <c r="IL582" s="1058"/>
      <c r="IM582" s="1058"/>
      <c r="IN582" s="1058"/>
      <c r="IO582" s="1058"/>
      <c r="IP582" s="1058"/>
      <c r="IQ582" s="1058"/>
      <c r="IR582" s="1058"/>
    </row>
    <row r="583" spans="1:252" ht="25.5">
      <c r="A583" s="261" t="s">
        <v>41</v>
      </c>
      <c r="B583" s="259" t="s">
        <v>1356</v>
      </c>
      <c r="C583" s="97"/>
      <c r="D583" s="258" t="s">
        <v>856</v>
      </c>
      <c r="E583" s="248">
        <v>1</v>
      </c>
      <c r="F583" s="781"/>
      <c r="G583" s="1230">
        <f>F583*E583</f>
        <v>0</v>
      </c>
      <c r="H583" s="1058"/>
      <c r="I583" s="1058"/>
      <c r="J583" s="1058"/>
      <c r="K583" s="1058"/>
      <c r="L583" s="1058"/>
      <c r="M583" s="1058"/>
      <c r="N583" s="1058"/>
      <c r="O583" s="1058"/>
      <c r="P583" s="1058"/>
      <c r="Q583" s="1058"/>
      <c r="R583" s="1058"/>
      <c r="S583" s="1058"/>
      <c r="T583" s="1058"/>
      <c r="U583" s="1058"/>
      <c r="V583" s="1058"/>
      <c r="W583" s="1058"/>
      <c r="X583" s="1058"/>
      <c r="Y583" s="1058"/>
      <c r="Z583" s="1058"/>
      <c r="AA583" s="1058"/>
      <c r="AB583" s="1058"/>
      <c r="AC583" s="1058"/>
      <c r="AD583" s="1058"/>
      <c r="AE583" s="1058"/>
      <c r="AF583" s="1058"/>
      <c r="AG583" s="1058"/>
      <c r="AH583" s="1058"/>
      <c r="AI583" s="1058"/>
      <c r="AJ583" s="1058"/>
      <c r="AK583" s="1058"/>
      <c r="AL583" s="1058"/>
      <c r="AM583" s="1058"/>
      <c r="AN583" s="1058"/>
      <c r="AO583" s="1058"/>
      <c r="AP583" s="1058"/>
      <c r="AQ583" s="1058"/>
      <c r="AR583" s="1058"/>
      <c r="AS583" s="1058"/>
      <c r="AT583" s="1058"/>
      <c r="AU583" s="1058"/>
      <c r="AV583" s="1058"/>
      <c r="AW583" s="1058"/>
      <c r="AX583" s="1058"/>
      <c r="AY583" s="1058"/>
      <c r="AZ583" s="1058"/>
      <c r="BA583" s="1058"/>
      <c r="BB583" s="1058"/>
      <c r="BC583" s="1058"/>
      <c r="BD583" s="1058"/>
      <c r="BE583" s="1058"/>
      <c r="BF583" s="1058"/>
      <c r="BG583" s="1058"/>
      <c r="BH583" s="1058"/>
      <c r="BI583" s="1058"/>
      <c r="BJ583" s="1058"/>
      <c r="BK583" s="1058"/>
      <c r="BL583" s="1058"/>
      <c r="BM583" s="1058"/>
      <c r="BN583" s="1058"/>
      <c r="BO583" s="1058"/>
      <c r="BP583" s="1058"/>
      <c r="BQ583" s="1058"/>
      <c r="BR583" s="1058"/>
      <c r="BS583" s="1058"/>
      <c r="BT583" s="1058"/>
      <c r="BU583" s="1058"/>
      <c r="BV583" s="1058"/>
      <c r="BW583" s="1058"/>
      <c r="BX583" s="1058"/>
      <c r="BY583" s="1058"/>
      <c r="BZ583" s="1058"/>
      <c r="CA583" s="1058"/>
      <c r="CB583" s="1058"/>
      <c r="CC583" s="1058"/>
      <c r="CD583" s="1058"/>
      <c r="CE583" s="1058"/>
      <c r="CF583" s="1058"/>
      <c r="CG583" s="1058"/>
      <c r="CH583" s="1058"/>
      <c r="CI583" s="1058"/>
      <c r="CJ583" s="1058"/>
      <c r="CK583" s="1058"/>
      <c r="CL583" s="1058"/>
      <c r="CM583" s="1058"/>
      <c r="CN583" s="1058"/>
      <c r="CO583" s="1058"/>
      <c r="CP583" s="1058"/>
      <c r="CQ583" s="1058"/>
      <c r="CR583" s="1058"/>
      <c r="CS583" s="1058"/>
      <c r="CT583" s="1058"/>
      <c r="CU583" s="1058"/>
      <c r="CV583" s="1058"/>
      <c r="CW583" s="1058"/>
      <c r="CX583" s="1058"/>
      <c r="CY583" s="1058"/>
      <c r="CZ583" s="1058"/>
      <c r="DA583" s="1058"/>
      <c r="DB583" s="1058"/>
      <c r="DC583" s="1058"/>
      <c r="DD583" s="1058"/>
      <c r="DE583" s="1058"/>
      <c r="DF583" s="1058"/>
      <c r="DG583" s="1058"/>
      <c r="DH583" s="1058"/>
      <c r="DI583" s="1058"/>
      <c r="DJ583" s="1058"/>
      <c r="DK583" s="1058"/>
      <c r="DL583" s="1058"/>
      <c r="DM583" s="1058"/>
      <c r="DN583" s="1058"/>
      <c r="DO583" s="1058"/>
      <c r="DP583" s="1058"/>
      <c r="DQ583" s="1058"/>
      <c r="DR583" s="1058"/>
      <c r="DS583" s="1058"/>
      <c r="DT583" s="1058"/>
      <c r="DU583" s="1058"/>
      <c r="DV583" s="1058"/>
      <c r="DW583" s="1058"/>
      <c r="DX583" s="1058"/>
      <c r="DY583" s="1058"/>
      <c r="DZ583" s="1058"/>
      <c r="EA583" s="1058"/>
      <c r="EB583" s="1058"/>
      <c r="EC583" s="1058"/>
      <c r="ED583" s="1058"/>
      <c r="EE583" s="1058"/>
      <c r="EF583" s="1058"/>
      <c r="EG583" s="1058"/>
      <c r="EH583" s="1058"/>
      <c r="EI583" s="1058"/>
      <c r="EJ583" s="1058"/>
      <c r="EK583" s="1058"/>
      <c r="EL583" s="1058"/>
      <c r="EM583" s="1058"/>
      <c r="EN583" s="1058"/>
      <c r="EO583" s="1058"/>
      <c r="EP583" s="1058"/>
      <c r="EQ583" s="1058"/>
      <c r="ER583" s="1058"/>
      <c r="ES583" s="1058"/>
      <c r="ET583" s="1058"/>
      <c r="EU583" s="1058"/>
      <c r="EV583" s="1058"/>
      <c r="EW583" s="1058"/>
      <c r="EX583" s="1058"/>
      <c r="EY583" s="1058"/>
      <c r="EZ583" s="1058"/>
      <c r="FA583" s="1058"/>
      <c r="FB583" s="1058"/>
      <c r="FC583" s="1058"/>
      <c r="FD583" s="1058"/>
      <c r="FE583" s="1058"/>
      <c r="FF583" s="1058"/>
      <c r="FG583" s="1058"/>
      <c r="FH583" s="1058"/>
      <c r="FI583" s="1058"/>
      <c r="FJ583" s="1058"/>
      <c r="FK583" s="1058"/>
      <c r="FL583" s="1058"/>
      <c r="FM583" s="1058"/>
      <c r="FN583" s="1058"/>
      <c r="FO583" s="1058"/>
      <c r="FP583" s="1058"/>
      <c r="FQ583" s="1058"/>
      <c r="FR583" s="1058"/>
      <c r="FS583" s="1058"/>
      <c r="FT583" s="1058"/>
      <c r="FU583" s="1058"/>
      <c r="FV583" s="1058"/>
      <c r="FW583" s="1058"/>
      <c r="FX583" s="1058"/>
      <c r="FY583" s="1058"/>
      <c r="FZ583" s="1058"/>
      <c r="GA583" s="1058"/>
      <c r="GB583" s="1058"/>
      <c r="GC583" s="1058"/>
      <c r="GD583" s="1058"/>
      <c r="GE583" s="1058"/>
      <c r="GF583" s="1058"/>
      <c r="GG583" s="1058"/>
      <c r="GH583" s="1058"/>
      <c r="GI583" s="1058"/>
      <c r="GJ583" s="1058"/>
      <c r="GK583" s="1058"/>
      <c r="GL583" s="1058"/>
      <c r="GM583" s="1058"/>
      <c r="GN583" s="1058"/>
      <c r="GO583" s="1058"/>
      <c r="GP583" s="1058"/>
      <c r="GQ583" s="1058"/>
      <c r="GR583" s="1058"/>
      <c r="GS583" s="1058"/>
      <c r="GT583" s="1058"/>
      <c r="GU583" s="1058"/>
      <c r="GV583" s="1058"/>
      <c r="GW583" s="1058"/>
      <c r="GX583" s="1058"/>
      <c r="GY583" s="1058"/>
      <c r="GZ583" s="1058"/>
      <c r="HA583" s="1058"/>
      <c r="HB583" s="1058"/>
      <c r="HC583" s="1058"/>
      <c r="HD583" s="1058"/>
      <c r="HE583" s="1058"/>
      <c r="HF583" s="1058"/>
      <c r="HG583" s="1058"/>
      <c r="HH583" s="1058"/>
      <c r="HI583" s="1058"/>
      <c r="HJ583" s="1058"/>
      <c r="HK583" s="1058"/>
      <c r="HL583" s="1058"/>
      <c r="HM583" s="1058"/>
      <c r="HN583" s="1058"/>
      <c r="HO583" s="1058"/>
      <c r="HP583" s="1058"/>
      <c r="HQ583" s="1058"/>
      <c r="HR583" s="1058"/>
      <c r="HS583" s="1058"/>
      <c r="HT583" s="1058"/>
      <c r="HU583" s="1058"/>
      <c r="HV583" s="1058"/>
      <c r="HW583" s="1058"/>
      <c r="HX583" s="1058"/>
      <c r="HY583" s="1058"/>
      <c r="HZ583" s="1058"/>
      <c r="IA583" s="1058"/>
      <c r="IB583" s="1058"/>
      <c r="IC583" s="1058"/>
      <c r="ID583" s="1058"/>
      <c r="IE583" s="1058"/>
      <c r="IF583" s="1058"/>
      <c r="IG583" s="1058"/>
      <c r="IH583" s="1058"/>
      <c r="II583" s="1058"/>
      <c r="IJ583" s="1058"/>
      <c r="IK583" s="1058"/>
      <c r="IL583" s="1058"/>
      <c r="IM583" s="1058"/>
      <c r="IN583" s="1058"/>
      <c r="IO583" s="1058"/>
      <c r="IP583" s="1058"/>
      <c r="IQ583" s="1058"/>
      <c r="IR583" s="1058"/>
    </row>
    <row r="584" spans="1:252">
      <c r="A584" s="260"/>
      <c r="B584" s="257"/>
      <c r="C584" s="97"/>
      <c r="D584" s="252"/>
      <c r="E584" s="254"/>
      <c r="F584" s="1517"/>
      <c r="G584" s="1058"/>
      <c r="H584" s="1058"/>
      <c r="I584" s="1058"/>
      <c r="J584" s="1058"/>
      <c r="K584" s="1058"/>
      <c r="L584" s="1058"/>
      <c r="M584" s="1058"/>
      <c r="N584" s="1058"/>
      <c r="O584" s="1058"/>
      <c r="P584" s="1058"/>
      <c r="Q584" s="1058"/>
      <c r="R584" s="1058"/>
      <c r="S584" s="1058"/>
      <c r="T584" s="1058"/>
      <c r="U584" s="1058"/>
      <c r="V584" s="1058"/>
      <c r="W584" s="1058"/>
      <c r="X584" s="1058"/>
      <c r="Y584" s="1058"/>
      <c r="Z584" s="1058"/>
      <c r="AA584" s="1058"/>
      <c r="AB584" s="1058"/>
      <c r="AC584" s="1058"/>
      <c r="AD584" s="1058"/>
      <c r="AE584" s="1058"/>
      <c r="AF584" s="1058"/>
      <c r="AG584" s="1058"/>
      <c r="AH584" s="1058"/>
      <c r="AI584" s="1058"/>
      <c r="AJ584" s="1058"/>
      <c r="AK584" s="1058"/>
      <c r="AL584" s="1058"/>
      <c r="AM584" s="1058"/>
      <c r="AN584" s="1058"/>
      <c r="AO584" s="1058"/>
      <c r="AP584" s="1058"/>
      <c r="AQ584" s="1058"/>
      <c r="AR584" s="1058"/>
      <c r="AS584" s="1058"/>
      <c r="AT584" s="1058"/>
      <c r="AU584" s="1058"/>
      <c r="AV584" s="1058"/>
      <c r="AW584" s="1058"/>
      <c r="AX584" s="1058"/>
      <c r="AY584" s="1058"/>
      <c r="AZ584" s="1058"/>
      <c r="BA584" s="1058"/>
      <c r="BB584" s="1058"/>
      <c r="BC584" s="1058"/>
      <c r="BD584" s="1058"/>
      <c r="BE584" s="1058"/>
      <c r="BF584" s="1058"/>
      <c r="BG584" s="1058"/>
      <c r="BH584" s="1058"/>
      <c r="BI584" s="1058"/>
      <c r="BJ584" s="1058"/>
      <c r="BK584" s="1058"/>
      <c r="BL584" s="1058"/>
      <c r="BM584" s="1058"/>
      <c r="BN584" s="1058"/>
      <c r="BO584" s="1058"/>
      <c r="BP584" s="1058"/>
      <c r="BQ584" s="1058"/>
      <c r="BR584" s="1058"/>
      <c r="BS584" s="1058"/>
      <c r="BT584" s="1058"/>
      <c r="BU584" s="1058"/>
      <c r="BV584" s="1058"/>
      <c r="BW584" s="1058"/>
      <c r="BX584" s="1058"/>
      <c r="BY584" s="1058"/>
      <c r="BZ584" s="1058"/>
      <c r="CA584" s="1058"/>
      <c r="CB584" s="1058"/>
      <c r="CC584" s="1058"/>
      <c r="CD584" s="1058"/>
      <c r="CE584" s="1058"/>
      <c r="CF584" s="1058"/>
      <c r="CG584" s="1058"/>
      <c r="CH584" s="1058"/>
      <c r="CI584" s="1058"/>
      <c r="CJ584" s="1058"/>
      <c r="CK584" s="1058"/>
      <c r="CL584" s="1058"/>
      <c r="CM584" s="1058"/>
      <c r="CN584" s="1058"/>
      <c r="CO584" s="1058"/>
      <c r="CP584" s="1058"/>
      <c r="CQ584" s="1058"/>
      <c r="CR584" s="1058"/>
      <c r="CS584" s="1058"/>
      <c r="CT584" s="1058"/>
      <c r="CU584" s="1058"/>
      <c r="CV584" s="1058"/>
      <c r="CW584" s="1058"/>
      <c r="CX584" s="1058"/>
      <c r="CY584" s="1058"/>
      <c r="CZ584" s="1058"/>
      <c r="DA584" s="1058"/>
      <c r="DB584" s="1058"/>
      <c r="DC584" s="1058"/>
      <c r="DD584" s="1058"/>
      <c r="DE584" s="1058"/>
      <c r="DF584" s="1058"/>
      <c r="DG584" s="1058"/>
      <c r="DH584" s="1058"/>
      <c r="DI584" s="1058"/>
      <c r="DJ584" s="1058"/>
      <c r="DK584" s="1058"/>
      <c r="DL584" s="1058"/>
      <c r="DM584" s="1058"/>
      <c r="DN584" s="1058"/>
      <c r="DO584" s="1058"/>
      <c r="DP584" s="1058"/>
      <c r="DQ584" s="1058"/>
      <c r="DR584" s="1058"/>
      <c r="DS584" s="1058"/>
      <c r="DT584" s="1058"/>
      <c r="DU584" s="1058"/>
      <c r="DV584" s="1058"/>
      <c r="DW584" s="1058"/>
      <c r="DX584" s="1058"/>
      <c r="DY584" s="1058"/>
      <c r="DZ584" s="1058"/>
      <c r="EA584" s="1058"/>
      <c r="EB584" s="1058"/>
      <c r="EC584" s="1058"/>
      <c r="ED584" s="1058"/>
      <c r="EE584" s="1058"/>
      <c r="EF584" s="1058"/>
      <c r="EG584" s="1058"/>
      <c r="EH584" s="1058"/>
      <c r="EI584" s="1058"/>
      <c r="EJ584" s="1058"/>
      <c r="EK584" s="1058"/>
      <c r="EL584" s="1058"/>
      <c r="EM584" s="1058"/>
      <c r="EN584" s="1058"/>
      <c r="EO584" s="1058"/>
      <c r="EP584" s="1058"/>
      <c r="EQ584" s="1058"/>
      <c r="ER584" s="1058"/>
      <c r="ES584" s="1058"/>
      <c r="ET584" s="1058"/>
      <c r="EU584" s="1058"/>
      <c r="EV584" s="1058"/>
      <c r="EW584" s="1058"/>
      <c r="EX584" s="1058"/>
      <c r="EY584" s="1058"/>
      <c r="EZ584" s="1058"/>
      <c r="FA584" s="1058"/>
      <c r="FB584" s="1058"/>
      <c r="FC584" s="1058"/>
      <c r="FD584" s="1058"/>
      <c r="FE584" s="1058"/>
      <c r="FF584" s="1058"/>
      <c r="FG584" s="1058"/>
      <c r="FH584" s="1058"/>
      <c r="FI584" s="1058"/>
      <c r="FJ584" s="1058"/>
      <c r="FK584" s="1058"/>
      <c r="FL584" s="1058"/>
      <c r="FM584" s="1058"/>
      <c r="FN584" s="1058"/>
      <c r="FO584" s="1058"/>
      <c r="FP584" s="1058"/>
      <c r="FQ584" s="1058"/>
      <c r="FR584" s="1058"/>
      <c r="FS584" s="1058"/>
      <c r="FT584" s="1058"/>
      <c r="FU584" s="1058"/>
      <c r="FV584" s="1058"/>
      <c r="FW584" s="1058"/>
      <c r="FX584" s="1058"/>
      <c r="FY584" s="1058"/>
      <c r="FZ584" s="1058"/>
      <c r="GA584" s="1058"/>
      <c r="GB584" s="1058"/>
      <c r="GC584" s="1058"/>
      <c r="GD584" s="1058"/>
      <c r="GE584" s="1058"/>
      <c r="GF584" s="1058"/>
      <c r="GG584" s="1058"/>
      <c r="GH584" s="1058"/>
      <c r="GI584" s="1058"/>
      <c r="GJ584" s="1058"/>
      <c r="GK584" s="1058"/>
      <c r="GL584" s="1058"/>
      <c r="GM584" s="1058"/>
      <c r="GN584" s="1058"/>
      <c r="GO584" s="1058"/>
      <c r="GP584" s="1058"/>
      <c r="GQ584" s="1058"/>
      <c r="GR584" s="1058"/>
      <c r="GS584" s="1058"/>
      <c r="GT584" s="1058"/>
      <c r="GU584" s="1058"/>
      <c r="GV584" s="1058"/>
      <c r="GW584" s="1058"/>
      <c r="GX584" s="1058"/>
      <c r="GY584" s="1058"/>
      <c r="GZ584" s="1058"/>
      <c r="HA584" s="1058"/>
      <c r="HB584" s="1058"/>
      <c r="HC584" s="1058"/>
      <c r="HD584" s="1058"/>
      <c r="HE584" s="1058"/>
      <c r="HF584" s="1058"/>
      <c r="HG584" s="1058"/>
      <c r="HH584" s="1058"/>
      <c r="HI584" s="1058"/>
      <c r="HJ584" s="1058"/>
      <c r="HK584" s="1058"/>
      <c r="HL584" s="1058"/>
      <c r="HM584" s="1058"/>
      <c r="HN584" s="1058"/>
      <c r="HO584" s="1058"/>
      <c r="HP584" s="1058"/>
      <c r="HQ584" s="1058"/>
      <c r="HR584" s="1058"/>
      <c r="HS584" s="1058"/>
      <c r="HT584" s="1058"/>
      <c r="HU584" s="1058"/>
      <c r="HV584" s="1058"/>
      <c r="HW584" s="1058"/>
      <c r="HX584" s="1058"/>
      <c r="HY584" s="1058"/>
      <c r="HZ584" s="1058"/>
      <c r="IA584" s="1058"/>
      <c r="IB584" s="1058"/>
      <c r="IC584" s="1058"/>
      <c r="ID584" s="1058"/>
      <c r="IE584" s="1058"/>
      <c r="IF584" s="1058"/>
      <c r="IG584" s="1058"/>
      <c r="IH584" s="1058"/>
      <c r="II584" s="1058"/>
      <c r="IJ584" s="1058"/>
      <c r="IK584" s="1058"/>
      <c r="IL584" s="1058"/>
      <c r="IM584" s="1058"/>
      <c r="IN584" s="1058"/>
      <c r="IO584" s="1058"/>
      <c r="IP584" s="1058"/>
      <c r="IQ584" s="1058"/>
      <c r="IR584" s="1058"/>
    </row>
    <row r="585" spans="1:252" ht="25.5">
      <c r="A585" s="261" t="s">
        <v>43</v>
      </c>
      <c r="B585" s="247" t="s">
        <v>1355</v>
      </c>
      <c r="C585" s="99"/>
      <c r="D585" s="262" t="s">
        <v>856</v>
      </c>
      <c r="E585" s="263">
        <v>1</v>
      </c>
      <c r="F585" s="781"/>
      <c r="G585" s="1230">
        <f>F585*E585</f>
        <v>0</v>
      </c>
      <c r="H585" s="1058"/>
      <c r="I585" s="1058"/>
      <c r="J585" s="1058"/>
      <c r="K585" s="1058"/>
      <c r="L585" s="1058"/>
      <c r="M585" s="1058"/>
      <c r="N585" s="1058"/>
      <c r="O585" s="1058"/>
      <c r="P585" s="1058"/>
      <c r="Q585" s="1058"/>
      <c r="R585" s="1058"/>
      <c r="S585" s="1058"/>
      <c r="T585" s="1058"/>
      <c r="U585" s="1058"/>
      <c r="V585" s="1058"/>
      <c r="W585" s="1058"/>
      <c r="X585" s="1058"/>
      <c r="Y585" s="1058"/>
      <c r="Z585" s="1058"/>
      <c r="AA585" s="1058"/>
      <c r="AB585" s="1058"/>
      <c r="AC585" s="1058"/>
      <c r="AD585" s="1058"/>
      <c r="AE585" s="1058"/>
      <c r="AF585" s="1058"/>
      <c r="AG585" s="1058"/>
      <c r="AH585" s="1058"/>
      <c r="AI585" s="1058"/>
      <c r="AJ585" s="1058"/>
      <c r="AK585" s="1058"/>
      <c r="AL585" s="1058"/>
      <c r="AM585" s="1058"/>
      <c r="AN585" s="1058"/>
      <c r="AO585" s="1058"/>
      <c r="AP585" s="1058"/>
      <c r="AQ585" s="1058"/>
      <c r="AR585" s="1058"/>
      <c r="AS585" s="1058"/>
      <c r="AT585" s="1058"/>
      <c r="AU585" s="1058"/>
      <c r="AV585" s="1058"/>
      <c r="AW585" s="1058"/>
      <c r="AX585" s="1058"/>
      <c r="AY585" s="1058"/>
      <c r="AZ585" s="1058"/>
      <c r="BA585" s="1058"/>
      <c r="BB585" s="1058"/>
      <c r="BC585" s="1058"/>
      <c r="BD585" s="1058"/>
      <c r="BE585" s="1058"/>
      <c r="BF585" s="1058"/>
      <c r="BG585" s="1058"/>
      <c r="BH585" s="1058"/>
      <c r="BI585" s="1058"/>
      <c r="BJ585" s="1058"/>
      <c r="BK585" s="1058"/>
      <c r="BL585" s="1058"/>
      <c r="BM585" s="1058"/>
      <c r="BN585" s="1058"/>
      <c r="BO585" s="1058"/>
      <c r="BP585" s="1058"/>
      <c r="BQ585" s="1058"/>
      <c r="BR585" s="1058"/>
      <c r="BS585" s="1058"/>
      <c r="BT585" s="1058"/>
      <c r="BU585" s="1058"/>
      <c r="BV585" s="1058"/>
      <c r="BW585" s="1058"/>
      <c r="BX585" s="1058"/>
      <c r="BY585" s="1058"/>
      <c r="BZ585" s="1058"/>
      <c r="CA585" s="1058"/>
      <c r="CB585" s="1058"/>
      <c r="CC585" s="1058"/>
      <c r="CD585" s="1058"/>
      <c r="CE585" s="1058"/>
      <c r="CF585" s="1058"/>
      <c r="CG585" s="1058"/>
      <c r="CH585" s="1058"/>
      <c r="CI585" s="1058"/>
      <c r="CJ585" s="1058"/>
      <c r="CK585" s="1058"/>
      <c r="CL585" s="1058"/>
      <c r="CM585" s="1058"/>
      <c r="CN585" s="1058"/>
      <c r="CO585" s="1058"/>
      <c r="CP585" s="1058"/>
      <c r="CQ585" s="1058"/>
      <c r="CR585" s="1058"/>
      <c r="CS585" s="1058"/>
      <c r="CT585" s="1058"/>
      <c r="CU585" s="1058"/>
      <c r="CV585" s="1058"/>
      <c r="CW585" s="1058"/>
      <c r="CX585" s="1058"/>
      <c r="CY585" s="1058"/>
      <c r="CZ585" s="1058"/>
      <c r="DA585" s="1058"/>
      <c r="DB585" s="1058"/>
      <c r="DC585" s="1058"/>
      <c r="DD585" s="1058"/>
      <c r="DE585" s="1058"/>
      <c r="DF585" s="1058"/>
      <c r="DG585" s="1058"/>
      <c r="DH585" s="1058"/>
      <c r="DI585" s="1058"/>
      <c r="DJ585" s="1058"/>
      <c r="DK585" s="1058"/>
      <c r="DL585" s="1058"/>
      <c r="DM585" s="1058"/>
      <c r="DN585" s="1058"/>
      <c r="DO585" s="1058"/>
      <c r="DP585" s="1058"/>
      <c r="DQ585" s="1058"/>
      <c r="DR585" s="1058"/>
      <c r="DS585" s="1058"/>
      <c r="DT585" s="1058"/>
      <c r="DU585" s="1058"/>
      <c r="DV585" s="1058"/>
      <c r="DW585" s="1058"/>
      <c r="DX585" s="1058"/>
      <c r="DY585" s="1058"/>
      <c r="DZ585" s="1058"/>
      <c r="EA585" s="1058"/>
      <c r="EB585" s="1058"/>
      <c r="EC585" s="1058"/>
      <c r="ED585" s="1058"/>
      <c r="EE585" s="1058"/>
      <c r="EF585" s="1058"/>
      <c r="EG585" s="1058"/>
      <c r="EH585" s="1058"/>
      <c r="EI585" s="1058"/>
      <c r="EJ585" s="1058"/>
      <c r="EK585" s="1058"/>
      <c r="EL585" s="1058"/>
      <c r="EM585" s="1058"/>
      <c r="EN585" s="1058"/>
      <c r="EO585" s="1058"/>
      <c r="EP585" s="1058"/>
      <c r="EQ585" s="1058"/>
      <c r="ER585" s="1058"/>
      <c r="ES585" s="1058"/>
      <c r="ET585" s="1058"/>
      <c r="EU585" s="1058"/>
      <c r="EV585" s="1058"/>
      <c r="EW585" s="1058"/>
      <c r="EX585" s="1058"/>
      <c r="EY585" s="1058"/>
      <c r="EZ585" s="1058"/>
      <c r="FA585" s="1058"/>
      <c r="FB585" s="1058"/>
      <c r="FC585" s="1058"/>
      <c r="FD585" s="1058"/>
      <c r="FE585" s="1058"/>
      <c r="FF585" s="1058"/>
      <c r="FG585" s="1058"/>
      <c r="FH585" s="1058"/>
      <c r="FI585" s="1058"/>
      <c r="FJ585" s="1058"/>
      <c r="FK585" s="1058"/>
      <c r="FL585" s="1058"/>
      <c r="FM585" s="1058"/>
      <c r="FN585" s="1058"/>
      <c r="FO585" s="1058"/>
      <c r="FP585" s="1058"/>
      <c r="FQ585" s="1058"/>
      <c r="FR585" s="1058"/>
      <c r="FS585" s="1058"/>
      <c r="FT585" s="1058"/>
      <c r="FU585" s="1058"/>
      <c r="FV585" s="1058"/>
      <c r="FW585" s="1058"/>
      <c r="FX585" s="1058"/>
      <c r="FY585" s="1058"/>
      <c r="FZ585" s="1058"/>
      <c r="GA585" s="1058"/>
      <c r="GB585" s="1058"/>
      <c r="GC585" s="1058"/>
      <c r="GD585" s="1058"/>
      <c r="GE585" s="1058"/>
      <c r="GF585" s="1058"/>
      <c r="GG585" s="1058"/>
      <c r="GH585" s="1058"/>
      <c r="GI585" s="1058"/>
      <c r="GJ585" s="1058"/>
      <c r="GK585" s="1058"/>
      <c r="GL585" s="1058"/>
      <c r="GM585" s="1058"/>
      <c r="GN585" s="1058"/>
      <c r="GO585" s="1058"/>
      <c r="GP585" s="1058"/>
      <c r="GQ585" s="1058"/>
      <c r="GR585" s="1058"/>
      <c r="GS585" s="1058"/>
      <c r="GT585" s="1058"/>
      <c r="GU585" s="1058"/>
      <c r="GV585" s="1058"/>
      <c r="GW585" s="1058"/>
      <c r="GX585" s="1058"/>
      <c r="GY585" s="1058"/>
      <c r="GZ585" s="1058"/>
      <c r="HA585" s="1058"/>
      <c r="HB585" s="1058"/>
      <c r="HC585" s="1058"/>
      <c r="HD585" s="1058"/>
      <c r="HE585" s="1058"/>
      <c r="HF585" s="1058"/>
      <c r="HG585" s="1058"/>
      <c r="HH585" s="1058"/>
      <c r="HI585" s="1058"/>
      <c r="HJ585" s="1058"/>
      <c r="HK585" s="1058"/>
      <c r="HL585" s="1058"/>
      <c r="HM585" s="1058"/>
      <c r="HN585" s="1058"/>
      <c r="HO585" s="1058"/>
      <c r="HP585" s="1058"/>
      <c r="HQ585" s="1058"/>
      <c r="HR585" s="1058"/>
      <c r="HS585" s="1058"/>
      <c r="HT585" s="1058"/>
      <c r="HU585" s="1058"/>
      <c r="HV585" s="1058"/>
      <c r="HW585" s="1058"/>
      <c r="HX585" s="1058"/>
      <c r="HY585" s="1058"/>
      <c r="HZ585" s="1058"/>
      <c r="IA585" s="1058"/>
      <c r="IB585" s="1058"/>
      <c r="IC585" s="1058"/>
      <c r="ID585" s="1058"/>
      <c r="IE585" s="1058"/>
      <c r="IF585" s="1058"/>
      <c r="IG585" s="1058"/>
      <c r="IH585" s="1058"/>
      <c r="II585" s="1058"/>
      <c r="IJ585" s="1058"/>
      <c r="IK585" s="1058"/>
      <c r="IL585" s="1058"/>
      <c r="IM585" s="1058"/>
      <c r="IN585" s="1058"/>
      <c r="IO585" s="1058"/>
      <c r="IP585" s="1058"/>
      <c r="IQ585" s="1058"/>
      <c r="IR585" s="1058"/>
    </row>
    <row r="586" spans="1:252">
      <c r="A586" s="1240"/>
      <c r="B586" s="1251"/>
      <c r="C586" s="1245"/>
      <c r="D586" s="1223"/>
      <c r="E586" s="1255"/>
      <c r="F586" s="1517"/>
      <c r="G586" s="1058"/>
      <c r="H586" s="1058"/>
      <c r="I586" s="1058"/>
      <c r="J586" s="1058"/>
      <c r="K586" s="1058"/>
      <c r="L586" s="1058"/>
      <c r="M586" s="1058"/>
      <c r="N586" s="1058"/>
      <c r="O586" s="1058"/>
      <c r="P586" s="1058"/>
      <c r="Q586" s="1058"/>
      <c r="R586" s="1058"/>
      <c r="S586" s="1058"/>
      <c r="T586" s="1058"/>
      <c r="U586" s="1058"/>
      <c r="V586" s="1058"/>
      <c r="W586" s="1058"/>
      <c r="X586" s="1058"/>
      <c r="Y586" s="1058"/>
      <c r="Z586" s="1058"/>
      <c r="AA586" s="1058"/>
      <c r="AB586" s="1058"/>
      <c r="AC586" s="1058"/>
      <c r="AD586" s="1058"/>
      <c r="AE586" s="1058"/>
      <c r="AF586" s="1058"/>
      <c r="AG586" s="1058"/>
      <c r="AH586" s="1058"/>
      <c r="AI586" s="1058"/>
      <c r="AJ586" s="1058"/>
      <c r="AK586" s="1058"/>
      <c r="AL586" s="1058"/>
      <c r="AM586" s="1058"/>
      <c r="AN586" s="1058"/>
      <c r="AO586" s="1058"/>
      <c r="AP586" s="1058"/>
      <c r="AQ586" s="1058"/>
      <c r="AR586" s="1058"/>
      <c r="AS586" s="1058"/>
      <c r="AT586" s="1058"/>
      <c r="AU586" s="1058"/>
      <c r="AV586" s="1058"/>
      <c r="AW586" s="1058"/>
      <c r="AX586" s="1058"/>
      <c r="AY586" s="1058"/>
      <c r="AZ586" s="1058"/>
      <c r="BA586" s="1058"/>
      <c r="BB586" s="1058"/>
      <c r="BC586" s="1058"/>
      <c r="BD586" s="1058"/>
      <c r="BE586" s="1058"/>
      <c r="BF586" s="1058"/>
      <c r="BG586" s="1058"/>
      <c r="BH586" s="1058"/>
      <c r="BI586" s="1058"/>
      <c r="BJ586" s="1058"/>
      <c r="BK586" s="1058"/>
      <c r="BL586" s="1058"/>
      <c r="BM586" s="1058"/>
      <c r="BN586" s="1058"/>
      <c r="BO586" s="1058"/>
      <c r="BP586" s="1058"/>
      <c r="BQ586" s="1058"/>
      <c r="BR586" s="1058"/>
      <c r="BS586" s="1058"/>
      <c r="BT586" s="1058"/>
      <c r="BU586" s="1058"/>
      <c r="BV586" s="1058"/>
      <c r="BW586" s="1058"/>
      <c r="BX586" s="1058"/>
      <c r="BY586" s="1058"/>
      <c r="BZ586" s="1058"/>
      <c r="CA586" s="1058"/>
      <c r="CB586" s="1058"/>
      <c r="CC586" s="1058"/>
      <c r="CD586" s="1058"/>
      <c r="CE586" s="1058"/>
      <c r="CF586" s="1058"/>
      <c r="CG586" s="1058"/>
      <c r="CH586" s="1058"/>
      <c r="CI586" s="1058"/>
      <c r="CJ586" s="1058"/>
      <c r="CK586" s="1058"/>
      <c r="CL586" s="1058"/>
      <c r="CM586" s="1058"/>
      <c r="CN586" s="1058"/>
      <c r="CO586" s="1058"/>
      <c r="CP586" s="1058"/>
      <c r="CQ586" s="1058"/>
      <c r="CR586" s="1058"/>
      <c r="CS586" s="1058"/>
      <c r="CT586" s="1058"/>
      <c r="CU586" s="1058"/>
      <c r="CV586" s="1058"/>
      <c r="CW586" s="1058"/>
      <c r="CX586" s="1058"/>
      <c r="CY586" s="1058"/>
      <c r="CZ586" s="1058"/>
      <c r="DA586" s="1058"/>
      <c r="DB586" s="1058"/>
      <c r="DC586" s="1058"/>
      <c r="DD586" s="1058"/>
      <c r="DE586" s="1058"/>
      <c r="DF586" s="1058"/>
      <c r="DG586" s="1058"/>
      <c r="DH586" s="1058"/>
      <c r="DI586" s="1058"/>
      <c r="DJ586" s="1058"/>
      <c r="DK586" s="1058"/>
      <c r="DL586" s="1058"/>
      <c r="DM586" s="1058"/>
      <c r="DN586" s="1058"/>
      <c r="DO586" s="1058"/>
      <c r="DP586" s="1058"/>
      <c r="DQ586" s="1058"/>
      <c r="DR586" s="1058"/>
      <c r="DS586" s="1058"/>
      <c r="DT586" s="1058"/>
      <c r="DU586" s="1058"/>
      <c r="DV586" s="1058"/>
      <c r="DW586" s="1058"/>
      <c r="DX586" s="1058"/>
      <c r="DY586" s="1058"/>
      <c r="DZ586" s="1058"/>
      <c r="EA586" s="1058"/>
      <c r="EB586" s="1058"/>
      <c r="EC586" s="1058"/>
      <c r="ED586" s="1058"/>
      <c r="EE586" s="1058"/>
      <c r="EF586" s="1058"/>
      <c r="EG586" s="1058"/>
      <c r="EH586" s="1058"/>
      <c r="EI586" s="1058"/>
      <c r="EJ586" s="1058"/>
      <c r="EK586" s="1058"/>
      <c r="EL586" s="1058"/>
      <c r="EM586" s="1058"/>
      <c r="EN586" s="1058"/>
      <c r="EO586" s="1058"/>
      <c r="EP586" s="1058"/>
      <c r="EQ586" s="1058"/>
      <c r="ER586" s="1058"/>
      <c r="ES586" s="1058"/>
      <c r="ET586" s="1058"/>
      <c r="EU586" s="1058"/>
      <c r="EV586" s="1058"/>
      <c r="EW586" s="1058"/>
      <c r="EX586" s="1058"/>
      <c r="EY586" s="1058"/>
      <c r="EZ586" s="1058"/>
      <c r="FA586" s="1058"/>
      <c r="FB586" s="1058"/>
      <c r="FC586" s="1058"/>
      <c r="FD586" s="1058"/>
      <c r="FE586" s="1058"/>
      <c r="FF586" s="1058"/>
      <c r="FG586" s="1058"/>
      <c r="FH586" s="1058"/>
      <c r="FI586" s="1058"/>
      <c r="FJ586" s="1058"/>
      <c r="FK586" s="1058"/>
      <c r="FL586" s="1058"/>
      <c r="FM586" s="1058"/>
      <c r="FN586" s="1058"/>
      <c r="FO586" s="1058"/>
      <c r="FP586" s="1058"/>
      <c r="FQ586" s="1058"/>
      <c r="FR586" s="1058"/>
      <c r="FS586" s="1058"/>
      <c r="FT586" s="1058"/>
      <c r="FU586" s="1058"/>
      <c r="FV586" s="1058"/>
      <c r="FW586" s="1058"/>
      <c r="FX586" s="1058"/>
      <c r="FY586" s="1058"/>
      <c r="FZ586" s="1058"/>
      <c r="GA586" s="1058"/>
      <c r="GB586" s="1058"/>
      <c r="GC586" s="1058"/>
      <c r="GD586" s="1058"/>
      <c r="GE586" s="1058"/>
      <c r="GF586" s="1058"/>
      <c r="GG586" s="1058"/>
      <c r="GH586" s="1058"/>
      <c r="GI586" s="1058"/>
      <c r="GJ586" s="1058"/>
      <c r="GK586" s="1058"/>
      <c r="GL586" s="1058"/>
      <c r="GM586" s="1058"/>
      <c r="GN586" s="1058"/>
      <c r="GO586" s="1058"/>
      <c r="GP586" s="1058"/>
      <c r="GQ586" s="1058"/>
      <c r="GR586" s="1058"/>
      <c r="GS586" s="1058"/>
      <c r="GT586" s="1058"/>
      <c r="GU586" s="1058"/>
      <c r="GV586" s="1058"/>
      <c r="GW586" s="1058"/>
      <c r="GX586" s="1058"/>
      <c r="GY586" s="1058"/>
      <c r="GZ586" s="1058"/>
      <c r="HA586" s="1058"/>
      <c r="HB586" s="1058"/>
      <c r="HC586" s="1058"/>
      <c r="HD586" s="1058"/>
      <c r="HE586" s="1058"/>
      <c r="HF586" s="1058"/>
      <c r="HG586" s="1058"/>
      <c r="HH586" s="1058"/>
      <c r="HI586" s="1058"/>
      <c r="HJ586" s="1058"/>
      <c r="HK586" s="1058"/>
      <c r="HL586" s="1058"/>
      <c r="HM586" s="1058"/>
      <c r="HN586" s="1058"/>
      <c r="HO586" s="1058"/>
      <c r="HP586" s="1058"/>
      <c r="HQ586" s="1058"/>
      <c r="HR586" s="1058"/>
      <c r="HS586" s="1058"/>
      <c r="HT586" s="1058"/>
      <c r="HU586" s="1058"/>
      <c r="HV586" s="1058"/>
      <c r="HW586" s="1058"/>
      <c r="HX586" s="1058"/>
      <c r="HY586" s="1058"/>
      <c r="HZ586" s="1058"/>
      <c r="IA586" s="1058"/>
      <c r="IB586" s="1058"/>
      <c r="IC586" s="1058"/>
      <c r="ID586" s="1058"/>
      <c r="IE586" s="1058"/>
      <c r="IF586" s="1058"/>
      <c r="IG586" s="1058"/>
      <c r="IH586" s="1058"/>
      <c r="II586" s="1058"/>
      <c r="IJ586" s="1058"/>
      <c r="IK586" s="1058"/>
      <c r="IL586" s="1058"/>
      <c r="IM586" s="1058"/>
      <c r="IN586" s="1058"/>
      <c r="IO586" s="1058"/>
      <c r="IP586" s="1058"/>
      <c r="IQ586" s="1058"/>
      <c r="IR586" s="1058"/>
    </row>
    <row r="587" spans="1:252" ht="25.5">
      <c r="A587" s="1376" t="s">
        <v>44</v>
      </c>
      <c r="B587" s="1377" t="s">
        <v>1007</v>
      </c>
      <c r="C587" s="1378"/>
      <c r="D587" s="1379" t="s">
        <v>1004</v>
      </c>
      <c r="E587" s="1380">
        <v>1</v>
      </c>
      <c r="F587" s="786"/>
      <c r="G587" s="1381">
        <f>F587*E587</f>
        <v>0</v>
      </c>
      <c r="H587" s="1058"/>
      <c r="I587" s="1058"/>
      <c r="J587" s="1058"/>
      <c r="K587" s="1058"/>
      <c r="L587" s="1058"/>
      <c r="M587" s="1058"/>
      <c r="N587" s="1058"/>
      <c r="O587" s="1058"/>
      <c r="P587" s="1058"/>
      <c r="Q587" s="1058"/>
      <c r="R587" s="1058"/>
      <c r="S587" s="1058"/>
      <c r="T587" s="1058"/>
      <c r="U587" s="1058"/>
      <c r="V587" s="1058"/>
      <c r="W587" s="1058"/>
      <c r="X587" s="1058"/>
      <c r="Y587" s="1058"/>
      <c r="Z587" s="1058"/>
      <c r="AA587" s="1058"/>
      <c r="AB587" s="1058"/>
      <c r="AC587" s="1058"/>
      <c r="AD587" s="1058"/>
      <c r="AE587" s="1058"/>
      <c r="AF587" s="1058"/>
      <c r="AG587" s="1058"/>
      <c r="AH587" s="1058"/>
      <c r="AI587" s="1058"/>
      <c r="AJ587" s="1058"/>
      <c r="AK587" s="1058"/>
      <c r="AL587" s="1058"/>
      <c r="AM587" s="1058"/>
      <c r="AN587" s="1058"/>
      <c r="AO587" s="1058"/>
      <c r="AP587" s="1058"/>
      <c r="AQ587" s="1058"/>
      <c r="AR587" s="1058"/>
      <c r="AS587" s="1058"/>
      <c r="AT587" s="1058"/>
      <c r="AU587" s="1058"/>
      <c r="AV587" s="1058"/>
      <c r="AW587" s="1058"/>
      <c r="AX587" s="1058"/>
      <c r="AY587" s="1058"/>
      <c r="AZ587" s="1058"/>
      <c r="BA587" s="1058"/>
      <c r="BB587" s="1058"/>
      <c r="BC587" s="1058"/>
      <c r="BD587" s="1058"/>
      <c r="BE587" s="1058"/>
      <c r="BF587" s="1058"/>
      <c r="BG587" s="1058"/>
      <c r="BH587" s="1058"/>
      <c r="BI587" s="1058"/>
      <c r="BJ587" s="1058"/>
      <c r="BK587" s="1058"/>
      <c r="BL587" s="1058"/>
      <c r="BM587" s="1058"/>
      <c r="BN587" s="1058"/>
      <c r="BO587" s="1058"/>
      <c r="BP587" s="1058"/>
      <c r="BQ587" s="1058"/>
      <c r="BR587" s="1058"/>
      <c r="BS587" s="1058"/>
      <c r="BT587" s="1058"/>
      <c r="BU587" s="1058"/>
      <c r="BV587" s="1058"/>
      <c r="BW587" s="1058"/>
      <c r="BX587" s="1058"/>
      <c r="BY587" s="1058"/>
      <c r="BZ587" s="1058"/>
      <c r="CA587" s="1058"/>
      <c r="CB587" s="1058"/>
      <c r="CC587" s="1058"/>
      <c r="CD587" s="1058"/>
      <c r="CE587" s="1058"/>
      <c r="CF587" s="1058"/>
      <c r="CG587" s="1058"/>
      <c r="CH587" s="1058"/>
      <c r="CI587" s="1058"/>
      <c r="CJ587" s="1058"/>
      <c r="CK587" s="1058"/>
      <c r="CL587" s="1058"/>
      <c r="CM587" s="1058"/>
      <c r="CN587" s="1058"/>
      <c r="CO587" s="1058"/>
      <c r="CP587" s="1058"/>
      <c r="CQ587" s="1058"/>
      <c r="CR587" s="1058"/>
      <c r="CS587" s="1058"/>
      <c r="CT587" s="1058"/>
      <c r="CU587" s="1058"/>
      <c r="CV587" s="1058"/>
      <c r="CW587" s="1058"/>
      <c r="CX587" s="1058"/>
      <c r="CY587" s="1058"/>
      <c r="CZ587" s="1058"/>
      <c r="DA587" s="1058"/>
      <c r="DB587" s="1058"/>
      <c r="DC587" s="1058"/>
      <c r="DD587" s="1058"/>
      <c r="DE587" s="1058"/>
      <c r="DF587" s="1058"/>
      <c r="DG587" s="1058"/>
      <c r="DH587" s="1058"/>
      <c r="DI587" s="1058"/>
      <c r="DJ587" s="1058"/>
      <c r="DK587" s="1058"/>
      <c r="DL587" s="1058"/>
      <c r="DM587" s="1058"/>
      <c r="DN587" s="1058"/>
      <c r="DO587" s="1058"/>
      <c r="DP587" s="1058"/>
      <c r="DQ587" s="1058"/>
      <c r="DR587" s="1058"/>
      <c r="DS587" s="1058"/>
      <c r="DT587" s="1058"/>
      <c r="DU587" s="1058"/>
      <c r="DV587" s="1058"/>
      <c r="DW587" s="1058"/>
      <c r="DX587" s="1058"/>
      <c r="DY587" s="1058"/>
      <c r="DZ587" s="1058"/>
      <c r="EA587" s="1058"/>
      <c r="EB587" s="1058"/>
      <c r="EC587" s="1058"/>
      <c r="ED587" s="1058"/>
      <c r="EE587" s="1058"/>
      <c r="EF587" s="1058"/>
      <c r="EG587" s="1058"/>
      <c r="EH587" s="1058"/>
      <c r="EI587" s="1058"/>
      <c r="EJ587" s="1058"/>
      <c r="EK587" s="1058"/>
      <c r="EL587" s="1058"/>
      <c r="EM587" s="1058"/>
      <c r="EN587" s="1058"/>
      <c r="EO587" s="1058"/>
      <c r="EP587" s="1058"/>
      <c r="EQ587" s="1058"/>
      <c r="ER587" s="1058"/>
      <c r="ES587" s="1058"/>
      <c r="ET587" s="1058"/>
      <c r="EU587" s="1058"/>
      <c r="EV587" s="1058"/>
      <c r="EW587" s="1058"/>
      <c r="EX587" s="1058"/>
      <c r="EY587" s="1058"/>
      <c r="EZ587" s="1058"/>
      <c r="FA587" s="1058"/>
      <c r="FB587" s="1058"/>
      <c r="FC587" s="1058"/>
      <c r="FD587" s="1058"/>
      <c r="FE587" s="1058"/>
      <c r="FF587" s="1058"/>
      <c r="FG587" s="1058"/>
      <c r="FH587" s="1058"/>
      <c r="FI587" s="1058"/>
      <c r="FJ587" s="1058"/>
      <c r="FK587" s="1058"/>
      <c r="FL587" s="1058"/>
      <c r="FM587" s="1058"/>
      <c r="FN587" s="1058"/>
      <c r="FO587" s="1058"/>
      <c r="FP587" s="1058"/>
      <c r="FQ587" s="1058"/>
      <c r="FR587" s="1058"/>
      <c r="FS587" s="1058"/>
      <c r="FT587" s="1058"/>
      <c r="FU587" s="1058"/>
      <c r="FV587" s="1058"/>
      <c r="FW587" s="1058"/>
      <c r="FX587" s="1058"/>
      <c r="FY587" s="1058"/>
      <c r="FZ587" s="1058"/>
      <c r="GA587" s="1058"/>
      <c r="GB587" s="1058"/>
      <c r="GC587" s="1058"/>
      <c r="GD587" s="1058"/>
      <c r="GE587" s="1058"/>
      <c r="GF587" s="1058"/>
      <c r="GG587" s="1058"/>
      <c r="GH587" s="1058"/>
      <c r="GI587" s="1058"/>
      <c r="GJ587" s="1058"/>
      <c r="GK587" s="1058"/>
      <c r="GL587" s="1058"/>
      <c r="GM587" s="1058"/>
      <c r="GN587" s="1058"/>
      <c r="GO587" s="1058"/>
      <c r="GP587" s="1058"/>
      <c r="GQ587" s="1058"/>
      <c r="GR587" s="1058"/>
      <c r="GS587" s="1058"/>
      <c r="GT587" s="1058"/>
      <c r="GU587" s="1058"/>
      <c r="GV587" s="1058"/>
      <c r="GW587" s="1058"/>
      <c r="GX587" s="1058"/>
      <c r="GY587" s="1058"/>
      <c r="GZ587" s="1058"/>
      <c r="HA587" s="1058"/>
      <c r="HB587" s="1058"/>
      <c r="HC587" s="1058"/>
      <c r="HD587" s="1058"/>
      <c r="HE587" s="1058"/>
      <c r="HF587" s="1058"/>
      <c r="HG587" s="1058"/>
      <c r="HH587" s="1058"/>
      <c r="HI587" s="1058"/>
      <c r="HJ587" s="1058"/>
      <c r="HK587" s="1058"/>
      <c r="HL587" s="1058"/>
      <c r="HM587" s="1058"/>
      <c r="HN587" s="1058"/>
      <c r="HO587" s="1058"/>
      <c r="HP587" s="1058"/>
      <c r="HQ587" s="1058"/>
      <c r="HR587" s="1058"/>
      <c r="HS587" s="1058"/>
      <c r="HT587" s="1058"/>
      <c r="HU587" s="1058"/>
      <c r="HV587" s="1058"/>
      <c r="HW587" s="1058"/>
      <c r="HX587" s="1058"/>
      <c r="HY587" s="1058"/>
      <c r="HZ587" s="1058"/>
      <c r="IA587" s="1058"/>
      <c r="IB587" s="1058"/>
      <c r="IC587" s="1058"/>
      <c r="ID587" s="1058"/>
      <c r="IE587" s="1058"/>
      <c r="IF587" s="1058"/>
      <c r="IG587" s="1058"/>
      <c r="IH587" s="1058"/>
      <c r="II587" s="1058"/>
      <c r="IJ587" s="1058"/>
      <c r="IK587" s="1058"/>
      <c r="IL587" s="1058"/>
      <c r="IM587" s="1058"/>
      <c r="IN587" s="1058"/>
      <c r="IO587" s="1058"/>
      <c r="IP587" s="1058"/>
      <c r="IQ587" s="1058"/>
      <c r="IR587" s="1058"/>
    </row>
    <row r="588" spans="1:252">
      <c r="A588" s="1382"/>
      <c r="B588" s="1383" t="s">
        <v>1354</v>
      </c>
      <c r="C588" s="1384"/>
      <c r="D588" s="1199"/>
      <c r="E588" s="1270"/>
      <c r="F588" s="1517"/>
      <c r="G588" s="1230">
        <f>SUM(G550:G587)</f>
        <v>0</v>
      </c>
      <c r="H588" s="1058"/>
      <c r="I588" s="1058"/>
      <c r="J588" s="1058"/>
      <c r="K588" s="1058"/>
      <c r="L588" s="1058"/>
      <c r="M588" s="1058"/>
      <c r="N588" s="1058"/>
      <c r="O588" s="1058"/>
      <c r="P588" s="1058"/>
      <c r="Q588" s="1058"/>
      <c r="R588" s="1058"/>
      <c r="S588" s="1058"/>
      <c r="T588" s="1058"/>
      <c r="U588" s="1058"/>
      <c r="V588" s="1058"/>
      <c r="W588" s="1058"/>
      <c r="X588" s="1058"/>
      <c r="Y588" s="1058"/>
      <c r="Z588" s="1058"/>
      <c r="AA588" s="1058"/>
      <c r="AB588" s="1058"/>
      <c r="AC588" s="1058"/>
      <c r="AD588" s="1058"/>
      <c r="AE588" s="1058"/>
      <c r="AF588" s="1058"/>
      <c r="AG588" s="1058"/>
      <c r="AH588" s="1058"/>
      <c r="AI588" s="1058"/>
      <c r="AJ588" s="1058"/>
      <c r="AK588" s="1058"/>
      <c r="AL588" s="1058"/>
      <c r="AM588" s="1058"/>
      <c r="AN588" s="1058"/>
      <c r="AO588" s="1058"/>
      <c r="AP588" s="1058"/>
      <c r="AQ588" s="1058"/>
      <c r="AR588" s="1058"/>
      <c r="AS588" s="1058"/>
      <c r="AT588" s="1058"/>
      <c r="AU588" s="1058"/>
      <c r="AV588" s="1058"/>
      <c r="AW588" s="1058"/>
      <c r="AX588" s="1058"/>
      <c r="AY588" s="1058"/>
      <c r="AZ588" s="1058"/>
      <c r="BA588" s="1058"/>
      <c r="BB588" s="1058"/>
      <c r="BC588" s="1058"/>
      <c r="BD588" s="1058"/>
      <c r="BE588" s="1058"/>
      <c r="BF588" s="1058"/>
      <c r="BG588" s="1058"/>
      <c r="BH588" s="1058"/>
      <c r="BI588" s="1058"/>
      <c r="BJ588" s="1058"/>
      <c r="BK588" s="1058"/>
      <c r="BL588" s="1058"/>
      <c r="BM588" s="1058"/>
      <c r="BN588" s="1058"/>
      <c r="BO588" s="1058"/>
      <c r="BP588" s="1058"/>
      <c r="BQ588" s="1058"/>
      <c r="BR588" s="1058"/>
      <c r="BS588" s="1058"/>
      <c r="BT588" s="1058"/>
      <c r="BU588" s="1058"/>
      <c r="BV588" s="1058"/>
      <c r="BW588" s="1058"/>
      <c r="BX588" s="1058"/>
      <c r="BY588" s="1058"/>
      <c r="BZ588" s="1058"/>
      <c r="CA588" s="1058"/>
      <c r="CB588" s="1058"/>
      <c r="CC588" s="1058"/>
      <c r="CD588" s="1058"/>
      <c r="CE588" s="1058"/>
      <c r="CF588" s="1058"/>
      <c r="CG588" s="1058"/>
      <c r="CH588" s="1058"/>
      <c r="CI588" s="1058"/>
      <c r="CJ588" s="1058"/>
      <c r="CK588" s="1058"/>
      <c r="CL588" s="1058"/>
      <c r="CM588" s="1058"/>
      <c r="CN588" s="1058"/>
      <c r="CO588" s="1058"/>
      <c r="CP588" s="1058"/>
      <c r="CQ588" s="1058"/>
      <c r="CR588" s="1058"/>
      <c r="CS588" s="1058"/>
      <c r="CT588" s="1058"/>
      <c r="CU588" s="1058"/>
      <c r="CV588" s="1058"/>
      <c r="CW588" s="1058"/>
      <c r="CX588" s="1058"/>
      <c r="CY588" s="1058"/>
      <c r="CZ588" s="1058"/>
      <c r="DA588" s="1058"/>
      <c r="DB588" s="1058"/>
      <c r="DC588" s="1058"/>
      <c r="DD588" s="1058"/>
      <c r="DE588" s="1058"/>
      <c r="DF588" s="1058"/>
      <c r="DG588" s="1058"/>
      <c r="DH588" s="1058"/>
      <c r="DI588" s="1058"/>
      <c r="DJ588" s="1058"/>
      <c r="DK588" s="1058"/>
      <c r="DL588" s="1058"/>
      <c r="DM588" s="1058"/>
      <c r="DN588" s="1058"/>
      <c r="DO588" s="1058"/>
      <c r="DP588" s="1058"/>
      <c r="DQ588" s="1058"/>
      <c r="DR588" s="1058"/>
      <c r="DS588" s="1058"/>
      <c r="DT588" s="1058"/>
      <c r="DU588" s="1058"/>
      <c r="DV588" s="1058"/>
      <c r="DW588" s="1058"/>
      <c r="DX588" s="1058"/>
      <c r="DY588" s="1058"/>
      <c r="DZ588" s="1058"/>
      <c r="EA588" s="1058"/>
      <c r="EB588" s="1058"/>
      <c r="EC588" s="1058"/>
      <c r="ED588" s="1058"/>
      <c r="EE588" s="1058"/>
      <c r="EF588" s="1058"/>
      <c r="EG588" s="1058"/>
      <c r="EH588" s="1058"/>
      <c r="EI588" s="1058"/>
      <c r="EJ588" s="1058"/>
      <c r="EK588" s="1058"/>
      <c r="EL588" s="1058"/>
      <c r="EM588" s="1058"/>
      <c r="EN588" s="1058"/>
      <c r="EO588" s="1058"/>
      <c r="EP588" s="1058"/>
      <c r="EQ588" s="1058"/>
      <c r="ER588" s="1058"/>
      <c r="ES588" s="1058"/>
      <c r="ET588" s="1058"/>
      <c r="EU588" s="1058"/>
      <c r="EV588" s="1058"/>
      <c r="EW588" s="1058"/>
      <c r="EX588" s="1058"/>
      <c r="EY588" s="1058"/>
      <c r="EZ588" s="1058"/>
      <c r="FA588" s="1058"/>
      <c r="FB588" s="1058"/>
      <c r="FC588" s="1058"/>
      <c r="FD588" s="1058"/>
      <c r="FE588" s="1058"/>
      <c r="FF588" s="1058"/>
      <c r="FG588" s="1058"/>
      <c r="FH588" s="1058"/>
      <c r="FI588" s="1058"/>
      <c r="FJ588" s="1058"/>
      <c r="FK588" s="1058"/>
      <c r="FL588" s="1058"/>
      <c r="FM588" s="1058"/>
      <c r="FN588" s="1058"/>
      <c r="FO588" s="1058"/>
      <c r="FP588" s="1058"/>
      <c r="FQ588" s="1058"/>
      <c r="FR588" s="1058"/>
      <c r="FS588" s="1058"/>
      <c r="FT588" s="1058"/>
      <c r="FU588" s="1058"/>
      <c r="FV588" s="1058"/>
      <c r="FW588" s="1058"/>
      <c r="FX588" s="1058"/>
      <c r="FY588" s="1058"/>
      <c r="FZ588" s="1058"/>
      <c r="GA588" s="1058"/>
      <c r="GB588" s="1058"/>
      <c r="GC588" s="1058"/>
      <c r="GD588" s="1058"/>
      <c r="GE588" s="1058"/>
      <c r="GF588" s="1058"/>
      <c r="GG588" s="1058"/>
      <c r="GH588" s="1058"/>
      <c r="GI588" s="1058"/>
      <c r="GJ588" s="1058"/>
      <c r="GK588" s="1058"/>
      <c r="GL588" s="1058"/>
      <c r="GM588" s="1058"/>
      <c r="GN588" s="1058"/>
      <c r="GO588" s="1058"/>
      <c r="GP588" s="1058"/>
      <c r="GQ588" s="1058"/>
      <c r="GR588" s="1058"/>
      <c r="GS588" s="1058"/>
      <c r="GT588" s="1058"/>
      <c r="GU588" s="1058"/>
      <c r="GV588" s="1058"/>
      <c r="GW588" s="1058"/>
      <c r="GX588" s="1058"/>
      <c r="GY588" s="1058"/>
      <c r="GZ588" s="1058"/>
      <c r="HA588" s="1058"/>
      <c r="HB588" s="1058"/>
      <c r="HC588" s="1058"/>
      <c r="HD588" s="1058"/>
      <c r="HE588" s="1058"/>
      <c r="HF588" s="1058"/>
      <c r="HG588" s="1058"/>
      <c r="HH588" s="1058"/>
      <c r="HI588" s="1058"/>
      <c r="HJ588" s="1058"/>
      <c r="HK588" s="1058"/>
      <c r="HL588" s="1058"/>
      <c r="HM588" s="1058"/>
      <c r="HN588" s="1058"/>
      <c r="HO588" s="1058"/>
      <c r="HP588" s="1058"/>
      <c r="HQ588" s="1058"/>
      <c r="HR588" s="1058"/>
      <c r="HS588" s="1058"/>
      <c r="HT588" s="1058"/>
      <c r="HU588" s="1058"/>
      <c r="HV588" s="1058"/>
      <c r="HW588" s="1058"/>
      <c r="HX588" s="1058"/>
      <c r="HY588" s="1058"/>
      <c r="HZ588" s="1058"/>
      <c r="IA588" s="1058"/>
      <c r="IB588" s="1058"/>
      <c r="IC588" s="1058"/>
      <c r="ID588" s="1058"/>
      <c r="IE588" s="1058"/>
      <c r="IF588" s="1058"/>
      <c r="IG588" s="1058"/>
      <c r="IH588" s="1058"/>
      <c r="II588" s="1058"/>
      <c r="IJ588" s="1058"/>
      <c r="IK588" s="1058"/>
      <c r="IL588" s="1058"/>
      <c r="IM588" s="1058"/>
      <c r="IN588" s="1058"/>
      <c r="IO588" s="1058"/>
      <c r="IP588" s="1058"/>
      <c r="IQ588" s="1058"/>
      <c r="IR588" s="1058"/>
    </row>
    <row r="589" spans="1:252">
      <c r="A589" s="1382"/>
      <c r="B589" s="1383"/>
      <c r="C589" s="1384"/>
      <c r="D589" s="1199"/>
      <c r="E589" s="1270"/>
      <c r="F589" s="1517"/>
      <c r="G589" s="1230"/>
      <c r="H589" s="1058"/>
      <c r="I589" s="1058"/>
      <c r="J589" s="1058"/>
      <c r="K589" s="1058"/>
      <c r="L589" s="1058"/>
      <c r="M589" s="1058"/>
      <c r="N589" s="1058"/>
      <c r="O589" s="1058"/>
      <c r="P589" s="1058"/>
      <c r="Q589" s="1058"/>
      <c r="R589" s="1058"/>
      <c r="S589" s="1058"/>
      <c r="T589" s="1058"/>
      <c r="U589" s="1058"/>
      <c r="V589" s="1058"/>
      <c r="W589" s="1058"/>
      <c r="X589" s="1058"/>
      <c r="Y589" s="1058"/>
      <c r="Z589" s="1058"/>
      <c r="AA589" s="1058"/>
      <c r="AB589" s="1058"/>
      <c r="AC589" s="1058"/>
      <c r="AD589" s="1058"/>
      <c r="AE589" s="1058"/>
      <c r="AF589" s="1058"/>
      <c r="AG589" s="1058"/>
      <c r="AH589" s="1058"/>
      <c r="AI589" s="1058"/>
      <c r="AJ589" s="1058"/>
      <c r="AK589" s="1058"/>
      <c r="AL589" s="1058"/>
      <c r="AM589" s="1058"/>
      <c r="AN589" s="1058"/>
      <c r="AO589" s="1058"/>
      <c r="AP589" s="1058"/>
      <c r="AQ589" s="1058"/>
      <c r="AR589" s="1058"/>
      <c r="AS589" s="1058"/>
      <c r="AT589" s="1058"/>
      <c r="AU589" s="1058"/>
      <c r="AV589" s="1058"/>
      <c r="AW589" s="1058"/>
      <c r="AX589" s="1058"/>
      <c r="AY589" s="1058"/>
      <c r="AZ589" s="1058"/>
      <c r="BA589" s="1058"/>
      <c r="BB589" s="1058"/>
      <c r="BC589" s="1058"/>
      <c r="BD589" s="1058"/>
      <c r="BE589" s="1058"/>
      <c r="BF589" s="1058"/>
      <c r="BG589" s="1058"/>
      <c r="BH589" s="1058"/>
      <c r="BI589" s="1058"/>
      <c r="BJ589" s="1058"/>
      <c r="BK589" s="1058"/>
      <c r="BL589" s="1058"/>
      <c r="BM589" s="1058"/>
      <c r="BN589" s="1058"/>
      <c r="BO589" s="1058"/>
      <c r="BP589" s="1058"/>
      <c r="BQ589" s="1058"/>
      <c r="BR589" s="1058"/>
      <c r="BS589" s="1058"/>
      <c r="BT589" s="1058"/>
      <c r="BU589" s="1058"/>
      <c r="BV589" s="1058"/>
      <c r="BW589" s="1058"/>
      <c r="BX589" s="1058"/>
      <c r="BY589" s="1058"/>
      <c r="BZ589" s="1058"/>
      <c r="CA589" s="1058"/>
      <c r="CB589" s="1058"/>
      <c r="CC589" s="1058"/>
      <c r="CD589" s="1058"/>
      <c r="CE589" s="1058"/>
      <c r="CF589" s="1058"/>
      <c r="CG589" s="1058"/>
      <c r="CH589" s="1058"/>
      <c r="CI589" s="1058"/>
      <c r="CJ589" s="1058"/>
      <c r="CK589" s="1058"/>
      <c r="CL589" s="1058"/>
      <c r="CM589" s="1058"/>
      <c r="CN589" s="1058"/>
      <c r="CO589" s="1058"/>
      <c r="CP589" s="1058"/>
      <c r="CQ589" s="1058"/>
      <c r="CR589" s="1058"/>
      <c r="CS589" s="1058"/>
      <c r="CT589" s="1058"/>
      <c r="CU589" s="1058"/>
      <c r="CV589" s="1058"/>
      <c r="CW589" s="1058"/>
      <c r="CX589" s="1058"/>
      <c r="CY589" s="1058"/>
      <c r="CZ589" s="1058"/>
      <c r="DA589" s="1058"/>
      <c r="DB589" s="1058"/>
      <c r="DC589" s="1058"/>
      <c r="DD589" s="1058"/>
      <c r="DE589" s="1058"/>
      <c r="DF589" s="1058"/>
      <c r="DG589" s="1058"/>
      <c r="DH589" s="1058"/>
      <c r="DI589" s="1058"/>
      <c r="DJ589" s="1058"/>
      <c r="DK589" s="1058"/>
      <c r="DL589" s="1058"/>
      <c r="DM589" s="1058"/>
      <c r="DN589" s="1058"/>
      <c r="DO589" s="1058"/>
      <c r="DP589" s="1058"/>
      <c r="DQ589" s="1058"/>
      <c r="DR589" s="1058"/>
      <c r="DS589" s="1058"/>
      <c r="DT589" s="1058"/>
      <c r="DU589" s="1058"/>
      <c r="DV589" s="1058"/>
      <c r="DW589" s="1058"/>
      <c r="DX589" s="1058"/>
      <c r="DY589" s="1058"/>
      <c r="DZ589" s="1058"/>
      <c r="EA589" s="1058"/>
      <c r="EB589" s="1058"/>
      <c r="EC589" s="1058"/>
      <c r="ED589" s="1058"/>
      <c r="EE589" s="1058"/>
      <c r="EF589" s="1058"/>
      <c r="EG589" s="1058"/>
      <c r="EH589" s="1058"/>
      <c r="EI589" s="1058"/>
      <c r="EJ589" s="1058"/>
      <c r="EK589" s="1058"/>
      <c r="EL589" s="1058"/>
      <c r="EM589" s="1058"/>
      <c r="EN589" s="1058"/>
      <c r="EO589" s="1058"/>
      <c r="EP589" s="1058"/>
      <c r="EQ589" s="1058"/>
      <c r="ER589" s="1058"/>
      <c r="ES589" s="1058"/>
      <c r="ET589" s="1058"/>
      <c r="EU589" s="1058"/>
      <c r="EV589" s="1058"/>
      <c r="EW589" s="1058"/>
      <c r="EX589" s="1058"/>
      <c r="EY589" s="1058"/>
      <c r="EZ589" s="1058"/>
      <c r="FA589" s="1058"/>
      <c r="FB589" s="1058"/>
      <c r="FC589" s="1058"/>
      <c r="FD589" s="1058"/>
      <c r="FE589" s="1058"/>
      <c r="FF589" s="1058"/>
      <c r="FG589" s="1058"/>
      <c r="FH589" s="1058"/>
      <c r="FI589" s="1058"/>
      <c r="FJ589" s="1058"/>
      <c r="FK589" s="1058"/>
      <c r="FL589" s="1058"/>
      <c r="FM589" s="1058"/>
      <c r="FN589" s="1058"/>
      <c r="FO589" s="1058"/>
      <c r="FP589" s="1058"/>
      <c r="FQ589" s="1058"/>
      <c r="FR589" s="1058"/>
      <c r="FS589" s="1058"/>
      <c r="FT589" s="1058"/>
      <c r="FU589" s="1058"/>
      <c r="FV589" s="1058"/>
      <c r="FW589" s="1058"/>
      <c r="FX589" s="1058"/>
      <c r="FY589" s="1058"/>
      <c r="FZ589" s="1058"/>
      <c r="GA589" s="1058"/>
      <c r="GB589" s="1058"/>
      <c r="GC589" s="1058"/>
      <c r="GD589" s="1058"/>
      <c r="GE589" s="1058"/>
      <c r="GF589" s="1058"/>
      <c r="GG589" s="1058"/>
      <c r="GH589" s="1058"/>
      <c r="GI589" s="1058"/>
      <c r="GJ589" s="1058"/>
      <c r="GK589" s="1058"/>
      <c r="GL589" s="1058"/>
      <c r="GM589" s="1058"/>
      <c r="GN589" s="1058"/>
      <c r="GO589" s="1058"/>
      <c r="GP589" s="1058"/>
      <c r="GQ589" s="1058"/>
      <c r="GR589" s="1058"/>
      <c r="GS589" s="1058"/>
      <c r="GT589" s="1058"/>
      <c r="GU589" s="1058"/>
      <c r="GV589" s="1058"/>
      <c r="GW589" s="1058"/>
      <c r="GX589" s="1058"/>
      <c r="GY589" s="1058"/>
      <c r="GZ589" s="1058"/>
      <c r="HA589" s="1058"/>
      <c r="HB589" s="1058"/>
      <c r="HC589" s="1058"/>
      <c r="HD589" s="1058"/>
      <c r="HE589" s="1058"/>
      <c r="HF589" s="1058"/>
      <c r="HG589" s="1058"/>
      <c r="HH589" s="1058"/>
      <c r="HI589" s="1058"/>
      <c r="HJ589" s="1058"/>
      <c r="HK589" s="1058"/>
      <c r="HL589" s="1058"/>
      <c r="HM589" s="1058"/>
      <c r="HN589" s="1058"/>
      <c r="HO589" s="1058"/>
      <c r="HP589" s="1058"/>
      <c r="HQ589" s="1058"/>
      <c r="HR589" s="1058"/>
      <c r="HS589" s="1058"/>
      <c r="HT589" s="1058"/>
      <c r="HU589" s="1058"/>
      <c r="HV589" s="1058"/>
      <c r="HW589" s="1058"/>
      <c r="HX589" s="1058"/>
      <c r="HY589" s="1058"/>
      <c r="HZ589" s="1058"/>
      <c r="IA589" s="1058"/>
      <c r="IB589" s="1058"/>
      <c r="IC589" s="1058"/>
      <c r="ID589" s="1058"/>
      <c r="IE589" s="1058"/>
      <c r="IF589" s="1058"/>
      <c r="IG589" s="1058"/>
      <c r="IH589" s="1058"/>
      <c r="II589" s="1058"/>
      <c r="IJ589" s="1058"/>
      <c r="IK589" s="1058"/>
      <c r="IL589" s="1058"/>
      <c r="IM589" s="1058"/>
      <c r="IN589" s="1058"/>
      <c r="IO589" s="1058"/>
      <c r="IP589" s="1058"/>
      <c r="IQ589" s="1058"/>
      <c r="IR589" s="1058"/>
    </row>
    <row r="590" spans="1:252">
      <c r="A590" s="1382"/>
      <c r="B590" s="1383"/>
      <c r="C590" s="1384"/>
      <c r="D590" s="1199"/>
      <c r="E590" s="1270"/>
      <c r="F590" s="1517"/>
      <c r="G590" s="1230"/>
      <c r="H590" s="1058"/>
      <c r="I590" s="1058"/>
      <c r="J590" s="1058"/>
      <c r="K590" s="1058"/>
      <c r="L590" s="1058"/>
      <c r="M590" s="1058"/>
      <c r="N590" s="1058"/>
      <c r="O590" s="1058"/>
      <c r="P590" s="1058"/>
      <c r="Q590" s="1058"/>
      <c r="R590" s="1058"/>
      <c r="S590" s="1058"/>
      <c r="T590" s="1058"/>
      <c r="U590" s="1058"/>
      <c r="V590" s="1058"/>
      <c r="W590" s="1058"/>
      <c r="X590" s="1058"/>
      <c r="Y590" s="1058"/>
      <c r="Z590" s="1058"/>
      <c r="AA590" s="1058"/>
      <c r="AB590" s="1058"/>
      <c r="AC590" s="1058"/>
      <c r="AD590" s="1058"/>
      <c r="AE590" s="1058"/>
      <c r="AF590" s="1058"/>
      <c r="AG590" s="1058"/>
      <c r="AH590" s="1058"/>
      <c r="AI590" s="1058"/>
      <c r="AJ590" s="1058"/>
      <c r="AK590" s="1058"/>
      <c r="AL590" s="1058"/>
      <c r="AM590" s="1058"/>
      <c r="AN590" s="1058"/>
      <c r="AO590" s="1058"/>
      <c r="AP590" s="1058"/>
      <c r="AQ590" s="1058"/>
      <c r="AR590" s="1058"/>
      <c r="AS590" s="1058"/>
      <c r="AT590" s="1058"/>
      <c r="AU590" s="1058"/>
      <c r="AV590" s="1058"/>
      <c r="AW590" s="1058"/>
      <c r="AX590" s="1058"/>
      <c r="AY590" s="1058"/>
      <c r="AZ590" s="1058"/>
      <c r="BA590" s="1058"/>
      <c r="BB590" s="1058"/>
      <c r="BC590" s="1058"/>
      <c r="BD590" s="1058"/>
      <c r="BE590" s="1058"/>
      <c r="BF590" s="1058"/>
      <c r="BG590" s="1058"/>
      <c r="BH590" s="1058"/>
      <c r="BI590" s="1058"/>
      <c r="BJ590" s="1058"/>
      <c r="BK590" s="1058"/>
      <c r="BL590" s="1058"/>
      <c r="BM590" s="1058"/>
      <c r="BN590" s="1058"/>
      <c r="BO590" s="1058"/>
      <c r="BP590" s="1058"/>
      <c r="BQ590" s="1058"/>
      <c r="BR590" s="1058"/>
      <c r="BS590" s="1058"/>
      <c r="BT590" s="1058"/>
      <c r="BU590" s="1058"/>
      <c r="BV590" s="1058"/>
      <c r="BW590" s="1058"/>
      <c r="BX590" s="1058"/>
      <c r="BY590" s="1058"/>
      <c r="BZ590" s="1058"/>
      <c r="CA590" s="1058"/>
      <c r="CB590" s="1058"/>
      <c r="CC590" s="1058"/>
      <c r="CD590" s="1058"/>
      <c r="CE590" s="1058"/>
      <c r="CF590" s="1058"/>
      <c r="CG590" s="1058"/>
      <c r="CH590" s="1058"/>
      <c r="CI590" s="1058"/>
      <c r="CJ590" s="1058"/>
      <c r="CK590" s="1058"/>
      <c r="CL590" s="1058"/>
      <c r="CM590" s="1058"/>
      <c r="CN590" s="1058"/>
      <c r="CO590" s="1058"/>
      <c r="CP590" s="1058"/>
      <c r="CQ590" s="1058"/>
      <c r="CR590" s="1058"/>
      <c r="CS590" s="1058"/>
      <c r="CT590" s="1058"/>
      <c r="CU590" s="1058"/>
      <c r="CV590" s="1058"/>
      <c r="CW590" s="1058"/>
      <c r="CX590" s="1058"/>
      <c r="CY590" s="1058"/>
      <c r="CZ590" s="1058"/>
      <c r="DA590" s="1058"/>
      <c r="DB590" s="1058"/>
      <c r="DC590" s="1058"/>
      <c r="DD590" s="1058"/>
      <c r="DE590" s="1058"/>
      <c r="DF590" s="1058"/>
      <c r="DG590" s="1058"/>
      <c r="DH590" s="1058"/>
      <c r="DI590" s="1058"/>
      <c r="DJ590" s="1058"/>
      <c r="DK590" s="1058"/>
      <c r="DL590" s="1058"/>
      <c r="DM590" s="1058"/>
      <c r="DN590" s="1058"/>
      <c r="DO590" s="1058"/>
      <c r="DP590" s="1058"/>
      <c r="DQ590" s="1058"/>
      <c r="DR590" s="1058"/>
      <c r="DS590" s="1058"/>
      <c r="DT590" s="1058"/>
      <c r="DU590" s="1058"/>
      <c r="DV590" s="1058"/>
      <c r="DW590" s="1058"/>
      <c r="DX590" s="1058"/>
      <c r="DY590" s="1058"/>
      <c r="DZ590" s="1058"/>
      <c r="EA590" s="1058"/>
      <c r="EB590" s="1058"/>
      <c r="EC590" s="1058"/>
      <c r="ED590" s="1058"/>
      <c r="EE590" s="1058"/>
      <c r="EF590" s="1058"/>
      <c r="EG590" s="1058"/>
      <c r="EH590" s="1058"/>
      <c r="EI590" s="1058"/>
      <c r="EJ590" s="1058"/>
      <c r="EK590" s="1058"/>
      <c r="EL590" s="1058"/>
      <c r="EM590" s="1058"/>
      <c r="EN590" s="1058"/>
      <c r="EO590" s="1058"/>
      <c r="EP590" s="1058"/>
      <c r="EQ590" s="1058"/>
      <c r="ER590" s="1058"/>
      <c r="ES590" s="1058"/>
      <c r="ET590" s="1058"/>
      <c r="EU590" s="1058"/>
      <c r="EV590" s="1058"/>
      <c r="EW590" s="1058"/>
      <c r="EX590" s="1058"/>
      <c r="EY590" s="1058"/>
      <c r="EZ590" s="1058"/>
      <c r="FA590" s="1058"/>
      <c r="FB590" s="1058"/>
      <c r="FC590" s="1058"/>
      <c r="FD590" s="1058"/>
      <c r="FE590" s="1058"/>
      <c r="FF590" s="1058"/>
      <c r="FG590" s="1058"/>
      <c r="FH590" s="1058"/>
      <c r="FI590" s="1058"/>
      <c r="FJ590" s="1058"/>
      <c r="FK590" s="1058"/>
      <c r="FL590" s="1058"/>
      <c r="FM590" s="1058"/>
      <c r="FN590" s="1058"/>
      <c r="FO590" s="1058"/>
      <c r="FP590" s="1058"/>
      <c r="FQ590" s="1058"/>
      <c r="FR590" s="1058"/>
      <c r="FS590" s="1058"/>
      <c r="FT590" s="1058"/>
      <c r="FU590" s="1058"/>
      <c r="FV590" s="1058"/>
      <c r="FW590" s="1058"/>
      <c r="FX590" s="1058"/>
      <c r="FY590" s="1058"/>
      <c r="FZ590" s="1058"/>
      <c r="GA590" s="1058"/>
      <c r="GB590" s="1058"/>
      <c r="GC590" s="1058"/>
      <c r="GD590" s="1058"/>
      <c r="GE590" s="1058"/>
      <c r="GF590" s="1058"/>
      <c r="GG590" s="1058"/>
      <c r="GH590" s="1058"/>
      <c r="GI590" s="1058"/>
      <c r="GJ590" s="1058"/>
      <c r="GK590" s="1058"/>
      <c r="GL590" s="1058"/>
      <c r="GM590" s="1058"/>
      <c r="GN590" s="1058"/>
      <c r="GO590" s="1058"/>
      <c r="GP590" s="1058"/>
      <c r="GQ590" s="1058"/>
      <c r="GR590" s="1058"/>
      <c r="GS590" s="1058"/>
      <c r="GT590" s="1058"/>
      <c r="GU590" s="1058"/>
      <c r="GV590" s="1058"/>
      <c r="GW590" s="1058"/>
      <c r="GX590" s="1058"/>
      <c r="GY590" s="1058"/>
      <c r="GZ590" s="1058"/>
      <c r="HA590" s="1058"/>
      <c r="HB590" s="1058"/>
      <c r="HC590" s="1058"/>
      <c r="HD590" s="1058"/>
      <c r="HE590" s="1058"/>
      <c r="HF590" s="1058"/>
      <c r="HG590" s="1058"/>
      <c r="HH590" s="1058"/>
      <c r="HI590" s="1058"/>
      <c r="HJ590" s="1058"/>
      <c r="HK590" s="1058"/>
      <c r="HL590" s="1058"/>
      <c r="HM590" s="1058"/>
      <c r="HN590" s="1058"/>
      <c r="HO590" s="1058"/>
      <c r="HP590" s="1058"/>
      <c r="HQ590" s="1058"/>
      <c r="HR590" s="1058"/>
      <c r="HS590" s="1058"/>
      <c r="HT590" s="1058"/>
      <c r="HU590" s="1058"/>
      <c r="HV590" s="1058"/>
      <c r="HW590" s="1058"/>
      <c r="HX590" s="1058"/>
      <c r="HY590" s="1058"/>
      <c r="HZ590" s="1058"/>
      <c r="IA590" s="1058"/>
      <c r="IB590" s="1058"/>
      <c r="IC590" s="1058"/>
      <c r="ID590" s="1058"/>
      <c r="IE590" s="1058"/>
      <c r="IF590" s="1058"/>
      <c r="IG590" s="1058"/>
      <c r="IH590" s="1058"/>
      <c r="II590" s="1058"/>
      <c r="IJ590" s="1058"/>
      <c r="IK590" s="1058"/>
      <c r="IL590" s="1058"/>
      <c r="IM590" s="1058"/>
      <c r="IN590" s="1058"/>
      <c r="IO590" s="1058"/>
      <c r="IP590" s="1058"/>
      <c r="IQ590" s="1058"/>
      <c r="IR590" s="1058"/>
    </row>
    <row r="591" spans="1:252">
      <c r="A591" s="1382"/>
      <c r="B591" s="1383"/>
      <c r="C591" s="1384"/>
      <c r="D591" s="1199"/>
      <c r="E591" s="1270"/>
      <c r="F591" s="1517"/>
      <c r="G591" s="1230"/>
      <c r="H591" s="1058"/>
      <c r="I591" s="1058"/>
      <c r="J591" s="1058"/>
      <c r="K591" s="1058"/>
      <c r="L591" s="1058"/>
      <c r="M591" s="1058"/>
      <c r="N591" s="1058"/>
      <c r="O591" s="1058"/>
      <c r="P591" s="1058"/>
      <c r="Q591" s="1058"/>
      <c r="R591" s="1058"/>
      <c r="S591" s="1058"/>
      <c r="T591" s="1058"/>
      <c r="U591" s="1058"/>
      <c r="V591" s="1058"/>
      <c r="W591" s="1058"/>
      <c r="X591" s="1058"/>
      <c r="Y591" s="1058"/>
      <c r="Z591" s="1058"/>
      <c r="AA591" s="1058"/>
      <c r="AB591" s="1058"/>
      <c r="AC591" s="1058"/>
      <c r="AD591" s="1058"/>
      <c r="AE591" s="1058"/>
      <c r="AF591" s="1058"/>
      <c r="AG591" s="1058"/>
      <c r="AH591" s="1058"/>
      <c r="AI591" s="1058"/>
      <c r="AJ591" s="1058"/>
      <c r="AK591" s="1058"/>
      <c r="AL591" s="1058"/>
      <c r="AM591" s="1058"/>
      <c r="AN591" s="1058"/>
      <c r="AO591" s="1058"/>
      <c r="AP591" s="1058"/>
      <c r="AQ591" s="1058"/>
      <c r="AR591" s="1058"/>
      <c r="AS591" s="1058"/>
      <c r="AT591" s="1058"/>
      <c r="AU591" s="1058"/>
      <c r="AV591" s="1058"/>
      <c r="AW591" s="1058"/>
      <c r="AX591" s="1058"/>
      <c r="AY591" s="1058"/>
      <c r="AZ591" s="1058"/>
      <c r="BA591" s="1058"/>
      <c r="BB591" s="1058"/>
      <c r="BC591" s="1058"/>
      <c r="BD591" s="1058"/>
      <c r="BE591" s="1058"/>
      <c r="BF591" s="1058"/>
      <c r="BG591" s="1058"/>
      <c r="BH591" s="1058"/>
      <c r="BI591" s="1058"/>
      <c r="BJ591" s="1058"/>
      <c r="BK591" s="1058"/>
      <c r="BL591" s="1058"/>
      <c r="BM591" s="1058"/>
      <c r="BN591" s="1058"/>
      <c r="BO591" s="1058"/>
      <c r="BP591" s="1058"/>
      <c r="BQ591" s="1058"/>
      <c r="BR591" s="1058"/>
      <c r="BS591" s="1058"/>
      <c r="BT591" s="1058"/>
      <c r="BU591" s="1058"/>
      <c r="BV591" s="1058"/>
      <c r="BW591" s="1058"/>
      <c r="BX591" s="1058"/>
      <c r="BY591" s="1058"/>
      <c r="BZ591" s="1058"/>
      <c r="CA591" s="1058"/>
      <c r="CB591" s="1058"/>
      <c r="CC591" s="1058"/>
      <c r="CD591" s="1058"/>
      <c r="CE591" s="1058"/>
      <c r="CF591" s="1058"/>
      <c r="CG591" s="1058"/>
      <c r="CH591" s="1058"/>
      <c r="CI591" s="1058"/>
      <c r="CJ591" s="1058"/>
      <c r="CK591" s="1058"/>
      <c r="CL591" s="1058"/>
      <c r="CM591" s="1058"/>
      <c r="CN591" s="1058"/>
      <c r="CO591" s="1058"/>
      <c r="CP591" s="1058"/>
      <c r="CQ591" s="1058"/>
      <c r="CR591" s="1058"/>
      <c r="CS591" s="1058"/>
      <c r="CT591" s="1058"/>
      <c r="CU591" s="1058"/>
      <c r="CV591" s="1058"/>
      <c r="CW591" s="1058"/>
      <c r="CX591" s="1058"/>
      <c r="CY591" s="1058"/>
      <c r="CZ591" s="1058"/>
      <c r="DA591" s="1058"/>
      <c r="DB591" s="1058"/>
      <c r="DC591" s="1058"/>
      <c r="DD591" s="1058"/>
      <c r="DE591" s="1058"/>
      <c r="DF591" s="1058"/>
      <c r="DG591" s="1058"/>
      <c r="DH591" s="1058"/>
      <c r="DI591" s="1058"/>
      <c r="DJ591" s="1058"/>
      <c r="DK591" s="1058"/>
      <c r="DL591" s="1058"/>
      <c r="DM591" s="1058"/>
      <c r="DN591" s="1058"/>
      <c r="DO591" s="1058"/>
      <c r="DP591" s="1058"/>
      <c r="DQ591" s="1058"/>
      <c r="DR591" s="1058"/>
      <c r="DS591" s="1058"/>
      <c r="DT591" s="1058"/>
      <c r="DU591" s="1058"/>
      <c r="DV591" s="1058"/>
      <c r="DW591" s="1058"/>
      <c r="DX591" s="1058"/>
      <c r="DY591" s="1058"/>
      <c r="DZ591" s="1058"/>
      <c r="EA591" s="1058"/>
      <c r="EB591" s="1058"/>
      <c r="EC591" s="1058"/>
      <c r="ED591" s="1058"/>
      <c r="EE591" s="1058"/>
      <c r="EF591" s="1058"/>
      <c r="EG591" s="1058"/>
      <c r="EH591" s="1058"/>
      <c r="EI591" s="1058"/>
      <c r="EJ591" s="1058"/>
      <c r="EK591" s="1058"/>
      <c r="EL591" s="1058"/>
      <c r="EM591" s="1058"/>
      <c r="EN591" s="1058"/>
      <c r="EO591" s="1058"/>
      <c r="EP591" s="1058"/>
      <c r="EQ591" s="1058"/>
      <c r="ER591" s="1058"/>
      <c r="ES591" s="1058"/>
      <c r="ET591" s="1058"/>
      <c r="EU591" s="1058"/>
      <c r="EV591" s="1058"/>
      <c r="EW591" s="1058"/>
      <c r="EX591" s="1058"/>
      <c r="EY591" s="1058"/>
      <c r="EZ591" s="1058"/>
      <c r="FA591" s="1058"/>
      <c r="FB591" s="1058"/>
      <c r="FC591" s="1058"/>
      <c r="FD591" s="1058"/>
      <c r="FE591" s="1058"/>
      <c r="FF591" s="1058"/>
      <c r="FG591" s="1058"/>
      <c r="FH591" s="1058"/>
      <c r="FI591" s="1058"/>
      <c r="FJ591" s="1058"/>
      <c r="FK591" s="1058"/>
      <c r="FL591" s="1058"/>
      <c r="FM591" s="1058"/>
      <c r="FN591" s="1058"/>
      <c r="FO591" s="1058"/>
      <c r="FP591" s="1058"/>
      <c r="FQ591" s="1058"/>
      <c r="FR591" s="1058"/>
      <c r="FS591" s="1058"/>
      <c r="FT591" s="1058"/>
      <c r="FU591" s="1058"/>
      <c r="FV591" s="1058"/>
      <c r="FW591" s="1058"/>
      <c r="FX591" s="1058"/>
      <c r="FY591" s="1058"/>
      <c r="FZ591" s="1058"/>
      <c r="GA591" s="1058"/>
      <c r="GB591" s="1058"/>
      <c r="GC591" s="1058"/>
      <c r="GD591" s="1058"/>
      <c r="GE591" s="1058"/>
      <c r="GF591" s="1058"/>
      <c r="GG591" s="1058"/>
      <c r="GH591" s="1058"/>
      <c r="GI591" s="1058"/>
      <c r="GJ591" s="1058"/>
      <c r="GK591" s="1058"/>
      <c r="GL591" s="1058"/>
      <c r="GM591" s="1058"/>
      <c r="GN591" s="1058"/>
      <c r="GO591" s="1058"/>
      <c r="GP591" s="1058"/>
      <c r="GQ591" s="1058"/>
      <c r="GR591" s="1058"/>
      <c r="GS591" s="1058"/>
      <c r="GT591" s="1058"/>
      <c r="GU591" s="1058"/>
      <c r="GV591" s="1058"/>
      <c r="GW591" s="1058"/>
      <c r="GX591" s="1058"/>
      <c r="GY591" s="1058"/>
      <c r="GZ591" s="1058"/>
      <c r="HA591" s="1058"/>
      <c r="HB591" s="1058"/>
      <c r="HC591" s="1058"/>
      <c r="HD591" s="1058"/>
      <c r="HE591" s="1058"/>
      <c r="HF591" s="1058"/>
      <c r="HG591" s="1058"/>
      <c r="HH591" s="1058"/>
      <c r="HI591" s="1058"/>
      <c r="HJ591" s="1058"/>
      <c r="HK591" s="1058"/>
      <c r="HL591" s="1058"/>
      <c r="HM591" s="1058"/>
      <c r="HN591" s="1058"/>
      <c r="HO591" s="1058"/>
      <c r="HP591" s="1058"/>
      <c r="HQ591" s="1058"/>
      <c r="HR591" s="1058"/>
      <c r="HS591" s="1058"/>
      <c r="HT591" s="1058"/>
      <c r="HU591" s="1058"/>
      <c r="HV591" s="1058"/>
      <c r="HW591" s="1058"/>
      <c r="HX591" s="1058"/>
      <c r="HY591" s="1058"/>
      <c r="HZ591" s="1058"/>
      <c r="IA591" s="1058"/>
      <c r="IB591" s="1058"/>
      <c r="IC591" s="1058"/>
      <c r="ID591" s="1058"/>
      <c r="IE591" s="1058"/>
      <c r="IF591" s="1058"/>
      <c r="IG591" s="1058"/>
      <c r="IH591" s="1058"/>
      <c r="II591" s="1058"/>
      <c r="IJ591" s="1058"/>
      <c r="IK591" s="1058"/>
      <c r="IL591" s="1058"/>
      <c r="IM591" s="1058"/>
      <c r="IN591" s="1058"/>
      <c r="IO591" s="1058"/>
      <c r="IP591" s="1058"/>
      <c r="IQ591" s="1058"/>
      <c r="IR591" s="1058"/>
    </row>
    <row r="592" spans="1:252">
      <c r="A592" s="1382"/>
      <c r="B592" s="1383"/>
      <c r="C592" s="1384"/>
      <c r="D592" s="1199"/>
      <c r="E592" s="1270"/>
      <c r="F592" s="1517"/>
      <c r="G592" s="1230"/>
      <c r="H592" s="1058"/>
      <c r="I592" s="1058"/>
      <c r="J592" s="1058"/>
      <c r="K592" s="1058"/>
      <c r="L592" s="1058"/>
      <c r="M592" s="1058"/>
      <c r="N592" s="1058"/>
      <c r="O592" s="1058"/>
      <c r="P592" s="1058"/>
      <c r="Q592" s="1058"/>
      <c r="R592" s="1058"/>
      <c r="S592" s="1058"/>
      <c r="T592" s="1058"/>
      <c r="U592" s="1058"/>
      <c r="V592" s="1058"/>
      <c r="W592" s="1058"/>
      <c r="X592" s="1058"/>
      <c r="Y592" s="1058"/>
      <c r="Z592" s="1058"/>
      <c r="AA592" s="1058"/>
      <c r="AB592" s="1058"/>
      <c r="AC592" s="1058"/>
      <c r="AD592" s="1058"/>
      <c r="AE592" s="1058"/>
      <c r="AF592" s="1058"/>
      <c r="AG592" s="1058"/>
      <c r="AH592" s="1058"/>
      <c r="AI592" s="1058"/>
      <c r="AJ592" s="1058"/>
      <c r="AK592" s="1058"/>
      <c r="AL592" s="1058"/>
      <c r="AM592" s="1058"/>
      <c r="AN592" s="1058"/>
      <c r="AO592" s="1058"/>
      <c r="AP592" s="1058"/>
      <c r="AQ592" s="1058"/>
      <c r="AR592" s="1058"/>
      <c r="AS592" s="1058"/>
      <c r="AT592" s="1058"/>
      <c r="AU592" s="1058"/>
      <c r="AV592" s="1058"/>
      <c r="AW592" s="1058"/>
      <c r="AX592" s="1058"/>
      <c r="AY592" s="1058"/>
      <c r="AZ592" s="1058"/>
      <c r="BA592" s="1058"/>
      <c r="BB592" s="1058"/>
      <c r="BC592" s="1058"/>
      <c r="BD592" s="1058"/>
      <c r="BE592" s="1058"/>
      <c r="BF592" s="1058"/>
      <c r="BG592" s="1058"/>
      <c r="BH592" s="1058"/>
      <c r="BI592" s="1058"/>
      <c r="BJ592" s="1058"/>
      <c r="BK592" s="1058"/>
      <c r="BL592" s="1058"/>
      <c r="BM592" s="1058"/>
      <c r="BN592" s="1058"/>
      <c r="BO592" s="1058"/>
      <c r="BP592" s="1058"/>
      <c r="BQ592" s="1058"/>
      <c r="BR592" s="1058"/>
      <c r="BS592" s="1058"/>
      <c r="BT592" s="1058"/>
      <c r="BU592" s="1058"/>
      <c r="BV592" s="1058"/>
      <c r="BW592" s="1058"/>
      <c r="BX592" s="1058"/>
      <c r="BY592" s="1058"/>
      <c r="BZ592" s="1058"/>
      <c r="CA592" s="1058"/>
      <c r="CB592" s="1058"/>
      <c r="CC592" s="1058"/>
      <c r="CD592" s="1058"/>
      <c r="CE592" s="1058"/>
      <c r="CF592" s="1058"/>
      <c r="CG592" s="1058"/>
      <c r="CH592" s="1058"/>
      <c r="CI592" s="1058"/>
      <c r="CJ592" s="1058"/>
      <c r="CK592" s="1058"/>
      <c r="CL592" s="1058"/>
      <c r="CM592" s="1058"/>
      <c r="CN592" s="1058"/>
      <c r="CO592" s="1058"/>
      <c r="CP592" s="1058"/>
      <c r="CQ592" s="1058"/>
      <c r="CR592" s="1058"/>
      <c r="CS592" s="1058"/>
      <c r="CT592" s="1058"/>
      <c r="CU592" s="1058"/>
      <c r="CV592" s="1058"/>
      <c r="CW592" s="1058"/>
      <c r="CX592" s="1058"/>
      <c r="CY592" s="1058"/>
      <c r="CZ592" s="1058"/>
      <c r="DA592" s="1058"/>
      <c r="DB592" s="1058"/>
      <c r="DC592" s="1058"/>
      <c r="DD592" s="1058"/>
      <c r="DE592" s="1058"/>
      <c r="DF592" s="1058"/>
      <c r="DG592" s="1058"/>
      <c r="DH592" s="1058"/>
      <c r="DI592" s="1058"/>
      <c r="DJ592" s="1058"/>
      <c r="DK592" s="1058"/>
      <c r="DL592" s="1058"/>
      <c r="DM592" s="1058"/>
      <c r="DN592" s="1058"/>
      <c r="DO592" s="1058"/>
      <c r="DP592" s="1058"/>
      <c r="DQ592" s="1058"/>
      <c r="DR592" s="1058"/>
      <c r="DS592" s="1058"/>
      <c r="DT592" s="1058"/>
      <c r="DU592" s="1058"/>
      <c r="DV592" s="1058"/>
      <c r="DW592" s="1058"/>
      <c r="DX592" s="1058"/>
      <c r="DY592" s="1058"/>
      <c r="DZ592" s="1058"/>
      <c r="EA592" s="1058"/>
      <c r="EB592" s="1058"/>
      <c r="EC592" s="1058"/>
      <c r="ED592" s="1058"/>
      <c r="EE592" s="1058"/>
      <c r="EF592" s="1058"/>
      <c r="EG592" s="1058"/>
      <c r="EH592" s="1058"/>
      <c r="EI592" s="1058"/>
      <c r="EJ592" s="1058"/>
      <c r="EK592" s="1058"/>
      <c r="EL592" s="1058"/>
      <c r="EM592" s="1058"/>
      <c r="EN592" s="1058"/>
      <c r="EO592" s="1058"/>
      <c r="EP592" s="1058"/>
      <c r="EQ592" s="1058"/>
      <c r="ER592" s="1058"/>
      <c r="ES592" s="1058"/>
      <c r="ET592" s="1058"/>
      <c r="EU592" s="1058"/>
      <c r="EV592" s="1058"/>
      <c r="EW592" s="1058"/>
      <c r="EX592" s="1058"/>
      <c r="EY592" s="1058"/>
      <c r="EZ592" s="1058"/>
      <c r="FA592" s="1058"/>
      <c r="FB592" s="1058"/>
      <c r="FC592" s="1058"/>
      <c r="FD592" s="1058"/>
      <c r="FE592" s="1058"/>
      <c r="FF592" s="1058"/>
      <c r="FG592" s="1058"/>
      <c r="FH592" s="1058"/>
      <c r="FI592" s="1058"/>
      <c r="FJ592" s="1058"/>
      <c r="FK592" s="1058"/>
      <c r="FL592" s="1058"/>
      <c r="FM592" s="1058"/>
      <c r="FN592" s="1058"/>
      <c r="FO592" s="1058"/>
      <c r="FP592" s="1058"/>
      <c r="FQ592" s="1058"/>
      <c r="FR592" s="1058"/>
      <c r="FS592" s="1058"/>
      <c r="FT592" s="1058"/>
      <c r="FU592" s="1058"/>
      <c r="FV592" s="1058"/>
      <c r="FW592" s="1058"/>
      <c r="FX592" s="1058"/>
      <c r="FY592" s="1058"/>
      <c r="FZ592" s="1058"/>
      <c r="GA592" s="1058"/>
      <c r="GB592" s="1058"/>
      <c r="GC592" s="1058"/>
      <c r="GD592" s="1058"/>
      <c r="GE592" s="1058"/>
      <c r="GF592" s="1058"/>
      <c r="GG592" s="1058"/>
      <c r="GH592" s="1058"/>
      <c r="GI592" s="1058"/>
      <c r="GJ592" s="1058"/>
      <c r="GK592" s="1058"/>
      <c r="GL592" s="1058"/>
      <c r="GM592" s="1058"/>
      <c r="GN592" s="1058"/>
      <c r="GO592" s="1058"/>
      <c r="GP592" s="1058"/>
      <c r="GQ592" s="1058"/>
      <c r="GR592" s="1058"/>
      <c r="GS592" s="1058"/>
      <c r="GT592" s="1058"/>
      <c r="GU592" s="1058"/>
      <c r="GV592" s="1058"/>
      <c r="GW592" s="1058"/>
      <c r="GX592" s="1058"/>
      <c r="GY592" s="1058"/>
      <c r="GZ592" s="1058"/>
      <c r="HA592" s="1058"/>
      <c r="HB592" s="1058"/>
      <c r="HC592" s="1058"/>
      <c r="HD592" s="1058"/>
      <c r="HE592" s="1058"/>
      <c r="HF592" s="1058"/>
      <c r="HG592" s="1058"/>
      <c r="HH592" s="1058"/>
      <c r="HI592" s="1058"/>
      <c r="HJ592" s="1058"/>
      <c r="HK592" s="1058"/>
      <c r="HL592" s="1058"/>
      <c r="HM592" s="1058"/>
      <c r="HN592" s="1058"/>
      <c r="HO592" s="1058"/>
      <c r="HP592" s="1058"/>
      <c r="HQ592" s="1058"/>
      <c r="HR592" s="1058"/>
      <c r="HS592" s="1058"/>
      <c r="HT592" s="1058"/>
      <c r="HU592" s="1058"/>
      <c r="HV592" s="1058"/>
      <c r="HW592" s="1058"/>
      <c r="HX592" s="1058"/>
      <c r="HY592" s="1058"/>
      <c r="HZ592" s="1058"/>
      <c r="IA592" s="1058"/>
      <c r="IB592" s="1058"/>
      <c r="IC592" s="1058"/>
      <c r="ID592" s="1058"/>
      <c r="IE592" s="1058"/>
      <c r="IF592" s="1058"/>
      <c r="IG592" s="1058"/>
      <c r="IH592" s="1058"/>
      <c r="II592" s="1058"/>
      <c r="IJ592" s="1058"/>
      <c r="IK592" s="1058"/>
      <c r="IL592" s="1058"/>
      <c r="IM592" s="1058"/>
      <c r="IN592" s="1058"/>
      <c r="IO592" s="1058"/>
      <c r="IP592" s="1058"/>
      <c r="IQ592" s="1058"/>
      <c r="IR592" s="1058"/>
    </row>
    <row r="593" spans="1:252" ht="15.75">
      <c r="A593" s="1385" t="s">
        <v>1342</v>
      </c>
      <c r="B593" s="1386" t="s">
        <v>1926</v>
      </c>
      <c r="C593" s="1387"/>
      <c r="D593" s="1388"/>
      <c r="E593" s="1389"/>
      <c r="F593" s="1524"/>
      <c r="G593" s="1390"/>
      <c r="H593" s="1058"/>
      <c r="I593" s="1058"/>
      <c r="J593" s="1058"/>
      <c r="K593" s="1058"/>
      <c r="L593" s="1058"/>
      <c r="M593" s="1058"/>
      <c r="N593" s="1058"/>
      <c r="O593" s="1058"/>
      <c r="P593" s="1058"/>
      <c r="Q593" s="1058"/>
      <c r="R593" s="1058"/>
      <c r="S593" s="1058"/>
      <c r="T593" s="1058"/>
      <c r="U593" s="1058"/>
      <c r="V593" s="1058"/>
      <c r="W593" s="1058"/>
      <c r="X593" s="1058"/>
      <c r="Y593" s="1058"/>
      <c r="Z593" s="1058"/>
      <c r="AA593" s="1058"/>
      <c r="AB593" s="1058"/>
      <c r="AC593" s="1058"/>
      <c r="AD593" s="1058"/>
      <c r="AE593" s="1058"/>
      <c r="AF593" s="1058"/>
      <c r="AG593" s="1058"/>
      <c r="AH593" s="1058"/>
      <c r="AI593" s="1058"/>
      <c r="AJ593" s="1058"/>
      <c r="AK593" s="1058"/>
      <c r="AL593" s="1058"/>
      <c r="AM593" s="1058"/>
      <c r="AN593" s="1058"/>
      <c r="AO593" s="1058"/>
      <c r="AP593" s="1058"/>
      <c r="AQ593" s="1058"/>
      <c r="AR593" s="1058"/>
      <c r="AS593" s="1058"/>
      <c r="AT593" s="1058"/>
      <c r="AU593" s="1058"/>
      <c r="AV593" s="1058"/>
      <c r="AW593" s="1058"/>
      <c r="AX593" s="1058"/>
      <c r="AY593" s="1058"/>
      <c r="AZ593" s="1058"/>
      <c r="BA593" s="1058"/>
      <c r="BB593" s="1058"/>
      <c r="BC593" s="1058"/>
      <c r="BD593" s="1058"/>
      <c r="BE593" s="1058"/>
      <c r="BF593" s="1058"/>
      <c r="BG593" s="1058"/>
      <c r="BH593" s="1058"/>
      <c r="BI593" s="1058"/>
      <c r="BJ593" s="1058"/>
      <c r="BK593" s="1058"/>
      <c r="BL593" s="1058"/>
      <c r="BM593" s="1058"/>
      <c r="BN593" s="1058"/>
      <c r="BO593" s="1058"/>
      <c r="BP593" s="1058"/>
      <c r="BQ593" s="1058"/>
      <c r="BR593" s="1058"/>
      <c r="BS593" s="1058"/>
      <c r="BT593" s="1058"/>
      <c r="BU593" s="1058"/>
      <c r="BV593" s="1058"/>
      <c r="BW593" s="1058"/>
      <c r="BX593" s="1058"/>
      <c r="BY593" s="1058"/>
      <c r="BZ593" s="1058"/>
      <c r="CA593" s="1058"/>
      <c r="CB593" s="1058"/>
      <c r="CC593" s="1058"/>
      <c r="CD593" s="1058"/>
      <c r="CE593" s="1058"/>
      <c r="CF593" s="1058"/>
      <c r="CG593" s="1058"/>
      <c r="CH593" s="1058"/>
      <c r="CI593" s="1058"/>
      <c r="CJ593" s="1058"/>
      <c r="CK593" s="1058"/>
      <c r="CL593" s="1058"/>
      <c r="CM593" s="1058"/>
      <c r="CN593" s="1058"/>
      <c r="CO593" s="1058"/>
      <c r="CP593" s="1058"/>
      <c r="CQ593" s="1058"/>
      <c r="CR593" s="1058"/>
      <c r="CS593" s="1058"/>
      <c r="CT593" s="1058"/>
      <c r="CU593" s="1058"/>
      <c r="CV593" s="1058"/>
      <c r="CW593" s="1058"/>
      <c r="CX593" s="1058"/>
      <c r="CY593" s="1058"/>
      <c r="CZ593" s="1058"/>
      <c r="DA593" s="1058"/>
      <c r="DB593" s="1058"/>
      <c r="DC593" s="1058"/>
      <c r="DD593" s="1058"/>
      <c r="DE593" s="1058"/>
      <c r="DF593" s="1058"/>
      <c r="DG593" s="1058"/>
      <c r="DH593" s="1058"/>
      <c r="DI593" s="1058"/>
      <c r="DJ593" s="1058"/>
      <c r="DK593" s="1058"/>
      <c r="DL593" s="1058"/>
      <c r="DM593" s="1058"/>
      <c r="DN593" s="1058"/>
      <c r="DO593" s="1058"/>
      <c r="DP593" s="1058"/>
      <c r="DQ593" s="1058"/>
      <c r="DR593" s="1058"/>
      <c r="DS593" s="1058"/>
      <c r="DT593" s="1058"/>
      <c r="DU593" s="1058"/>
      <c r="DV593" s="1058"/>
      <c r="DW593" s="1058"/>
      <c r="DX593" s="1058"/>
      <c r="DY593" s="1058"/>
      <c r="DZ593" s="1058"/>
      <c r="EA593" s="1058"/>
      <c r="EB593" s="1058"/>
      <c r="EC593" s="1058"/>
      <c r="ED593" s="1058"/>
      <c r="EE593" s="1058"/>
      <c r="EF593" s="1058"/>
      <c r="EG593" s="1058"/>
      <c r="EH593" s="1058"/>
      <c r="EI593" s="1058"/>
      <c r="EJ593" s="1058"/>
      <c r="EK593" s="1058"/>
      <c r="EL593" s="1058"/>
      <c r="EM593" s="1058"/>
      <c r="EN593" s="1058"/>
      <c r="EO593" s="1058"/>
      <c r="EP593" s="1058"/>
      <c r="EQ593" s="1058"/>
      <c r="ER593" s="1058"/>
      <c r="ES593" s="1058"/>
      <c r="ET593" s="1058"/>
      <c r="EU593" s="1058"/>
      <c r="EV593" s="1058"/>
      <c r="EW593" s="1058"/>
      <c r="EX593" s="1058"/>
      <c r="EY593" s="1058"/>
      <c r="EZ593" s="1058"/>
      <c r="FA593" s="1058"/>
      <c r="FB593" s="1058"/>
      <c r="FC593" s="1058"/>
      <c r="FD593" s="1058"/>
      <c r="FE593" s="1058"/>
      <c r="FF593" s="1058"/>
      <c r="FG593" s="1058"/>
      <c r="FH593" s="1058"/>
      <c r="FI593" s="1058"/>
      <c r="FJ593" s="1058"/>
      <c r="FK593" s="1058"/>
      <c r="FL593" s="1058"/>
      <c r="FM593" s="1058"/>
      <c r="FN593" s="1058"/>
      <c r="FO593" s="1058"/>
      <c r="FP593" s="1058"/>
      <c r="FQ593" s="1058"/>
      <c r="FR593" s="1058"/>
      <c r="FS593" s="1058"/>
      <c r="FT593" s="1058"/>
      <c r="FU593" s="1058"/>
      <c r="FV593" s="1058"/>
      <c r="FW593" s="1058"/>
      <c r="FX593" s="1058"/>
      <c r="FY593" s="1058"/>
      <c r="FZ593" s="1058"/>
      <c r="GA593" s="1058"/>
      <c r="GB593" s="1058"/>
      <c r="GC593" s="1058"/>
      <c r="GD593" s="1058"/>
      <c r="GE593" s="1058"/>
      <c r="GF593" s="1058"/>
      <c r="GG593" s="1058"/>
      <c r="GH593" s="1058"/>
      <c r="GI593" s="1058"/>
      <c r="GJ593" s="1058"/>
      <c r="GK593" s="1058"/>
      <c r="GL593" s="1058"/>
      <c r="GM593" s="1058"/>
      <c r="GN593" s="1058"/>
      <c r="GO593" s="1058"/>
      <c r="GP593" s="1058"/>
      <c r="GQ593" s="1058"/>
      <c r="GR593" s="1058"/>
      <c r="GS593" s="1058"/>
      <c r="GT593" s="1058"/>
      <c r="GU593" s="1058"/>
      <c r="GV593" s="1058"/>
      <c r="GW593" s="1058"/>
      <c r="GX593" s="1058"/>
      <c r="GY593" s="1058"/>
      <c r="GZ593" s="1058"/>
      <c r="HA593" s="1058"/>
      <c r="HB593" s="1058"/>
      <c r="HC593" s="1058"/>
      <c r="HD593" s="1058"/>
      <c r="HE593" s="1058"/>
      <c r="HF593" s="1058"/>
      <c r="HG593" s="1058"/>
      <c r="HH593" s="1058"/>
      <c r="HI593" s="1058"/>
      <c r="HJ593" s="1058"/>
      <c r="HK593" s="1058"/>
      <c r="HL593" s="1058"/>
      <c r="HM593" s="1058"/>
      <c r="HN593" s="1058"/>
      <c r="HO593" s="1058"/>
      <c r="HP593" s="1058"/>
      <c r="HQ593" s="1058"/>
      <c r="HR593" s="1058"/>
      <c r="HS593" s="1058"/>
      <c r="HT593" s="1058"/>
      <c r="HU593" s="1058"/>
      <c r="HV593" s="1058"/>
      <c r="HW593" s="1058"/>
      <c r="HX593" s="1058"/>
      <c r="HY593" s="1058"/>
      <c r="HZ593" s="1058"/>
      <c r="IA593" s="1058"/>
      <c r="IB593" s="1058"/>
      <c r="IC593" s="1058"/>
      <c r="ID593" s="1058"/>
      <c r="IE593" s="1058"/>
      <c r="IF593" s="1058"/>
      <c r="IG593" s="1058"/>
      <c r="IH593" s="1058"/>
      <c r="II593" s="1058"/>
      <c r="IJ593" s="1058"/>
      <c r="IK593" s="1058"/>
      <c r="IL593" s="1058"/>
      <c r="IM593" s="1058"/>
      <c r="IN593" s="1058"/>
      <c r="IO593" s="1058"/>
      <c r="IP593" s="1058"/>
      <c r="IQ593" s="1058"/>
      <c r="IR593" s="1058"/>
    </row>
    <row r="594" spans="1:252">
      <c r="A594" s="1391"/>
      <c r="B594" s="1392"/>
      <c r="C594" s="1387"/>
      <c r="D594" s="1388"/>
      <c r="E594" s="1389"/>
      <c r="F594" s="1524"/>
      <c r="G594" s="1390"/>
      <c r="H594" s="1058"/>
      <c r="I594" s="1058"/>
      <c r="J594" s="1058"/>
      <c r="K594" s="1058"/>
      <c r="L594" s="1058"/>
      <c r="M594" s="1058"/>
      <c r="N594" s="1058"/>
      <c r="O594" s="1058"/>
      <c r="P594" s="1058"/>
      <c r="Q594" s="1058"/>
      <c r="R594" s="1058"/>
      <c r="S594" s="1058"/>
      <c r="T594" s="1058"/>
      <c r="U594" s="1058"/>
      <c r="V594" s="1058"/>
      <c r="W594" s="1058"/>
      <c r="X594" s="1058"/>
      <c r="Y594" s="1058"/>
      <c r="Z594" s="1058"/>
      <c r="AA594" s="1058"/>
      <c r="AB594" s="1058"/>
      <c r="AC594" s="1058"/>
      <c r="AD594" s="1058"/>
      <c r="AE594" s="1058"/>
      <c r="AF594" s="1058"/>
      <c r="AG594" s="1058"/>
      <c r="AH594" s="1058"/>
      <c r="AI594" s="1058"/>
      <c r="AJ594" s="1058"/>
      <c r="AK594" s="1058"/>
      <c r="AL594" s="1058"/>
      <c r="AM594" s="1058"/>
      <c r="AN594" s="1058"/>
      <c r="AO594" s="1058"/>
      <c r="AP594" s="1058"/>
      <c r="AQ594" s="1058"/>
      <c r="AR594" s="1058"/>
      <c r="AS594" s="1058"/>
      <c r="AT594" s="1058"/>
      <c r="AU594" s="1058"/>
      <c r="AV594" s="1058"/>
      <c r="AW594" s="1058"/>
      <c r="AX594" s="1058"/>
      <c r="AY594" s="1058"/>
      <c r="AZ594" s="1058"/>
      <c r="BA594" s="1058"/>
      <c r="BB594" s="1058"/>
      <c r="BC594" s="1058"/>
      <c r="BD594" s="1058"/>
      <c r="BE594" s="1058"/>
      <c r="BF594" s="1058"/>
      <c r="BG594" s="1058"/>
      <c r="BH594" s="1058"/>
      <c r="BI594" s="1058"/>
      <c r="BJ594" s="1058"/>
      <c r="BK594" s="1058"/>
      <c r="BL594" s="1058"/>
      <c r="BM594" s="1058"/>
      <c r="BN594" s="1058"/>
      <c r="BO594" s="1058"/>
      <c r="BP594" s="1058"/>
      <c r="BQ594" s="1058"/>
      <c r="BR594" s="1058"/>
      <c r="BS594" s="1058"/>
      <c r="BT594" s="1058"/>
      <c r="BU594" s="1058"/>
      <c r="BV594" s="1058"/>
      <c r="BW594" s="1058"/>
      <c r="BX594" s="1058"/>
      <c r="BY594" s="1058"/>
      <c r="BZ594" s="1058"/>
      <c r="CA594" s="1058"/>
      <c r="CB594" s="1058"/>
      <c r="CC594" s="1058"/>
      <c r="CD594" s="1058"/>
      <c r="CE594" s="1058"/>
      <c r="CF594" s="1058"/>
      <c r="CG594" s="1058"/>
      <c r="CH594" s="1058"/>
      <c r="CI594" s="1058"/>
      <c r="CJ594" s="1058"/>
      <c r="CK594" s="1058"/>
      <c r="CL594" s="1058"/>
      <c r="CM594" s="1058"/>
      <c r="CN594" s="1058"/>
      <c r="CO594" s="1058"/>
      <c r="CP594" s="1058"/>
      <c r="CQ594" s="1058"/>
      <c r="CR594" s="1058"/>
      <c r="CS594" s="1058"/>
      <c r="CT594" s="1058"/>
      <c r="CU594" s="1058"/>
      <c r="CV594" s="1058"/>
      <c r="CW594" s="1058"/>
      <c r="CX594" s="1058"/>
      <c r="CY594" s="1058"/>
      <c r="CZ594" s="1058"/>
      <c r="DA594" s="1058"/>
      <c r="DB594" s="1058"/>
      <c r="DC594" s="1058"/>
      <c r="DD594" s="1058"/>
      <c r="DE594" s="1058"/>
      <c r="DF594" s="1058"/>
      <c r="DG594" s="1058"/>
      <c r="DH594" s="1058"/>
      <c r="DI594" s="1058"/>
      <c r="DJ594" s="1058"/>
      <c r="DK594" s="1058"/>
      <c r="DL594" s="1058"/>
      <c r="DM594" s="1058"/>
      <c r="DN594" s="1058"/>
      <c r="DO594" s="1058"/>
      <c r="DP594" s="1058"/>
      <c r="DQ594" s="1058"/>
      <c r="DR594" s="1058"/>
      <c r="DS594" s="1058"/>
      <c r="DT594" s="1058"/>
      <c r="DU594" s="1058"/>
      <c r="DV594" s="1058"/>
      <c r="DW594" s="1058"/>
      <c r="DX594" s="1058"/>
      <c r="DY594" s="1058"/>
      <c r="DZ594" s="1058"/>
      <c r="EA594" s="1058"/>
      <c r="EB594" s="1058"/>
      <c r="EC594" s="1058"/>
      <c r="ED594" s="1058"/>
      <c r="EE594" s="1058"/>
      <c r="EF594" s="1058"/>
      <c r="EG594" s="1058"/>
      <c r="EH594" s="1058"/>
      <c r="EI594" s="1058"/>
      <c r="EJ594" s="1058"/>
      <c r="EK594" s="1058"/>
      <c r="EL594" s="1058"/>
      <c r="EM594" s="1058"/>
      <c r="EN594" s="1058"/>
      <c r="EO594" s="1058"/>
      <c r="EP594" s="1058"/>
      <c r="EQ594" s="1058"/>
      <c r="ER594" s="1058"/>
      <c r="ES594" s="1058"/>
      <c r="ET594" s="1058"/>
      <c r="EU594" s="1058"/>
      <c r="EV594" s="1058"/>
      <c r="EW594" s="1058"/>
      <c r="EX594" s="1058"/>
      <c r="EY594" s="1058"/>
      <c r="EZ594" s="1058"/>
      <c r="FA594" s="1058"/>
      <c r="FB594" s="1058"/>
      <c r="FC594" s="1058"/>
      <c r="FD594" s="1058"/>
      <c r="FE594" s="1058"/>
      <c r="FF594" s="1058"/>
      <c r="FG594" s="1058"/>
      <c r="FH594" s="1058"/>
      <c r="FI594" s="1058"/>
      <c r="FJ594" s="1058"/>
      <c r="FK594" s="1058"/>
      <c r="FL594" s="1058"/>
      <c r="FM594" s="1058"/>
      <c r="FN594" s="1058"/>
      <c r="FO594" s="1058"/>
      <c r="FP594" s="1058"/>
      <c r="FQ594" s="1058"/>
      <c r="FR594" s="1058"/>
      <c r="FS594" s="1058"/>
      <c r="FT594" s="1058"/>
      <c r="FU594" s="1058"/>
      <c r="FV594" s="1058"/>
      <c r="FW594" s="1058"/>
      <c r="FX594" s="1058"/>
      <c r="FY594" s="1058"/>
      <c r="FZ594" s="1058"/>
      <c r="GA594" s="1058"/>
      <c r="GB594" s="1058"/>
      <c r="GC594" s="1058"/>
      <c r="GD594" s="1058"/>
      <c r="GE594" s="1058"/>
      <c r="GF594" s="1058"/>
      <c r="GG594" s="1058"/>
      <c r="GH594" s="1058"/>
      <c r="GI594" s="1058"/>
      <c r="GJ594" s="1058"/>
      <c r="GK594" s="1058"/>
      <c r="GL594" s="1058"/>
      <c r="GM594" s="1058"/>
      <c r="GN594" s="1058"/>
      <c r="GO594" s="1058"/>
      <c r="GP594" s="1058"/>
      <c r="GQ594" s="1058"/>
      <c r="GR594" s="1058"/>
      <c r="GS594" s="1058"/>
      <c r="GT594" s="1058"/>
      <c r="GU594" s="1058"/>
      <c r="GV594" s="1058"/>
      <c r="GW594" s="1058"/>
      <c r="GX594" s="1058"/>
      <c r="GY594" s="1058"/>
      <c r="GZ594" s="1058"/>
      <c r="HA594" s="1058"/>
      <c r="HB594" s="1058"/>
      <c r="HC594" s="1058"/>
      <c r="HD594" s="1058"/>
      <c r="HE594" s="1058"/>
      <c r="HF594" s="1058"/>
      <c r="HG594" s="1058"/>
      <c r="HH594" s="1058"/>
      <c r="HI594" s="1058"/>
      <c r="HJ594" s="1058"/>
      <c r="HK594" s="1058"/>
      <c r="HL594" s="1058"/>
      <c r="HM594" s="1058"/>
      <c r="HN594" s="1058"/>
      <c r="HO594" s="1058"/>
      <c r="HP594" s="1058"/>
      <c r="HQ594" s="1058"/>
      <c r="HR594" s="1058"/>
      <c r="HS594" s="1058"/>
      <c r="HT594" s="1058"/>
      <c r="HU594" s="1058"/>
      <c r="HV594" s="1058"/>
      <c r="HW594" s="1058"/>
      <c r="HX594" s="1058"/>
      <c r="HY594" s="1058"/>
      <c r="HZ594" s="1058"/>
      <c r="IA594" s="1058"/>
      <c r="IB594" s="1058"/>
      <c r="IC594" s="1058"/>
      <c r="ID594" s="1058"/>
      <c r="IE594" s="1058"/>
      <c r="IF594" s="1058"/>
      <c r="IG594" s="1058"/>
      <c r="IH594" s="1058"/>
      <c r="II594" s="1058"/>
      <c r="IJ594" s="1058"/>
      <c r="IK594" s="1058"/>
      <c r="IL594" s="1058"/>
      <c r="IM594" s="1058"/>
      <c r="IN594" s="1058"/>
      <c r="IO594" s="1058"/>
      <c r="IP594" s="1058"/>
      <c r="IQ594" s="1058"/>
      <c r="IR594" s="1058"/>
    </row>
    <row r="595" spans="1:252">
      <c r="A595" s="1393"/>
      <c r="B595" s="1394" t="s">
        <v>1667</v>
      </c>
      <c r="C595" s="1395"/>
      <c r="D595" s="1396"/>
      <c r="E595" s="1397"/>
      <c r="F595" s="1524"/>
      <c r="G595" s="1390"/>
      <c r="H595" s="1058"/>
      <c r="I595" s="1058"/>
      <c r="J595" s="1058"/>
      <c r="K595" s="1058"/>
      <c r="L595" s="1058"/>
      <c r="M595" s="1058"/>
      <c r="N595" s="1058"/>
      <c r="O595" s="1058"/>
      <c r="P595" s="1058"/>
      <c r="Q595" s="1058"/>
      <c r="R595" s="1058"/>
      <c r="S595" s="1058"/>
      <c r="T595" s="1058"/>
      <c r="U595" s="1058"/>
      <c r="V595" s="1058"/>
      <c r="W595" s="1058"/>
      <c r="X595" s="1058"/>
      <c r="Y595" s="1058"/>
      <c r="Z595" s="1058"/>
      <c r="AA595" s="1058"/>
      <c r="AB595" s="1058"/>
      <c r="AC595" s="1058"/>
      <c r="AD595" s="1058"/>
      <c r="AE595" s="1058"/>
      <c r="AF595" s="1058"/>
      <c r="AG595" s="1058"/>
      <c r="AH595" s="1058"/>
      <c r="AI595" s="1058"/>
      <c r="AJ595" s="1058"/>
      <c r="AK595" s="1058"/>
      <c r="AL595" s="1058"/>
      <c r="AM595" s="1058"/>
      <c r="AN595" s="1058"/>
      <c r="AO595" s="1058"/>
      <c r="AP595" s="1058"/>
      <c r="AQ595" s="1058"/>
      <c r="AR595" s="1058"/>
      <c r="AS595" s="1058"/>
      <c r="AT595" s="1058"/>
      <c r="AU595" s="1058"/>
      <c r="AV595" s="1058"/>
      <c r="AW595" s="1058"/>
      <c r="AX595" s="1058"/>
      <c r="AY595" s="1058"/>
      <c r="AZ595" s="1058"/>
      <c r="BA595" s="1058"/>
      <c r="BB595" s="1058"/>
      <c r="BC595" s="1058"/>
      <c r="BD595" s="1058"/>
      <c r="BE595" s="1058"/>
      <c r="BF595" s="1058"/>
      <c r="BG595" s="1058"/>
      <c r="BH595" s="1058"/>
      <c r="BI595" s="1058"/>
      <c r="BJ595" s="1058"/>
      <c r="BK595" s="1058"/>
      <c r="BL595" s="1058"/>
      <c r="BM595" s="1058"/>
      <c r="BN595" s="1058"/>
      <c r="BO595" s="1058"/>
      <c r="BP595" s="1058"/>
      <c r="BQ595" s="1058"/>
      <c r="BR595" s="1058"/>
      <c r="BS595" s="1058"/>
      <c r="BT595" s="1058"/>
      <c r="BU595" s="1058"/>
      <c r="BV595" s="1058"/>
      <c r="BW595" s="1058"/>
      <c r="BX595" s="1058"/>
      <c r="BY595" s="1058"/>
      <c r="BZ595" s="1058"/>
      <c r="CA595" s="1058"/>
      <c r="CB595" s="1058"/>
      <c r="CC595" s="1058"/>
      <c r="CD595" s="1058"/>
      <c r="CE595" s="1058"/>
      <c r="CF595" s="1058"/>
      <c r="CG595" s="1058"/>
      <c r="CH595" s="1058"/>
      <c r="CI595" s="1058"/>
      <c r="CJ595" s="1058"/>
      <c r="CK595" s="1058"/>
      <c r="CL595" s="1058"/>
      <c r="CM595" s="1058"/>
      <c r="CN595" s="1058"/>
      <c r="CO595" s="1058"/>
      <c r="CP595" s="1058"/>
      <c r="CQ595" s="1058"/>
      <c r="CR595" s="1058"/>
      <c r="CS595" s="1058"/>
      <c r="CT595" s="1058"/>
      <c r="CU595" s="1058"/>
      <c r="CV595" s="1058"/>
      <c r="CW595" s="1058"/>
      <c r="CX595" s="1058"/>
      <c r="CY595" s="1058"/>
      <c r="CZ595" s="1058"/>
      <c r="DA595" s="1058"/>
      <c r="DB595" s="1058"/>
      <c r="DC595" s="1058"/>
      <c r="DD595" s="1058"/>
      <c r="DE595" s="1058"/>
      <c r="DF595" s="1058"/>
      <c r="DG595" s="1058"/>
      <c r="DH595" s="1058"/>
      <c r="DI595" s="1058"/>
      <c r="DJ595" s="1058"/>
      <c r="DK595" s="1058"/>
      <c r="DL595" s="1058"/>
      <c r="DM595" s="1058"/>
      <c r="DN595" s="1058"/>
      <c r="DO595" s="1058"/>
      <c r="DP595" s="1058"/>
      <c r="DQ595" s="1058"/>
      <c r="DR595" s="1058"/>
      <c r="DS595" s="1058"/>
      <c r="DT595" s="1058"/>
      <c r="DU595" s="1058"/>
      <c r="DV595" s="1058"/>
      <c r="DW595" s="1058"/>
      <c r="DX595" s="1058"/>
      <c r="DY595" s="1058"/>
      <c r="DZ595" s="1058"/>
      <c r="EA595" s="1058"/>
      <c r="EB595" s="1058"/>
      <c r="EC595" s="1058"/>
      <c r="ED595" s="1058"/>
      <c r="EE595" s="1058"/>
      <c r="EF595" s="1058"/>
      <c r="EG595" s="1058"/>
      <c r="EH595" s="1058"/>
      <c r="EI595" s="1058"/>
      <c r="EJ595" s="1058"/>
      <c r="EK595" s="1058"/>
      <c r="EL595" s="1058"/>
      <c r="EM595" s="1058"/>
      <c r="EN595" s="1058"/>
      <c r="EO595" s="1058"/>
      <c r="EP595" s="1058"/>
      <c r="EQ595" s="1058"/>
      <c r="ER595" s="1058"/>
      <c r="ES595" s="1058"/>
      <c r="ET595" s="1058"/>
      <c r="EU595" s="1058"/>
      <c r="EV595" s="1058"/>
      <c r="EW595" s="1058"/>
      <c r="EX595" s="1058"/>
      <c r="EY595" s="1058"/>
      <c r="EZ595" s="1058"/>
      <c r="FA595" s="1058"/>
      <c r="FB595" s="1058"/>
      <c r="FC595" s="1058"/>
      <c r="FD595" s="1058"/>
      <c r="FE595" s="1058"/>
      <c r="FF595" s="1058"/>
      <c r="FG595" s="1058"/>
      <c r="FH595" s="1058"/>
      <c r="FI595" s="1058"/>
      <c r="FJ595" s="1058"/>
      <c r="FK595" s="1058"/>
      <c r="FL595" s="1058"/>
      <c r="FM595" s="1058"/>
      <c r="FN595" s="1058"/>
      <c r="FO595" s="1058"/>
      <c r="FP595" s="1058"/>
      <c r="FQ595" s="1058"/>
      <c r="FR595" s="1058"/>
      <c r="FS595" s="1058"/>
      <c r="FT595" s="1058"/>
      <c r="FU595" s="1058"/>
      <c r="FV595" s="1058"/>
      <c r="FW595" s="1058"/>
      <c r="FX595" s="1058"/>
      <c r="FY595" s="1058"/>
      <c r="FZ595" s="1058"/>
      <c r="GA595" s="1058"/>
      <c r="GB595" s="1058"/>
      <c r="GC595" s="1058"/>
      <c r="GD595" s="1058"/>
      <c r="GE595" s="1058"/>
      <c r="GF595" s="1058"/>
      <c r="GG595" s="1058"/>
      <c r="GH595" s="1058"/>
      <c r="GI595" s="1058"/>
      <c r="GJ595" s="1058"/>
      <c r="GK595" s="1058"/>
      <c r="GL595" s="1058"/>
      <c r="GM595" s="1058"/>
      <c r="GN595" s="1058"/>
      <c r="GO595" s="1058"/>
      <c r="GP595" s="1058"/>
      <c r="GQ595" s="1058"/>
      <c r="GR595" s="1058"/>
      <c r="GS595" s="1058"/>
      <c r="GT595" s="1058"/>
      <c r="GU595" s="1058"/>
      <c r="GV595" s="1058"/>
      <c r="GW595" s="1058"/>
      <c r="GX595" s="1058"/>
      <c r="GY595" s="1058"/>
      <c r="GZ595" s="1058"/>
      <c r="HA595" s="1058"/>
      <c r="HB595" s="1058"/>
      <c r="HC595" s="1058"/>
      <c r="HD595" s="1058"/>
      <c r="HE595" s="1058"/>
      <c r="HF595" s="1058"/>
      <c r="HG595" s="1058"/>
      <c r="HH595" s="1058"/>
      <c r="HI595" s="1058"/>
      <c r="HJ595" s="1058"/>
      <c r="HK595" s="1058"/>
      <c r="HL595" s="1058"/>
      <c r="HM595" s="1058"/>
      <c r="HN595" s="1058"/>
      <c r="HO595" s="1058"/>
      <c r="HP595" s="1058"/>
      <c r="HQ595" s="1058"/>
      <c r="HR595" s="1058"/>
      <c r="HS595" s="1058"/>
      <c r="HT595" s="1058"/>
      <c r="HU595" s="1058"/>
      <c r="HV595" s="1058"/>
      <c r="HW595" s="1058"/>
      <c r="HX595" s="1058"/>
      <c r="HY595" s="1058"/>
      <c r="HZ595" s="1058"/>
      <c r="IA595" s="1058"/>
      <c r="IB595" s="1058"/>
      <c r="IC595" s="1058"/>
      <c r="ID595" s="1058"/>
      <c r="IE595" s="1058"/>
      <c r="IF595" s="1058"/>
      <c r="IG595" s="1058"/>
      <c r="IH595" s="1058"/>
      <c r="II595" s="1058"/>
      <c r="IJ595" s="1058"/>
      <c r="IK595" s="1058"/>
      <c r="IL595" s="1058"/>
      <c r="IM595" s="1058"/>
      <c r="IN595" s="1058"/>
      <c r="IO595" s="1058"/>
      <c r="IP595" s="1058"/>
      <c r="IQ595" s="1058"/>
      <c r="IR595" s="1058"/>
    </row>
    <row r="596" spans="1:252">
      <c r="A596" s="1393"/>
      <c r="B596" s="1398"/>
      <c r="C596" s="1399"/>
      <c r="D596" s="1400"/>
      <c r="E596" s="1397"/>
      <c r="F596" s="1525"/>
      <c r="G596" s="1401"/>
      <c r="H596" s="1058"/>
      <c r="I596" s="1058"/>
      <c r="J596" s="1058"/>
      <c r="K596" s="1058"/>
      <c r="L596" s="1058"/>
      <c r="M596" s="1058"/>
      <c r="N596" s="1058"/>
      <c r="O596" s="1058"/>
      <c r="P596" s="1058"/>
      <c r="Q596" s="1058"/>
      <c r="R596" s="1058"/>
      <c r="S596" s="1058"/>
      <c r="T596" s="1058"/>
      <c r="U596" s="1058"/>
      <c r="V596" s="1058"/>
      <c r="W596" s="1058"/>
      <c r="X596" s="1058"/>
      <c r="Y596" s="1058"/>
      <c r="Z596" s="1058"/>
      <c r="AA596" s="1058"/>
      <c r="AB596" s="1058"/>
      <c r="AC596" s="1058"/>
      <c r="AD596" s="1058"/>
      <c r="AE596" s="1058"/>
      <c r="AF596" s="1058"/>
      <c r="AG596" s="1058"/>
      <c r="AH596" s="1058"/>
      <c r="AI596" s="1058"/>
      <c r="AJ596" s="1058"/>
      <c r="AK596" s="1058"/>
      <c r="AL596" s="1058"/>
      <c r="AM596" s="1058"/>
      <c r="AN596" s="1058"/>
      <c r="AO596" s="1058"/>
      <c r="AP596" s="1058"/>
      <c r="AQ596" s="1058"/>
      <c r="AR596" s="1058"/>
      <c r="AS596" s="1058"/>
      <c r="AT596" s="1058"/>
      <c r="AU596" s="1058"/>
      <c r="AV596" s="1058"/>
      <c r="AW596" s="1058"/>
      <c r="AX596" s="1058"/>
      <c r="AY596" s="1058"/>
      <c r="AZ596" s="1058"/>
      <c r="BA596" s="1058"/>
      <c r="BB596" s="1058"/>
      <c r="BC596" s="1058"/>
      <c r="BD596" s="1058"/>
      <c r="BE596" s="1058"/>
      <c r="BF596" s="1058"/>
      <c r="BG596" s="1058"/>
      <c r="BH596" s="1058"/>
      <c r="BI596" s="1058"/>
      <c r="BJ596" s="1058"/>
      <c r="BK596" s="1058"/>
      <c r="BL596" s="1058"/>
      <c r="BM596" s="1058"/>
      <c r="BN596" s="1058"/>
      <c r="BO596" s="1058"/>
      <c r="BP596" s="1058"/>
      <c r="BQ596" s="1058"/>
      <c r="BR596" s="1058"/>
      <c r="BS596" s="1058"/>
      <c r="BT596" s="1058"/>
      <c r="BU596" s="1058"/>
      <c r="BV596" s="1058"/>
      <c r="BW596" s="1058"/>
      <c r="BX596" s="1058"/>
      <c r="BY596" s="1058"/>
      <c r="BZ596" s="1058"/>
      <c r="CA596" s="1058"/>
      <c r="CB596" s="1058"/>
      <c r="CC596" s="1058"/>
      <c r="CD596" s="1058"/>
      <c r="CE596" s="1058"/>
      <c r="CF596" s="1058"/>
      <c r="CG596" s="1058"/>
      <c r="CH596" s="1058"/>
      <c r="CI596" s="1058"/>
      <c r="CJ596" s="1058"/>
      <c r="CK596" s="1058"/>
      <c r="CL596" s="1058"/>
      <c r="CM596" s="1058"/>
      <c r="CN596" s="1058"/>
      <c r="CO596" s="1058"/>
      <c r="CP596" s="1058"/>
      <c r="CQ596" s="1058"/>
      <c r="CR596" s="1058"/>
      <c r="CS596" s="1058"/>
      <c r="CT596" s="1058"/>
      <c r="CU596" s="1058"/>
      <c r="CV596" s="1058"/>
      <c r="CW596" s="1058"/>
      <c r="CX596" s="1058"/>
      <c r="CY596" s="1058"/>
      <c r="CZ596" s="1058"/>
      <c r="DA596" s="1058"/>
      <c r="DB596" s="1058"/>
      <c r="DC596" s="1058"/>
      <c r="DD596" s="1058"/>
      <c r="DE596" s="1058"/>
      <c r="DF596" s="1058"/>
      <c r="DG596" s="1058"/>
      <c r="DH596" s="1058"/>
      <c r="DI596" s="1058"/>
      <c r="DJ596" s="1058"/>
      <c r="DK596" s="1058"/>
      <c r="DL596" s="1058"/>
      <c r="DM596" s="1058"/>
      <c r="DN596" s="1058"/>
      <c r="DO596" s="1058"/>
      <c r="DP596" s="1058"/>
      <c r="DQ596" s="1058"/>
      <c r="DR596" s="1058"/>
      <c r="DS596" s="1058"/>
      <c r="DT596" s="1058"/>
      <c r="DU596" s="1058"/>
      <c r="DV596" s="1058"/>
      <c r="DW596" s="1058"/>
      <c r="DX596" s="1058"/>
      <c r="DY596" s="1058"/>
      <c r="DZ596" s="1058"/>
      <c r="EA596" s="1058"/>
      <c r="EB596" s="1058"/>
      <c r="EC596" s="1058"/>
      <c r="ED596" s="1058"/>
      <c r="EE596" s="1058"/>
      <c r="EF596" s="1058"/>
      <c r="EG596" s="1058"/>
      <c r="EH596" s="1058"/>
      <c r="EI596" s="1058"/>
      <c r="EJ596" s="1058"/>
      <c r="EK596" s="1058"/>
      <c r="EL596" s="1058"/>
      <c r="EM596" s="1058"/>
      <c r="EN596" s="1058"/>
      <c r="EO596" s="1058"/>
      <c r="EP596" s="1058"/>
      <c r="EQ596" s="1058"/>
      <c r="ER596" s="1058"/>
      <c r="ES596" s="1058"/>
      <c r="ET596" s="1058"/>
      <c r="EU596" s="1058"/>
      <c r="EV596" s="1058"/>
      <c r="EW596" s="1058"/>
      <c r="EX596" s="1058"/>
      <c r="EY596" s="1058"/>
      <c r="EZ596" s="1058"/>
      <c r="FA596" s="1058"/>
      <c r="FB596" s="1058"/>
      <c r="FC596" s="1058"/>
      <c r="FD596" s="1058"/>
      <c r="FE596" s="1058"/>
      <c r="FF596" s="1058"/>
      <c r="FG596" s="1058"/>
      <c r="FH596" s="1058"/>
      <c r="FI596" s="1058"/>
      <c r="FJ596" s="1058"/>
      <c r="FK596" s="1058"/>
      <c r="FL596" s="1058"/>
      <c r="FM596" s="1058"/>
      <c r="FN596" s="1058"/>
      <c r="FO596" s="1058"/>
      <c r="FP596" s="1058"/>
      <c r="FQ596" s="1058"/>
      <c r="FR596" s="1058"/>
      <c r="FS596" s="1058"/>
      <c r="FT596" s="1058"/>
      <c r="FU596" s="1058"/>
      <c r="FV596" s="1058"/>
      <c r="FW596" s="1058"/>
      <c r="FX596" s="1058"/>
      <c r="FY596" s="1058"/>
      <c r="FZ596" s="1058"/>
      <c r="GA596" s="1058"/>
      <c r="GB596" s="1058"/>
      <c r="GC596" s="1058"/>
      <c r="GD596" s="1058"/>
      <c r="GE596" s="1058"/>
      <c r="GF596" s="1058"/>
      <c r="GG596" s="1058"/>
      <c r="GH596" s="1058"/>
      <c r="GI596" s="1058"/>
      <c r="GJ596" s="1058"/>
      <c r="GK596" s="1058"/>
      <c r="GL596" s="1058"/>
      <c r="GM596" s="1058"/>
      <c r="GN596" s="1058"/>
      <c r="GO596" s="1058"/>
      <c r="GP596" s="1058"/>
      <c r="GQ596" s="1058"/>
      <c r="GR596" s="1058"/>
      <c r="GS596" s="1058"/>
      <c r="GT596" s="1058"/>
      <c r="GU596" s="1058"/>
      <c r="GV596" s="1058"/>
      <c r="GW596" s="1058"/>
      <c r="GX596" s="1058"/>
      <c r="GY596" s="1058"/>
      <c r="GZ596" s="1058"/>
      <c r="HA596" s="1058"/>
      <c r="HB596" s="1058"/>
      <c r="HC596" s="1058"/>
      <c r="HD596" s="1058"/>
      <c r="HE596" s="1058"/>
      <c r="HF596" s="1058"/>
      <c r="HG596" s="1058"/>
      <c r="HH596" s="1058"/>
      <c r="HI596" s="1058"/>
      <c r="HJ596" s="1058"/>
      <c r="HK596" s="1058"/>
      <c r="HL596" s="1058"/>
      <c r="HM596" s="1058"/>
      <c r="HN596" s="1058"/>
      <c r="HO596" s="1058"/>
      <c r="HP596" s="1058"/>
      <c r="HQ596" s="1058"/>
      <c r="HR596" s="1058"/>
      <c r="HS596" s="1058"/>
      <c r="HT596" s="1058"/>
      <c r="HU596" s="1058"/>
      <c r="HV596" s="1058"/>
      <c r="HW596" s="1058"/>
      <c r="HX596" s="1058"/>
      <c r="HY596" s="1058"/>
      <c r="HZ596" s="1058"/>
      <c r="IA596" s="1058"/>
      <c r="IB596" s="1058"/>
      <c r="IC596" s="1058"/>
      <c r="ID596" s="1058"/>
      <c r="IE596" s="1058"/>
      <c r="IF596" s="1058"/>
      <c r="IG596" s="1058"/>
      <c r="IH596" s="1058"/>
      <c r="II596" s="1058"/>
      <c r="IJ596" s="1058"/>
      <c r="IK596" s="1058"/>
      <c r="IL596" s="1058"/>
      <c r="IM596" s="1058"/>
      <c r="IN596" s="1058"/>
      <c r="IO596" s="1058"/>
      <c r="IP596" s="1058"/>
      <c r="IQ596" s="1058"/>
      <c r="IR596" s="1058"/>
    </row>
    <row r="597" spans="1:252">
      <c r="A597" s="1402" t="s">
        <v>11</v>
      </c>
      <c r="B597" s="1403" t="s">
        <v>1339</v>
      </c>
      <c r="C597" s="1404"/>
      <c r="D597" s="1405"/>
      <c r="E597" s="1406"/>
      <c r="F597" s="1526"/>
      <c r="G597" s="1230">
        <f>+G620</f>
        <v>0</v>
      </c>
      <c r="H597" s="1058"/>
      <c r="I597" s="1058"/>
      <c r="J597" s="1058"/>
      <c r="K597" s="1058"/>
      <c r="L597" s="1058"/>
      <c r="M597" s="1058"/>
      <c r="N597" s="1058"/>
      <c r="O597" s="1058"/>
      <c r="P597" s="1058"/>
      <c r="Q597" s="1058"/>
      <c r="R597" s="1058"/>
      <c r="S597" s="1058"/>
      <c r="T597" s="1058"/>
      <c r="U597" s="1058"/>
      <c r="V597" s="1058"/>
      <c r="W597" s="1058"/>
      <c r="X597" s="1058"/>
      <c r="Y597" s="1058"/>
      <c r="Z597" s="1058"/>
      <c r="AA597" s="1058"/>
      <c r="AB597" s="1058"/>
      <c r="AC597" s="1058"/>
      <c r="AD597" s="1058"/>
      <c r="AE597" s="1058"/>
      <c r="AF597" s="1058"/>
      <c r="AG597" s="1058"/>
      <c r="AH597" s="1058"/>
      <c r="AI597" s="1058"/>
      <c r="AJ597" s="1058"/>
      <c r="AK597" s="1058"/>
      <c r="AL597" s="1058"/>
      <c r="AM597" s="1058"/>
      <c r="AN597" s="1058"/>
      <c r="AO597" s="1058"/>
      <c r="AP597" s="1058"/>
      <c r="AQ597" s="1058"/>
      <c r="AR597" s="1058"/>
      <c r="AS597" s="1058"/>
      <c r="AT597" s="1058"/>
      <c r="AU597" s="1058"/>
      <c r="AV597" s="1058"/>
      <c r="AW597" s="1058"/>
      <c r="AX597" s="1058"/>
      <c r="AY597" s="1058"/>
      <c r="AZ597" s="1058"/>
      <c r="BA597" s="1058"/>
      <c r="BB597" s="1058"/>
      <c r="BC597" s="1058"/>
      <c r="BD597" s="1058"/>
      <c r="BE597" s="1058"/>
      <c r="BF597" s="1058"/>
      <c r="BG597" s="1058"/>
      <c r="BH597" s="1058"/>
      <c r="BI597" s="1058"/>
      <c r="BJ597" s="1058"/>
      <c r="BK597" s="1058"/>
      <c r="BL597" s="1058"/>
      <c r="BM597" s="1058"/>
      <c r="BN597" s="1058"/>
      <c r="BO597" s="1058"/>
      <c r="BP597" s="1058"/>
      <c r="BQ597" s="1058"/>
      <c r="BR597" s="1058"/>
      <c r="BS597" s="1058"/>
      <c r="BT597" s="1058"/>
      <c r="BU597" s="1058"/>
      <c r="BV597" s="1058"/>
      <c r="BW597" s="1058"/>
      <c r="BX597" s="1058"/>
      <c r="BY597" s="1058"/>
      <c r="BZ597" s="1058"/>
      <c r="CA597" s="1058"/>
      <c r="CB597" s="1058"/>
      <c r="CC597" s="1058"/>
      <c r="CD597" s="1058"/>
      <c r="CE597" s="1058"/>
      <c r="CF597" s="1058"/>
      <c r="CG597" s="1058"/>
      <c r="CH597" s="1058"/>
      <c r="CI597" s="1058"/>
      <c r="CJ597" s="1058"/>
      <c r="CK597" s="1058"/>
      <c r="CL597" s="1058"/>
      <c r="CM597" s="1058"/>
      <c r="CN597" s="1058"/>
      <c r="CO597" s="1058"/>
      <c r="CP597" s="1058"/>
      <c r="CQ597" s="1058"/>
      <c r="CR597" s="1058"/>
      <c r="CS597" s="1058"/>
      <c r="CT597" s="1058"/>
      <c r="CU597" s="1058"/>
      <c r="CV597" s="1058"/>
      <c r="CW597" s="1058"/>
      <c r="CX597" s="1058"/>
      <c r="CY597" s="1058"/>
      <c r="CZ597" s="1058"/>
      <c r="DA597" s="1058"/>
      <c r="DB597" s="1058"/>
      <c r="DC597" s="1058"/>
      <c r="DD597" s="1058"/>
      <c r="DE597" s="1058"/>
      <c r="DF597" s="1058"/>
      <c r="DG597" s="1058"/>
      <c r="DH597" s="1058"/>
      <c r="DI597" s="1058"/>
      <c r="DJ597" s="1058"/>
      <c r="DK597" s="1058"/>
      <c r="DL597" s="1058"/>
      <c r="DM597" s="1058"/>
      <c r="DN597" s="1058"/>
      <c r="DO597" s="1058"/>
      <c r="DP597" s="1058"/>
      <c r="DQ597" s="1058"/>
      <c r="DR597" s="1058"/>
      <c r="DS597" s="1058"/>
      <c r="DT597" s="1058"/>
      <c r="DU597" s="1058"/>
      <c r="DV597" s="1058"/>
      <c r="DW597" s="1058"/>
      <c r="DX597" s="1058"/>
      <c r="DY597" s="1058"/>
      <c r="DZ597" s="1058"/>
      <c r="EA597" s="1058"/>
      <c r="EB597" s="1058"/>
      <c r="EC597" s="1058"/>
      <c r="ED597" s="1058"/>
      <c r="EE597" s="1058"/>
      <c r="EF597" s="1058"/>
      <c r="EG597" s="1058"/>
      <c r="EH597" s="1058"/>
      <c r="EI597" s="1058"/>
      <c r="EJ597" s="1058"/>
      <c r="EK597" s="1058"/>
      <c r="EL597" s="1058"/>
      <c r="EM597" s="1058"/>
      <c r="EN597" s="1058"/>
      <c r="EO597" s="1058"/>
      <c r="EP597" s="1058"/>
      <c r="EQ597" s="1058"/>
      <c r="ER597" s="1058"/>
      <c r="ES597" s="1058"/>
      <c r="ET597" s="1058"/>
      <c r="EU597" s="1058"/>
      <c r="EV597" s="1058"/>
      <c r="EW597" s="1058"/>
      <c r="EX597" s="1058"/>
      <c r="EY597" s="1058"/>
      <c r="EZ597" s="1058"/>
      <c r="FA597" s="1058"/>
      <c r="FB597" s="1058"/>
      <c r="FC597" s="1058"/>
      <c r="FD597" s="1058"/>
      <c r="FE597" s="1058"/>
      <c r="FF597" s="1058"/>
      <c r="FG597" s="1058"/>
      <c r="FH597" s="1058"/>
      <c r="FI597" s="1058"/>
      <c r="FJ597" s="1058"/>
      <c r="FK597" s="1058"/>
      <c r="FL597" s="1058"/>
      <c r="FM597" s="1058"/>
      <c r="FN597" s="1058"/>
      <c r="FO597" s="1058"/>
      <c r="FP597" s="1058"/>
      <c r="FQ597" s="1058"/>
      <c r="FR597" s="1058"/>
      <c r="FS597" s="1058"/>
      <c r="FT597" s="1058"/>
      <c r="FU597" s="1058"/>
      <c r="FV597" s="1058"/>
      <c r="FW597" s="1058"/>
      <c r="FX597" s="1058"/>
      <c r="FY597" s="1058"/>
      <c r="FZ597" s="1058"/>
      <c r="GA597" s="1058"/>
      <c r="GB597" s="1058"/>
      <c r="GC597" s="1058"/>
      <c r="GD597" s="1058"/>
      <c r="GE597" s="1058"/>
      <c r="GF597" s="1058"/>
      <c r="GG597" s="1058"/>
      <c r="GH597" s="1058"/>
      <c r="GI597" s="1058"/>
      <c r="GJ597" s="1058"/>
      <c r="GK597" s="1058"/>
      <c r="GL597" s="1058"/>
      <c r="GM597" s="1058"/>
      <c r="GN597" s="1058"/>
      <c r="GO597" s="1058"/>
      <c r="GP597" s="1058"/>
      <c r="GQ597" s="1058"/>
      <c r="GR597" s="1058"/>
      <c r="GS597" s="1058"/>
      <c r="GT597" s="1058"/>
      <c r="GU597" s="1058"/>
      <c r="GV597" s="1058"/>
      <c r="GW597" s="1058"/>
      <c r="GX597" s="1058"/>
      <c r="GY597" s="1058"/>
      <c r="GZ597" s="1058"/>
      <c r="HA597" s="1058"/>
      <c r="HB597" s="1058"/>
      <c r="HC597" s="1058"/>
      <c r="HD597" s="1058"/>
      <c r="HE597" s="1058"/>
      <c r="HF597" s="1058"/>
      <c r="HG597" s="1058"/>
      <c r="HH597" s="1058"/>
      <c r="HI597" s="1058"/>
      <c r="HJ597" s="1058"/>
      <c r="HK597" s="1058"/>
      <c r="HL597" s="1058"/>
      <c r="HM597" s="1058"/>
      <c r="HN597" s="1058"/>
      <c r="HO597" s="1058"/>
      <c r="HP597" s="1058"/>
      <c r="HQ597" s="1058"/>
      <c r="HR597" s="1058"/>
      <c r="HS597" s="1058"/>
      <c r="HT597" s="1058"/>
      <c r="HU597" s="1058"/>
      <c r="HV597" s="1058"/>
      <c r="HW597" s="1058"/>
      <c r="HX597" s="1058"/>
      <c r="HY597" s="1058"/>
      <c r="HZ597" s="1058"/>
      <c r="IA597" s="1058"/>
      <c r="IB597" s="1058"/>
      <c r="IC597" s="1058"/>
      <c r="ID597" s="1058"/>
      <c r="IE597" s="1058"/>
      <c r="IF597" s="1058"/>
      <c r="IG597" s="1058"/>
      <c r="IH597" s="1058"/>
      <c r="II597" s="1058"/>
      <c r="IJ597" s="1058"/>
      <c r="IK597" s="1058"/>
      <c r="IL597" s="1058"/>
      <c r="IM597" s="1058"/>
      <c r="IN597" s="1058"/>
      <c r="IO597" s="1058"/>
      <c r="IP597" s="1058"/>
      <c r="IQ597" s="1058"/>
      <c r="IR597" s="1058"/>
    </row>
    <row r="598" spans="1:252">
      <c r="A598" s="1402" t="s">
        <v>33</v>
      </c>
      <c r="B598" s="1403" t="s">
        <v>1337</v>
      </c>
      <c r="C598" s="1404"/>
      <c r="D598" s="1405"/>
      <c r="E598" s="1406"/>
      <c r="F598" s="1526"/>
      <c r="G598" s="1230">
        <f>+G780</f>
        <v>0</v>
      </c>
      <c r="H598" s="1058"/>
      <c r="I598" s="1058"/>
      <c r="J598" s="1058"/>
      <c r="K598" s="1058"/>
      <c r="L598" s="1058"/>
      <c r="M598" s="1058"/>
      <c r="N598" s="1058"/>
      <c r="O598" s="1058"/>
      <c r="P598" s="1058"/>
      <c r="Q598" s="1058"/>
      <c r="R598" s="1058"/>
      <c r="S598" s="1058"/>
      <c r="T598" s="1058"/>
      <c r="U598" s="1058"/>
      <c r="V598" s="1058"/>
      <c r="W598" s="1058"/>
      <c r="X598" s="1058"/>
      <c r="Y598" s="1058"/>
      <c r="Z598" s="1058"/>
      <c r="AA598" s="1058"/>
      <c r="AB598" s="1058"/>
      <c r="AC598" s="1058"/>
      <c r="AD598" s="1058"/>
      <c r="AE598" s="1058"/>
      <c r="AF598" s="1058"/>
      <c r="AG598" s="1058"/>
      <c r="AH598" s="1058"/>
      <c r="AI598" s="1058"/>
      <c r="AJ598" s="1058"/>
      <c r="AK598" s="1058"/>
      <c r="AL598" s="1058"/>
      <c r="AM598" s="1058"/>
      <c r="AN598" s="1058"/>
      <c r="AO598" s="1058"/>
      <c r="AP598" s="1058"/>
      <c r="AQ598" s="1058"/>
      <c r="AR598" s="1058"/>
      <c r="AS598" s="1058"/>
      <c r="AT598" s="1058"/>
      <c r="AU598" s="1058"/>
      <c r="AV598" s="1058"/>
      <c r="AW598" s="1058"/>
      <c r="AX598" s="1058"/>
      <c r="AY598" s="1058"/>
      <c r="AZ598" s="1058"/>
      <c r="BA598" s="1058"/>
      <c r="BB598" s="1058"/>
      <c r="BC598" s="1058"/>
      <c r="BD598" s="1058"/>
      <c r="BE598" s="1058"/>
      <c r="BF598" s="1058"/>
      <c r="BG598" s="1058"/>
      <c r="BH598" s="1058"/>
      <c r="BI598" s="1058"/>
      <c r="BJ598" s="1058"/>
      <c r="BK598" s="1058"/>
      <c r="BL598" s="1058"/>
      <c r="BM598" s="1058"/>
      <c r="BN598" s="1058"/>
      <c r="BO598" s="1058"/>
      <c r="BP598" s="1058"/>
      <c r="BQ598" s="1058"/>
      <c r="BR598" s="1058"/>
      <c r="BS598" s="1058"/>
      <c r="BT598" s="1058"/>
      <c r="BU598" s="1058"/>
      <c r="BV598" s="1058"/>
      <c r="BW598" s="1058"/>
      <c r="BX598" s="1058"/>
      <c r="BY598" s="1058"/>
      <c r="BZ598" s="1058"/>
      <c r="CA598" s="1058"/>
      <c r="CB598" s="1058"/>
      <c r="CC598" s="1058"/>
      <c r="CD598" s="1058"/>
      <c r="CE598" s="1058"/>
      <c r="CF598" s="1058"/>
      <c r="CG598" s="1058"/>
      <c r="CH598" s="1058"/>
      <c r="CI598" s="1058"/>
      <c r="CJ598" s="1058"/>
      <c r="CK598" s="1058"/>
      <c r="CL598" s="1058"/>
      <c r="CM598" s="1058"/>
      <c r="CN598" s="1058"/>
      <c r="CO598" s="1058"/>
      <c r="CP598" s="1058"/>
      <c r="CQ598" s="1058"/>
      <c r="CR598" s="1058"/>
      <c r="CS598" s="1058"/>
      <c r="CT598" s="1058"/>
      <c r="CU598" s="1058"/>
      <c r="CV598" s="1058"/>
      <c r="CW598" s="1058"/>
      <c r="CX598" s="1058"/>
      <c r="CY598" s="1058"/>
      <c r="CZ598" s="1058"/>
      <c r="DA598" s="1058"/>
      <c r="DB598" s="1058"/>
      <c r="DC598" s="1058"/>
      <c r="DD598" s="1058"/>
      <c r="DE598" s="1058"/>
      <c r="DF598" s="1058"/>
      <c r="DG598" s="1058"/>
      <c r="DH598" s="1058"/>
      <c r="DI598" s="1058"/>
      <c r="DJ598" s="1058"/>
      <c r="DK598" s="1058"/>
      <c r="DL598" s="1058"/>
      <c r="DM598" s="1058"/>
      <c r="DN598" s="1058"/>
      <c r="DO598" s="1058"/>
      <c r="DP598" s="1058"/>
      <c r="DQ598" s="1058"/>
      <c r="DR598" s="1058"/>
      <c r="DS598" s="1058"/>
      <c r="DT598" s="1058"/>
      <c r="DU598" s="1058"/>
      <c r="DV598" s="1058"/>
      <c r="DW598" s="1058"/>
      <c r="DX598" s="1058"/>
      <c r="DY598" s="1058"/>
      <c r="DZ598" s="1058"/>
      <c r="EA598" s="1058"/>
      <c r="EB598" s="1058"/>
      <c r="EC598" s="1058"/>
      <c r="ED598" s="1058"/>
      <c r="EE598" s="1058"/>
      <c r="EF598" s="1058"/>
      <c r="EG598" s="1058"/>
      <c r="EH598" s="1058"/>
      <c r="EI598" s="1058"/>
      <c r="EJ598" s="1058"/>
      <c r="EK598" s="1058"/>
      <c r="EL598" s="1058"/>
      <c r="EM598" s="1058"/>
      <c r="EN598" s="1058"/>
      <c r="EO598" s="1058"/>
      <c r="EP598" s="1058"/>
      <c r="EQ598" s="1058"/>
      <c r="ER598" s="1058"/>
      <c r="ES598" s="1058"/>
      <c r="ET598" s="1058"/>
      <c r="EU598" s="1058"/>
      <c r="EV598" s="1058"/>
      <c r="EW598" s="1058"/>
      <c r="EX598" s="1058"/>
      <c r="EY598" s="1058"/>
      <c r="EZ598" s="1058"/>
      <c r="FA598" s="1058"/>
      <c r="FB598" s="1058"/>
      <c r="FC598" s="1058"/>
      <c r="FD598" s="1058"/>
      <c r="FE598" s="1058"/>
      <c r="FF598" s="1058"/>
      <c r="FG598" s="1058"/>
      <c r="FH598" s="1058"/>
      <c r="FI598" s="1058"/>
      <c r="FJ598" s="1058"/>
      <c r="FK598" s="1058"/>
      <c r="FL598" s="1058"/>
      <c r="FM598" s="1058"/>
      <c r="FN598" s="1058"/>
      <c r="FO598" s="1058"/>
      <c r="FP598" s="1058"/>
      <c r="FQ598" s="1058"/>
      <c r="FR598" s="1058"/>
      <c r="FS598" s="1058"/>
      <c r="FT598" s="1058"/>
      <c r="FU598" s="1058"/>
      <c r="FV598" s="1058"/>
      <c r="FW598" s="1058"/>
      <c r="FX598" s="1058"/>
      <c r="FY598" s="1058"/>
      <c r="FZ598" s="1058"/>
      <c r="GA598" s="1058"/>
      <c r="GB598" s="1058"/>
      <c r="GC598" s="1058"/>
      <c r="GD598" s="1058"/>
      <c r="GE598" s="1058"/>
      <c r="GF598" s="1058"/>
      <c r="GG598" s="1058"/>
      <c r="GH598" s="1058"/>
      <c r="GI598" s="1058"/>
      <c r="GJ598" s="1058"/>
      <c r="GK598" s="1058"/>
      <c r="GL598" s="1058"/>
      <c r="GM598" s="1058"/>
      <c r="GN598" s="1058"/>
      <c r="GO598" s="1058"/>
      <c r="GP598" s="1058"/>
      <c r="GQ598" s="1058"/>
      <c r="GR598" s="1058"/>
      <c r="GS598" s="1058"/>
      <c r="GT598" s="1058"/>
      <c r="GU598" s="1058"/>
      <c r="GV598" s="1058"/>
      <c r="GW598" s="1058"/>
      <c r="GX598" s="1058"/>
      <c r="GY598" s="1058"/>
      <c r="GZ598" s="1058"/>
      <c r="HA598" s="1058"/>
      <c r="HB598" s="1058"/>
      <c r="HC598" s="1058"/>
      <c r="HD598" s="1058"/>
      <c r="HE598" s="1058"/>
      <c r="HF598" s="1058"/>
      <c r="HG598" s="1058"/>
      <c r="HH598" s="1058"/>
      <c r="HI598" s="1058"/>
      <c r="HJ598" s="1058"/>
      <c r="HK598" s="1058"/>
      <c r="HL598" s="1058"/>
      <c r="HM598" s="1058"/>
      <c r="HN598" s="1058"/>
      <c r="HO598" s="1058"/>
      <c r="HP598" s="1058"/>
      <c r="HQ598" s="1058"/>
      <c r="HR598" s="1058"/>
      <c r="HS598" s="1058"/>
      <c r="HT598" s="1058"/>
      <c r="HU598" s="1058"/>
      <c r="HV598" s="1058"/>
      <c r="HW598" s="1058"/>
      <c r="HX598" s="1058"/>
      <c r="HY598" s="1058"/>
      <c r="HZ598" s="1058"/>
      <c r="IA598" s="1058"/>
      <c r="IB598" s="1058"/>
      <c r="IC598" s="1058"/>
      <c r="ID598" s="1058"/>
      <c r="IE598" s="1058"/>
      <c r="IF598" s="1058"/>
      <c r="IG598" s="1058"/>
      <c r="IH598" s="1058"/>
      <c r="II598" s="1058"/>
      <c r="IJ598" s="1058"/>
      <c r="IK598" s="1058"/>
      <c r="IL598" s="1058"/>
      <c r="IM598" s="1058"/>
      <c r="IN598" s="1058"/>
      <c r="IO598" s="1058"/>
      <c r="IP598" s="1058"/>
      <c r="IQ598" s="1058"/>
      <c r="IR598" s="1058"/>
    </row>
    <row r="599" spans="1:252" ht="13.5" thickBot="1">
      <c r="A599" s="1402" t="s">
        <v>14</v>
      </c>
      <c r="B599" s="1403" t="s">
        <v>1335</v>
      </c>
      <c r="C599" s="1404"/>
      <c r="D599" s="1405"/>
      <c r="E599" s="1406"/>
      <c r="F599" s="1526"/>
      <c r="G599" s="1230">
        <f>+G825</f>
        <v>0</v>
      </c>
      <c r="H599" s="1058"/>
      <c r="I599" s="1058"/>
      <c r="J599" s="1058"/>
      <c r="K599" s="1058"/>
      <c r="L599" s="1058"/>
      <c r="M599" s="1058"/>
      <c r="N599" s="1058"/>
      <c r="O599" s="1058"/>
      <c r="P599" s="1058"/>
      <c r="Q599" s="1058"/>
      <c r="R599" s="1058"/>
      <c r="S599" s="1058"/>
      <c r="T599" s="1058"/>
      <c r="U599" s="1058"/>
      <c r="V599" s="1058"/>
      <c r="W599" s="1058"/>
      <c r="X599" s="1058"/>
      <c r="Y599" s="1058"/>
      <c r="Z599" s="1058"/>
      <c r="AA599" s="1058"/>
      <c r="AB599" s="1058"/>
      <c r="AC599" s="1058"/>
      <c r="AD599" s="1058"/>
      <c r="AE599" s="1058"/>
      <c r="AF599" s="1058"/>
      <c r="AG599" s="1058"/>
      <c r="AH599" s="1058"/>
      <c r="AI599" s="1058"/>
      <c r="AJ599" s="1058"/>
      <c r="AK599" s="1058"/>
      <c r="AL599" s="1058"/>
      <c r="AM599" s="1058"/>
      <c r="AN599" s="1058"/>
      <c r="AO599" s="1058"/>
      <c r="AP599" s="1058"/>
      <c r="AQ599" s="1058"/>
      <c r="AR599" s="1058"/>
      <c r="AS599" s="1058"/>
      <c r="AT599" s="1058"/>
      <c r="AU599" s="1058"/>
      <c r="AV599" s="1058"/>
      <c r="AW599" s="1058"/>
      <c r="AX599" s="1058"/>
      <c r="AY599" s="1058"/>
      <c r="AZ599" s="1058"/>
      <c r="BA599" s="1058"/>
      <c r="BB599" s="1058"/>
      <c r="BC599" s="1058"/>
      <c r="BD599" s="1058"/>
      <c r="BE599" s="1058"/>
      <c r="BF599" s="1058"/>
      <c r="BG599" s="1058"/>
      <c r="BH599" s="1058"/>
      <c r="BI599" s="1058"/>
      <c r="BJ599" s="1058"/>
      <c r="BK599" s="1058"/>
      <c r="BL599" s="1058"/>
      <c r="BM599" s="1058"/>
      <c r="BN599" s="1058"/>
      <c r="BO599" s="1058"/>
      <c r="BP599" s="1058"/>
      <c r="BQ599" s="1058"/>
      <c r="BR599" s="1058"/>
      <c r="BS599" s="1058"/>
      <c r="BT599" s="1058"/>
      <c r="BU599" s="1058"/>
      <c r="BV599" s="1058"/>
      <c r="BW599" s="1058"/>
      <c r="BX599" s="1058"/>
      <c r="BY599" s="1058"/>
      <c r="BZ599" s="1058"/>
      <c r="CA599" s="1058"/>
      <c r="CB599" s="1058"/>
      <c r="CC599" s="1058"/>
      <c r="CD599" s="1058"/>
      <c r="CE599" s="1058"/>
      <c r="CF599" s="1058"/>
      <c r="CG599" s="1058"/>
      <c r="CH599" s="1058"/>
      <c r="CI599" s="1058"/>
      <c r="CJ599" s="1058"/>
      <c r="CK599" s="1058"/>
      <c r="CL599" s="1058"/>
      <c r="CM599" s="1058"/>
      <c r="CN599" s="1058"/>
      <c r="CO599" s="1058"/>
      <c r="CP599" s="1058"/>
      <c r="CQ599" s="1058"/>
      <c r="CR599" s="1058"/>
      <c r="CS599" s="1058"/>
      <c r="CT599" s="1058"/>
      <c r="CU599" s="1058"/>
      <c r="CV599" s="1058"/>
      <c r="CW599" s="1058"/>
      <c r="CX599" s="1058"/>
      <c r="CY599" s="1058"/>
      <c r="CZ599" s="1058"/>
      <c r="DA599" s="1058"/>
      <c r="DB599" s="1058"/>
      <c r="DC599" s="1058"/>
      <c r="DD599" s="1058"/>
      <c r="DE599" s="1058"/>
      <c r="DF599" s="1058"/>
      <c r="DG599" s="1058"/>
      <c r="DH599" s="1058"/>
      <c r="DI599" s="1058"/>
      <c r="DJ599" s="1058"/>
      <c r="DK599" s="1058"/>
      <c r="DL599" s="1058"/>
      <c r="DM599" s="1058"/>
      <c r="DN599" s="1058"/>
      <c r="DO599" s="1058"/>
      <c r="DP599" s="1058"/>
      <c r="DQ599" s="1058"/>
      <c r="DR599" s="1058"/>
      <c r="DS599" s="1058"/>
      <c r="DT599" s="1058"/>
      <c r="DU599" s="1058"/>
      <c r="DV599" s="1058"/>
      <c r="DW599" s="1058"/>
      <c r="DX599" s="1058"/>
      <c r="DY599" s="1058"/>
      <c r="DZ599" s="1058"/>
      <c r="EA599" s="1058"/>
      <c r="EB599" s="1058"/>
      <c r="EC599" s="1058"/>
      <c r="ED599" s="1058"/>
      <c r="EE599" s="1058"/>
      <c r="EF599" s="1058"/>
      <c r="EG599" s="1058"/>
      <c r="EH599" s="1058"/>
      <c r="EI599" s="1058"/>
      <c r="EJ599" s="1058"/>
      <c r="EK599" s="1058"/>
      <c r="EL599" s="1058"/>
      <c r="EM599" s="1058"/>
      <c r="EN599" s="1058"/>
      <c r="EO599" s="1058"/>
      <c r="EP599" s="1058"/>
      <c r="EQ599" s="1058"/>
      <c r="ER599" s="1058"/>
      <c r="ES599" s="1058"/>
      <c r="ET599" s="1058"/>
      <c r="EU599" s="1058"/>
      <c r="EV599" s="1058"/>
      <c r="EW599" s="1058"/>
      <c r="EX599" s="1058"/>
      <c r="EY599" s="1058"/>
      <c r="EZ599" s="1058"/>
      <c r="FA599" s="1058"/>
      <c r="FB599" s="1058"/>
      <c r="FC599" s="1058"/>
      <c r="FD599" s="1058"/>
      <c r="FE599" s="1058"/>
      <c r="FF599" s="1058"/>
      <c r="FG599" s="1058"/>
      <c r="FH599" s="1058"/>
      <c r="FI599" s="1058"/>
      <c r="FJ599" s="1058"/>
      <c r="FK599" s="1058"/>
      <c r="FL599" s="1058"/>
      <c r="FM599" s="1058"/>
      <c r="FN599" s="1058"/>
      <c r="FO599" s="1058"/>
      <c r="FP599" s="1058"/>
      <c r="FQ599" s="1058"/>
      <c r="FR599" s="1058"/>
      <c r="FS599" s="1058"/>
      <c r="FT599" s="1058"/>
      <c r="FU599" s="1058"/>
      <c r="FV599" s="1058"/>
      <c r="FW599" s="1058"/>
      <c r="FX599" s="1058"/>
      <c r="FY599" s="1058"/>
      <c r="FZ599" s="1058"/>
      <c r="GA599" s="1058"/>
      <c r="GB599" s="1058"/>
      <c r="GC599" s="1058"/>
      <c r="GD599" s="1058"/>
      <c r="GE599" s="1058"/>
      <c r="GF599" s="1058"/>
      <c r="GG599" s="1058"/>
      <c r="GH599" s="1058"/>
      <c r="GI599" s="1058"/>
      <c r="GJ599" s="1058"/>
      <c r="GK599" s="1058"/>
      <c r="GL599" s="1058"/>
      <c r="GM599" s="1058"/>
      <c r="GN599" s="1058"/>
      <c r="GO599" s="1058"/>
      <c r="GP599" s="1058"/>
      <c r="GQ599" s="1058"/>
      <c r="GR599" s="1058"/>
      <c r="GS599" s="1058"/>
      <c r="GT599" s="1058"/>
      <c r="GU599" s="1058"/>
      <c r="GV599" s="1058"/>
      <c r="GW599" s="1058"/>
      <c r="GX599" s="1058"/>
      <c r="GY599" s="1058"/>
      <c r="GZ599" s="1058"/>
      <c r="HA599" s="1058"/>
      <c r="HB599" s="1058"/>
      <c r="HC599" s="1058"/>
      <c r="HD599" s="1058"/>
      <c r="HE599" s="1058"/>
      <c r="HF599" s="1058"/>
      <c r="HG599" s="1058"/>
      <c r="HH599" s="1058"/>
      <c r="HI599" s="1058"/>
      <c r="HJ599" s="1058"/>
      <c r="HK599" s="1058"/>
      <c r="HL599" s="1058"/>
      <c r="HM599" s="1058"/>
      <c r="HN599" s="1058"/>
      <c r="HO599" s="1058"/>
      <c r="HP599" s="1058"/>
      <c r="HQ599" s="1058"/>
      <c r="HR599" s="1058"/>
      <c r="HS599" s="1058"/>
      <c r="HT599" s="1058"/>
      <c r="HU599" s="1058"/>
      <c r="HV599" s="1058"/>
      <c r="HW599" s="1058"/>
      <c r="HX599" s="1058"/>
      <c r="HY599" s="1058"/>
      <c r="HZ599" s="1058"/>
      <c r="IA599" s="1058"/>
      <c r="IB599" s="1058"/>
      <c r="IC599" s="1058"/>
      <c r="ID599" s="1058"/>
      <c r="IE599" s="1058"/>
      <c r="IF599" s="1058"/>
      <c r="IG599" s="1058"/>
      <c r="IH599" s="1058"/>
      <c r="II599" s="1058"/>
      <c r="IJ599" s="1058"/>
      <c r="IK599" s="1058"/>
      <c r="IL599" s="1058"/>
      <c r="IM599" s="1058"/>
      <c r="IN599" s="1058"/>
      <c r="IO599" s="1058"/>
      <c r="IP599" s="1058"/>
      <c r="IQ599" s="1058"/>
      <c r="IR599" s="1058"/>
    </row>
    <row r="600" spans="1:252" ht="13.5" thickTop="1">
      <c r="A600" s="1408"/>
      <c r="B600" s="1409" t="s">
        <v>438</v>
      </c>
      <c r="C600" s="1410"/>
      <c r="D600" s="1411"/>
      <c r="E600" s="1411"/>
      <c r="F600" s="1527"/>
      <c r="G600" s="1230">
        <f>SUM(G597:G599)</f>
        <v>0</v>
      </c>
      <c r="H600" s="1058"/>
      <c r="I600" s="1058"/>
      <c r="J600" s="1058"/>
      <c r="K600" s="1058"/>
      <c r="L600" s="1058"/>
      <c r="M600" s="1058"/>
      <c r="N600" s="1058"/>
      <c r="O600" s="1058"/>
      <c r="P600" s="1058"/>
      <c r="Q600" s="1058"/>
      <c r="R600" s="1058"/>
      <c r="S600" s="1058"/>
      <c r="T600" s="1058"/>
      <c r="U600" s="1058"/>
      <c r="V600" s="1058"/>
      <c r="W600" s="1058"/>
      <c r="X600" s="1058"/>
      <c r="Y600" s="1058"/>
      <c r="Z600" s="1058"/>
      <c r="AA600" s="1058"/>
      <c r="AB600" s="1058"/>
      <c r="AC600" s="1058"/>
      <c r="AD600" s="1058"/>
      <c r="AE600" s="1058"/>
      <c r="AF600" s="1058"/>
      <c r="AG600" s="1058"/>
      <c r="AH600" s="1058"/>
      <c r="AI600" s="1058"/>
      <c r="AJ600" s="1058"/>
      <c r="AK600" s="1058"/>
      <c r="AL600" s="1058"/>
      <c r="AM600" s="1058"/>
      <c r="AN600" s="1058"/>
      <c r="AO600" s="1058"/>
      <c r="AP600" s="1058"/>
      <c r="AQ600" s="1058"/>
      <c r="AR600" s="1058"/>
      <c r="AS600" s="1058"/>
      <c r="AT600" s="1058"/>
      <c r="AU600" s="1058"/>
      <c r="AV600" s="1058"/>
      <c r="AW600" s="1058"/>
      <c r="AX600" s="1058"/>
      <c r="AY600" s="1058"/>
      <c r="AZ600" s="1058"/>
      <c r="BA600" s="1058"/>
      <c r="BB600" s="1058"/>
      <c r="BC600" s="1058"/>
      <c r="BD600" s="1058"/>
      <c r="BE600" s="1058"/>
      <c r="BF600" s="1058"/>
      <c r="BG600" s="1058"/>
      <c r="BH600" s="1058"/>
      <c r="BI600" s="1058"/>
      <c r="BJ600" s="1058"/>
      <c r="BK600" s="1058"/>
      <c r="BL600" s="1058"/>
      <c r="BM600" s="1058"/>
      <c r="BN600" s="1058"/>
      <c r="BO600" s="1058"/>
      <c r="BP600" s="1058"/>
      <c r="BQ600" s="1058"/>
      <c r="BR600" s="1058"/>
      <c r="BS600" s="1058"/>
      <c r="BT600" s="1058"/>
      <c r="BU600" s="1058"/>
      <c r="BV600" s="1058"/>
      <c r="BW600" s="1058"/>
      <c r="BX600" s="1058"/>
      <c r="BY600" s="1058"/>
      <c r="BZ600" s="1058"/>
      <c r="CA600" s="1058"/>
      <c r="CB600" s="1058"/>
      <c r="CC600" s="1058"/>
      <c r="CD600" s="1058"/>
      <c r="CE600" s="1058"/>
      <c r="CF600" s="1058"/>
      <c r="CG600" s="1058"/>
      <c r="CH600" s="1058"/>
      <c r="CI600" s="1058"/>
      <c r="CJ600" s="1058"/>
      <c r="CK600" s="1058"/>
      <c r="CL600" s="1058"/>
      <c r="CM600" s="1058"/>
      <c r="CN600" s="1058"/>
      <c r="CO600" s="1058"/>
      <c r="CP600" s="1058"/>
      <c r="CQ600" s="1058"/>
      <c r="CR600" s="1058"/>
      <c r="CS600" s="1058"/>
      <c r="CT600" s="1058"/>
      <c r="CU600" s="1058"/>
      <c r="CV600" s="1058"/>
      <c r="CW600" s="1058"/>
      <c r="CX600" s="1058"/>
      <c r="CY600" s="1058"/>
      <c r="CZ600" s="1058"/>
      <c r="DA600" s="1058"/>
      <c r="DB600" s="1058"/>
      <c r="DC600" s="1058"/>
      <c r="DD600" s="1058"/>
      <c r="DE600" s="1058"/>
      <c r="DF600" s="1058"/>
      <c r="DG600" s="1058"/>
      <c r="DH600" s="1058"/>
      <c r="DI600" s="1058"/>
      <c r="DJ600" s="1058"/>
      <c r="DK600" s="1058"/>
      <c r="DL600" s="1058"/>
      <c r="DM600" s="1058"/>
      <c r="DN600" s="1058"/>
      <c r="DO600" s="1058"/>
      <c r="DP600" s="1058"/>
      <c r="DQ600" s="1058"/>
      <c r="DR600" s="1058"/>
      <c r="DS600" s="1058"/>
      <c r="DT600" s="1058"/>
      <c r="DU600" s="1058"/>
      <c r="DV600" s="1058"/>
      <c r="DW600" s="1058"/>
      <c r="DX600" s="1058"/>
      <c r="DY600" s="1058"/>
      <c r="DZ600" s="1058"/>
      <c r="EA600" s="1058"/>
      <c r="EB600" s="1058"/>
      <c r="EC600" s="1058"/>
      <c r="ED600" s="1058"/>
      <c r="EE600" s="1058"/>
      <c r="EF600" s="1058"/>
      <c r="EG600" s="1058"/>
      <c r="EH600" s="1058"/>
      <c r="EI600" s="1058"/>
      <c r="EJ600" s="1058"/>
      <c r="EK600" s="1058"/>
      <c r="EL600" s="1058"/>
      <c r="EM600" s="1058"/>
      <c r="EN600" s="1058"/>
      <c r="EO600" s="1058"/>
      <c r="EP600" s="1058"/>
      <c r="EQ600" s="1058"/>
      <c r="ER600" s="1058"/>
      <c r="ES600" s="1058"/>
      <c r="ET600" s="1058"/>
      <c r="EU600" s="1058"/>
      <c r="EV600" s="1058"/>
      <c r="EW600" s="1058"/>
      <c r="EX600" s="1058"/>
      <c r="EY600" s="1058"/>
      <c r="EZ600" s="1058"/>
      <c r="FA600" s="1058"/>
      <c r="FB600" s="1058"/>
      <c r="FC600" s="1058"/>
      <c r="FD600" s="1058"/>
      <c r="FE600" s="1058"/>
      <c r="FF600" s="1058"/>
      <c r="FG600" s="1058"/>
      <c r="FH600" s="1058"/>
      <c r="FI600" s="1058"/>
      <c r="FJ600" s="1058"/>
      <c r="FK600" s="1058"/>
      <c r="FL600" s="1058"/>
      <c r="FM600" s="1058"/>
      <c r="FN600" s="1058"/>
      <c r="FO600" s="1058"/>
      <c r="FP600" s="1058"/>
      <c r="FQ600" s="1058"/>
      <c r="FR600" s="1058"/>
      <c r="FS600" s="1058"/>
      <c r="FT600" s="1058"/>
      <c r="FU600" s="1058"/>
      <c r="FV600" s="1058"/>
      <c r="FW600" s="1058"/>
      <c r="FX600" s="1058"/>
      <c r="FY600" s="1058"/>
      <c r="FZ600" s="1058"/>
      <c r="GA600" s="1058"/>
      <c r="GB600" s="1058"/>
      <c r="GC600" s="1058"/>
      <c r="GD600" s="1058"/>
      <c r="GE600" s="1058"/>
      <c r="GF600" s="1058"/>
      <c r="GG600" s="1058"/>
      <c r="GH600" s="1058"/>
      <c r="GI600" s="1058"/>
      <c r="GJ600" s="1058"/>
      <c r="GK600" s="1058"/>
      <c r="GL600" s="1058"/>
      <c r="GM600" s="1058"/>
      <c r="GN600" s="1058"/>
      <c r="GO600" s="1058"/>
      <c r="GP600" s="1058"/>
      <c r="GQ600" s="1058"/>
      <c r="GR600" s="1058"/>
      <c r="GS600" s="1058"/>
      <c r="GT600" s="1058"/>
      <c r="GU600" s="1058"/>
      <c r="GV600" s="1058"/>
      <c r="GW600" s="1058"/>
      <c r="GX600" s="1058"/>
      <c r="GY600" s="1058"/>
      <c r="GZ600" s="1058"/>
      <c r="HA600" s="1058"/>
      <c r="HB600" s="1058"/>
      <c r="HC600" s="1058"/>
      <c r="HD600" s="1058"/>
      <c r="HE600" s="1058"/>
      <c r="HF600" s="1058"/>
      <c r="HG600" s="1058"/>
      <c r="HH600" s="1058"/>
      <c r="HI600" s="1058"/>
      <c r="HJ600" s="1058"/>
      <c r="HK600" s="1058"/>
      <c r="HL600" s="1058"/>
      <c r="HM600" s="1058"/>
      <c r="HN600" s="1058"/>
      <c r="HO600" s="1058"/>
      <c r="HP600" s="1058"/>
      <c r="HQ600" s="1058"/>
      <c r="HR600" s="1058"/>
      <c r="HS600" s="1058"/>
      <c r="HT600" s="1058"/>
      <c r="HU600" s="1058"/>
      <c r="HV600" s="1058"/>
      <c r="HW600" s="1058"/>
      <c r="HX600" s="1058"/>
      <c r="HY600" s="1058"/>
      <c r="HZ600" s="1058"/>
      <c r="IA600" s="1058"/>
      <c r="IB600" s="1058"/>
      <c r="IC600" s="1058"/>
      <c r="ID600" s="1058"/>
      <c r="IE600" s="1058"/>
      <c r="IF600" s="1058"/>
      <c r="IG600" s="1058"/>
      <c r="IH600" s="1058"/>
      <c r="II600" s="1058"/>
      <c r="IJ600" s="1058"/>
      <c r="IK600" s="1058"/>
      <c r="IL600" s="1058"/>
      <c r="IM600" s="1058"/>
      <c r="IN600" s="1058"/>
      <c r="IO600" s="1058"/>
      <c r="IP600" s="1058"/>
      <c r="IQ600" s="1058"/>
      <c r="IR600" s="1058"/>
    </row>
    <row r="601" spans="1:252">
      <c r="A601" s="1412"/>
      <c r="B601" s="1413"/>
      <c r="C601" s="1414"/>
      <c r="D601" s="1415"/>
      <c r="E601" s="1416"/>
      <c r="F601" s="1526"/>
      <c r="G601" s="1407"/>
      <c r="H601" s="1058"/>
      <c r="I601" s="1058"/>
      <c r="J601" s="1058"/>
      <c r="K601" s="1058"/>
      <c r="L601" s="1058"/>
      <c r="M601" s="1058"/>
      <c r="N601" s="1058"/>
      <c r="O601" s="1058"/>
      <c r="P601" s="1058"/>
      <c r="Q601" s="1058"/>
      <c r="R601" s="1058"/>
      <c r="S601" s="1058"/>
      <c r="T601" s="1058"/>
      <c r="U601" s="1058"/>
      <c r="V601" s="1058"/>
      <c r="W601" s="1058"/>
      <c r="X601" s="1058"/>
      <c r="Y601" s="1058"/>
      <c r="Z601" s="1058"/>
      <c r="AA601" s="1058"/>
      <c r="AB601" s="1058"/>
      <c r="AC601" s="1058"/>
      <c r="AD601" s="1058"/>
      <c r="AE601" s="1058"/>
      <c r="AF601" s="1058"/>
      <c r="AG601" s="1058"/>
      <c r="AH601" s="1058"/>
      <c r="AI601" s="1058"/>
      <c r="AJ601" s="1058"/>
      <c r="AK601" s="1058"/>
      <c r="AL601" s="1058"/>
      <c r="AM601" s="1058"/>
      <c r="AN601" s="1058"/>
      <c r="AO601" s="1058"/>
      <c r="AP601" s="1058"/>
      <c r="AQ601" s="1058"/>
      <c r="AR601" s="1058"/>
      <c r="AS601" s="1058"/>
      <c r="AT601" s="1058"/>
      <c r="AU601" s="1058"/>
      <c r="AV601" s="1058"/>
      <c r="AW601" s="1058"/>
      <c r="AX601" s="1058"/>
      <c r="AY601" s="1058"/>
      <c r="AZ601" s="1058"/>
      <c r="BA601" s="1058"/>
      <c r="BB601" s="1058"/>
      <c r="BC601" s="1058"/>
      <c r="BD601" s="1058"/>
      <c r="BE601" s="1058"/>
      <c r="BF601" s="1058"/>
      <c r="BG601" s="1058"/>
      <c r="BH601" s="1058"/>
      <c r="BI601" s="1058"/>
      <c r="BJ601" s="1058"/>
      <c r="BK601" s="1058"/>
      <c r="BL601" s="1058"/>
      <c r="BM601" s="1058"/>
      <c r="BN601" s="1058"/>
      <c r="BO601" s="1058"/>
      <c r="BP601" s="1058"/>
      <c r="BQ601" s="1058"/>
      <c r="BR601" s="1058"/>
      <c r="BS601" s="1058"/>
      <c r="BT601" s="1058"/>
      <c r="BU601" s="1058"/>
      <c r="BV601" s="1058"/>
      <c r="BW601" s="1058"/>
      <c r="BX601" s="1058"/>
      <c r="BY601" s="1058"/>
      <c r="BZ601" s="1058"/>
      <c r="CA601" s="1058"/>
      <c r="CB601" s="1058"/>
      <c r="CC601" s="1058"/>
      <c r="CD601" s="1058"/>
      <c r="CE601" s="1058"/>
      <c r="CF601" s="1058"/>
      <c r="CG601" s="1058"/>
      <c r="CH601" s="1058"/>
      <c r="CI601" s="1058"/>
      <c r="CJ601" s="1058"/>
      <c r="CK601" s="1058"/>
      <c r="CL601" s="1058"/>
      <c r="CM601" s="1058"/>
      <c r="CN601" s="1058"/>
      <c r="CO601" s="1058"/>
      <c r="CP601" s="1058"/>
      <c r="CQ601" s="1058"/>
      <c r="CR601" s="1058"/>
      <c r="CS601" s="1058"/>
      <c r="CT601" s="1058"/>
      <c r="CU601" s="1058"/>
      <c r="CV601" s="1058"/>
      <c r="CW601" s="1058"/>
      <c r="CX601" s="1058"/>
      <c r="CY601" s="1058"/>
      <c r="CZ601" s="1058"/>
      <c r="DA601" s="1058"/>
      <c r="DB601" s="1058"/>
      <c r="DC601" s="1058"/>
      <c r="DD601" s="1058"/>
      <c r="DE601" s="1058"/>
      <c r="DF601" s="1058"/>
      <c r="DG601" s="1058"/>
      <c r="DH601" s="1058"/>
      <c r="DI601" s="1058"/>
      <c r="DJ601" s="1058"/>
      <c r="DK601" s="1058"/>
      <c r="DL601" s="1058"/>
      <c r="DM601" s="1058"/>
      <c r="DN601" s="1058"/>
      <c r="DO601" s="1058"/>
      <c r="DP601" s="1058"/>
      <c r="DQ601" s="1058"/>
      <c r="DR601" s="1058"/>
      <c r="DS601" s="1058"/>
      <c r="DT601" s="1058"/>
      <c r="DU601" s="1058"/>
      <c r="DV601" s="1058"/>
      <c r="DW601" s="1058"/>
      <c r="DX601" s="1058"/>
      <c r="DY601" s="1058"/>
      <c r="DZ601" s="1058"/>
      <c r="EA601" s="1058"/>
      <c r="EB601" s="1058"/>
      <c r="EC601" s="1058"/>
      <c r="ED601" s="1058"/>
      <c r="EE601" s="1058"/>
      <c r="EF601" s="1058"/>
      <c r="EG601" s="1058"/>
      <c r="EH601" s="1058"/>
      <c r="EI601" s="1058"/>
      <c r="EJ601" s="1058"/>
      <c r="EK601" s="1058"/>
      <c r="EL601" s="1058"/>
      <c r="EM601" s="1058"/>
      <c r="EN601" s="1058"/>
      <c r="EO601" s="1058"/>
      <c r="EP601" s="1058"/>
      <c r="EQ601" s="1058"/>
      <c r="ER601" s="1058"/>
      <c r="ES601" s="1058"/>
      <c r="ET601" s="1058"/>
      <c r="EU601" s="1058"/>
      <c r="EV601" s="1058"/>
      <c r="EW601" s="1058"/>
      <c r="EX601" s="1058"/>
      <c r="EY601" s="1058"/>
      <c r="EZ601" s="1058"/>
      <c r="FA601" s="1058"/>
      <c r="FB601" s="1058"/>
      <c r="FC601" s="1058"/>
      <c r="FD601" s="1058"/>
      <c r="FE601" s="1058"/>
      <c r="FF601" s="1058"/>
      <c r="FG601" s="1058"/>
      <c r="FH601" s="1058"/>
      <c r="FI601" s="1058"/>
      <c r="FJ601" s="1058"/>
      <c r="FK601" s="1058"/>
      <c r="FL601" s="1058"/>
      <c r="FM601" s="1058"/>
      <c r="FN601" s="1058"/>
      <c r="FO601" s="1058"/>
      <c r="FP601" s="1058"/>
      <c r="FQ601" s="1058"/>
      <c r="FR601" s="1058"/>
      <c r="FS601" s="1058"/>
      <c r="FT601" s="1058"/>
      <c r="FU601" s="1058"/>
      <c r="FV601" s="1058"/>
      <c r="FW601" s="1058"/>
      <c r="FX601" s="1058"/>
      <c r="FY601" s="1058"/>
      <c r="FZ601" s="1058"/>
      <c r="GA601" s="1058"/>
      <c r="GB601" s="1058"/>
      <c r="GC601" s="1058"/>
      <c r="GD601" s="1058"/>
      <c r="GE601" s="1058"/>
      <c r="GF601" s="1058"/>
      <c r="GG601" s="1058"/>
      <c r="GH601" s="1058"/>
      <c r="GI601" s="1058"/>
      <c r="GJ601" s="1058"/>
      <c r="GK601" s="1058"/>
      <c r="GL601" s="1058"/>
      <c r="GM601" s="1058"/>
      <c r="GN601" s="1058"/>
      <c r="GO601" s="1058"/>
      <c r="GP601" s="1058"/>
      <c r="GQ601" s="1058"/>
      <c r="GR601" s="1058"/>
      <c r="GS601" s="1058"/>
      <c r="GT601" s="1058"/>
      <c r="GU601" s="1058"/>
      <c r="GV601" s="1058"/>
      <c r="GW601" s="1058"/>
      <c r="GX601" s="1058"/>
      <c r="GY601" s="1058"/>
      <c r="GZ601" s="1058"/>
      <c r="HA601" s="1058"/>
      <c r="HB601" s="1058"/>
      <c r="HC601" s="1058"/>
      <c r="HD601" s="1058"/>
      <c r="HE601" s="1058"/>
      <c r="HF601" s="1058"/>
      <c r="HG601" s="1058"/>
      <c r="HH601" s="1058"/>
      <c r="HI601" s="1058"/>
      <c r="HJ601" s="1058"/>
      <c r="HK601" s="1058"/>
      <c r="HL601" s="1058"/>
      <c r="HM601" s="1058"/>
      <c r="HN601" s="1058"/>
      <c r="HO601" s="1058"/>
      <c r="HP601" s="1058"/>
      <c r="HQ601" s="1058"/>
      <c r="HR601" s="1058"/>
      <c r="HS601" s="1058"/>
      <c r="HT601" s="1058"/>
      <c r="HU601" s="1058"/>
      <c r="HV601" s="1058"/>
      <c r="HW601" s="1058"/>
      <c r="HX601" s="1058"/>
      <c r="HY601" s="1058"/>
      <c r="HZ601" s="1058"/>
      <c r="IA601" s="1058"/>
      <c r="IB601" s="1058"/>
      <c r="IC601" s="1058"/>
      <c r="ID601" s="1058"/>
      <c r="IE601" s="1058"/>
      <c r="IF601" s="1058"/>
      <c r="IG601" s="1058"/>
      <c r="IH601" s="1058"/>
      <c r="II601" s="1058"/>
      <c r="IJ601" s="1058"/>
      <c r="IK601" s="1058"/>
      <c r="IL601" s="1058"/>
      <c r="IM601" s="1058"/>
      <c r="IN601" s="1058"/>
      <c r="IO601" s="1058"/>
      <c r="IP601" s="1058"/>
      <c r="IQ601" s="1058"/>
      <c r="IR601" s="1058"/>
    </row>
    <row r="602" spans="1:252">
      <c r="A602" s="1417" t="s">
        <v>1340</v>
      </c>
      <c r="B602" s="1418" t="s">
        <v>1339</v>
      </c>
      <c r="C602" s="1414"/>
      <c r="D602" s="1415"/>
      <c r="E602" s="1416"/>
      <c r="F602" s="1526"/>
      <c r="G602" s="1407"/>
      <c r="H602" s="1058"/>
      <c r="I602" s="1058"/>
      <c r="J602" s="1058"/>
      <c r="K602" s="1058"/>
      <c r="L602" s="1058"/>
      <c r="M602" s="1058"/>
      <c r="N602" s="1058"/>
      <c r="O602" s="1058"/>
      <c r="P602" s="1058"/>
      <c r="Q602" s="1058"/>
      <c r="R602" s="1058"/>
      <c r="S602" s="1058"/>
      <c r="T602" s="1058"/>
      <c r="U602" s="1058"/>
      <c r="V602" s="1058"/>
      <c r="W602" s="1058"/>
      <c r="X602" s="1058"/>
      <c r="Y602" s="1058"/>
      <c r="Z602" s="1058"/>
      <c r="AA602" s="1058"/>
      <c r="AB602" s="1058"/>
      <c r="AC602" s="1058"/>
      <c r="AD602" s="1058"/>
      <c r="AE602" s="1058"/>
      <c r="AF602" s="1058"/>
      <c r="AG602" s="1058"/>
      <c r="AH602" s="1058"/>
      <c r="AI602" s="1058"/>
      <c r="AJ602" s="1058"/>
      <c r="AK602" s="1058"/>
      <c r="AL602" s="1058"/>
      <c r="AM602" s="1058"/>
      <c r="AN602" s="1058"/>
      <c r="AO602" s="1058"/>
      <c r="AP602" s="1058"/>
      <c r="AQ602" s="1058"/>
      <c r="AR602" s="1058"/>
      <c r="AS602" s="1058"/>
      <c r="AT602" s="1058"/>
      <c r="AU602" s="1058"/>
      <c r="AV602" s="1058"/>
      <c r="AW602" s="1058"/>
      <c r="AX602" s="1058"/>
      <c r="AY602" s="1058"/>
      <c r="AZ602" s="1058"/>
      <c r="BA602" s="1058"/>
      <c r="BB602" s="1058"/>
      <c r="BC602" s="1058"/>
      <c r="BD602" s="1058"/>
      <c r="BE602" s="1058"/>
      <c r="BF602" s="1058"/>
      <c r="BG602" s="1058"/>
      <c r="BH602" s="1058"/>
      <c r="BI602" s="1058"/>
      <c r="BJ602" s="1058"/>
      <c r="BK602" s="1058"/>
      <c r="BL602" s="1058"/>
      <c r="BM602" s="1058"/>
      <c r="BN602" s="1058"/>
      <c r="BO602" s="1058"/>
      <c r="BP602" s="1058"/>
      <c r="BQ602" s="1058"/>
      <c r="BR602" s="1058"/>
      <c r="BS602" s="1058"/>
      <c r="BT602" s="1058"/>
      <c r="BU602" s="1058"/>
      <c r="BV602" s="1058"/>
      <c r="BW602" s="1058"/>
      <c r="BX602" s="1058"/>
      <c r="BY602" s="1058"/>
      <c r="BZ602" s="1058"/>
      <c r="CA602" s="1058"/>
      <c r="CB602" s="1058"/>
      <c r="CC602" s="1058"/>
      <c r="CD602" s="1058"/>
      <c r="CE602" s="1058"/>
      <c r="CF602" s="1058"/>
      <c r="CG602" s="1058"/>
      <c r="CH602" s="1058"/>
      <c r="CI602" s="1058"/>
      <c r="CJ602" s="1058"/>
      <c r="CK602" s="1058"/>
      <c r="CL602" s="1058"/>
      <c r="CM602" s="1058"/>
      <c r="CN602" s="1058"/>
      <c r="CO602" s="1058"/>
      <c r="CP602" s="1058"/>
      <c r="CQ602" s="1058"/>
      <c r="CR602" s="1058"/>
      <c r="CS602" s="1058"/>
      <c r="CT602" s="1058"/>
      <c r="CU602" s="1058"/>
      <c r="CV602" s="1058"/>
      <c r="CW602" s="1058"/>
      <c r="CX602" s="1058"/>
      <c r="CY602" s="1058"/>
      <c r="CZ602" s="1058"/>
      <c r="DA602" s="1058"/>
      <c r="DB602" s="1058"/>
      <c r="DC602" s="1058"/>
      <c r="DD602" s="1058"/>
      <c r="DE602" s="1058"/>
      <c r="DF602" s="1058"/>
      <c r="DG602" s="1058"/>
      <c r="DH602" s="1058"/>
      <c r="DI602" s="1058"/>
      <c r="DJ602" s="1058"/>
      <c r="DK602" s="1058"/>
      <c r="DL602" s="1058"/>
      <c r="DM602" s="1058"/>
      <c r="DN602" s="1058"/>
      <c r="DO602" s="1058"/>
      <c r="DP602" s="1058"/>
      <c r="DQ602" s="1058"/>
      <c r="DR602" s="1058"/>
      <c r="DS602" s="1058"/>
      <c r="DT602" s="1058"/>
      <c r="DU602" s="1058"/>
      <c r="DV602" s="1058"/>
      <c r="DW602" s="1058"/>
      <c r="DX602" s="1058"/>
      <c r="DY602" s="1058"/>
      <c r="DZ602" s="1058"/>
      <c r="EA602" s="1058"/>
      <c r="EB602" s="1058"/>
      <c r="EC602" s="1058"/>
      <c r="ED602" s="1058"/>
      <c r="EE602" s="1058"/>
      <c r="EF602" s="1058"/>
      <c r="EG602" s="1058"/>
      <c r="EH602" s="1058"/>
      <c r="EI602" s="1058"/>
      <c r="EJ602" s="1058"/>
      <c r="EK602" s="1058"/>
      <c r="EL602" s="1058"/>
      <c r="EM602" s="1058"/>
      <c r="EN602" s="1058"/>
      <c r="EO602" s="1058"/>
      <c r="EP602" s="1058"/>
      <c r="EQ602" s="1058"/>
      <c r="ER602" s="1058"/>
      <c r="ES602" s="1058"/>
      <c r="ET602" s="1058"/>
      <c r="EU602" s="1058"/>
      <c r="EV602" s="1058"/>
      <c r="EW602" s="1058"/>
      <c r="EX602" s="1058"/>
      <c r="EY602" s="1058"/>
      <c r="EZ602" s="1058"/>
      <c r="FA602" s="1058"/>
      <c r="FB602" s="1058"/>
      <c r="FC602" s="1058"/>
      <c r="FD602" s="1058"/>
      <c r="FE602" s="1058"/>
      <c r="FF602" s="1058"/>
      <c r="FG602" s="1058"/>
      <c r="FH602" s="1058"/>
      <c r="FI602" s="1058"/>
      <c r="FJ602" s="1058"/>
      <c r="FK602" s="1058"/>
      <c r="FL602" s="1058"/>
      <c r="FM602" s="1058"/>
      <c r="FN602" s="1058"/>
      <c r="FO602" s="1058"/>
      <c r="FP602" s="1058"/>
      <c r="FQ602" s="1058"/>
      <c r="FR602" s="1058"/>
      <c r="FS602" s="1058"/>
      <c r="FT602" s="1058"/>
      <c r="FU602" s="1058"/>
      <c r="FV602" s="1058"/>
      <c r="FW602" s="1058"/>
      <c r="FX602" s="1058"/>
      <c r="FY602" s="1058"/>
      <c r="FZ602" s="1058"/>
      <c r="GA602" s="1058"/>
      <c r="GB602" s="1058"/>
      <c r="GC602" s="1058"/>
      <c r="GD602" s="1058"/>
      <c r="GE602" s="1058"/>
      <c r="GF602" s="1058"/>
      <c r="GG602" s="1058"/>
      <c r="GH602" s="1058"/>
      <c r="GI602" s="1058"/>
      <c r="GJ602" s="1058"/>
      <c r="GK602" s="1058"/>
      <c r="GL602" s="1058"/>
      <c r="GM602" s="1058"/>
      <c r="GN602" s="1058"/>
      <c r="GO602" s="1058"/>
      <c r="GP602" s="1058"/>
      <c r="GQ602" s="1058"/>
      <c r="GR602" s="1058"/>
      <c r="GS602" s="1058"/>
      <c r="GT602" s="1058"/>
      <c r="GU602" s="1058"/>
      <c r="GV602" s="1058"/>
      <c r="GW602" s="1058"/>
      <c r="GX602" s="1058"/>
      <c r="GY602" s="1058"/>
      <c r="GZ602" s="1058"/>
      <c r="HA602" s="1058"/>
      <c r="HB602" s="1058"/>
      <c r="HC602" s="1058"/>
      <c r="HD602" s="1058"/>
      <c r="HE602" s="1058"/>
      <c r="HF602" s="1058"/>
      <c r="HG602" s="1058"/>
      <c r="HH602" s="1058"/>
      <c r="HI602" s="1058"/>
      <c r="HJ602" s="1058"/>
      <c r="HK602" s="1058"/>
      <c r="HL602" s="1058"/>
      <c r="HM602" s="1058"/>
      <c r="HN602" s="1058"/>
      <c r="HO602" s="1058"/>
      <c r="HP602" s="1058"/>
      <c r="HQ602" s="1058"/>
      <c r="HR602" s="1058"/>
      <c r="HS602" s="1058"/>
      <c r="HT602" s="1058"/>
      <c r="HU602" s="1058"/>
      <c r="HV602" s="1058"/>
      <c r="HW602" s="1058"/>
      <c r="HX602" s="1058"/>
      <c r="HY602" s="1058"/>
      <c r="HZ602" s="1058"/>
      <c r="IA602" s="1058"/>
      <c r="IB602" s="1058"/>
      <c r="IC602" s="1058"/>
      <c r="ID602" s="1058"/>
      <c r="IE602" s="1058"/>
      <c r="IF602" s="1058"/>
      <c r="IG602" s="1058"/>
      <c r="IH602" s="1058"/>
      <c r="II602" s="1058"/>
      <c r="IJ602" s="1058"/>
      <c r="IK602" s="1058"/>
      <c r="IL602" s="1058"/>
      <c r="IM602" s="1058"/>
      <c r="IN602" s="1058"/>
      <c r="IO602" s="1058"/>
      <c r="IP602" s="1058"/>
      <c r="IQ602" s="1058"/>
      <c r="IR602" s="1058"/>
    </row>
    <row r="603" spans="1:252">
      <c r="A603" s="1412"/>
      <c r="B603" s="1413"/>
      <c r="C603" s="1414"/>
      <c r="D603" s="1415"/>
      <c r="E603" s="1416"/>
      <c r="F603" s="1526"/>
      <c r="G603" s="1407"/>
      <c r="H603" s="1058"/>
      <c r="I603" s="1058"/>
      <c r="J603" s="1058"/>
      <c r="K603" s="1058"/>
      <c r="L603" s="1058"/>
      <c r="M603" s="1058"/>
      <c r="N603" s="1058"/>
      <c r="O603" s="1058"/>
      <c r="P603" s="1058"/>
      <c r="Q603" s="1058"/>
      <c r="R603" s="1058"/>
      <c r="S603" s="1058"/>
      <c r="T603" s="1058"/>
      <c r="U603" s="1058"/>
      <c r="V603" s="1058"/>
      <c r="W603" s="1058"/>
      <c r="X603" s="1058"/>
      <c r="Y603" s="1058"/>
      <c r="Z603" s="1058"/>
      <c r="AA603" s="1058"/>
      <c r="AB603" s="1058"/>
      <c r="AC603" s="1058"/>
      <c r="AD603" s="1058"/>
      <c r="AE603" s="1058"/>
      <c r="AF603" s="1058"/>
      <c r="AG603" s="1058"/>
      <c r="AH603" s="1058"/>
      <c r="AI603" s="1058"/>
      <c r="AJ603" s="1058"/>
      <c r="AK603" s="1058"/>
      <c r="AL603" s="1058"/>
      <c r="AM603" s="1058"/>
      <c r="AN603" s="1058"/>
      <c r="AO603" s="1058"/>
      <c r="AP603" s="1058"/>
      <c r="AQ603" s="1058"/>
      <c r="AR603" s="1058"/>
      <c r="AS603" s="1058"/>
      <c r="AT603" s="1058"/>
      <c r="AU603" s="1058"/>
      <c r="AV603" s="1058"/>
      <c r="AW603" s="1058"/>
      <c r="AX603" s="1058"/>
      <c r="AY603" s="1058"/>
      <c r="AZ603" s="1058"/>
      <c r="BA603" s="1058"/>
      <c r="BB603" s="1058"/>
      <c r="BC603" s="1058"/>
      <c r="BD603" s="1058"/>
      <c r="BE603" s="1058"/>
      <c r="BF603" s="1058"/>
      <c r="BG603" s="1058"/>
      <c r="BH603" s="1058"/>
      <c r="BI603" s="1058"/>
      <c r="BJ603" s="1058"/>
      <c r="BK603" s="1058"/>
      <c r="BL603" s="1058"/>
      <c r="BM603" s="1058"/>
      <c r="BN603" s="1058"/>
      <c r="BO603" s="1058"/>
      <c r="BP603" s="1058"/>
      <c r="BQ603" s="1058"/>
      <c r="BR603" s="1058"/>
      <c r="BS603" s="1058"/>
      <c r="BT603" s="1058"/>
      <c r="BU603" s="1058"/>
      <c r="BV603" s="1058"/>
      <c r="BW603" s="1058"/>
      <c r="BX603" s="1058"/>
      <c r="BY603" s="1058"/>
      <c r="BZ603" s="1058"/>
      <c r="CA603" s="1058"/>
      <c r="CB603" s="1058"/>
      <c r="CC603" s="1058"/>
      <c r="CD603" s="1058"/>
      <c r="CE603" s="1058"/>
      <c r="CF603" s="1058"/>
      <c r="CG603" s="1058"/>
      <c r="CH603" s="1058"/>
      <c r="CI603" s="1058"/>
      <c r="CJ603" s="1058"/>
      <c r="CK603" s="1058"/>
      <c r="CL603" s="1058"/>
      <c r="CM603" s="1058"/>
      <c r="CN603" s="1058"/>
      <c r="CO603" s="1058"/>
      <c r="CP603" s="1058"/>
      <c r="CQ603" s="1058"/>
      <c r="CR603" s="1058"/>
      <c r="CS603" s="1058"/>
      <c r="CT603" s="1058"/>
      <c r="CU603" s="1058"/>
      <c r="CV603" s="1058"/>
      <c r="CW603" s="1058"/>
      <c r="CX603" s="1058"/>
      <c r="CY603" s="1058"/>
      <c r="CZ603" s="1058"/>
      <c r="DA603" s="1058"/>
      <c r="DB603" s="1058"/>
      <c r="DC603" s="1058"/>
      <c r="DD603" s="1058"/>
      <c r="DE603" s="1058"/>
      <c r="DF603" s="1058"/>
      <c r="DG603" s="1058"/>
      <c r="DH603" s="1058"/>
      <c r="DI603" s="1058"/>
      <c r="DJ603" s="1058"/>
      <c r="DK603" s="1058"/>
      <c r="DL603" s="1058"/>
      <c r="DM603" s="1058"/>
      <c r="DN603" s="1058"/>
      <c r="DO603" s="1058"/>
      <c r="DP603" s="1058"/>
      <c r="DQ603" s="1058"/>
      <c r="DR603" s="1058"/>
      <c r="DS603" s="1058"/>
      <c r="DT603" s="1058"/>
      <c r="DU603" s="1058"/>
      <c r="DV603" s="1058"/>
      <c r="DW603" s="1058"/>
      <c r="DX603" s="1058"/>
      <c r="DY603" s="1058"/>
      <c r="DZ603" s="1058"/>
      <c r="EA603" s="1058"/>
      <c r="EB603" s="1058"/>
      <c r="EC603" s="1058"/>
      <c r="ED603" s="1058"/>
      <c r="EE603" s="1058"/>
      <c r="EF603" s="1058"/>
      <c r="EG603" s="1058"/>
      <c r="EH603" s="1058"/>
      <c r="EI603" s="1058"/>
      <c r="EJ603" s="1058"/>
      <c r="EK603" s="1058"/>
      <c r="EL603" s="1058"/>
      <c r="EM603" s="1058"/>
      <c r="EN603" s="1058"/>
      <c r="EO603" s="1058"/>
      <c r="EP603" s="1058"/>
      <c r="EQ603" s="1058"/>
      <c r="ER603" s="1058"/>
      <c r="ES603" s="1058"/>
      <c r="ET603" s="1058"/>
      <c r="EU603" s="1058"/>
      <c r="EV603" s="1058"/>
      <c r="EW603" s="1058"/>
      <c r="EX603" s="1058"/>
      <c r="EY603" s="1058"/>
      <c r="EZ603" s="1058"/>
      <c r="FA603" s="1058"/>
      <c r="FB603" s="1058"/>
      <c r="FC603" s="1058"/>
      <c r="FD603" s="1058"/>
      <c r="FE603" s="1058"/>
      <c r="FF603" s="1058"/>
      <c r="FG603" s="1058"/>
      <c r="FH603" s="1058"/>
      <c r="FI603" s="1058"/>
      <c r="FJ603" s="1058"/>
      <c r="FK603" s="1058"/>
      <c r="FL603" s="1058"/>
      <c r="FM603" s="1058"/>
      <c r="FN603" s="1058"/>
      <c r="FO603" s="1058"/>
      <c r="FP603" s="1058"/>
      <c r="FQ603" s="1058"/>
      <c r="FR603" s="1058"/>
      <c r="FS603" s="1058"/>
      <c r="FT603" s="1058"/>
      <c r="FU603" s="1058"/>
      <c r="FV603" s="1058"/>
      <c r="FW603" s="1058"/>
      <c r="FX603" s="1058"/>
      <c r="FY603" s="1058"/>
      <c r="FZ603" s="1058"/>
      <c r="GA603" s="1058"/>
      <c r="GB603" s="1058"/>
      <c r="GC603" s="1058"/>
      <c r="GD603" s="1058"/>
      <c r="GE603" s="1058"/>
      <c r="GF603" s="1058"/>
      <c r="GG603" s="1058"/>
      <c r="GH603" s="1058"/>
      <c r="GI603" s="1058"/>
      <c r="GJ603" s="1058"/>
      <c r="GK603" s="1058"/>
      <c r="GL603" s="1058"/>
      <c r="GM603" s="1058"/>
      <c r="GN603" s="1058"/>
      <c r="GO603" s="1058"/>
      <c r="GP603" s="1058"/>
      <c r="GQ603" s="1058"/>
      <c r="GR603" s="1058"/>
      <c r="GS603" s="1058"/>
      <c r="GT603" s="1058"/>
      <c r="GU603" s="1058"/>
      <c r="GV603" s="1058"/>
      <c r="GW603" s="1058"/>
      <c r="GX603" s="1058"/>
      <c r="GY603" s="1058"/>
      <c r="GZ603" s="1058"/>
      <c r="HA603" s="1058"/>
      <c r="HB603" s="1058"/>
      <c r="HC603" s="1058"/>
      <c r="HD603" s="1058"/>
      <c r="HE603" s="1058"/>
      <c r="HF603" s="1058"/>
      <c r="HG603" s="1058"/>
      <c r="HH603" s="1058"/>
      <c r="HI603" s="1058"/>
      <c r="HJ603" s="1058"/>
      <c r="HK603" s="1058"/>
      <c r="HL603" s="1058"/>
      <c r="HM603" s="1058"/>
      <c r="HN603" s="1058"/>
      <c r="HO603" s="1058"/>
      <c r="HP603" s="1058"/>
      <c r="HQ603" s="1058"/>
      <c r="HR603" s="1058"/>
      <c r="HS603" s="1058"/>
      <c r="HT603" s="1058"/>
      <c r="HU603" s="1058"/>
      <c r="HV603" s="1058"/>
      <c r="HW603" s="1058"/>
      <c r="HX603" s="1058"/>
      <c r="HY603" s="1058"/>
      <c r="HZ603" s="1058"/>
      <c r="IA603" s="1058"/>
      <c r="IB603" s="1058"/>
      <c r="IC603" s="1058"/>
      <c r="ID603" s="1058"/>
      <c r="IE603" s="1058"/>
      <c r="IF603" s="1058"/>
      <c r="IG603" s="1058"/>
      <c r="IH603" s="1058"/>
      <c r="II603" s="1058"/>
      <c r="IJ603" s="1058"/>
      <c r="IK603" s="1058"/>
      <c r="IL603" s="1058"/>
      <c r="IM603" s="1058"/>
      <c r="IN603" s="1058"/>
      <c r="IO603" s="1058"/>
      <c r="IP603" s="1058"/>
      <c r="IQ603" s="1058"/>
      <c r="IR603" s="1058"/>
    </row>
    <row r="604" spans="1:252">
      <c r="A604" s="1402" t="s">
        <v>11</v>
      </c>
      <c r="B604" s="1419" t="s">
        <v>1666</v>
      </c>
      <c r="C604" s="1414"/>
      <c r="D604" s="1415"/>
      <c r="E604" s="1416"/>
      <c r="F604" s="1526"/>
      <c r="G604" s="1407"/>
      <c r="H604" s="1058"/>
      <c r="I604" s="1058"/>
      <c r="J604" s="1058"/>
      <c r="K604" s="1058"/>
      <c r="L604" s="1058"/>
      <c r="M604" s="1058"/>
      <c r="N604" s="1058"/>
      <c r="O604" s="1058"/>
      <c r="P604" s="1058"/>
      <c r="Q604" s="1058"/>
      <c r="R604" s="1058"/>
      <c r="S604" s="1058"/>
      <c r="T604" s="1058"/>
      <c r="U604" s="1058"/>
      <c r="V604" s="1058"/>
      <c r="W604" s="1058"/>
      <c r="X604" s="1058"/>
      <c r="Y604" s="1058"/>
      <c r="Z604" s="1058"/>
      <c r="AA604" s="1058"/>
      <c r="AB604" s="1058"/>
      <c r="AC604" s="1058"/>
      <c r="AD604" s="1058"/>
      <c r="AE604" s="1058"/>
      <c r="AF604" s="1058"/>
      <c r="AG604" s="1058"/>
      <c r="AH604" s="1058"/>
      <c r="AI604" s="1058"/>
      <c r="AJ604" s="1058"/>
      <c r="AK604" s="1058"/>
      <c r="AL604" s="1058"/>
      <c r="AM604" s="1058"/>
      <c r="AN604" s="1058"/>
      <c r="AO604" s="1058"/>
      <c r="AP604" s="1058"/>
      <c r="AQ604" s="1058"/>
      <c r="AR604" s="1058"/>
      <c r="AS604" s="1058"/>
      <c r="AT604" s="1058"/>
      <c r="AU604" s="1058"/>
      <c r="AV604" s="1058"/>
      <c r="AW604" s="1058"/>
      <c r="AX604" s="1058"/>
      <c r="AY604" s="1058"/>
      <c r="AZ604" s="1058"/>
      <c r="BA604" s="1058"/>
      <c r="BB604" s="1058"/>
      <c r="BC604" s="1058"/>
      <c r="BD604" s="1058"/>
      <c r="BE604" s="1058"/>
      <c r="BF604" s="1058"/>
      <c r="BG604" s="1058"/>
      <c r="BH604" s="1058"/>
      <c r="BI604" s="1058"/>
      <c r="BJ604" s="1058"/>
      <c r="BK604" s="1058"/>
      <c r="BL604" s="1058"/>
      <c r="BM604" s="1058"/>
      <c r="BN604" s="1058"/>
      <c r="BO604" s="1058"/>
      <c r="BP604" s="1058"/>
      <c r="BQ604" s="1058"/>
      <c r="BR604" s="1058"/>
      <c r="BS604" s="1058"/>
      <c r="BT604" s="1058"/>
      <c r="BU604" s="1058"/>
      <c r="BV604" s="1058"/>
      <c r="BW604" s="1058"/>
      <c r="BX604" s="1058"/>
      <c r="BY604" s="1058"/>
      <c r="BZ604" s="1058"/>
      <c r="CA604" s="1058"/>
      <c r="CB604" s="1058"/>
      <c r="CC604" s="1058"/>
      <c r="CD604" s="1058"/>
      <c r="CE604" s="1058"/>
      <c r="CF604" s="1058"/>
      <c r="CG604" s="1058"/>
      <c r="CH604" s="1058"/>
      <c r="CI604" s="1058"/>
      <c r="CJ604" s="1058"/>
      <c r="CK604" s="1058"/>
      <c r="CL604" s="1058"/>
      <c r="CM604" s="1058"/>
      <c r="CN604" s="1058"/>
      <c r="CO604" s="1058"/>
      <c r="CP604" s="1058"/>
      <c r="CQ604" s="1058"/>
      <c r="CR604" s="1058"/>
      <c r="CS604" s="1058"/>
      <c r="CT604" s="1058"/>
      <c r="CU604" s="1058"/>
      <c r="CV604" s="1058"/>
      <c r="CW604" s="1058"/>
      <c r="CX604" s="1058"/>
      <c r="CY604" s="1058"/>
      <c r="CZ604" s="1058"/>
      <c r="DA604" s="1058"/>
      <c r="DB604" s="1058"/>
      <c r="DC604" s="1058"/>
      <c r="DD604" s="1058"/>
      <c r="DE604" s="1058"/>
      <c r="DF604" s="1058"/>
      <c r="DG604" s="1058"/>
      <c r="DH604" s="1058"/>
      <c r="DI604" s="1058"/>
      <c r="DJ604" s="1058"/>
      <c r="DK604" s="1058"/>
      <c r="DL604" s="1058"/>
      <c r="DM604" s="1058"/>
      <c r="DN604" s="1058"/>
      <c r="DO604" s="1058"/>
      <c r="DP604" s="1058"/>
      <c r="DQ604" s="1058"/>
      <c r="DR604" s="1058"/>
      <c r="DS604" s="1058"/>
      <c r="DT604" s="1058"/>
      <c r="DU604" s="1058"/>
      <c r="DV604" s="1058"/>
      <c r="DW604" s="1058"/>
      <c r="DX604" s="1058"/>
      <c r="DY604" s="1058"/>
      <c r="DZ604" s="1058"/>
      <c r="EA604" s="1058"/>
      <c r="EB604" s="1058"/>
      <c r="EC604" s="1058"/>
      <c r="ED604" s="1058"/>
      <c r="EE604" s="1058"/>
      <c r="EF604" s="1058"/>
      <c r="EG604" s="1058"/>
      <c r="EH604" s="1058"/>
      <c r="EI604" s="1058"/>
      <c r="EJ604" s="1058"/>
      <c r="EK604" s="1058"/>
      <c r="EL604" s="1058"/>
      <c r="EM604" s="1058"/>
      <c r="EN604" s="1058"/>
      <c r="EO604" s="1058"/>
      <c r="EP604" s="1058"/>
      <c r="EQ604" s="1058"/>
      <c r="ER604" s="1058"/>
      <c r="ES604" s="1058"/>
      <c r="ET604" s="1058"/>
      <c r="EU604" s="1058"/>
      <c r="EV604" s="1058"/>
      <c r="EW604" s="1058"/>
      <c r="EX604" s="1058"/>
      <c r="EY604" s="1058"/>
      <c r="EZ604" s="1058"/>
      <c r="FA604" s="1058"/>
      <c r="FB604" s="1058"/>
      <c r="FC604" s="1058"/>
      <c r="FD604" s="1058"/>
      <c r="FE604" s="1058"/>
      <c r="FF604" s="1058"/>
      <c r="FG604" s="1058"/>
      <c r="FH604" s="1058"/>
      <c r="FI604" s="1058"/>
      <c r="FJ604" s="1058"/>
      <c r="FK604" s="1058"/>
      <c r="FL604" s="1058"/>
      <c r="FM604" s="1058"/>
      <c r="FN604" s="1058"/>
      <c r="FO604" s="1058"/>
      <c r="FP604" s="1058"/>
      <c r="FQ604" s="1058"/>
      <c r="FR604" s="1058"/>
      <c r="FS604" s="1058"/>
      <c r="FT604" s="1058"/>
      <c r="FU604" s="1058"/>
      <c r="FV604" s="1058"/>
      <c r="FW604" s="1058"/>
      <c r="FX604" s="1058"/>
      <c r="FY604" s="1058"/>
      <c r="FZ604" s="1058"/>
      <c r="GA604" s="1058"/>
      <c r="GB604" s="1058"/>
      <c r="GC604" s="1058"/>
      <c r="GD604" s="1058"/>
      <c r="GE604" s="1058"/>
      <c r="GF604" s="1058"/>
      <c r="GG604" s="1058"/>
      <c r="GH604" s="1058"/>
      <c r="GI604" s="1058"/>
      <c r="GJ604" s="1058"/>
      <c r="GK604" s="1058"/>
      <c r="GL604" s="1058"/>
      <c r="GM604" s="1058"/>
      <c r="GN604" s="1058"/>
      <c r="GO604" s="1058"/>
      <c r="GP604" s="1058"/>
      <c r="GQ604" s="1058"/>
      <c r="GR604" s="1058"/>
      <c r="GS604" s="1058"/>
      <c r="GT604" s="1058"/>
      <c r="GU604" s="1058"/>
      <c r="GV604" s="1058"/>
      <c r="GW604" s="1058"/>
      <c r="GX604" s="1058"/>
      <c r="GY604" s="1058"/>
      <c r="GZ604" s="1058"/>
      <c r="HA604" s="1058"/>
      <c r="HB604" s="1058"/>
      <c r="HC604" s="1058"/>
      <c r="HD604" s="1058"/>
      <c r="HE604" s="1058"/>
      <c r="HF604" s="1058"/>
      <c r="HG604" s="1058"/>
      <c r="HH604" s="1058"/>
      <c r="HI604" s="1058"/>
      <c r="HJ604" s="1058"/>
      <c r="HK604" s="1058"/>
      <c r="HL604" s="1058"/>
      <c r="HM604" s="1058"/>
      <c r="HN604" s="1058"/>
      <c r="HO604" s="1058"/>
      <c r="HP604" s="1058"/>
      <c r="HQ604" s="1058"/>
      <c r="HR604" s="1058"/>
      <c r="HS604" s="1058"/>
      <c r="HT604" s="1058"/>
      <c r="HU604" s="1058"/>
      <c r="HV604" s="1058"/>
      <c r="HW604" s="1058"/>
      <c r="HX604" s="1058"/>
      <c r="HY604" s="1058"/>
      <c r="HZ604" s="1058"/>
      <c r="IA604" s="1058"/>
      <c r="IB604" s="1058"/>
      <c r="IC604" s="1058"/>
      <c r="ID604" s="1058"/>
      <c r="IE604" s="1058"/>
      <c r="IF604" s="1058"/>
      <c r="IG604" s="1058"/>
      <c r="IH604" s="1058"/>
      <c r="II604" s="1058"/>
      <c r="IJ604" s="1058"/>
      <c r="IK604" s="1058"/>
      <c r="IL604" s="1058"/>
      <c r="IM604" s="1058"/>
      <c r="IN604" s="1058"/>
      <c r="IO604" s="1058"/>
      <c r="IP604" s="1058"/>
      <c r="IQ604" s="1058"/>
      <c r="IR604" s="1058"/>
    </row>
    <row r="605" spans="1:252" ht="51">
      <c r="A605" s="309"/>
      <c r="B605" s="1420" t="s">
        <v>1665</v>
      </c>
      <c r="C605" s="304"/>
      <c r="D605" s="308"/>
      <c r="E605" s="307"/>
      <c r="F605" s="1526"/>
      <c r="G605" s="1407"/>
      <c r="H605" s="1058"/>
      <c r="I605" s="1058"/>
      <c r="J605" s="1058"/>
      <c r="K605" s="1058"/>
      <c r="L605" s="1058"/>
      <c r="M605" s="1058"/>
      <c r="N605" s="1058"/>
      <c r="O605" s="1058"/>
      <c r="P605" s="1058"/>
      <c r="Q605" s="1058"/>
      <c r="R605" s="1058"/>
      <c r="S605" s="1058"/>
      <c r="T605" s="1058"/>
      <c r="U605" s="1058"/>
      <c r="V605" s="1058"/>
      <c r="W605" s="1058"/>
      <c r="X605" s="1058"/>
      <c r="Y605" s="1058"/>
      <c r="Z605" s="1058"/>
      <c r="AA605" s="1058"/>
      <c r="AB605" s="1058"/>
      <c r="AC605" s="1058"/>
      <c r="AD605" s="1058"/>
      <c r="AE605" s="1058"/>
      <c r="AF605" s="1058"/>
      <c r="AG605" s="1058"/>
      <c r="AH605" s="1058"/>
      <c r="AI605" s="1058"/>
      <c r="AJ605" s="1058"/>
      <c r="AK605" s="1058"/>
      <c r="AL605" s="1058"/>
      <c r="AM605" s="1058"/>
      <c r="AN605" s="1058"/>
      <c r="AO605" s="1058"/>
      <c r="AP605" s="1058"/>
      <c r="AQ605" s="1058"/>
      <c r="AR605" s="1058"/>
      <c r="AS605" s="1058"/>
      <c r="AT605" s="1058"/>
      <c r="AU605" s="1058"/>
      <c r="AV605" s="1058"/>
      <c r="AW605" s="1058"/>
      <c r="AX605" s="1058"/>
      <c r="AY605" s="1058"/>
      <c r="AZ605" s="1058"/>
      <c r="BA605" s="1058"/>
      <c r="BB605" s="1058"/>
      <c r="BC605" s="1058"/>
      <c r="BD605" s="1058"/>
      <c r="BE605" s="1058"/>
      <c r="BF605" s="1058"/>
      <c r="BG605" s="1058"/>
      <c r="BH605" s="1058"/>
      <c r="BI605" s="1058"/>
      <c r="BJ605" s="1058"/>
      <c r="BK605" s="1058"/>
      <c r="BL605" s="1058"/>
      <c r="BM605" s="1058"/>
      <c r="BN605" s="1058"/>
      <c r="BO605" s="1058"/>
      <c r="BP605" s="1058"/>
      <c r="BQ605" s="1058"/>
      <c r="BR605" s="1058"/>
      <c r="BS605" s="1058"/>
      <c r="BT605" s="1058"/>
      <c r="BU605" s="1058"/>
      <c r="BV605" s="1058"/>
      <c r="BW605" s="1058"/>
      <c r="BX605" s="1058"/>
      <c r="BY605" s="1058"/>
      <c r="BZ605" s="1058"/>
      <c r="CA605" s="1058"/>
      <c r="CB605" s="1058"/>
      <c r="CC605" s="1058"/>
      <c r="CD605" s="1058"/>
      <c r="CE605" s="1058"/>
      <c r="CF605" s="1058"/>
      <c r="CG605" s="1058"/>
      <c r="CH605" s="1058"/>
      <c r="CI605" s="1058"/>
      <c r="CJ605" s="1058"/>
      <c r="CK605" s="1058"/>
      <c r="CL605" s="1058"/>
      <c r="CM605" s="1058"/>
      <c r="CN605" s="1058"/>
      <c r="CO605" s="1058"/>
      <c r="CP605" s="1058"/>
      <c r="CQ605" s="1058"/>
      <c r="CR605" s="1058"/>
      <c r="CS605" s="1058"/>
      <c r="CT605" s="1058"/>
      <c r="CU605" s="1058"/>
      <c r="CV605" s="1058"/>
      <c r="CW605" s="1058"/>
      <c r="CX605" s="1058"/>
      <c r="CY605" s="1058"/>
      <c r="CZ605" s="1058"/>
      <c r="DA605" s="1058"/>
      <c r="DB605" s="1058"/>
      <c r="DC605" s="1058"/>
      <c r="DD605" s="1058"/>
      <c r="DE605" s="1058"/>
      <c r="DF605" s="1058"/>
      <c r="DG605" s="1058"/>
      <c r="DH605" s="1058"/>
      <c r="DI605" s="1058"/>
      <c r="DJ605" s="1058"/>
      <c r="DK605" s="1058"/>
      <c r="DL605" s="1058"/>
      <c r="DM605" s="1058"/>
      <c r="DN605" s="1058"/>
      <c r="DO605" s="1058"/>
      <c r="DP605" s="1058"/>
      <c r="DQ605" s="1058"/>
      <c r="DR605" s="1058"/>
      <c r="DS605" s="1058"/>
      <c r="DT605" s="1058"/>
      <c r="DU605" s="1058"/>
      <c r="DV605" s="1058"/>
      <c r="DW605" s="1058"/>
      <c r="DX605" s="1058"/>
      <c r="DY605" s="1058"/>
      <c r="DZ605" s="1058"/>
      <c r="EA605" s="1058"/>
      <c r="EB605" s="1058"/>
      <c r="EC605" s="1058"/>
      <c r="ED605" s="1058"/>
      <c r="EE605" s="1058"/>
      <c r="EF605" s="1058"/>
      <c r="EG605" s="1058"/>
      <c r="EH605" s="1058"/>
      <c r="EI605" s="1058"/>
      <c r="EJ605" s="1058"/>
      <c r="EK605" s="1058"/>
      <c r="EL605" s="1058"/>
      <c r="EM605" s="1058"/>
      <c r="EN605" s="1058"/>
      <c r="EO605" s="1058"/>
      <c r="EP605" s="1058"/>
      <c r="EQ605" s="1058"/>
      <c r="ER605" s="1058"/>
      <c r="ES605" s="1058"/>
      <c r="ET605" s="1058"/>
      <c r="EU605" s="1058"/>
      <c r="EV605" s="1058"/>
      <c r="EW605" s="1058"/>
      <c r="EX605" s="1058"/>
      <c r="EY605" s="1058"/>
      <c r="EZ605" s="1058"/>
      <c r="FA605" s="1058"/>
      <c r="FB605" s="1058"/>
      <c r="FC605" s="1058"/>
      <c r="FD605" s="1058"/>
      <c r="FE605" s="1058"/>
      <c r="FF605" s="1058"/>
      <c r="FG605" s="1058"/>
      <c r="FH605" s="1058"/>
      <c r="FI605" s="1058"/>
      <c r="FJ605" s="1058"/>
      <c r="FK605" s="1058"/>
      <c r="FL605" s="1058"/>
      <c r="FM605" s="1058"/>
      <c r="FN605" s="1058"/>
      <c r="FO605" s="1058"/>
      <c r="FP605" s="1058"/>
      <c r="FQ605" s="1058"/>
      <c r="FR605" s="1058"/>
      <c r="FS605" s="1058"/>
      <c r="FT605" s="1058"/>
      <c r="FU605" s="1058"/>
      <c r="FV605" s="1058"/>
      <c r="FW605" s="1058"/>
      <c r="FX605" s="1058"/>
      <c r="FY605" s="1058"/>
      <c r="FZ605" s="1058"/>
      <c r="GA605" s="1058"/>
      <c r="GB605" s="1058"/>
      <c r="GC605" s="1058"/>
      <c r="GD605" s="1058"/>
      <c r="GE605" s="1058"/>
      <c r="GF605" s="1058"/>
      <c r="GG605" s="1058"/>
      <c r="GH605" s="1058"/>
      <c r="GI605" s="1058"/>
      <c r="GJ605" s="1058"/>
      <c r="GK605" s="1058"/>
      <c r="GL605" s="1058"/>
      <c r="GM605" s="1058"/>
      <c r="GN605" s="1058"/>
      <c r="GO605" s="1058"/>
      <c r="GP605" s="1058"/>
      <c r="GQ605" s="1058"/>
      <c r="GR605" s="1058"/>
      <c r="GS605" s="1058"/>
      <c r="GT605" s="1058"/>
      <c r="GU605" s="1058"/>
      <c r="GV605" s="1058"/>
      <c r="GW605" s="1058"/>
      <c r="GX605" s="1058"/>
      <c r="GY605" s="1058"/>
      <c r="GZ605" s="1058"/>
      <c r="HA605" s="1058"/>
      <c r="HB605" s="1058"/>
      <c r="HC605" s="1058"/>
      <c r="HD605" s="1058"/>
      <c r="HE605" s="1058"/>
      <c r="HF605" s="1058"/>
      <c r="HG605" s="1058"/>
      <c r="HH605" s="1058"/>
      <c r="HI605" s="1058"/>
      <c r="HJ605" s="1058"/>
      <c r="HK605" s="1058"/>
      <c r="HL605" s="1058"/>
      <c r="HM605" s="1058"/>
      <c r="HN605" s="1058"/>
      <c r="HO605" s="1058"/>
      <c r="HP605" s="1058"/>
      <c r="HQ605" s="1058"/>
      <c r="HR605" s="1058"/>
      <c r="HS605" s="1058"/>
      <c r="HT605" s="1058"/>
      <c r="HU605" s="1058"/>
      <c r="HV605" s="1058"/>
      <c r="HW605" s="1058"/>
      <c r="HX605" s="1058"/>
      <c r="HY605" s="1058"/>
      <c r="HZ605" s="1058"/>
      <c r="IA605" s="1058"/>
      <c r="IB605" s="1058"/>
      <c r="IC605" s="1058"/>
      <c r="ID605" s="1058"/>
      <c r="IE605" s="1058"/>
      <c r="IF605" s="1058"/>
      <c r="IG605" s="1058"/>
      <c r="IH605" s="1058"/>
      <c r="II605" s="1058"/>
      <c r="IJ605" s="1058"/>
      <c r="IK605" s="1058"/>
      <c r="IL605" s="1058"/>
      <c r="IM605" s="1058"/>
      <c r="IN605" s="1058"/>
      <c r="IO605" s="1058"/>
      <c r="IP605" s="1058"/>
      <c r="IQ605" s="1058"/>
      <c r="IR605" s="1058"/>
    </row>
    <row r="606" spans="1:252">
      <c r="A606" s="306"/>
      <c r="B606" s="305" t="s">
        <v>1664</v>
      </c>
      <c r="C606" s="304"/>
      <c r="D606" s="308" t="s">
        <v>216</v>
      </c>
      <c r="E606" s="307">
        <v>16</v>
      </c>
      <c r="F606" s="1528"/>
      <c r="G606" s="1230">
        <f>+F606*E606</f>
        <v>0</v>
      </c>
      <c r="H606" s="1058"/>
      <c r="I606" s="1058"/>
      <c r="J606" s="1058"/>
      <c r="K606" s="1058"/>
      <c r="L606" s="1058"/>
      <c r="M606" s="1058"/>
      <c r="N606" s="1058"/>
      <c r="O606" s="1058"/>
      <c r="P606" s="1058"/>
      <c r="Q606" s="1058"/>
      <c r="R606" s="1058"/>
      <c r="S606" s="1058"/>
      <c r="T606" s="1058"/>
      <c r="U606" s="1058"/>
      <c r="V606" s="1058"/>
      <c r="W606" s="1058"/>
      <c r="X606" s="1058"/>
      <c r="Y606" s="1058"/>
      <c r="Z606" s="1058"/>
      <c r="AA606" s="1058"/>
      <c r="AB606" s="1058"/>
      <c r="AC606" s="1058"/>
      <c r="AD606" s="1058"/>
      <c r="AE606" s="1058"/>
      <c r="AF606" s="1058"/>
      <c r="AG606" s="1058"/>
      <c r="AH606" s="1058"/>
      <c r="AI606" s="1058"/>
      <c r="AJ606" s="1058"/>
      <c r="AK606" s="1058"/>
      <c r="AL606" s="1058"/>
      <c r="AM606" s="1058"/>
      <c r="AN606" s="1058"/>
      <c r="AO606" s="1058"/>
      <c r="AP606" s="1058"/>
      <c r="AQ606" s="1058"/>
      <c r="AR606" s="1058"/>
      <c r="AS606" s="1058"/>
      <c r="AT606" s="1058"/>
      <c r="AU606" s="1058"/>
      <c r="AV606" s="1058"/>
      <c r="AW606" s="1058"/>
      <c r="AX606" s="1058"/>
      <c r="AY606" s="1058"/>
      <c r="AZ606" s="1058"/>
      <c r="BA606" s="1058"/>
      <c r="BB606" s="1058"/>
      <c r="BC606" s="1058"/>
      <c r="BD606" s="1058"/>
      <c r="BE606" s="1058"/>
      <c r="BF606" s="1058"/>
      <c r="BG606" s="1058"/>
      <c r="BH606" s="1058"/>
      <c r="BI606" s="1058"/>
      <c r="BJ606" s="1058"/>
      <c r="BK606" s="1058"/>
      <c r="BL606" s="1058"/>
      <c r="BM606" s="1058"/>
      <c r="BN606" s="1058"/>
      <c r="BO606" s="1058"/>
      <c r="BP606" s="1058"/>
      <c r="BQ606" s="1058"/>
      <c r="BR606" s="1058"/>
      <c r="BS606" s="1058"/>
      <c r="BT606" s="1058"/>
      <c r="BU606" s="1058"/>
      <c r="BV606" s="1058"/>
      <c r="BW606" s="1058"/>
      <c r="BX606" s="1058"/>
      <c r="BY606" s="1058"/>
      <c r="BZ606" s="1058"/>
      <c r="CA606" s="1058"/>
      <c r="CB606" s="1058"/>
      <c r="CC606" s="1058"/>
      <c r="CD606" s="1058"/>
      <c r="CE606" s="1058"/>
      <c r="CF606" s="1058"/>
      <c r="CG606" s="1058"/>
      <c r="CH606" s="1058"/>
      <c r="CI606" s="1058"/>
      <c r="CJ606" s="1058"/>
      <c r="CK606" s="1058"/>
      <c r="CL606" s="1058"/>
      <c r="CM606" s="1058"/>
      <c r="CN606" s="1058"/>
      <c r="CO606" s="1058"/>
      <c r="CP606" s="1058"/>
      <c r="CQ606" s="1058"/>
      <c r="CR606" s="1058"/>
      <c r="CS606" s="1058"/>
      <c r="CT606" s="1058"/>
      <c r="CU606" s="1058"/>
      <c r="CV606" s="1058"/>
      <c r="CW606" s="1058"/>
      <c r="CX606" s="1058"/>
      <c r="CY606" s="1058"/>
      <c r="CZ606" s="1058"/>
      <c r="DA606" s="1058"/>
      <c r="DB606" s="1058"/>
      <c r="DC606" s="1058"/>
      <c r="DD606" s="1058"/>
      <c r="DE606" s="1058"/>
      <c r="DF606" s="1058"/>
      <c r="DG606" s="1058"/>
      <c r="DH606" s="1058"/>
      <c r="DI606" s="1058"/>
      <c r="DJ606" s="1058"/>
      <c r="DK606" s="1058"/>
      <c r="DL606" s="1058"/>
      <c r="DM606" s="1058"/>
      <c r="DN606" s="1058"/>
      <c r="DO606" s="1058"/>
      <c r="DP606" s="1058"/>
      <c r="DQ606" s="1058"/>
      <c r="DR606" s="1058"/>
      <c r="DS606" s="1058"/>
      <c r="DT606" s="1058"/>
      <c r="DU606" s="1058"/>
      <c r="DV606" s="1058"/>
      <c r="DW606" s="1058"/>
      <c r="DX606" s="1058"/>
      <c r="DY606" s="1058"/>
      <c r="DZ606" s="1058"/>
      <c r="EA606" s="1058"/>
      <c r="EB606" s="1058"/>
      <c r="EC606" s="1058"/>
      <c r="ED606" s="1058"/>
      <c r="EE606" s="1058"/>
      <c r="EF606" s="1058"/>
      <c r="EG606" s="1058"/>
      <c r="EH606" s="1058"/>
      <c r="EI606" s="1058"/>
      <c r="EJ606" s="1058"/>
      <c r="EK606" s="1058"/>
      <c r="EL606" s="1058"/>
      <c r="EM606" s="1058"/>
      <c r="EN606" s="1058"/>
      <c r="EO606" s="1058"/>
      <c r="EP606" s="1058"/>
      <c r="EQ606" s="1058"/>
      <c r="ER606" s="1058"/>
      <c r="ES606" s="1058"/>
      <c r="ET606" s="1058"/>
      <c r="EU606" s="1058"/>
      <c r="EV606" s="1058"/>
      <c r="EW606" s="1058"/>
      <c r="EX606" s="1058"/>
      <c r="EY606" s="1058"/>
      <c r="EZ606" s="1058"/>
      <c r="FA606" s="1058"/>
      <c r="FB606" s="1058"/>
      <c r="FC606" s="1058"/>
      <c r="FD606" s="1058"/>
      <c r="FE606" s="1058"/>
      <c r="FF606" s="1058"/>
      <c r="FG606" s="1058"/>
      <c r="FH606" s="1058"/>
      <c r="FI606" s="1058"/>
      <c r="FJ606" s="1058"/>
      <c r="FK606" s="1058"/>
      <c r="FL606" s="1058"/>
      <c r="FM606" s="1058"/>
      <c r="FN606" s="1058"/>
      <c r="FO606" s="1058"/>
      <c r="FP606" s="1058"/>
      <c r="FQ606" s="1058"/>
      <c r="FR606" s="1058"/>
      <c r="FS606" s="1058"/>
      <c r="FT606" s="1058"/>
      <c r="FU606" s="1058"/>
      <c r="FV606" s="1058"/>
      <c r="FW606" s="1058"/>
      <c r="FX606" s="1058"/>
      <c r="FY606" s="1058"/>
      <c r="FZ606" s="1058"/>
      <c r="GA606" s="1058"/>
      <c r="GB606" s="1058"/>
      <c r="GC606" s="1058"/>
      <c r="GD606" s="1058"/>
      <c r="GE606" s="1058"/>
      <c r="GF606" s="1058"/>
      <c r="GG606" s="1058"/>
      <c r="GH606" s="1058"/>
      <c r="GI606" s="1058"/>
      <c r="GJ606" s="1058"/>
      <c r="GK606" s="1058"/>
      <c r="GL606" s="1058"/>
      <c r="GM606" s="1058"/>
      <c r="GN606" s="1058"/>
      <c r="GO606" s="1058"/>
      <c r="GP606" s="1058"/>
      <c r="GQ606" s="1058"/>
      <c r="GR606" s="1058"/>
      <c r="GS606" s="1058"/>
      <c r="GT606" s="1058"/>
      <c r="GU606" s="1058"/>
      <c r="GV606" s="1058"/>
      <c r="GW606" s="1058"/>
      <c r="GX606" s="1058"/>
      <c r="GY606" s="1058"/>
      <c r="GZ606" s="1058"/>
      <c r="HA606" s="1058"/>
      <c r="HB606" s="1058"/>
      <c r="HC606" s="1058"/>
      <c r="HD606" s="1058"/>
      <c r="HE606" s="1058"/>
      <c r="HF606" s="1058"/>
      <c r="HG606" s="1058"/>
      <c r="HH606" s="1058"/>
      <c r="HI606" s="1058"/>
      <c r="HJ606" s="1058"/>
      <c r="HK606" s="1058"/>
      <c r="HL606" s="1058"/>
      <c r="HM606" s="1058"/>
      <c r="HN606" s="1058"/>
      <c r="HO606" s="1058"/>
      <c r="HP606" s="1058"/>
      <c r="HQ606" s="1058"/>
      <c r="HR606" s="1058"/>
      <c r="HS606" s="1058"/>
      <c r="HT606" s="1058"/>
      <c r="HU606" s="1058"/>
      <c r="HV606" s="1058"/>
      <c r="HW606" s="1058"/>
      <c r="HX606" s="1058"/>
      <c r="HY606" s="1058"/>
      <c r="HZ606" s="1058"/>
      <c r="IA606" s="1058"/>
      <c r="IB606" s="1058"/>
      <c r="IC606" s="1058"/>
      <c r="ID606" s="1058"/>
      <c r="IE606" s="1058"/>
      <c r="IF606" s="1058"/>
      <c r="IG606" s="1058"/>
      <c r="IH606" s="1058"/>
      <c r="II606" s="1058"/>
      <c r="IJ606" s="1058"/>
      <c r="IK606" s="1058"/>
      <c r="IL606" s="1058"/>
      <c r="IM606" s="1058"/>
      <c r="IN606" s="1058"/>
      <c r="IO606" s="1058"/>
      <c r="IP606" s="1058"/>
      <c r="IQ606" s="1058"/>
      <c r="IR606" s="1058"/>
    </row>
    <row r="607" spans="1:252">
      <c r="A607" s="1419"/>
      <c r="B607" s="1419"/>
      <c r="C607" s="1414"/>
      <c r="D607" s="1415"/>
      <c r="E607" s="1416"/>
      <c r="F607" s="1526"/>
      <c r="G607" s="1407"/>
      <c r="H607" s="1058"/>
      <c r="I607" s="1058"/>
      <c r="J607" s="1058"/>
      <c r="K607" s="1058"/>
      <c r="L607" s="1058"/>
      <c r="M607" s="1058"/>
      <c r="N607" s="1058"/>
      <c r="O607" s="1058"/>
      <c r="P607" s="1058"/>
      <c r="Q607" s="1058"/>
      <c r="R607" s="1058"/>
      <c r="S607" s="1058"/>
      <c r="T607" s="1058"/>
      <c r="U607" s="1058"/>
      <c r="V607" s="1058"/>
      <c r="W607" s="1058"/>
      <c r="X607" s="1058"/>
      <c r="Y607" s="1058"/>
      <c r="Z607" s="1058"/>
      <c r="AA607" s="1058"/>
      <c r="AB607" s="1058"/>
      <c r="AC607" s="1058"/>
      <c r="AD607" s="1058"/>
      <c r="AE607" s="1058"/>
      <c r="AF607" s="1058"/>
      <c r="AG607" s="1058"/>
      <c r="AH607" s="1058"/>
      <c r="AI607" s="1058"/>
      <c r="AJ607" s="1058"/>
      <c r="AK607" s="1058"/>
      <c r="AL607" s="1058"/>
      <c r="AM607" s="1058"/>
      <c r="AN607" s="1058"/>
      <c r="AO607" s="1058"/>
      <c r="AP607" s="1058"/>
      <c r="AQ607" s="1058"/>
      <c r="AR607" s="1058"/>
      <c r="AS607" s="1058"/>
      <c r="AT607" s="1058"/>
      <c r="AU607" s="1058"/>
      <c r="AV607" s="1058"/>
      <c r="AW607" s="1058"/>
      <c r="AX607" s="1058"/>
      <c r="AY607" s="1058"/>
      <c r="AZ607" s="1058"/>
      <c r="BA607" s="1058"/>
      <c r="BB607" s="1058"/>
      <c r="BC607" s="1058"/>
      <c r="BD607" s="1058"/>
      <c r="BE607" s="1058"/>
      <c r="BF607" s="1058"/>
      <c r="BG607" s="1058"/>
      <c r="BH607" s="1058"/>
      <c r="BI607" s="1058"/>
      <c r="BJ607" s="1058"/>
      <c r="BK607" s="1058"/>
      <c r="BL607" s="1058"/>
      <c r="BM607" s="1058"/>
      <c r="BN607" s="1058"/>
      <c r="BO607" s="1058"/>
      <c r="BP607" s="1058"/>
      <c r="BQ607" s="1058"/>
      <c r="BR607" s="1058"/>
      <c r="BS607" s="1058"/>
      <c r="BT607" s="1058"/>
      <c r="BU607" s="1058"/>
      <c r="BV607" s="1058"/>
      <c r="BW607" s="1058"/>
      <c r="BX607" s="1058"/>
      <c r="BY607" s="1058"/>
      <c r="BZ607" s="1058"/>
      <c r="CA607" s="1058"/>
      <c r="CB607" s="1058"/>
      <c r="CC607" s="1058"/>
      <c r="CD607" s="1058"/>
      <c r="CE607" s="1058"/>
      <c r="CF607" s="1058"/>
      <c r="CG607" s="1058"/>
      <c r="CH607" s="1058"/>
      <c r="CI607" s="1058"/>
      <c r="CJ607" s="1058"/>
      <c r="CK607" s="1058"/>
      <c r="CL607" s="1058"/>
      <c r="CM607" s="1058"/>
      <c r="CN607" s="1058"/>
      <c r="CO607" s="1058"/>
      <c r="CP607" s="1058"/>
      <c r="CQ607" s="1058"/>
      <c r="CR607" s="1058"/>
      <c r="CS607" s="1058"/>
      <c r="CT607" s="1058"/>
      <c r="CU607" s="1058"/>
      <c r="CV607" s="1058"/>
      <c r="CW607" s="1058"/>
      <c r="CX607" s="1058"/>
      <c r="CY607" s="1058"/>
      <c r="CZ607" s="1058"/>
      <c r="DA607" s="1058"/>
      <c r="DB607" s="1058"/>
      <c r="DC607" s="1058"/>
      <c r="DD607" s="1058"/>
      <c r="DE607" s="1058"/>
      <c r="DF607" s="1058"/>
      <c r="DG607" s="1058"/>
      <c r="DH607" s="1058"/>
      <c r="DI607" s="1058"/>
      <c r="DJ607" s="1058"/>
      <c r="DK607" s="1058"/>
      <c r="DL607" s="1058"/>
      <c r="DM607" s="1058"/>
      <c r="DN607" s="1058"/>
      <c r="DO607" s="1058"/>
      <c r="DP607" s="1058"/>
      <c r="DQ607" s="1058"/>
      <c r="DR607" s="1058"/>
      <c r="DS607" s="1058"/>
      <c r="DT607" s="1058"/>
      <c r="DU607" s="1058"/>
      <c r="DV607" s="1058"/>
      <c r="DW607" s="1058"/>
      <c r="DX607" s="1058"/>
      <c r="DY607" s="1058"/>
      <c r="DZ607" s="1058"/>
      <c r="EA607" s="1058"/>
      <c r="EB607" s="1058"/>
      <c r="EC607" s="1058"/>
      <c r="ED607" s="1058"/>
      <c r="EE607" s="1058"/>
      <c r="EF607" s="1058"/>
      <c r="EG607" s="1058"/>
      <c r="EH607" s="1058"/>
      <c r="EI607" s="1058"/>
      <c r="EJ607" s="1058"/>
      <c r="EK607" s="1058"/>
      <c r="EL607" s="1058"/>
      <c r="EM607" s="1058"/>
      <c r="EN607" s="1058"/>
      <c r="EO607" s="1058"/>
      <c r="EP607" s="1058"/>
      <c r="EQ607" s="1058"/>
      <c r="ER607" s="1058"/>
      <c r="ES607" s="1058"/>
      <c r="ET607" s="1058"/>
      <c r="EU607" s="1058"/>
      <c r="EV607" s="1058"/>
      <c r="EW607" s="1058"/>
      <c r="EX607" s="1058"/>
      <c r="EY607" s="1058"/>
      <c r="EZ607" s="1058"/>
      <c r="FA607" s="1058"/>
      <c r="FB607" s="1058"/>
      <c r="FC607" s="1058"/>
      <c r="FD607" s="1058"/>
      <c r="FE607" s="1058"/>
      <c r="FF607" s="1058"/>
      <c r="FG607" s="1058"/>
      <c r="FH607" s="1058"/>
      <c r="FI607" s="1058"/>
      <c r="FJ607" s="1058"/>
      <c r="FK607" s="1058"/>
      <c r="FL607" s="1058"/>
      <c r="FM607" s="1058"/>
      <c r="FN607" s="1058"/>
      <c r="FO607" s="1058"/>
      <c r="FP607" s="1058"/>
      <c r="FQ607" s="1058"/>
      <c r="FR607" s="1058"/>
      <c r="FS607" s="1058"/>
      <c r="FT607" s="1058"/>
      <c r="FU607" s="1058"/>
      <c r="FV607" s="1058"/>
      <c r="FW607" s="1058"/>
      <c r="FX607" s="1058"/>
      <c r="FY607" s="1058"/>
      <c r="FZ607" s="1058"/>
      <c r="GA607" s="1058"/>
      <c r="GB607" s="1058"/>
      <c r="GC607" s="1058"/>
      <c r="GD607" s="1058"/>
      <c r="GE607" s="1058"/>
      <c r="GF607" s="1058"/>
      <c r="GG607" s="1058"/>
      <c r="GH607" s="1058"/>
      <c r="GI607" s="1058"/>
      <c r="GJ607" s="1058"/>
      <c r="GK607" s="1058"/>
      <c r="GL607" s="1058"/>
      <c r="GM607" s="1058"/>
      <c r="GN607" s="1058"/>
      <c r="GO607" s="1058"/>
      <c r="GP607" s="1058"/>
      <c r="GQ607" s="1058"/>
      <c r="GR607" s="1058"/>
      <c r="GS607" s="1058"/>
      <c r="GT607" s="1058"/>
      <c r="GU607" s="1058"/>
      <c r="GV607" s="1058"/>
      <c r="GW607" s="1058"/>
      <c r="GX607" s="1058"/>
      <c r="GY607" s="1058"/>
      <c r="GZ607" s="1058"/>
      <c r="HA607" s="1058"/>
      <c r="HB607" s="1058"/>
      <c r="HC607" s="1058"/>
      <c r="HD607" s="1058"/>
      <c r="HE607" s="1058"/>
      <c r="HF607" s="1058"/>
      <c r="HG607" s="1058"/>
      <c r="HH607" s="1058"/>
      <c r="HI607" s="1058"/>
      <c r="HJ607" s="1058"/>
      <c r="HK607" s="1058"/>
      <c r="HL607" s="1058"/>
      <c r="HM607" s="1058"/>
      <c r="HN607" s="1058"/>
      <c r="HO607" s="1058"/>
      <c r="HP607" s="1058"/>
      <c r="HQ607" s="1058"/>
      <c r="HR607" s="1058"/>
      <c r="HS607" s="1058"/>
      <c r="HT607" s="1058"/>
      <c r="HU607" s="1058"/>
      <c r="HV607" s="1058"/>
      <c r="HW607" s="1058"/>
      <c r="HX607" s="1058"/>
      <c r="HY607" s="1058"/>
      <c r="HZ607" s="1058"/>
      <c r="IA607" s="1058"/>
      <c r="IB607" s="1058"/>
      <c r="IC607" s="1058"/>
      <c r="ID607" s="1058"/>
      <c r="IE607" s="1058"/>
      <c r="IF607" s="1058"/>
      <c r="IG607" s="1058"/>
      <c r="IH607" s="1058"/>
      <c r="II607" s="1058"/>
      <c r="IJ607" s="1058"/>
      <c r="IK607" s="1058"/>
      <c r="IL607" s="1058"/>
      <c r="IM607" s="1058"/>
      <c r="IN607" s="1058"/>
      <c r="IO607" s="1058"/>
      <c r="IP607" s="1058"/>
      <c r="IQ607" s="1058"/>
      <c r="IR607" s="1058"/>
    </row>
    <row r="608" spans="1:252" ht="25.5">
      <c r="A608" s="1421" t="s">
        <v>33</v>
      </c>
      <c r="B608" s="1422" t="s">
        <v>1663</v>
      </c>
      <c r="C608" s="1423"/>
      <c r="D608" s="703"/>
      <c r="E608" s="1424"/>
      <c r="F608" s="1526"/>
      <c r="G608" s="1407"/>
      <c r="H608" s="1058"/>
      <c r="I608" s="1058"/>
      <c r="J608" s="1058"/>
      <c r="K608" s="1058"/>
      <c r="L608" s="1058"/>
      <c r="M608" s="1058"/>
      <c r="N608" s="1058"/>
      <c r="O608" s="1058"/>
      <c r="P608" s="1058"/>
      <c r="Q608" s="1058"/>
      <c r="R608" s="1058"/>
      <c r="S608" s="1058"/>
      <c r="T608" s="1058"/>
      <c r="U608" s="1058"/>
      <c r="V608" s="1058"/>
      <c r="W608" s="1058"/>
      <c r="X608" s="1058"/>
      <c r="Y608" s="1058"/>
      <c r="Z608" s="1058"/>
      <c r="AA608" s="1058"/>
      <c r="AB608" s="1058"/>
      <c r="AC608" s="1058"/>
      <c r="AD608" s="1058"/>
      <c r="AE608" s="1058"/>
      <c r="AF608" s="1058"/>
      <c r="AG608" s="1058"/>
      <c r="AH608" s="1058"/>
      <c r="AI608" s="1058"/>
      <c r="AJ608" s="1058"/>
      <c r="AK608" s="1058"/>
      <c r="AL608" s="1058"/>
      <c r="AM608" s="1058"/>
      <c r="AN608" s="1058"/>
      <c r="AO608" s="1058"/>
      <c r="AP608" s="1058"/>
      <c r="AQ608" s="1058"/>
      <c r="AR608" s="1058"/>
      <c r="AS608" s="1058"/>
      <c r="AT608" s="1058"/>
      <c r="AU608" s="1058"/>
      <c r="AV608" s="1058"/>
      <c r="AW608" s="1058"/>
      <c r="AX608" s="1058"/>
      <c r="AY608" s="1058"/>
      <c r="AZ608" s="1058"/>
      <c r="BA608" s="1058"/>
      <c r="BB608" s="1058"/>
      <c r="BC608" s="1058"/>
      <c r="BD608" s="1058"/>
      <c r="BE608" s="1058"/>
      <c r="BF608" s="1058"/>
      <c r="BG608" s="1058"/>
      <c r="BH608" s="1058"/>
      <c r="BI608" s="1058"/>
      <c r="BJ608" s="1058"/>
      <c r="BK608" s="1058"/>
      <c r="BL608" s="1058"/>
      <c r="BM608" s="1058"/>
      <c r="BN608" s="1058"/>
      <c r="BO608" s="1058"/>
      <c r="BP608" s="1058"/>
      <c r="BQ608" s="1058"/>
      <c r="BR608" s="1058"/>
      <c r="BS608" s="1058"/>
      <c r="BT608" s="1058"/>
      <c r="BU608" s="1058"/>
      <c r="BV608" s="1058"/>
      <c r="BW608" s="1058"/>
      <c r="BX608" s="1058"/>
      <c r="BY608" s="1058"/>
      <c r="BZ608" s="1058"/>
      <c r="CA608" s="1058"/>
      <c r="CB608" s="1058"/>
      <c r="CC608" s="1058"/>
      <c r="CD608" s="1058"/>
      <c r="CE608" s="1058"/>
      <c r="CF608" s="1058"/>
      <c r="CG608" s="1058"/>
      <c r="CH608" s="1058"/>
      <c r="CI608" s="1058"/>
      <c r="CJ608" s="1058"/>
      <c r="CK608" s="1058"/>
      <c r="CL608" s="1058"/>
      <c r="CM608" s="1058"/>
      <c r="CN608" s="1058"/>
      <c r="CO608" s="1058"/>
      <c r="CP608" s="1058"/>
      <c r="CQ608" s="1058"/>
      <c r="CR608" s="1058"/>
      <c r="CS608" s="1058"/>
      <c r="CT608" s="1058"/>
      <c r="CU608" s="1058"/>
      <c r="CV608" s="1058"/>
      <c r="CW608" s="1058"/>
      <c r="CX608" s="1058"/>
      <c r="CY608" s="1058"/>
      <c r="CZ608" s="1058"/>
      <c r="DA608" s="1058"/>
      <c r="DB608" s="1058"/>
      <c r="DC608" s="1058"/>
      <c r="DD608" s="1058"/>
      <c r="DE608" s="1058"/>
      <c r="DF608" s="1058"/>
      <c r="DG608" s="1058"/>
      <c r="DH608" s="1058"/>
      <c r="DI608" s="1058"/>
      <c r="DJ608" s="1058"/>
      <c r="DK608" s="1058"/>
      <c r="DL608" s="1058"/>
      <c r="DM608" s="1058"/>
      <c r="DN608" s="1058"/>
      <c r="DO608" s="1058"/>
      <c r="DP608" s="1058"/>
      <c r="DQ608" s="1058"/>
      <c r="DR608" s="1058"/>
      <c r="DS608" s="1058"/>
      <c r="DT608" s="1058"/>
      <c r="DU608" s="1058"/>
      <c r="DV608" s="1058"/>
      <c r="DW608" s="1058"/>
      <c r="DX608" s="1058"/>
      <c r="DY608" s="1058"/>
      <c r="DZ608" s="1058"/>
      <c r="EA608" s="1058"/>
      <c r="EB608" s="1058"/>
      <c r="EC608" s="1058"/>
      <c r="ED608" s="1058"/>
      <c r="EE608" s="1058"/>
      <c r="EF608" s="1058"/>
      <c r="EG608" s="1058"/>
      <c r="EH608" s="1058"/>
      <c r="EI608" s="1058"/>
      <c r="EJ608" s="1058"/>
      <c r="EK608" s="1058"/>
      <c r="EL608" s="1058"/>
      <c r="EM608" s="1058"/>
      <c r="EN608" s="1058"/>
      <c r="EO608" s="1058"/>
      <c r="EP608" s="1058"/>
      <c r="EQ608" s="1058"/>
      <c r="ER608" s="1058"/>
      <c r="ES608" s="1058"/>
      <c r="ET608" s="1058"/>
      <c r="EU608" s="1058"/>
      <c r="EV608" s="1058"/>
      <c r="EW608" s="1058"/>
      <c r="EX608" s="1058"/>
      <c r="EY608" s="1058"/>
      <c r="EZ608" s="1058"/>
      <c r="FA608" s="1058"/>
      <c r="FB608" s="1058"/>
      <c r="FC608" s="1058"/>
      <c r="FD608" s="1058"/>
      <c r="FE608" s="1058"/>
      <c r="FF608" s="1058"/>
      <c r="FG608" s="1058"/>
      <c r="FH608" s="1058"/>
      <c r="FI608" s="1058"/>
      <c r="FJ608" s="1058"/>
      <c r="FK608" s="1058"/>
      <c r="FL608" s="1058"/>
      <c r="FM608" s="1058"/>
      <c r="FN608" s="1058"/>
      <c r="FO608" s="1058"/>
      <c r="FP608" s="1058"/>
      <c r="FQ608" s="1058"/>
      <c r="FR608" s="1058"/>
      <c r="FS608" s="1058"/>
      <c r="FT608" s="1058"/>
      <c r="FU608" s="1058"/>
      <c r="FV608" s="1058"/>
      <c r="FW608" s="1058"/>
      <c r="FX608" s="1058"/>
      <c r="FY608" s="1058"/>
      <c r="FZ608" s="1058"/>
      <c r="GA608" s="1058"/>
      <c r="GB608" s="1058"/>
      <c r="GC608" s="1058"/>
      <c r="GD608" s="1058"/>
      <c r="GE608" s="1058"/>
      <c r="GF608" s="1058"/>
      <c r="GG608" s="1058"/>
      <c r="GH608" s="1058"/>
      <c r="GI608" s="1058"/>
      <c r="GJ608" s="1058"/>
      <c r="GK608" s="1058"/>
      <c r="GL608" s="1058"/>
      <c r="GM608" s="1058"/>
      <c r="GN608" s="1058"/>
      <c r="GO608" s="1058"/>
      <c r="GP608" s="1058"/>
      <c r="GQ608" s="1058"/>
      <c r="GR608" s="1058"/>
      <c r="GS608" s="1058"/>
      <c r="GT608" s="1058"/>
      <c r="GU608" s="1058"/>
      <c r="GV608" s="1058"/>
      <c r="GW608" s="1058"/>
      <c r="GX608" s="1058"/>
      <c r="GY608" s="1058"/>
      <c r="GZ608" s="1058"/>
      <c r="HA608" s="1058"/>
      <c r="HB608" s="1058"/>
      <c r="HC608" s="1058"/>
      <c r="HD608" s="1058"/>
      <c r="HE608" s="1058"/>
      <c r="HF608" s="1058"/>
      <c r="HG608" s="1058"/>
      <c r="HH608" s="1058"/>
      <c r="HI608" s="1058"/>
      <c r="HJ608" s="1058"/>
      <c r="HK608" s="1058"/>
      <c r="HL608" s="1058"/>
      <c r="HM608" s="1058"/>
      <c r="HN608" s="1058"/>
      <c r="HO608" s="1058"/>
      <c r="HP608" s="1058"/>
      <c r="HQ608" s="1058"/>
      <c r="HR608" s="1058"/>
      <c r="HS608" s="1058"/>
      <c r="HT608" s="1058"/>
      <c r="HU608" s="1058"/>
      <c r="HV608" s="1058"/>
      <c r="HW608" s="1058"/>
      <c r="HX608" s="1058"/>
      <c r="HY608" s="1058"/>
      <c r="HZ608" s="1058"/>
      <c r="IA608" s="1058"/>
      <c r="IB608" s="1058"/>
      <c r="IC608" s="1058"/>
      <c r="ID608" s="1058"/>
      <c r="IE608" s="1058"/>
      <c r="IF608" s="1058"/>
      <c r="IG608" s="1058"/>
      <c r="IH608" s="1058"/>
      <c r="II608" s="1058"/>
      <c r="IJ608" s="1058"/>
      <c r="IK608" s="1058"/>
      <c r="IL608" s="1058"/>
      <c r="IM608" s="1058"/>
      <c r="IN608" s="1058"/>
      <c r="IO608" s="1058"/>
      <c r="IP608" s="1058"/>
      <c r="IQ608" s="1058"/>
      <c r="IR608" s="1058"/>
    </row>
    <row r="609" spans="1:252">
      <c r="A609" s="1425"/>
      <c r="B609" s="1422" t="s">
        <v>1662</v>
      </c>
      <c r="C609" s="1423"/>
      <c r="D609" s="703" t="s">
        <v>856</v>
      </c>
      <c r="E609" s="1424">
        <v>1</v>
      </c>
      <c r="F609" s="1528"/>
      <c r="G609" s="1230">
        <f>+F609*E609</f>
        <v>0</v>
      </c>
      <c r="H609" s="1058"/>
      <c r="I609" s="1058"/>
      <c r="J609" s="1058"/>
      <c r="K609" s="1058"/>
      <c r="L609" s="1058"/>
      <c r="M609" s="1058"/>
      <c r="N609" s="1058"/>
      <c r="O609" s="1058"/>
      <c r="P609" s="1058"/>
      <c r="Q609" s="1058"/>
      <c r="R609" s="1058"/>
      <c r="S609" s="1058"/>
      <c r="T609" s="1058"/>
      <c r="U609" s="1058"/>
      <c r="V609" s="1058"/>
      <c r="W609" s="1058"/>
      <c r="X609" s="1058"/>
      <c r="Y609" s="1058"/>
      <c r="Z609" s="1058"/>
      <c r="AA609" s="1058"/>
      <c r="AB609" s="1058"/>
      <c r="AC609" s="1058"/>
      <c r="AD609" s="1058"/>
      <c r="AE609" s="1058"/>
      <c r="AF609" s="1058"/>
      <c r="AG609" s="1058"/>
      <c r="AH609" s="1058"/>
      <c r="AI609" s="1058"/>
      <c r="AJ609" s="1058"/>
      <c r="AK609" s="1058"/>
      <c r="AL609" s="1058"/>
      <c r="AM609" s="1058"/>
      <c r="AN609" s="1058"/>
      <c r="AO609" s="1058"/>
      <c r="AP609" s="1058"/>
      <c r="AQ609" s="1058"/>
      <c r="AR609" s="1058"/>
      <c r="AS609" s="1058"/>
      <c r="AT609" s="1058"/>
      <c r="AU609" s="1058"/>
      <c r="AV609" s="1058"/>
      <c r="AW609" s="1058"/>
      <c r="AX609" s="1058"/>
      <c r="AY609" s="1058"/>
      <c r="AZ609" s="1058"/>
      <c r="BA609" s="1058"/>
      <c r="BB609" s="1058"/>
      <c r="BC609" s="1058"/>
      <c r="BD609" s="1058"/>
      <c r="BE609" s="1058"/>
      <c r="BF609" s="1058"/>
      <c r="BG609" s="1058"/>
      <c r="BH609" s="1058"/>
      <c r="BI609" s="1058"/>
      <c r="BJ609" s="1058"/>
      <c r="BK609" s="1058"/>
      <c r="BL609" s="1058"/>
      <c r="BM609" s="1058"/>
      <c r="BN609" s="1058"/>
      <c r="BO609" s="1058"/>
      <c r="BP609" s="1058"/>
      <c r="BQ609" s="1058"/>
      <c r="BR609" s="1058"/>
      <c r="BS609" s="1058"/>
      <c r="BT609" s="1058"/>
      <c r="BU609" s="1058"/>
      <c r="BV609" s="1058"/>
      <c r="BW609" s="1058"/>
      <c r="BX609" s="1058"/>
      <c r="BY609" s="1058"/>
      <c r="BZ609" s="1058"/>
      <c r="CA609" s="1058"/>
      <c r="CB609" s="1058"/>
      <c r="CC609" s="1058"/>
      <c r="CD609" s="1058"/>
      <c r="CE609" s="1058"/>
      <c r="CF609" s="1058"/>
      <c r="CG609" s="1058"/>
      <c r="CH609" s="1058"/>
      <c r="CI609" s="1058"/>
      <c r="CJ609" s="1058"/>
      <c r="CK609" s="1058"/>
      <c r="CL609" s="1058"/>
      <c r="CM609" s="1058"/>
      <c r="CN609" s="1058"/>
      <c r="CO609" s="1058"/>
      <c r="CP609" s="1058"/>
      <c r="CQ609" s="1058"/>
      <c r="CR609" s="1058"/>
      <c r="CS609" s="1058"/>
      <c r="CT609" s="1058"/>
      <c r="CU609" s="1058"/>
      <c r="CV609" s="1058"/>
      <c r="CW609" s="1058"/>
      <c r="CX609" s="1058"/>
      <c r="CY609" s="1058"/>
      <c r="CZ609" s="1058"/>
      <c r="DA609" s="1058"/>
      <c r="DB609" s="1058"/>
      <c r="DC609" s="1058"/>
      <c r="DD609" s="1058"/>
      <c r="DE609" s="1058"/>
      <c r="DF609" s="1058"/>
      <c r="DG609" s="1058"/>
      <c r="DH609" s="1058"/>
      <c r="DI609" s="1058"/>
      <c r="DJ609" s="1058"/>
      <c r="DK609" s="1058"/>
      <c r="DL609" s="1058"/>
      <c r="DM609" s="1058"/>
      <c r="DN609" s="1058"/>
      <c r="DO609" s="1058"/>
      <c r="DP609" s="1058"/>
      <c r="DQ609" s="1058"/>
      <c r="DR609" s="1058"/>
      <c r="DS609" s="1058"/>
      <c r="DT609" s="1058"/>
      <c r="DU609" s="1058"/>
      <c r="DV609" s="1058"/>
      <c r="DW609" s="1058"/>
      <c r="DX609" s="1058"/>
      <c r="DY609" s="1058"/>
      <c r="DZ609" s="1058"/>
      <c r="EA609" s="1058"/>
      <c r="EB609" s="1058"/>
      <c r="EC609" s="1058"/>
      <c r="ED609" s="1058"/>
      <c r="EE609" s="1058"/>
      <c r="EF609" s="1058"/>
      <c r="EG609" s="1058"/>
      <c r="EH609" s="1058"/>
      <c r="EI609" s="1058"/>
      <c r="EJ609" s="1058"/>
      <c r="EK609" s="1058"/>
      <c r="EL609" s="1058"/>
      <c r="EM609" s="1058"/>
      <c r="EN609" s="1058"/>
      <c r="EO609" s="1058"/>
      <c r="EP609" s="1058"/>
      <c r="EQ609" s="1058"/>
      <c r="ER609" s="1058"/>
      <c r="ES609" s="1058"/>
      <c r="ET609" s="1058"/>
      <c r="EU609" s="1058"/>
      <c r="EV609" s="1058"/>
      <c r="EW609" s="1058"/>
      <c r="EX609" s="1058"/>
      <c r="EY609" s="1058"/>
      <c r="EZ609" s="1058"/>
      <c r="FA609" s="1058"/>
      <c r="FB609" s="1058"/>
      <c r="FC609" s="1058"/>
      <c r="FD609" s="1058"/>
      <c r="FE609" s="1058"/>
      <c r="FF609" s="1058"/>
      <c r="FG609" s="1058"/>
      <c r="FH609" s="1058"/>
      <c r="FI609" s="1058"/>
      <c r="FJ609" s="1058"/>
      <c r="FK609" s="1058"/>
      <c r="FL609" s="1058"/>
      <c r="FM609" s="1058"/>
      <c r="FN609" s="1058"/>
      <c r="FO609" s="1058"/>
      <c r="FP609" s="1058"/>
      <c r="FQ609" s="1058"/>
      <c r="FR609" s="1058"/>
      <c r="FS609" s="1058"/>
      <c r="FT609" s="1058"/>
      <c r="FU609" s="1058"/>
      <c r="FV609" s="1058"/>
      <c r="FW609" s="1058"/>
      <c r="FX609" s="1058"/>
      <c r="FY609" s="1058"/>
      <c r="FZ609" s="1058"/>
      <c r="GA609" s="1058"/>
      <c r="GB609" s="1058"/>
      <c r="GC609" s="1058"/>
      <c r="GD609" s="1058"/>
      <c r="GE609" s="1058"/>
      <c r="GF609" s="1058"/>
      <c r="GG609" s="1058"/>
      <c r="GH609" s="1058"/>
      <c r="GI609" s="1058"/>
      <c r="GJ609" s="1058"/>
      <c r="GK609" s="1058"/>
      <c r="GL609" s="1058"/>
      <c r="GM609" s="1058"/>
      <c r="GN609" s="1058"/>
      <c r="GO609" s="1058"/>
      <c r="GP609" s="1058"/>
      <c r="GQ609" s="1058"/>
      <c r="GR609" s="1058"/>
      <c r="GS609" s="1058"/>
      <c r="GT609" s="1058"/>
      <c r="GU609" s="1058"/>
      <c r="GV609" s="1058"/>
      <c r="GW609" s="1058"/>
      <c r="GX609" s="1058"/>
      <c r="GY609" s="1058"/>
      <c r="GZ609" s="1058"/>
      <c r="HA609" s="1058"/>
      <c r="HB609" s="1058"/>
      <c r="HC609" s="1058"/>
      <c r="HD609" s="1058"/>
      <c r="HE609" s="1058"/>
      <c r="HF609" s="1058"/>
      <c r="HG609" s="1058"/>
      <c r="HH609" s="1058"/>
      <c r="HI609" s="1058"/>
      <c r="HJ609" s="1058"/>
      <c r="HK609" s="1058"/>
      <c r="HL609" s="1058"/>
      <c r="HM609" s="1058"/>
      <c r="HN609" s="1058"/>
      <c r="HO609" s="1058"/>
      <c r="HP609" s="1058"/>
      <c r="HQ609" s="1058"/>
      <c r="HR609" s="1058"/>
      <c r="HS609" s="1058"/>
      <c r="HT609" s="1058"/>
      <c r="HU609" s="1058"/>
      <c r="HV609" s="1058"/>
      <c r="HW609" s="1058"/>
      <c r="HX609" s="1058"/>
      <c r="HY609" s="1058"/>
      <c r="HZ609" s="1058"/>
      <c r="IA609" s="1058"/>
      <c r="IB609" s="1058"/>
      <c r="IC609" s="1058"/>
      <c r="ID609" s="1058"/>
      <c r="IE609" s="1058"/>
      <c r="IF609" s="1058"/>
      <c r="IG609" s="1058"/>
      <c r="IH609" s="1058"/>
      <c r="II609" s="1058"/>
      <c r="IJ609" s="1058"/>
      <c r="IK609" s="1058"/>
      <c r="IL609" s="1058"/>
      <c r="IM609" s="1058"/>
      <c r="IN609" s="1058"/>
      <c r="IO609" s="1058"/>
      <c r="IP609" s="1058"/>
      <c r="IQ609" s="1058"/>
      <c r="IR609" s="1058"/>
    </row>
    <row r="610" spans="1:252">
      <c r="A610" s="1421"/>
      <c r="B610" s="1426"/>
      <c r="C610" s="1414"/>
      <c r="D610" s="703"/>
      <c r="E610" s="703"/>
      <c r="F610" s="1526"/>
      <c r="G610" s="1407"/>
      <c r="H610" s="1058"/>
      <c r="I610" s="1058"/>
      <c r="J610" s="1058"/>
      <c r="K610" s="1058"/>
      <c r="L610" s="1058"/>
      <c r="M610" s="1058"/>
      <c r="N610" s="1058"/>
      <c r="O610" s="1058"/>
      <c r="P610" s="1058"/>
      <c r="Q610" s="1058"/>
      <c r="R610" s="1058"/>
      <c r="S610" s="1058"/>
      <c r="T610" s="1058"/>
      <c r="U610" s="1058"/>
      <c r="V610" s="1058"/>
      <c r="W610" s="1058"/>
      <c r="X610" s="1058"/>
      <c r="Y610" s="1058"/>
      <c r="Z610" s="1058"/>
      <c r="AA610" s="1058"/>
      <c r="AB610" s="1058"/>
      <c r="AC610" s="1058"/>
      <c r="AD610" s="1058"/>
      <c r="AE610" s="1058"/>
      <c r="AF610" s="1058"/>
      <c r="AG610" s="1058"/>
      <c r="AH610" s="1058"/>
      <c r="AI610" s="1058"/>
      <c r="AJ610" s="1058"/>
      <c r="AK610" s="1058"/>
      <c r="AL610" s="1058"/>
      <c r="AM610" s="1058"/>
      <c r="AN610" s="1058"/>
      <c r="AO610" s="1058"/>
      <c r="AP610" s="1058"/>
      <c r="AQ610" s="1058"/>
      <c r="AR610" s="1058"/>
      <c r="AS610" s="1058"/>
      <c r="AT610" s="1058"/>
      <c r="AU610" s="1058"/>
      <c r="AV610" s="1058"/>
      <c r="AW610" s="1058"/>
      <c r="AX610" s="1058"/>
      <c r="AY610" s="1058"/>
      <c r="AZ610" s="1058"/>
      <c r="BA610" s="1058"/>
      <c r="BB610" s="1058"/>
      <c r="BC610" s="1058"/>
      <c r="BD610" s="1058"/>
      <c r="BE610" s="1058"/>
      <c r="BF610" s="1058"/>
      <c r="BG610" s="1058"/>
      <c r="BH610" s="1058"/>
      <c r="BI610" s="1058"/>
      <c r="BJ610" s="1058"/>
      <c r="BK610" s="1058"/>
      <c r="BL610" s="1058"/>
      <c r="BM610" s="1058"/>
      <c r="BN610" s="1058"/>
      <c r="BO610" s="1058"/>
      <c r="BP610" s="1058"/>
      <c r="BQ610" s="1058"/>
      <c r="BR610" s="1058"/>
      <c r="BS610" s="1058"/>
      <c r="BT610" s="1058"/>
      <c r="BU610" s="1058"/>
      <c r="BV610" s="1058"/>
      <c r="BW610" s="1058"/>
      <c r="BX610" s="1058"/>
      <c r="BY610" s="1058"/>
      <c r="BZ610" s="1058"/>
      <c r="CA610" s="1058"/>
      <c r="CB610" s="1058"/>
      <c r="CC610" s="1058"/>
      <c r="CD610" s="1058"/>
      <c r="CE610" s="1058"/>
      <c r="CF610" s="1058"/>
      <c r="CG610" s="1058"/>
      <c r="CH610" s="1058"/>
      <c r="CI610" s="1058"/>
      <c r="CJ610" s="1058"/>
      <c r="CK610" s="1058"/>
      <c r="CL610" s="1058"/>
      <c r="CM610" s="1058"/>
      <c r="CN610" s="1058"/>
      <c r="CO610" s="1058"/>
      <c r="CP610" s="1058"/>
      <c r="CQ610" s="1058"/>
      <c r="CR610" s="1058"/>
      <c r="CS610" s="1058"/>
      <c r="CT610" s="1058"/>
      <c r="CU610" s="1058"/>
      <c r="CV610" s="1058"/>
      <c r="CW610" s="1058"/>
      <c r="CX610" s="1058"/>
      <c r="CY610" s="1058"/>
      <c r="CZ610" s="1058"/>
      <c r="DA610" s="1058"/>
      <c r="DB610" s="1058"/>
      <c r="DC610" s="1058"/>
      <c r="DD610" s="1058"/>
      <c r="DE610" s="1058"/>
      <c r="DF610" s="1058"/>
      <c r="DG610" s="1058"/>
      <c r="DH610" s="1058"/>
      <c r="DI610" s="1058"/>
      <c r="DJ610" s="1058"/>
      <c r="DK610" s="1058"/>
      <c r="DL610" s="1058"/>
      <c r="DM610" s="1058"/>
      <c r="DN610" s="1058"/>
      <c r="DO610" s="1058"/>
      <c r="DP610" s="1058"/>
      <c r="DQ610" s="1058"/>
      <c r="DR610" s="1058"/>
      <c r="DS610" s="1058"/>
      <c r="DT610" s="1058"/>
      <c r="DU610" s="1058"/>
      <c r="DV610" s="1058"/>
      <c r="DW610" s="1058"/>
      <c r="DX610" s="1058"/>
      <c r="DY610" s="1058"/>
      <c r="DZ610" s="1058"/>
      <c r="EA610" s="1058"/>
      <c r="EB610" s="1058"/>
      <c r="EC610" s="1058"/>
      <c r="ED610" s="1058"/>
      <c r="EE610" s="1058"/>
      <c r="EF610" s="1058"/>
      <c r="EG610" s="1058"/>
      <c r="EH610" s="1058"/>
      <c r="EI610" s="1058"/>
      <c r="EJ610" s="1058"/>
      <c r="EK610" s="1058"/>
      <c r="EL610" s="1058"/>
      <c r="EM610" s="1058"/>
      <c r="EN610" s="1058"/>
      <c r="EO610" s="1058"/>
      <c r="EP610" s="1058"/>
      <c r="EQ610" s="1058"/>
      <c r="ER610" s="1058"/>
      <c r="ES610" s="1058"/>
      <c r="ET610" s="1058"/>
      <c r="EU610" s="1058"/>
      <c r="EV610" s="1058"/>
      <c r="EW610" s="1058"/>
      <c r="EX610" s="1058"/>
      <c r="EY610" s="1058"/>
      <c r="EZ610" s="1058"/>
      <c r="FA610" s="1058"/>
      <c r="FB610" s="1058"/>
      <c r="FC610" s="1058"/>
      <c r="FD610" s="1058"/>
      <c r="FE610" s="1058"/>
      <c r="FF610" s="1058"/>
      <c r="FG610" s="1058"/>
      <c r="FH610" s="1058"/>
      <c r="FI610" s="1058"/>
      <c r="FJ610" s="1058"/>
      <c r="FK610" s="1058"/>
      <c r="FL610" s="1058"/>
      <c r="FM610" s="1058"/>
      <c r="FN610" s="1058"/>
      <c r="FO610" s="1058"/>
      <c r="FP610" s="1058"/>
      <c r="FQ610" s="1058"/>
      <c r="FR610" s="1058"/>
      <c r="FS610" s="1058"/>
      <c r="FT610" s="1058"/>
      <c r="FU610" s="1058"/>
      <c r="FV610" s="1058"/>
      <c r="FW610" s="1058"/>
      <c r="FX610" s="1058"/>
      <c r="FY610" s="1058"/>
      <c r="FZ610" s="1058"/>
      <c r="GA610" s="1058"/>
      <c r="GB610" s="1058"/>
      <c r="GC610" s="1058"/>
      <c r="GD610" s="1058"/>
      <c r="GE610" s="1058"/>
      <c r="GF610" s="1058"/>
      <c r="GG610" s="1058"/>
      <c r="GH610" s="1058"/>
      <c r="GI610" s="1058"/>
      <c r="GJ610" s="1058"/>
      <c r="GK610" s="1058"/>
      <c r="GL610" s="1058"/>
      <c r="GM610" s="1058"/>
      <c r="GN610" s="1058"/>
      <c r="GO610" s="1058"/>
      <c r="GP610" s="1058"/>
      <c r="GQ610" s="1058"/>
      <c r="GR610" s="1058"/>
      <c r="GS610" s="1058"/>
      <c r="GT610" s="1058"/>
      <c r="GU610" s="1058"/>
      <c r="GV610" s="1058"/>
      <c r="GW610" s="1058"/>
      <c r="GX610" s="1058"/>
      <c r="GY610" s="1058"/>
      <c r="GZ610" s="1058"/>
      <c r="HA610" s="1058"/>
      <c r="HB610" s="1058"/>
      <c r="HC610" s="1058"/>
      <c r="HD610" s="1058"/>
      <c r="HE610" s="1058"/>
      <c r="HF610" s="1058"/>
      <c r="HG610" s="1058"/>
      <c r="HH610" s="1058"/>
      <c r="HI610" s="1058"/>
      <c r="HJ610" s="1058"/>
      <c r="HK610" s="1058"/>
      <c r="HL610" s="1058"/>
      <c r="HM610" s="1058"/>
      <c r="HN610" s="1058"/>
      <c r="HO610" s="1058"/>
      <c r="HP610" s="1058"/>
      <c r="HQ610" s="1058"/>
      <c r="HR610" s="1058"/>
      <c r="HS610" s="1058"/>
      <c r="HT610" s="1058"/>
      <c r="HU610" s="1058"/>
      <c r="HV610" s="1058"/>
      <c r="HW610" s="1058"/>
      <c r="HX610" s="1058"/>
      <c r="HY610" s="1058"/>
      <c r="HZ610" s="1058"/>
      <c r="IA610" s="1058"/>
      <c r="IB610" s="1058"/>
      <c r="IC610" s="1058"/>
      <c r="ID610" s="1058"/>
      <c r="IE610" s="1058"/>
      <c r="IF610" s="1058"/>
      <c r="IG610" s="1058"/>
      <c r="IH610" s="1058"/>
      <c r="II610" s="1058"/>
      <c r="IJ610" s="1058"/>
      <c r="IK610" s="1058"/>
      <c r="IL610" s="1058"/>
      <c r="IM610" s="1058"/>
      <c r="IN610" s="1058"/>
      <c r="IO610" s="1058"/>
      <c r="IP610" s="1058"/>
      <c r="IQ610" s="1058"/>
      <c r="IR610" s="1058"/>
    </row>
    <row r="611" spans="1:252" ht="89.25">
      <c r="A611" s="1427" t="s">
        <v>14</v>
      </c>
      <c r="B611" s="1428" t="s">
        <v>1925</v>
      </c>
      <c r="C611" s="1414"/>
      <c r="D611" s="703"/>
      <c r="E611" s="703"/>
      <c r="F611" s="1526"/>
      <c r="G611" s="1407"/>
      <c r="H611" s="1058"/>
      <c r="I611" s="1058"/>
      <c r="J611" s="1058"/>
      <c r="K611" s="1058"/>
      <c r="L611" s="1058"/>
      <c r="M611" s="1058"/>
      <c r="N611" s="1058"/>
      <c r="O611" s="1058"/>
      <c r="P611" s="1058"/>
      <c r="Q611" s="1058"/>
      <c r="R611" s="1058"/>
      <c r="S611" s="1058"/>
      <c r="T611" s="1058"/>
      <c r="U611" s="1058"/>
      <c r="V611" s="1058"/>
      <c r="W611" s="1058"/>
      <c r="X611" s="1058"/>
      <c r="Y611" s="1058"/>
      <c r="Z611" s="1058"/>
      <c r="AA611" s="1058"/>
      <c r="AB611" s="1058"/>
      <c r="AC611" s="1058"/>
      <c r="AD611" s="1058"/>
      <c r="AE611" s="1058"/>
      <c r="AF611" s="1058"/>
      <c r="AG611" s="1058"/>
      <c r="AH611" s="1058"/>
      <c r="AI611" s="1058"/>
      <c r="AJ611" s="1058"/>
      <c r="AK611" s="1058"/>
      <c r="AL611" s="1058"/>
      <c r="AM611" s="1058"/>
      <c r="AN611" s="1058"/>
      <c r="AO611" s="1058"/>
      <c r="AP611" s="1058"/>
      <c r="AQ611" s="1058"/>
      <c r="AR611" s="1058"/>
      <c r="AS611" s="1058"/>
      <c r="AT611" s="1058"/>
      <c r="AU611" s="1058"/>
      <c r="AV611" s="1058"/>
      <c r="AW611" s="1058"/>
      <c r="AX611" s="1058"/>
      <c r="AY611" s="1058"/>
      <c r="AZ611" s="1058"/>
      <c r="BA611" s="1058"/>
      <c r="BB611" s="1058"/>
      <c r="BC611" s="1058"/>
      <c r="BD611" s="1058"/>
      <c r="BE611" s="1058"/>
      <c r="BF611" s="1058"/>
      <c r="BG611" s="1058"/>
      <c r="BH611" s="1058"/>
      <c r="BI611" s="1058"/>
      <c r="BJ611" s="1058"/>
      <c r="BK611" s="1058"/>
      <c r="BL611" s="1058"/>
      <c r="BM611" s="1058"/>
      <c r="BN611" s="1058"/>
      <c r="BO611" s="1058"/>
      <c r="BP611" s="1058"/>
      <c r="BQ611" s="1058"/>
      <c r="BR611" s="1058"/>
      <c r="BS611" s="1058"/>
      <c r="BT611" s="1058"/>
      <c r="BU611" s="1058"/>
      <c r="BV611" s="1058"/>
      <c r="BW611" s="1058"/>
      <c r="BX611" s="1058"/>
      <c r="BY611" s="1058"/>
      <c r="BZ611" s="1058"/>
      <c r="CA611" s="1058"/>
      <c r="CB611" s="1058"/>
      <c r="CC611" s="1058"/>
      <c r="CD611" s="1058"/>
      <c r="CE611" s="1058"/>
      <c r="CF611" s="1058"/>
      <c r="CG611" s="1058"/>
      <c r="CH611" s="1058"/>
      <c r="CI611" s="1058"/>
      <c r="CJ611" s="1058"/>
      <c r="CK611" s="1058"/>
      <c r="CL611" s="1058"/>
      <c r="CM611" s="1058"/>
      <c r="CN611" s="1058"/>
      <c r="CO611" s="1058"/>
      <c r="CP611" s="1058"/>
      <c r="CQ611" s="1058"/>
      <c r="CR611" s="1058"/>
      <c r="CS611" s="1058"/>
      <c r="CT611" s="1058"/>
      <c r="CU611" s="1058"/>
      <c r="CV611" s="1058"/>
      <c r="CW611" s="1058"/>
      <c r="CX611" s="1058"/>
      <c r="CY611" s="1058"/>
      <c r="CZ611" s="1058"/>
      <c r="DA611" s="1058"/>
      <c r="DB611" s="1058"/>
      <c r="DC611" s="1058"/>
      <c r="DD611" s="1058"/>
      <c r="DE611" s="1058"/>
      <c r="DF611" s="1058"/>
      <c r="DG611" s="1058"/>
      <c r="DH611" s="1058"/>
      <c r="DI611" s="1058"/>
      <c r="DJ611" s="1058"/>
      <c r="DK611" s="1058"/>
      <c r="DL611" s="1058"/>
      <c r="DM611" s="1058"/>
      <c r="DN611" s="1058"/>
      <c r="DO611" s="1058"/>
      <c r="DP611" s="1058"/>
      <c r="DQ611" s="1058"/>
      <c r="DR611" s="1058"/>
      <c r="DS611" s="1058"/>
      <c r="DT611" s="1058"/>
      <c r="DU611" s="1058"/>
      <c r="DV611" s="1058"/>
      <c r="DW611" s="1058"/>
      <c r="DX611" s="1058"/>
      <c r="DY611" s="1058"/>
      <c r="DZ611" s="1058"/>
      <c r="EA611" s="1058"/>
      <c r="EB611" s="1058"/>
      <c r="EC611" s="1058"/>
      <c r="ED611" s="1058"/>
      <c r="EE611" s="1058"/>
      <c r="EF611" s="1058"/>
      <c r="EG611" s="1058"/>
      <c r="EH611" s="1058"/>
      <c r="EI611" s="1058"/>
      <c r="EJ611" s="1058"/>
      <c r="EK611" s="1058"/>
      <c r="EL611" s="1058"/>
      <c r="EM611" s="1058"/>
      <c r="EN611" s="1058"/>
      <c r="EO611" s="1058"/>
      <c r="EP611" s="1058"/>
      <c r="EQ611" s="1058"/>
      <c r="ER611" s="1058"/>
      <c r="ES611" s="1058"/>
      <c r="ET611" s="1058"/>
      <c r="EU611" s="1058"/>
      <c r="EV611" s="1058"/>
      <c r="EW611" s="1058"/>
      <c r="EX611" s="1058"/>
      <c r="EY611" s="1058"/>
      <c r="EZ611" s="1058"/>
      <c r="FA611" s="1058"/>
      <c r="FB611" s="1058"/>
      <c r="FC611" s="1058"/>
      <c r="FD611" s="1058"/>
      <c r="FE611" s="1058"/>
      <c r="FF611" s="1058"/>
      <c r="FG611" s="1058"/>
      <c r="FH611" s="1058"/>
      <c r="FI611" s="1058"/>
      <c r="FJ611" s="1058"/>
      <c r="FK611" s="1058"/>
      <c r="FL611" s="1058"/>
      <c r="FM611" s="1058"/>
      <c r="FN611" s="1058"/>
      <c r="FO611" s="1058"/>
      <c r="FP611" s="1058"/>
      <c r="FQ611" s="1058"/>
      <c r="FR611" s="1058"/>
      <c r="FS611" s="1058"/>
      <c r="FT611" s="1058"/>
      <c r="FU611" s="1058"/>
      <c r="FV611" s="1058"/>
      <c r="FW611" s="1058"/>
      <c r="FX611" s="1058"/>
      <c r="FY611" s="1058"/>
      <c r="FZ611" s="1058"/>
      <c r="GA611" s="1058"/>
      <c r="GB611" s="1058"/>
      <c r="GC611" s="1058"/>
      <c r="GD611" s="1058"/>
      <c r="GE611" s="1058"/>
      <c r="GF611" s="1058"/>
      <c r="GG611" s="1058"/>
      <c r="GH611" s="1058"/>
      <c r="GI611" s="1058"/>
      <c r="GJ611" s="1058"/>
      <c r="GK611" s="1058"/>
      <c r="GL611" s="1058"/>
      <c r="GM611" s="1058"/>
      <c r="GN611" s="1058"/>
      <c r="GO611" s="1058"/>
      <c r="GP611" s="1058"/>
      <c r="GQ611" s="1058"/>
      <c r="GR611" s="1058"/>
      <c r="GS611" s="1058"/>
      <c r="GT611" s="1058"/>
      <c r="GU611" s="1058"/>
      <c r="GV611" s="1058"/>
      <c r="GW611" s="1058"/>
      <c r="GX611" s="1058"/>
      <c r="GY611" s="1058"/>
      <c r="GZ611" s="1058"/>
      <c r="HA611" s="1058"/>
      <c r="HB611" s="1058"/>
      <c r="HC611" s="1058"/>
      <c r="HD611" s="1058"/>
      <c r="HE611" s="1058"/>
      <c r="HF611" s="1058"/>
      <c r="HG611" s="1058"/>
      <c r="HH611" s="1058"/>
      <c r="HI611" s="1058"/>
      <c r="HJ611" s="1058"/>
      <c r="HK611" s="1058"/>
      <c r="HL611" s="1058"/>
      <c r="HM611" s="1058"/>
      <c r="HN611" s="1058"/>
      <c r="HO611" s="1058"/>
      <c r="HP611" s="1058"/>
      <c r="HQ611" s="1058"/>
      <c r="HR611" s="1058"/>
      <c r="HS611" s="1058"/>
      <c r="HT611" s="1058"/>
      <c r="HU611" s="1058"/>
      <c r="HV611" s="1058"/>
      <c r="HW611" s="1058"/>
      <c r="HX611" s="1058"/>
      <c r="HY611" s="1058"/>
      <c r="HZ611" s="1058"/>
      <c r="IA611" s="1058"/>
      <c r="IB611" s="1058"/>
      <c r="IC611" s="1058"/>
      <c r="ID611" s="1058"/>
      <c r="IE611" s="1058"/>
      <c r="IF611" s="1058"/>
      <c r="IG611" s="1058"/>
      <c r="IH611" s="1058"/>
      <c r="II611" s="1058"/>
      <c r="IJ611" s="1058"/>
      <c r="IK611" s="1058"/>
      <c r="IL611" s="1058"/>
      <c r="IM611" s="1058"/>
      <c r="IN611" s="1058"/>
      <c r="IO611" s="1058"/>
      <c r="IP611" s="1058"/>
      <c r="IQ611" s="1058"/>
      <c r="IR611" s="1058"/>
    </row>
    <row r="612" spans="1:252" ht="25.5">
      <c r="A612" s="1421"/>
      <c r="B612" s="1429" t="s">
        <v>1546</v>
      </c>
      <c r="C612" s="1414"/>
      <c r="D612" s="703"/>
      <c r="E612" s="703"/>
      <c r="F612" s="1526"/>
      <c r="G612" s="1407"/>
      <c r="H612" s="1058"/>
      <c r="I612" s="1058"/>
      <c r="J612" s="1058"/>
      <c r="K612" s="1058"/>
      <c r="L612" s="1058"/>
      <c r="M612" s="1058"/>
      <c r="N612" s="1058"/>
      <c r="O612" s="1058"/>
      <c r="P612" s="1058"/>
      <c r="Q612" s="1058"/>
      <c r="R612" s="1058"/>
      <c r="S612" s="1058"/>
      <c r="T612" s="1058"/>
      <c r="U612" s="1058"/>
      <c r="V612" s="1058"/>
      <c r="W612" s="1058"/>
      <c r="X612" s="1058"/>
      <c r="Y612" s="1058"/>
      <c r="Z612" s="1058"/>
      <c r="AA612" s="1058"/>
      <c r="AB612" s="1058"/>
      <c r="AC612" s="1058"/>
      <c r="AD612" s="1058"/>
      <c r="AE612" s="1058"/>
      <c r="AF612" s="1058"/>
      <c r="AG612" s="1058"/>
      <c r="AH612" s="1058"/>
      <c r="AI612" s="1058"/>
      <c r="AJ612" s="1058"/>
      <c r="AK612" s="1058"/>
      <c r="AL612" s="1058"/>
      <c r="AM612" s="1058"/>
      <c r="AN612" s="1058"/>
      <c r="AO612" s="1058"/>
      <c r="AP612" s="1058"/>
      <c r="AQ612" s="1058"/>
      <c r="AR612" s="1058"/>
      <c r="AS612" s="1058"/>
      <c r="AT612" s="1058"/>
      <c r="AU612" s="1058"/>
      <c r="AV612" s="1058"/>
      <c r="AW612" s="1058"/>
      <c r="AX612" s="1058"/>
      <c r="AY612" s="1058"/>
      <c r="AZ612" s="1058"/>
      <c r="BA612" s="1058"/>
      <c r="BB612" s="1058"/>
      <c r="BC612" s="1058"/>
      <c r="BD612" s="1058"/>
      <c r="BE612" s="1058"/>
      <c r="BF612" s="1058"/>
      <c r="BG612" s="1058"/>
      <c r="BH612" s="1058"/>
      <c r="BI612" s="1058"/>
      <c r="BJ612" s="1058"/>
      <c r="BK612" s="1058"/>
      <c r="BL612" s="1058"/>
      <c r="BM612" s="1058"/>
      <c r="BN612" s="1058"/>
      <c r="BO612" s="1058"/>
      <c r="BP612" s="1058"/>
      <c r="BQ612" s="1058"/>
      <c r="BR612" s="1058"/>
      <c r="BS612" s="1058"/>
      <c r="BT612" s="1058"/>
      <c r="BU612" s="1058"/>
      <c r="BV612" s="1058"/>
      <c r="BW612" s="1058"/>
      <c r="BX612" s="1058"/>
      <c r="BY612" s="1058"/>
      <c r="BZ612" s="1058"/>
      <c r="CA612" s="1058"/>
      <c r="CB612" s="1058"/>
      <c r="CC612" s="1058"/>
      <c r="CD612" s="1058"/>
      <c r="CE612" s="1058"/>
      <c r="CF612" s="1058"/>
      <c r="CG612" s="1058"/>
      <c r="CH612" s="1058"/>
      <c r="CI612" s="1058"/>
      <c r="CJ612" s="1058"/>
      <c r="CK612" s="1058"/>
      <c r="CL612" s="1058"/>
      <c r="CM612" s="1058"/>
      <c r="CN612" s="1058"/>
      <c r="CO612" s="1058"/>
      <c r="CP612" s="1058"/>
      <c r="CQ612" s="1058"/>
      <c r="CR612" s="1058"/>
      <c r="CS612" s="1058"/>
      <c r="CT612" s="1058"/>
      <c r="CU612" s="1058"/>
      <c r="CV612" s="1058"/>
      <c r="CW612" s="1058"/>
      <c r="CX612" s="1058"/>
      <c r="CY612" s="1058"/>
      <c r="CZ612" s="1058"/>
      <c r="DA612" s="1058"/>
      <c r="DB612" s="1058"/>
      <c r="DC612" s="1058"/>
      <c r="DD612" s="1058"/>
      <c r="DE612" s="1058"/>
      <c r="DF612" s="1058"/>
      <c r="DG612" s="1058"/>
      <c r="DH612" s="1058"/>
      <c r="DI612" s="1058"/>
      <c r="DJ612" s="1058"/>
      <c r="DK612" s="1058"/>
      <c r="DL612" s="1058"/>
      <c r="DM612" s="1058"/>
      <c r="DN612" s="1058"/>
      <c r="DO612" s="1058"/>
      <c r="DP612" s="1058"/>
      <c r="DQ612" s="1058"/>
      <c r="DR612" s="1058"/>
      <c r="DS612" s="1058"/>
      <c r="DT612" s="1058"/>
      <c r="DU612" s="1058"/>
      <c r="DV612" s="1058"/>
      <c r="DW612" s="1058"/>
      <c r="DX612" s="1058"/>
      <c r="DY612" s="1058"/>
      <c r="DZ612" s="1058"/>
      <c r="EA612" s="1058"/>
      <c r="EB612" s="1058"/>
      <c r="EC612" s="1058"/>
      <c r="ED612" s="1058"/>
      <c r="EE612" s="1058"/>
      <c r="EF612" s="1058"/>
      <c r="EG612" s="1058"/>
      <c r="EH612" s="1058"/>
      <c r="EI612" s="1058"/>
      <c r="EJ612" s="1058"/>
      <c r="EK612" s="1058"/>
      <c r="EL612" s="1058"/>
      <c r="EM612" s="1058"/>
      <c r="EN612" s="1058"/>
      <c r="EO612" s="1058"/>
      <c r="EP612" s="1058"/>
      <c r="EQ612" s="1058"/>
      <c r="ER612" s="1058"/>
      <c r="ES612" s="1058"/>
      <c r="ET612" s="1058"/>
      <c r="EU612" s="1058"/>
      <c r="EV612" s="1058"/>
      <c r="EW612" s="1058"/>
      <c r="EX612" s="1058"/>
      <c r="EY612" s="1058"/>
      <c r="EZ612" s="1058"/>
      <c r="FA612" s="1058"/>
      <c r="FB612" s="1058"/>
      <c r="FC612" s="1058"/>
      <c r="FD612" s="1058"/>
      <c r="FE612" s="1058"/>
      <c r="FF612" s="1058"/>
      <c r="FG612" s="1058"/>
      <c r="FH612" s="1058"/>
      <c r="FI612" s="1058"/>
      <c r="FJ612" s="1058"/>
      <c r="FK612" s="1058"/>
      <c r="FL612" s="1058"/>
      <c r="FM612" s="1058"/>
      <c r="FN612" s="1058"/>
      <c r="FO612" s="1058"/>
      <c r="FP612" s="1058"/>
      <c r="FQ612" s="1058"/>
      <c r="FR612" s="1058"/>
      <c r="FS612" s="1058"/>
      <c r="FT612" s="1058"/>
      <c r="FU612" s="1058"/>
      <c r="FV612" s="1058"/>
      <c r="FW612" s="1058"/>
      <c r="FX612" s="1058"/>
      <c r="FY612" s="1058"/>
      <c r="FZ612" s="1058"/>
      <c r="GA612" s="1058"/>
      <c r="GB612" s="1058"/>
      <c r="GC612" s="1058"/>
      <c r="GD612" s="1058"/>
      <c r="GE612" s="1058"/>
      <c r="GF612" s="1058"/>
      <c r="GG612" s="1058"/>
      <c r="GH612" s="1058"/>
      <c r="GI612" s="1058"/>
      <c r="GJ612" s="1058"/>
      <c r="GK612" s="1058"/>
      <c r="GL612" s="1058"/>
      <c r="GM612" s="1058"/>
      <c r="GN612" s="1058"/>
      <c r="GO612" s="1058"/>
      <c r="GP612" s="1058"/>
      <c r="GQ612" s="1058"/>
      <c r="GR612" s="1058"/>
      <c r="GS612" s="1058"/>
      <c r="GT612" s="1058"/>
      <c r="GU612" s="1058"/>
      <c r="GV612" s="1058"/>
      <c r="GW612" s="1058"/>
      <c r="GX612" s="1058"/>
      <c r="GY612" s="1058"/>
      <c r="GZ612" s="1058"/>
      <c r="HA612" s="1058"/>
      <c r="HB612" s="1058"/>
      <c r="HC612" s="1058"/>
      <c r="HD612" s="1058"/>
      <c r="HE612" s="1058"/>
      <c r="HF612" s="1058"/>
      <c r="HG612" s="1058"/>
      <c r="HH612" s="1058"/>
      <c r="HI612" s="1058"/>
      <c r="HJ612" s="1058"/>
      <c r="HK612" s="1058"/>
      <c r="HL612" s="1058"/>
      <c r="HM612" s="1058"/>
      <c r="HN612" s="1058"/>
      <c r="HO612" s="1058"/>
      <c r="HP612" s="1058"/>
      <c r="HQ612" s="1058"/>
      <c r="HR612" s="1058"/>
      <c r="HS612" s="1058"/>
      <c r="HT612" s="1058"/>
      <c r="HU612" s="1058"/>
      <c r="HV612" s="1058"/>
      <c r="HW612" s="1058"/>
      <c r="HX612" s="1058"/>
      <c r="HY612" s="1058"/>
      <c r="HZ612" s="1058"/>
      <c r="IA612" s="1058"/>
      <c r="IB612" s="1058"/>
      <c r="IC612" s="1058"/>
      <c r="ID612" s="1058"/>
      <c r="IE612" s="1058"/>
      <c r="IF612" s="1058"/>
      <c r="IG612" s="1058"/>
      <c r="IH612" s="1058"/>
      <c r="II612" s="1058"/>
      <c r="IJ612" s="1058"/>
      <c r="IK612" s="1058"/>
      <c r="IL612" s="1058"/>
      <c r="IM612" s="1058"/>
      <c r="IN612" s="1058"/>
      <c r="IO612" s="1058"/>
      <c r="IP612" s="1058"/>
      <c r="IQ612" s="1058"/>
      <c r="IR612" s="1058"/>
    </row>
    <row r="613" spans="1:252">
      <c r="A613" s="1421"/>
      <c r="B613" s="1429" t="s">
        <v>1661</v>
      </c>
      <c r="C613" s="1414"/>
      <c r="D613" s="703"/>
      <c r="E613" s="703"/>
      <c r="F613" s="1526"/>
      <c r="G613" s="1407"/>
      <c r="H613" s="1058"/>
      <c r="I613" s="1058"/>
      <c r="J613" s="1058"/>
      <c r="K613" s="1058"/>
      <c r="L613" s="1058"/>
      <c r="M613" s="1058"/>
      <c r="N613" s="1058"/>
      <c r="O613" s="1058"/>
      <c r="P613" s="1058"/>
      <c r="Q613" s="1058"/>
      <c r="R613" s="1058"/>
      <c r="S613" s="1058"/>
      <c r="T613" s="1058"/>
      <c r="U613" s="1058"/>
      <c r="V613" s="1058"/>
      <c r="W613" s="1058"/>
      <c r="X613" s="1058"/>
      <c r="Y613" s="1058"/>
      <c r="Z613" s="1058"/>
      <c r="AA613" s="1058"/>
      <c r="AB613" s="1058"/>
      <c r="AC613" s="1058"/>
      <c r="AD613" s="1058"/>
      <c r="AE613" s="1058"/>
      <c r="AF613" s="1058"/>
      <c r="AG613" s="1058"/>
      <c r="AH613" s="1058"/>
      <c r="AI613" s="1058"/>
      <c r="AJ613" s="1058"/>
      <c r="AK613" s="1058"/>
      <c r="AL613" s="1058"/>
      <c r="AM613" s="1058"/>
      <c r="AN613" s="1058"/>
      <c r="AO613" s="1058"/>
      <c r="AP613" s="1058"/>
      <c r="AQ613" s="1058"/>
      <c r="AR613" s="1058"/>
      <c r="AS613" s="1058"/>
      <c r="AT613" s="1058"/>
      <c r="AU613" s="1058"/>
      <c r="AV613" s="1058"/>
      <c r="AW613" s="1058"/>
      <c r="AX613" s="1058"/>
      <c r="AY613" s="1058"/>
      <c r="AZ613" s="1058"/>
      <c r="BA613" s="1058"/>
      <c r="BB613" s="1058"/>
      <c r="BC613" s="1058"/>
      <c r="BD613" s="1058"/>
      <c r="BE613" s="1058"/>
      <c r="BF613" s="1058"/>
      <c r="BG613" s="1058"/>
      <c r="BH613" s="1058"/>
      <c r="BI613" s="1058"/>
      <c r="BJ613" s="1058"/>
      <c r="BK613" s="1058"/>
      <c r="BL613" s="1058"/>
      <c r="BM613" s="1058"/>
      <c r="BN613" s="1058"/>
      <c r="BO613" s="1058"/>
      <c r="BP613" s="1058"/>
      <c r="BQ613" s="1058"/>
      <c r="BR613" s="1058"/>
      <c r="BS613" s="1058"/>
      <c r="BT613" s="1058"/>
      <c r="BU613" s="1058"/>
      <c r="BV613" s="1058"/>
      <c r="BW613" s="1058"/>
      <c r="BX613" s="1058"/>
      <c r="BY613" s="1058"/>
      <c r="BZ613" s="1058"/>
      <c r="CA613" s="1058"/>
      <c r="CB613" s="1058"/>
      <c r="CC613" s="1058"/>
      <c r="CD613" s="1058"/>
      <c r="CE613" s="1058"/>
      <c r="CF613" s="1058"/>
      <c r="CG613" s="1058"/>
      <c r="CH613" s="1058"/>
      <c r="CI613" s="1058"/>
      <c r="CJ613" s="1058"/>
      <c r="CK613" s="1058"/>
      <c r="CL613" s="1058"/>
      <c r="CM613" s="1058"/>
      <c r="CN613" s="1058"/>
      <c r="CO613" s="1058"/>
      <c r="CP613" s="1058"/>
      <c r="CQ613" s="1058"/>
      <c r="CR613" s="1058"/>
      <c r="CS613" s="1058"/>
      <c r="CT613" s="1058"/>
      <c r="CU613" s="1058"/>
      <c r="CV613" s="1058"/>
      <c r="CW613" s="1058"/>
      <c r="CX613" s="1058"/>
      <c r="CY613" s="1058"/>
      <c r="CZ613" s="1058"/>
      <c r="DA613" s="1058"/>
      <c r="DB613" s="1058"/>
      <c r="DC613" s="1058"/>
      <c r="DD613" s="1058"/>
      <c r="DE613" s="1058"/>
      <c r="DF613" s="1058"/>
      <c r="DG613" s="1058"/>
      <c r="DH613" s="1058"/>
      <c r="DI613" s="1058"/>
      <c r="DJ613" s="1058"/>
      <c r="DK613" s="1058"/>
      <c r="DL613" s="1058"/>
      <c r="DM613" s="1058"/>
      <c r="DN613" s="1058"/>
      <c r="DO613" s="1058"/>
      <c r="DP613" s="1058"/>
      <c r="DQ613" s="1058"/>
      <c r="DR613" s="1058"/>
      <c r="DS613" s="1058"/>
      <c r="DT613" s="1058"/>
      <c r="DU613" s="1058"/>
      <c r="DV613" s="1058"/>
      <c r="DW613" s="1058"/>
      <c r="DX613" s="1058"/>
      <c r="DY613" s="1058"/>
      <c r="DZ613" s="1058"/>
      <c r="EA613" s="1058"/>
      <c r="EB613" s="1058"/>
      <c r="EC613" s="1058"/>
      <c r="ED613" s="1058"/>
      <c r="EE613" s="1058"/>
      <c r="EF613" s="1058"/>
      <c r="EG613" s="1058"/>
      <c r="EH613" s="1058"/>
      <c r="EI613" s="1058"/>
      <c r="EJ613" s="1058"/>
      <c r="EK613" s="1058"/>
      <c r="EL613" s="1058"/>
      <c r="EM613" s="1058"/>
      <c r="EN613" s="1058"/>
      <c r="EO613" s="1058"/>
      <c r="EP613" s="1058"/>
      <c r="EQ613" s="1058"/>
      <c r="ER613" s="1058"/>
      <c r="ES613" s="1058"/>
      <c r="ET613" s="1058"/>
      <c r="EU613" s="1058"/>
      <c r="EV613" s="1058"/>
      <c r="EW613" s="1058"/>
      <c r="EX613" s="1058"/>
      <c r="EY613" s="1058"/>
      <c r="EZ613" s="1058"/>
      <c r="FA613" s="1058"/>
      <c r="FB613" s="1058"/>
      <c r="FC613" s="1058"/>
      <c r="FD613" s="1058"/>
      <c r="FE613" s="1058"/>
      <c r="FF613" s="1058"/>
      <c r="FG613" s="1058"/>
      <c r="FH613" s="1058"/>
      <c r="FI613" s="1058"/>
      <c r="FJ613" s="1058"/>
      <c r="FK613" s="1058"/>
      <c r="FL613" s="1058"/>
      <c r="FM613" s="1058"/>
      <c r="FN613" s="1058"/>
      <c r="FO613" s="1058"/>
      <c r="FP613" s="1058"/>
      <c r="FQ613" s="1058"/>
      <c r="FR613" s="1058"/>
      <c r="FS613" s="1058"/>
      <c r="FT613" s="1058"/>
      <c r="FU613" s="1058"/>
      <c r="FV613" s="1058"/>
      <c r="FW613" s="1058"/>
      <c r="FX613" s="1058"/>
      <c r="FY613" s="1058"/>
      <c r="FZ613" s="1058"/>
      <c r="GA613" s="1058"/>
      <c r="GB613" s="1058"/>
      <c r="GC613" s="1058"/>
      <c r="GD613" s="1058"/>
      <c r="GE613" s="1058"/>
      <c r="GF613" s="1058"/>
      <c r="GG613" s="1058"/>
      <c r="GH613" s="1058"/>
      <c r="GI613" s="1058"/>
      <c r="GJ613" s="1058"/>
      <c r="GK613" s="1058"/>
      <c r="GL613" s="1058"/>
      <c r="GM613" s="1058"/>
      <c r="GN613" s="1058"/>
      <c r="GO613" s="1058"/>
      <c r="GP613" s="1058"/>
      <c r="GQ613" s="1058"/>
      <c r="GR613" s="1058"/>
      <c r="GS613" s="1058"/>
      <c r="GT613" s="1058"/>
      <c r="GU613" s="1058"/>
      <c r="GV613" s="1058"/>
      <c r="GW613" s="1058"/>
      <c r="GX613" s="1058"/>
      <c r="GY613" s="1058"/>
      <c r="GZ613" s="1058"/>
      <c r="HA613" s="1058"/>
      <c r="HB613" s="1058"/>
      <c r="HC613" s="1058"/>
      <c r="HD613" s="1058"/>
      <c r="HE613" s="1058"/>
      <c r="HF613" s="1058"/>
      <c r="HG613" s="1058"/>
      <c r="HH613" s="1058"/>
      <c r="HI613" s="1058"/>
      <c r="HJ613" s="1058"/>
      <c r="HK613" s="1058"/>
      <c r="HL613" s="1058"/>
      <c r="HM613" s="1058"/>
      <c r="HN613" s="1058"/>
      <c r="HO613" s="1058"/>
      <c r="HP613" s="1058"/>
      <c r="HQ613" s="1058"/>
      <c r="HR613" s="1058"/>
      <c r="HS613" s="1058"/>
      <c r="HT613" s="1058"/>
      <c r="HU613" s="1058"/>
      <c r="HV613" s="1058"/>
      <c r="HW613" s="1058"/>
      <c r="HX613" s="1058"/>
      <c r="HY613" s="1058"/>
      <c r="HZ613" s="1058"/>
      <c r="IA613" s="1058"/>
      <c r="IB613" s="1058"/>
      <c r="IC613" s="1058"/>
      <c r="ID613" s="1058"/>
      <c r="IE613" s="1058"/>
      <c r="IF613" s="1058"/>
      <c r="IG613" s="1058"/>
      <c r="IH613" s="1058"/>
      <c r="II613" s="1058"/>
      <c r="IJ613" s="1058"/>
      <c r="IK613" s="1058"/>
      <c r="IL613" s="1058"/>
      <c r="IM613" s="1058"/>
      <c r="IN613" s="1058"/>
      <c r="IO613" s="1058"/>
      <c r="IP613" s="1058"/>
      <c r="IQ613" s="1058"/>
      <c r="IR613" s="1058"/>
    </row>
    <row r="614" spans="1:252">
      <c r="A614" s="1421"/>
      <c r="B614" s="1429" t="s">
        <v>1544</v>
      </c>
      <c r="C614" s="1414"/>
      <c r="D614" s="703"/>
      <c r="E614" s="703"/>
      <c r="F614" s="1526"/>
      <c r="G614" s="1407"/>
      <c r="H614" s="1058"/>
      <c r="I614" s="1058"/>
      <c r="J614" s="1058"/>
      <c r="K614" s="1058"/>
      <c r="L614" s="1058"/>
      <c r="M614" s="1058"/>
      <c r="N614" s="1058"/>
      <c r="O614" s="1058"/>
      <c r="P614" s="1058"/>
      <c r="Q614" s="1058"/>
      <c r="R614" s="1058"/>
      <c r="S614" s="1058"/>
      <c r="T614" s="1058"/>
      <c r="U614" s="1058"/>
      <c r="V614" s="1058"/>
      <c r="W614" s="1058"/>
      <c r="X614" s="1058"/>
      <c r="Y614" s="1058"/>
      <c r="Z614" s="1058"/>
      <c r="AA614" s="1058"/>
      <c r="AB614" s="1058"/>
      <c r="AC614" s="1058"/>
      <c r="AD614" s="1058"/>
      <c r="AE614" s="1058"/>
      <c r="AF614" s="1058"/>
      <c r="AG614" s="1058"/>
      <c r="AH614" s="1058"/>
      <c r="AI614" s="1058"/>
      <c r="AJ614" s="1058"/>
      <c r="AK614" s="1058"/>
      <c r="AL614" s="1058"/>
      <c r="AM614" s="1058"/>
      <c r="AN614" s="1058"/>
      <c r="AO614" s="1058"/>
      <c r="AP614" s="1058"/>
      <c r="AQ614" s="1058"/>
      <c r="AR614" s="1058"/>
      <c r="AS614" s="1058"/>
      <c r="AT614" s="1058"/>
      <c r="AU614" s="1058"/>
      <c r="AV614" s="1058"/>
      <c r="AW614" s="1058"/>
      <c r="AX614" s="1058"/>
      <c r="AY614" s="1058"/>
      <c r="AZ614" s="1058"/>
      <c r="BA614" s="1058"/>
      <c r="BB614" s="1058"/>
      <c r="BC614" s="1058"/>
      <c r="BD614" s="1058"/>
      <c r="BE614" s="1058"/>
      <c r="BF614" s="1058"/>
      <c r="BG614" s="1058"/>
      <c r="BH614" s="1058"/>
      <c r="BI614" s="1058"/>
      <c r="BJ614" s="1058"/>
      <c r="BK614" s="1058"/>
      <c r="BL614" s="1058"/>
      <c r="BM614" s="1058"/>
      <c r="BN614" s="1058"/>
      <c r="BO614" s="1058"/>
      <c r="BP614" s="1058"/>
      <c r="BQ614" s="1058"/>
      <c r="BR614" s="1058"/>
      <c r="BS614" s="1058"/>
      <c r="BT614" s="1058"/>
      <c r="BU614" s="1058"/>
      <c r="BV614" s="1058"/>
      <c r="BW614" s="1058"/>
      <c r="BX614" s="1058"/>
      <c r="BY614" s="1058"/>
      <c r="BZ614" s="1058"/>
      <c r="CA614" s="1058"/>
      <c r="CB614" s="1058"/>
      <c r="CC614" s="1058"/>
      <c r="CD614" s="1058"/>
      <c r="CE614" s="1058"/>
      <c r="CF614" s="1058"/>
      <c r="CG614" s="1058"/>
      <c r="CH614" s="1058"/>
      <c r="CI614" s="1058"/>
      <c r="CJ614" s="1058"/>
      <c r="CK614" s="1058"/>
      <c r="CL614" s="1058"/>
      <c r="CM614" s="1058"/>
      <c r="CN614" s="1058"/>
      <c r="CO614" s="1058"/>
      <c r="CP614" s="1058"/>
      <c r="CQ614" s="1058"/>
      <c r="CR614" s="1058"/>
      <c r="CS614" s="1058"/>
      <c r="CT614" s="1058"/>
      <c r="CU614" s="1058"/>
      <c r="CV614" s="1058"/>
      <c r="CW614" s="1058"/>
      <c r="CX614" s="1058"/>
      <c r="CY614" s="1058"/>
      <c r="CZ614" s="1058"/>
      <c r="DA614" s="1058"/>
      <c r="DB614" s="1058"/>
      <c r="DC614" s="1058"/>
      <c r="DD614" s="1058"/>
      <c r="DE614" s="1058"/>
      <c r="DF614" s="1058"/>
      <c r="DG614" s="1058"/>
      <c r="DH614" s="1058"/>
      <c r="DI614" s="1058"/>
      <c r="DJ614" s="1058"/>
      <c r="DK614" s="1058"/>
      <c r="DL614" s="1058"/>
      <c r="DM614" s="1058"/>
      <c r="DN614" s="1058"/>
      <c r="DO614" s="1058"/>
      <c r="DP614" s="1058"/>
      <c r="DQ614" s="1058"/>
      <c r="DR614" s="1058"/>
      <c r="DS614" s="1058"/>
      <c r="DT614" s="1058"/>
      <c r="DU614" s="1058"/>
      <c r="DV614" s="1058"/>
      <c r="DW614" s="1058"/>
      <c r="DX614" s="1058"/>
      <c r="DY614" s="1058"/>
      <c r="DZ614" s="1058"/>
      <c r="EA614" s="1058"/>
      <c r="EB614" s="1058"/>
      <c r="EC614" s="1058"/>
      <c r="ED614" s="1058"/>
      <c r="EE614" s="1058"/>
      <c r="EF614" s="1058"/>
      <c r="EG614" s="1058"/>
      <c r="EH614" s="1058"/>
      <c r="EI614" s="1058"/>
      <c r="EJ614" s="1058"/>
      <c r="EK614" s="1058"/>
      <c r="EL614" s="1058"/>
      <c r="EM614" s="1058"/>
      <c r="EN614" s="1058"/>
      <c r="EO614" s="1058"/>
      <c r="EP614" s="1058"/>
      <c r="EQ614" s="1058"/>
      <c r="ER614" s="1058"/>
      <c r="ES614" s="1058"/>
      <c r="ET614" s="1058"/>
      <c r="EU614" s="1058"/>
      <c r="EV614" s="1058"/>
      <c r="EW614" s="1058"/>
      <c r="EX614" s="1058"/>
      <c r="EY614" s="1058"/>
      <c r="EZ614" s="1058"/>
      <c r="FA614" s="1058"/>
      <c r="FB614" s="1058"/>
      <c r="FC614" s="1058"/>
      <c r="FD614" s="1058"/>
      <c r="FE614" s="1058"/>
      <c r="FF614" s="1058"/>
      <c r="FG614" s="1058"/>
      <c r="FH614" s="1058"/>
      <c r="FI614" s="1058"/>
      <c r="FJ614" s="1058"/>
      <c r="FK614" s="1058"/>
      <c r="FL614" s="1058"/>
      <c r="FM614" s="1058"/>
      <c r="FN614" s="1058"/>
      <c r="FO614" s="1058"/>
      <c r="FP614" s="1058"/>
      <c r="FQ614" s="1058"/>
      <c r="FR614" s="1058"/>
      <c r="FS614" s="1058"/>
      <c r="FT614" s="1058"/>
      <c r="FU614" s="1058"/>
      <c r="FV614" s="1058"/>
      <c r="FW614" s="1058"/>
      <c r="FX614" s="1058"/>
      <c r="FY614" s="1058"/>
      <c r="FZ614" s="1058"/>
      <c r="GA614" s="1058"/>
      <c r="GB614" s="1058"/>
      <c r="GC614" s="1058"/>
      <c r="GD614" s="1058"/>
      <c r="GE614" s="1058"/>
      <c r="GF614" s="1058"/>
      <c r="GG614" s="1058"/>
      <c r="GH614" s="1058"/>
      <c r="GI614" s="1058"/>
      <c r="GJ614" s="1058"/>
      <c r="GK614" s="1058"/>
      <c r="GL614" s="1058"/>
      <c r="GM614" s="1058"/>
      <c r="GN614" s="1058"/>
      <c r="GO614" s="1058"/>
      <c r="GP614" s="1058"/>
      <c r="GQ614" s="1058"/>
      <c r="GR614" s="1058"/>
      <c r="GS614" s="1058"/>
      <c r="GT614" s="1058"/>
      <c r="GU614" s="1058"/>
      <c r="GV614" s="1058"/>
      <c r="GW614" s="1058"/>
      <c r="GX614" s="1058"/>
      <c r="GY614" s="1058"/>
      <c r="GZ614" s="1058"/>
      <c r="HA614" s="1058"/>
      <c r="HB614" s="1058"/>
      <c r="HC614" s="1058"/>
      <c r="HD614" s="1058"/>
      <c r="HE614" s="1058"/>
      <c r="HF614" s="1058"/>
      <c r="HG614" s="1058"/>
      <c r="HH614" s="1058"/>
      <c r="HI614" s="1058"/>
      <c r="HJ614" s="1058"/>
      <c r="HK614" s="1058"/>
      <c r="HL614" s="1058"/>
      <c r="HM614" s="1058"/>
      <c r="HN614" s="1058"/>
      <c r="HO614" s="1058"/>
      <c r="HP614" s="1058"/>
      <c r="HQ614" s="1058"/>
      <c r="HR614" s="1058"/>
      <c r="HS614" s="1058"/>
      <c r="HT614" s="1058"/>
      <c r="HU614" s="1058"/>
      <c r="HV614" s="1058"/>
      <c r="HW614" s="1058"/>
      <c r="HX614" s="1058"/>
      <c r="HY614" s="1058"/>
      <c r="HZ614" s="1058"/>
      <c r="IA614" s="1058"/>
      <c r="IB614" s="1058"/>
      <c r="IC614" s="1058"/>
      <c r="ID614" s="1058"/>
      <c r="IE614" s="1058"/>
      <c r="IF614" s="1058"/>
      <c r="IG614" s="1058"/>
      <c r="IH614" s="1058"/>
      <c r="II614" s="1058"/>
      <c r="IJ614" s="1058"/>
      <c r="IK614" s="1058"/>
      <c r="IL614" s="1058"/>
      <c r="IM614" s="1058"/>
      <c r="IN614" s="1058"/>
      <c r="IO614" s="1058"/>
      <c r="IP614" s="1058"/>
      <c r="IQ614" s="1058"/>
      <c r="IR614" s="1058"/>
    </row>
    <row r="615" spans="1:252">
      <c r="A615" s="1421"/>
      <c r="B615" s="1429" t="s">
        <v>1543</v>
      </c>
      <c r="C615" s="1414"/>
      <c r="D615" s="703"/>
      <c r="E615" s="703"/>
      <c r="F615" s="1526"/>
      <c r="G615" s="1407"/>
      <c r="H615" s="1058"/>
      <c r="I615" s="1058"/>
      <c r="J615" s="1058"/>
      <c r="K615" s="1058"/>
      <c r="L615" s="1058"/>
      <c r="M615" s="1058"/>
      <c r="N615" s="1058"/>
      <c r="O615" s="1058"/>
      <c r="P615" s="1058"/>
      <c r="Q615" s="1058"/>
      <c r="R615" s="1058"/>
      <c r="S615" s="1058"/>
      <c r="T615" s="1058"/>
      <c r="U615" s="1058"/>
      <c r="V615" s="1058"/>
      <c r="W615" s="1058"/>
      <c r="X615" s="1058"/>
      <c r="Y615" s="1058"/>
      <c r="Z615" s="1058"/>
      <c r="AA615" s="1058"/>
      <c r="AB615" s="1058"/>
      <c r="AC615" s="1058"/>
      <c r="AD615" s="1058"/>
      <c r="AE615" s="1058"/>
      <c r="AF615" s="1058"/>
      <c r="AG615" s="1058"/>
      <c r="AH615" s="1058"/>
      <c r="AI615" s="1058"/>
      <c r="AJ615" s="1058"/>
      <c r="AK615" s="1058"/>
      <c r="AL615" s="1058"/>
      <c r="AM615" s="1058"/>
      <c r="AN615" s="1058"/>
      <c r="AO615" s="1058"/>
      <c r="AP615" s="1058"/>
      <c r="AQ615" s="1058"/>
      <c r="AR615" s="1058"/>
      <c r="AS615" s="1058"/>
      <c r="AT615" s="1058"/>
      <c r="AU615" s="1058"/>
      <c r="AV615" s="1058"/>
      <c r="AW615" s="1058"/>
      <c r="AX615" s="1058"/>
      <c r="AY615" s="1058"/>
      <c r="AZ615" s="1058"/>
      <c r="BA615" s="1058"/>
      <c r="BB615" s="1058"/>
      <c r="BC615" s="1058"/>
      <c r="BD615" s="1058"/>
      <c r="BE615" s="1058"/>
      <c r="BF615" s="1058"/>
      <c r="BG615" s="1058"/>
      <c r="BH615" s="1058"/>
      <c r="BI615" s="1058"/>
      <c r="BJ615" s="1058"/>
      <c r="BK615" s="1058"/>
      <c r="BL615" s="1058"/>
      <c r="BM615" s="1058"/>
      <c r="BN615" s="1058"/>
      <c r="BO615" s="1058"/>
      <c r="BP615" s="1058"/>
      <c r="BQ615" s="1058"/>
      <c r="BR615" s="1058"/>
      <c r="BS615" s="1058"/>
      <c r="BT615" s="1058"/>
      <c r="BU615" s="1058"/>
      <c r="BV615" s="1058"/>
      <c r="BW615" s="1058"/>
      <c r="BX615" s="1058"/>
      <c r="BY615" s="1058"/>
      <c r="BZ615" s="1058"/>
      <c r="CA615" s="1058"/>
      <c r="CB615" s="1058"/>
      <c r="CC615" s="1058"/>
      <c r="CD615" s="1058"/>
      <c r="CE615" s="1058"/>
      <c r="CF615" s="1058"/>
      <c r="CG615" s="1058"/>
      <c r="CH615" s="1058"/>
      <c r="CI615" s="1058"/>
      <c r="CJ615" s="1058"/>
      <c r="CK615" s="1058"/>
      <c r="CL615" s="1058"/>
      <c r="CM615" s="1058"/>
      <c r="CN615" s="1058"/>
      <c r="CO615" s="1058"/>
      <c r="CP615" s="1058"/>
      <c r="CQ615" s="1058"/>
      <c r="CR615" s="1058"/>
      <c r="CS615" s="1058"/>
      <c r="CT615" s="1058"/>
      <c r="CU615" s="1058"/>
      <c r="CV615" s="1058"/>
      <c r="CW615" s="1058"/>
      <c r="CX615" s="1058"/>
      <c r="CY615" s="1058"/>
      <c r="CZ615" s="1058"/>
      <c r="DA615" s="1058"/>
      <c r="DB615" s="1058"/>
      <c r="DC615" s="1058"/>
      <c r="DD615" s="1058"/>
      <c r="DE615" s="1058"/>
      <c r="DF615" s="1058"/>
      <c r="DG615" s="1058"/>
      <c r="DH615" s="1058"/>
      <c r="DI615" s="1058"/>
      <c r="DJ615" s="1058"/>
      <c r="DK615" s="1058"/>
      <c r="DL615" s="1058"/>
      <c r="DM615" s="1058"/>
      <c r="DN615" s="1058"/>
      <c r="DO615" s="1058"/>
      <c r="DP615" s="1058"/>
      <c r="DQ615" s="1058"/>
      <c r="DR615" s="1058"/>
      <c r="DS615" s="1058"/>
      <c r="DT615" s="1058"/>
      <c r="DU615" s="1058"/>
      <c r="DV615" s="1058"/>
      <c r="DW615" s="1058"/>
      <c r="DX615" s="1058"/>
      <c r="DY615" s="1058"/>
      <c r="DZ615" s="1058"/>
      <c r="EA615" s="1058"/>
      <c r="EB615" s="1058"/>
      <c r="EC615" s="1058"/>
      <c r="ED615" s="1058"/>
      <c r="EE615" s="1058"/>
      <c r="EF615" s="1058"/>
      <c r="EG615" s="1058"/>
      <c r="EH615" s="1058"/>
      <c r="EI615" s="1058"/>
      <c r="EJ615" s="1058"/>
      <c r="EK615" s="1058"/>
      <c r="EL615" s="1058"/>
      <c r="EM615" s="1058"/>
      <c r="EN615" s="1058"/>
      <c r="EO615" s="1058"/>
      <c r="EP615" s="1058"/>
      <c r="EQ615" s="1058"/>
      <c r="ER615" s="1058"/>
      <c r="ES615" s="1058"/>
      <c r="ET615" s="1058"/>
      <c r="EU615" s="1058"/>
      <c r="EV615" s="1058"/>
      <c r="EW615" s="1058"/>
      <c r="EX615" s="1058"/>
      <c r="EY615" s="1058"/>
      <c r="EZ615" s="1058"/>
      <c r="FA615" s="1058"/>
      <c r="FB615" s="1058"/>
      <c r="FC615" s="1058"/>
      <c r="FD615" s="1058"/>
      <c r="FE615" s="1058"/>
      <c r="FF615" s="1058"/>
      <c r="FG615" s="1058"/>
      <c r="FH615" s="1058"/>
      <c r="FI615" s="1058"/>
      <c r="FJ615" s="1058"/>
      <c r="FK615" s="1058"/>
      <c r="FL615" s="1058"/>
      <c r="FM615" s="1058"/>
      <c r="FN615" s="1058"/>
      <c r="FO615" s="1058"/>
      <c r="FP615" s="1058"/>
      <c r="FQ615" s="1058"/>
      <c r="FR615" s="1058"/>
      <c r="FS615" s="1058"/>
      <c r="FT615" s="1058"/>
      <c r="FU615" s="1058"/>
      <c r="FV615" s="1058"/>
      <c r="FW615" s="1058"/>
      <c r="FX615" s="1058"/>
      <c r="FY615" s="1058"/>
      <c r="FZ615" s="1058"/>
      <c r="GA615" s="1058"/>
      <c r="GB615" s="1058"/>
      <c r="GC615" s="1058"/>
      <c r="GD615" s="1058"/>
      <c r="GE615" s="1058"/>
      <c r="GF615" s="1058"/>
      <c r="GG615" s="1058"/>
      <c r="GH615" s="1058"/>
      <c r="GI615" s="1058"/>
      <c r="GJ615" s="1058"/>
      <c r="GK615" s="1058"/>
      <c r="GL615" s="1058"/>
      <c r="GM615" s="1058"/>
      <c r="GN615" s="1058"/>
      <c r="GO615" s="1058"/>
      <c r="GP615" s="1058"/>
      <c r="GQ615" s="1058"/>
      <c r="GR615" s="1058"/>
      <c r="GS615" s="1058"/>
      <c r="GT615" s="1058"/>
      <c r="GU615" s="1058"/>
      <c r="GV615" s="1058"/>
      <c r="GW615" s="1058"/>
      <c r="GX615" s="1058"/>
      <c r="GY615" s="1058"/>
      <c r="GZ615" s="1058"/>
      <c r="HA615" s="1058"/>
      <c r="HB615" s="1058"/>
      <c r="HC615" s="1058"/>
      <c r="HD615" s="1058"/>
      <c r="HE615" s="1058"/>
      <c r="HF615" s="1058"/>
      <c r="HG615" s="1058"/>
      <c r="HH615" s="1058"/>
      <c r="HI615" s="1058"/>
      <c r="HJ615" s="1058"/>
      <c r="HK615" s="1058"/>
      <c r="HL615" s="1058"/>
      <c r="HM615" s="1058"/>
      <c r="HN615" s="1058"/>
      <c r="HO615" s="1058"/>
      <c r="HP615" s="1058"/>
      <c r="HQ615" s="1058"/>
      <c r="HR615" s="1058"/>
      <c r="HS615" s="1058"/>
      <c r="HT615" s="1058"/>
      <c r="HU615" s="1058"/>
      <c r="HV615" s="1058"/>
      <c r="HW615" s="1058"/>
      <c r="HX615" s="1058"/>
      <c r="HY615" s="1058"/>
      <c r="HZ615" s="1058"/>
      <c r="IA615" s="1058"/>
      <c r="IB615" s="1058"/>
      <c r="IC615" s="1058"/>
      <c r="ID615" s="1058"/>
      <c r="IE615" s="1058"/>
      <c r="IF615" s="1058"/>
      <c r="IG615" s="1058"/>
      <c r="IH615" s="1058"/>
      <c r="II615" s="1058"/>
      <c r="IJ615" s="1058"/>
      <c r="IK615" s="1058"/>
      <c r="IL615" s="1058"/>
      <c r="IM615" s="1058"/>
      <c r="IN615" s="1058"/>
      <c r="IO615" s="1058"/>
      <c r="IP615" s="1058"/>
      <c r="IQ615" s="1058"/>
      <c r="IR615" s="1058"/>
    </row>
    <row r="616" spans="1:252">
      <c r="A616" s="1421"/>
      <c r="B616" s="1429" t="s">
        <v>1542</v>
      </c>
      <c r="C616" s="1414"/>
      <c r="D616" s="703"/>
      <c r="E616" s="703"/>
      <c r="F616" s="1526"/>
      <c r="G616" s="1407"/>
      <c r="H616" s="1058"/>
      <c r="I616" s="1058"/>
      <c r="J616" s="1058"/>
      <c r="K616" s="1058"/>
      <c r="L616" s="1058"/>
      <c r="M616" s="1058"/>
      <c r="N616" s="1058"/>
      <c r="O616" s="1058"/>
      <c r="P616" s="1058"/>
      <c r="Q616" s="1058"/>
      <c r="R616" s="1058"/>
      <c r="S616" s="1058"/>
      <c r="T616" s="1058"/>
      <c r="U616" s="1058"/>
      <c r="V616" s="1058"/>
      <c r="W616" s="1058"/>
      <c r="X616" s="1058"/>
      <c r="Y616" s="1058"/>
      <c r="Z616" s="1058"/>
      <c r="AA616" s="1058"/>
      <c r="AB616" s="1058"/>
      <c r="AC616" s="1058"/>
      <c r="AD616" s="1058"/>
      <c r="AE616" s="1058"/>
      <c r="AF616" s="1058"/>
      <c r="AG616" s="1058"/>
      <c r="AH616" s="1058"/>
      <c r="AI616" s="1058"/>
      <c r="AJ616" s="1058"/>
      <c r="AK616" s="1058"/>
      <c r="AL616" s="1058"/>
      <c r="AM616" s="1058"/>
      <c r="AN616" s="1058"/>
      <c r="AO616" s="1058"/>
      <c r="AP616" s="1058"/>
      <c r="AQ616" s="1058"/>
      <c r="AR616" s="1058"/>
      <c r="AS616" s="1058"/>
      <c r="AT616" s="1058"/>
      <c r="AU616" s="1058"/>
      <c r="AV616" s="1058"/>
      <c r="AW616" s="1058"/>
      <c r="AX616" s="1058"/>
      <c r="AY616" s="1058"/>
      <c r="AZ616" s="1058"/>
      <c r="BA616" s="1058"/>
      <c r="BB616" s="1058"/>
      <c r="BC616" s="1058"/>
      <c r="BD616" s="1058"/>
      <c r="BE616" s="1058"/>
      <c r="BF616" s="1058"/>
      <c r="BG616" s="1058"/>
      <c r="BH616" s="1058"/>
      <c r="BI616" s="1058"/>
      <c r="BJ616" s="1058"/>
      <c r="BK616" s="1058"/>
      <c r="BL616" s="1058"/>
      <c r="BM616" s="1058"/>
      <c r="BN616" s="1058"/>
      <c r="BO616" s="1058"/>
      <c r="BP616" s="1058"/>
      <c r="BQ616" s="1058"/>
      <c r="BR616" s="1058"/>
      <c r="BS616" s="1058"/>
      <c r="BT616" s="1058"/>
      <c r="BU616" s="1058"/>
      <c r="BV616" s="1058"/>
      <c r="BW616" s="1058"/>
      <c r="BX616" s="1058"/>
      <c r="BY616" s="1058"/>
      <c r="BZ616" s="1058"/>
      <c r="CA616" s="1058"/>
      <c r="CB616" s="1058"/>
      <c r="CC616" s="1058"/>
      <c r="CD616" s="1058"/>
      <c r="CE616" s="1058"/>
      <c r="CF616" s="1058"/>
      <c r="CG616" s="1058"/>
      <c r="CH616" s="1058"/>
      <c r="CI616" s="1058"/>
      <c r="CJ616" s="1058"/>
      <c r="CK616" s="1058"/>
      <c r="CL616" s="1058"/>
      <c r="CM616" s="1058"/>
      <c r="CN616" s="1058"/>
      <c r="CO616" s="1058"/>
      <c r="CP616" s="1058"/>
      <c r="CQ616" s="1058"/>
      <c r="CR616" s="1058"/>
      <c r="CS616" s="1058"/>
      <c r="CT616" s="1058"/>
      <c r="CU616" s="1058"/>
      <c r="CV616" s="1058"/>
      <c r="CW616" s="1058"/>
      <c r="CX616" s="1058"/>
      <c r="CY616" s="1058"/>
      <c r="CZ616" s="1058"/>
      <c r="DA616" s="1058"/>
      <c r="DB616" s="1058"/>
      <c r="DC616" s="1058"/>
      <c r="DD616" s="1058"/>
      <c r="DE616" s="1058"/>
      <c r="DF616" s="1058"/>
      <c r="DG616" s="1058"/>
      <c r="DH616" s="1058"/>
      <c r="DI616" s="1058"/>
      <c r="DJ616" s="1058"/>
      <c r="DK616" s="1058"/>
      <c r="DL616" s="1058"/>
      <c r="DM616" s="1058"/>
      <c r="DN616" s="1058"/>
      <c r="DO616" s="1058"/>
      <c r="DP616" s="1058"/>
      <c r="DQ616" s="1058"/>
      <c r="DR616" s="1058"/>
      <c r="DS616" s="1058"/>
      <c r="DT616" s="1058"/>
      <c r="DU616" s="1058"/>
      <c r="DV616" s="1058"/>
      <c r="DW616" s="1058"/>
      <c r="DX616" s="1058"/>
      <c r="DY616" s="1058"/>
      <c r="DZ616" s="1058"/>
      <c r="EA616" s="1058"/>
      <c r="EB616" s="1058"/>
      <c r="EC616" s="1058"/>
      <c r="ED616" s="1058"/>
      <c r="EE616" s="1058"/>
      <c r="EF616" s="1058"/>
      <c r="EG616" s="1058"/>
      <c r="EH616" s="1058"/>
      <c r="EI616" s="1058"/>
      <c r="EJ616" s="1058"/>
      <c r="EK616" s="1058"/>
      <c r="EL616" s="1058"/>
      <c r="EM616" s="1058"/>
      <c r="EN616" s="1058"/>
      <c r="EO616" s="1058"/>
      <c r="EP616" s="1058"/>
      <c r="EQ616" s="1058"/>
      <c r="ER616" s="1058"/>
      <c r="ES616" s="1058"/>
      <c r="ET616" s="1058"/>
      <c r="EU616" s="1058"/>
      <c r="EV616" s="1058"/>
      <c r="EW616" s="1058"/>
      <c r="EX616" s="1058"/>
      <c r="EY616" s="1058"/>
      <c r="EZ616" s="1058"/>
      <c r="FA616" s="1058"/>
      <c r="FB616" s="1058"/>
      <c r="FC616" s="1058"/>
      <c r="FD616" s="1058"/>
      <c r="FE616" s="1058"/>
      <c r="FF616" s="1058"/>
      <c r="FG616" s="1058"/>
      <c r="FH616" s="1058"/>
      <c r="FI616" s="1058"/>
      <c r="FJ616" s="1058"/>
      <c r="FK616" s="1058"/>
      <c r="FL616" s="1058"/>
      <c r="FM616" s="1058"/>
      <c r="FN616" s="1058"/>
      <c r="FO616" s="1058"/>
      <c r="FP616" s="1058"/>
      <c r="FQ616" s="1058"/>
      <c r="FR616" s="1058"/>
      <c r="FS616" s="1058"/>
      <c r="FT616" s="1058"/>
      <c r="FU616" s="1058"/>
      <c r="FV616" s="1058"/>
      <c r="FW616" s="1058"/>
      <c r="FX616" s="1058"/>
      <c r="FY616" s="1058"/>
      <c r="FZ616" s="1058"/>
      <c r="GA616" s="1058"/>
      <c r="GB616" s="1058"/>
      <c r="GC616" s="1058"/>
      <c r="GD616" s="1058"/>
      <c r="GE616" s="1058"/>
      <c r="GF616" s="1058"/>
      <c r="GG616" s="1058"/>
      <c r="GH616" s="1058"/>
      <c r="GI616" s="1058"/>
      <c r="GJ616" s="1058"/>
      <c r="GK616" s="1058"/>
      <c r="GL616" s="1058"/>
      <c r="GM616" s="1058"/>
      <c r="GN616" s="1058"/>
      <c r="GO616" s="1058"/>
      <c r="GP616" s="1058"/>
      <c r="GQ616" s="1058"/>
      <c r="GR616" s="1058"/>
      <c r="GS616" s="1058"/>
      <c r="GT616" s="1058"/>
      <c r="GU616" s="1058"/>
      <c r="GV616" s="1058"/>
      <c r="GW616" s="1058"/>
      <c r="GX616" s="1058"/>
      <c r="GY616" s="1058"/>
      <c r="GZ616" s="1058"/>
      <c r="HA616" s="1058"/>
      <c r="HB616" s="1058"/>
      <c r="HC616" s="1058"/>
      <c r="HD616" s="1058"/>
      <c r="HE616" s="1058"/>
      <c r="HF616" s="1058"/>
      <c r="HG616" s="1058"/>
      <c r="HH616" s="1058"/>
      <c r="HI616" s="1058"/>
      <c r="HJ616" s="1058"/>
      <c r="HK616" s="1058"/>
      <c r="HL616" s="1058"/>
      <c r="HM616" s="1058"/>
      <c r="HN616" s="1058"/>
      <c r="HO616" s="1058"/>
      <c r="HP616" s="1058"/>
      <c r="HQ616" s="1058"/>
      <c r="HR616" s="1058"/>
      <c r="HS616" s="1058"/>
      <c r="HT616" s="1058"/>
      <c r="HU616" s="1058"/>
      <c r="HV616" s="1058"/>
      <c r="HW616" s="1058"/>
      <c r="HX616" s="1058"/>
      <c r="HY616" s="1058"/>
      <c r="HZ616" s="1058"/>
      <c r="IA616" s="1058"/>
      <c r="IB616" s="1058"/>
      <c r="IC616" s="1058"/>
      <c r="ID616" s="1058"/>
      <c r="IE616" s="1058"/>
      <c r="IF616" s="1058"/>
      <c r="IG616" s="1058"/>
      <c r="IH616" s="1058"/>
      <c r="II616" s="1058"/>
      <c r="IJ616" s="1058"/>
      <c r="IK616" s="1058"/>
      <c r="IL616" s="1058"/>
      <c r="IM616" s="1058"/>
      <c r="IN616" s="1058"/>
      <c r="IO616" s="1058"/>
      <c r="IP616" s="1058"/>
      <c r="IQ616" s="1058"/>
      <c r="IR616" s="1058"/>
    </row>
    <row r="617" spans="1:252" ht="25.5">
      <c r="A617" s="1421"/>
      <c r="B617" s="1429" t="s">
        <v>1924</v>
      </c>
      <c r="C617" s="1414"/>
      <c r="D617" s="703" t="s">
        <v>856</v>
      </c>
      <c r="E617" s="1424">
        <v>1</v>
      </c>
      <c r="F617" s="1528"/>
      <c r="G617" s="1230">
        <f>+F617*E617</f>
        <v>0</v>
      </c>
      <c r="H617" s="1058"/>
      <c r="I617" s="1058"/>
      <c r="J617" s="1058"/>
      <c r="K617" s="1058"/>
      <c r="L617" s="1058"/>
      <c r="M617" s="1058"/>
      <c r="N617" s="1058"/>
      <c r="O617" s="1058"/>
      <c r="P617" s="1058"/>
      <c r="Q617" s="1058"/>
      <c r="R617" s="1058"/>
      <c r="S617" s="1058"/>
      <c r="T617" s="1058"/>
      <c r="U617" s="1058"/>
      <c r="V617" s="1058"/>
      <c r="W617" s="1058"/>
      <c r="X617" s="1058"/>
      <c r="Y617" s="1058"/>
      <c r="Z617" s="1058"/>
      <c r="AA617" s="1058"/>
      <c r="AB617" s="1058"/>
      <c r="AC617" s="1058"/>
      <c r="AD617" s="1058"/>
      <c r="AE617" s="1058"/>
      <c r="AF617" s="1058"/>
      <c r="AG617" s="1058"/>
      <c r="AH617" s="1058"/>
      <c r="AI617" s="1058"/>
      <c r="AJ617" s="1058"/>
      <c r="AK617" s="1058"/>
      <c r="AL617" s="1058"/>
      <c r="AM617" s="1058"/>
      <c r="AN617" s="1058"/>
      <c r="AO617" s="1058"/>
      <c r="AP617" s="1058"/>
      <c r="AQ617" s="1058"/>
      <c r="AR617" s="1058"/>
      <c r="AS617" s="1058"/>
      <c r="AT617" s="1058"/>
      <c r="AU617" s="1058"/>
      <c r="AV617" s="1058"/>
      <c r="AW617" s="1058"/>
      <c r="AX617" s="1058"/>
      <c r="AY617" s="1058"/>
      <c r="AZ617" s="1058"/>
      <c r="BA617" s="1058"/>
      <c r="BB617" s="1058"/>
      <c r="BC617" s="1058"/>
      <c r="BD617" s="1058"/>
      <c r="BE617" s="1058"/>
      <c r="BF617" s="1058"/>
      <c r="BG617" s="1058"/>
      <c r="BH617" s="1058"/>
      <c r="BI617" s="1058"/>
      <c r="BJ617" s="1058"/>
      <c r="BK617" s="1058"/>
      <c r="BL617" s="1058"/>
      <c r="BM617" s="1058"/>
      <c r="BN617" s="1058"/>
      <c r="BO617" s="1058"/>
      <c r="BP617" s="1058"/>
      <c r="BQ617" s="1058"/>
      <c r="BR617" s="1058"/>
      <c r="BS617" s="1058"/>
      <c r="BT617" s="1058"/>
      <c r="BU617" s="1058"/>
      <c r="BV617" s="1058"/>
      <c r="BW617" s="1058"/>
      <c r="BX617" s="1058"/>
      <c r="BY617" s="1058"/>
      <c r="BZ617" s="1058"/>
      <c r="CA617" s="1058"/>
      <c r="CB617" s="1058"/>
      <c r="CC617" s="1058"/>
      <c r="CD617" s="1058"/>
      <c r="CE617" s="1058"/>
      <c r="CF617" s="1058"/>
      <c r="CG617" s="1058"/>
      <c r="CH617" s="1058"/>
      <c r="CI617" s="1058"/>
      <c r="CJ617" s="1058"/>
      <c r="CK617" s="1058"/>
      <c r="CL617" s="1058"/>
      <c r="CM617" s="1058"/>
      <c r="CN617" s="1058"/>
      <c r="CO617" s="1058"/>
      <c r="CP617" s="1058"/>
      <c r="CQ617" s="1058"/>
      <c r="CR617" s="1058"/>
      <c r="CS617" s="1058"/>
      <c r="CT617" s="1058"/>
      <c r="CU617" s="1058"/>
      <c r="CV617" s="1058"/>
      <c r="CW617" s="1058"/>
      <c r="CX617" s="1058"/>
      <c r="CY617" s="1058"/>
      <c r="CZ617" s="1058"/>
      <c r="DA617" s="1058"/>
      <c r="DB617" s="1058"/>
      <c r="DC617" s="1058"/>
      <c r="DD617" s="1058"/>
      <c r="DE617" s="1058"/>
      <c r="DF617" s="1058"/>
      <c r="DG617" s="1058"/>
      <c r="DH617" s="1058"/>
      <c r="DI617" s="1058"/>
      <c r="DJ617" s="1058"/>
      <c r="DK617" s="1058"/>
      <c r="DL617" s="1058"/>
      <c r="DM617" s="1058"/>
      <c r="DN617" s="1058"/>
      <c r="DO617" s="1058"/>
      <c r="DP617" s="1058"/>
      <c r="DQ617" s="1058"/>
      <c r="DR617" s="1058"/>
      <c r="DS617" s="1058"/>
      <c r="DT617" s="1058"/>
      <c r="DU617" s="1058"/>
      <c r="DV617" s="1058"/>
      <c r="DW617" s="1058"/>
      <c r="DX617" s="1058"/>
      <c r="DY617" s="1058"/>
      <c r="DZ617" s="1058"/>
      <c r="EA617" s="1058"/>
      <c r="EB617" s="1058"/>
      <c r="EC617" s="1058"/>
      <c r="ED617" s="1058"/>
      <c r="EE617" s="1058"/>
      <c r="EF617" s="1058"/>
      <c r="EG617" s="1058"/>
      <c r="EH617" s="1058"/>
      <c r="EI617" s="1058"/>
      <c r="EJ617" s="1058"/>
      <c r="EK617" s="1058"/>
      <c r="EL617" s="1058"/>
      <c r="EM617" s="1058"/>
      <c r="EN617" s="1058"/>
      <c r="EO617" s="1058"/>
      <c r="EP617" s="1058"/>
      <c r="EQ617" s="1058"/>
      <c r="ER617" s="1058"/>
      <c r="ES617" s="1058"/>
      <c r="ET617" s="1058"/>
      <c r="EU617" s="1058"/>
      <c r="EV617" s="1058"/>
      <c r="EW617" s="1058"/>
      <c r="EX617" s="1058"/>
      <c r="EY617" s="1058"/>
      <c r="EZ617" s="1058"/>
      <c r="FA617" s="1058"/>
      <c r="FB617" s="1058"/>
      <c r="FC617" s="1058"/>
      <c r="FD617" s="1058"/>
      <c r="FE617" s="1058"/>
      <c r="FF617" s="1058"/>
      <c r="FG617" s="1058"/>
      <c r="FH617" s="1058"/>
      <c r="FI617" s="1058"/>
      <c r="FJ617" s="1058"/>
      <c r="FK617" s="1058"/>
      <c r="FL617" s="1058"/>
      <c r="FM617" s="1058"/>
      <c r="FN617" s="1058"/>
      <c r="FO617" s="1058"/>
      <c r="FP617" s="1058"/>
      <c r="FQ617" s="1058"/>
      <c r="FR617" s="1058"/>
      <c r="FS617" s="1058"/>
      <c r="FT617" s="1058"/>
      <c r="FU617" s="1058"/>
      <c r="FV617" s="1058"/>
      <c r="FW617" s="1058"/>
      <c r="FX617" s="1058"/>
      <c r="FY617" s="1058"/>
      <c r="FZ617" s="1058"/>
      <c r="GA617" s="1058"/>
      <c r="GB617" s="1058"/>
      <c r="GC617" s="1058"/>
      <c r="GD617" s="1058"/>
      <c r="GE617" s="1058"/>
      <c r="GF617" s="1058"/>
      <c r="GG617" s="1058"/>
      <c r="GH617" s="1058"/>
      <c r="GI617" s="1058"/>
      <c r="GJ617" s="1058"/>
      <c r="GK617" s="1058"/>
      <c r="GL617" s="1058"/>
      <c r="GM617" s="1058"/>
      <c r="GN617" s="1058"/>
      <c r="GO617" s="1058"/>
      <c r="GP617" s="1058"/>
      <c r="GQ617" s="1058"/>
      <c r="GR617" s="1058"/>
      <c r="GS617" s="1058"/>
      <c r="GT617" s="1058"/>
      <c r="GU617" s="1058"/>
      <c r="GV617" s="1058"/>
      <c r="GW617" s="1058"/>
      <c r="GX617" s="1058"/>
      <c r="GY617" s="1058"/>
      <c r="GZ617" s="1058"/>
      <c r="HA617" s="1058"/>
      <c r="HB617" s="1058"/>
      <c r="HC617" s="1058"/>
      <c r="HD617" s="1058"/>
      <c r="HE617" s="1058"/>
      <c r="HF617" s="1058"/>
      <c r="HG617" s="1058"/>
      <c r="HH617" s="1058"/>
      <c r="HI617" s="1058"/>
      <c r="HJ617" s="1058"/>
      <c r="HK617" s="1058"/>
      <c r="HL617" s="1058"/>
      <c r="HM617" s="1058"/>
      <c r="HN617" s="1058"/>
      <c r="HO617" s="1058"/>
      <c r="HP617" s="1058"/>
      <c r="HQ617" s="1058"/>
      <c r="HR617" s="1058"/>
      <c r="HS617" s="1058"/>
      <c r="HT617" s="1058"/>
      <c r="HU617" s="1058"/>
      <c r="HV617" s="1058"/>
      <c r="HW617" s="1058"/>
      <c r="HX617" s="1058"/>
      <c r="HY617" s="1058"/>
      <c r="HZ617" s="1058"/>
      <c r="IA617" s="1058"/>
      <c r="IB617" s="1058"/>
      <c r="IC617" s="1058"/>
      <c r="ID617" s="1058"/>
      <c r="IE617" s="1058"/>
      <c r="IF617" s="1058"/>
      <c r="IG617" s="1058"/>
      <c r="IH617" s="1058"/>
      <c r="II617" s="1058"/>
      <c r="IJ617" s="1058"/>
      <c r="IK617" s="1058"/>
      <c r="IL617" s="1058"/>
      <c r="IM617" s="1058"/>
      <c r="IN617" s="1058"/>
      <c r="IO617" s="1058"/>
      <c r="IP617" s="1058"/>
      <c r="IQ617" s="1058"/>
      <c r="IR617" s="1058"/>
    </row>
    <row r="618" spans="1:252">
      <c r="A618" s="1425"/>
      <c r="B618" s="1430"/>
      <c r="C618" s="1423"/>
      <c r="D618" s="703"/>
      <c r="E618" s="1424"/>
      <c r="F618" s="1526"/>
      <c r="G618" s="1407"/>
      <c r="H618" s="1058"/>
      <c r="I618" s="1058"/>
      <c r="J618" s="1058"/>
      <c r="K618" s="1058"/>
      <c r="L618" s="1058"/>
      <c r="M618" s="1058"/>
      <c r="N618" s="1058"/>
      <c r="O618" s="1058"/>
      <c r="P618" s="1058"/>
      <c r="Q618" s="1058"/>
      <c r="R618" s="1058"/>
      <c r="S618" s="1058"/>
      <c r="T618" s="1058"/>
      <c r="U618" s="1058"/>
      <c r="V618" s="1058"/>
      <c r="W618" s="1058"/>
      <c r="X618" s="1058"/>
      <c r="Y618" s="1058"/>
      <c r="Z618" s="1058"/>
      <c r="AA618" s="1058"/>
      <c r="AB618" s="1058"/>
      <c r="AC618" s="1058"/>
      <c r="AD618" s="1058"/>
      <c r="AE618" s="1058"/>
      <c r="AF618" s="1058"/>
      <c r="AG618" s="1058"/>
      <c r="AH618" s="1058"/>
      <c r="AI618" s="1058"/>
      <c r="AJ618" s="1058"/>
      <c r="AK618" s="1058"/>
      <c r="AL618" s="1058"/>
      <c r="AM618" s="1058"/>
      <c r="AN618" s="1058"/>
      <c r="AO618" s="1058"/>
      <c r="AP618" s="1058"/>
      <c r="AQ618" s="1058"/>
      <c r="AR618" s="1058"/>
      <c r="AS618" s="1058"/>
      <c r="AT618" s="1058"/>
      <c r="AU618" s="1058"/>
      <c r="AV618" s="1058"/>
      <c r="AW618" s="1058"/>
      <c r="AX618" s="1058"/>
      <c r="AY618" s="1058"/>
      <c r="AZ618" s="1058"/>
      <c r="BA618" s="1058"/>
      <c r="BB618" s="1058"/>
      <c r="BC618" s="1058"/>
      <c r="BD618" s="1058"/>
      <c r="BE618" s="1058"/>
      <c r="BF618" s="1058"/>
      <c r="BG618" s="1058"/>
      <c r="BH618" s="1058"/>
      <c r="BI618" s="1058"/>
      <c r="BJ618" s="1058"/>
      <c r="BK618" s="1058"/>
      <c r="BL618" s="1058"/>
      <c r="BM618" s="1058"/>
      <c r="BN618" s="1058"/>
      <c r="BO618" s="1058"/>
      <c r="BP618" s="1058"/>
      <c r="BQ618" s="1058"/>
      <c r="BR618" s="1058"/>
      <c r="BS618" s="1058"/>
      <c r="BT618" s="1058"/>
      <c r="BU618" s="1058"/>
      <c r="BV618" s="1058"/>
      <c r="BW618" s="1058"/>
      <c r="BX618" s="1058"/>
      <c r="BY618" s="1058"/>
      <c r="BZ618" s="1058"/>
      <c r="CA618" s="1058"/>
      <c r="CB618" s="1058"/>
      <c r="CC618" s="1058"/>
      <c r="CD618" s="1058"/>
      <c r="CE618" s="1058"/>
      <c r="CF618" s="1058"/>
      <c r="CG618" s="1058"/>
      <c r="CH618" s="1058"/>
      <c r="CI618" s="1058"/>
      <c r="CJ618" s="1058"/>
      <c r="CK618" s="1058"/>
      <c r="CL618" s="1058"/>
      <c r="CM618" s="1058"/>
      <c r="CN618" s="1058"/>
      <c r="CO618" s="1058"/>
      <c r="CP618" s="1058"/>
      <c r="CQ618" s="1058"/>
      <c r="CR618" s="1058"/>
      <c r="CS618" s="1058"/>
      <c r="CT618" s="1058"/>
      <c r="CU618" s="1058"/>
      <c r="CV618" s="1058"/>
      <c r="CW618" s="1058"/>
      <c r="CX618" s="1058"/>
      <c r="CY618" s="1058"/>
      <c r="CZ618" s="1058"/>
      <c r="DA618" s="1058"/>
      <c r="DB618" s="1058"/>
      <c r="DC618" s="1058"/>
      <c r="DD618" s="1058"/>
      <c r="DE618" s="1058"/>
      <c r="DF618" s="1058"/>
      <c r="DG618" s="1058"/>
      <c r="DH618" s="1058"/>
      <c r="DI618" s="1058"/>
      <c r="DJ618" s="1058"/>
      <c r="DK618" s="1058"/>
      <c r="DL618" s="1058"/>
      <c r="DM618" s="1058"/>
      <c r="DN618" s="1058"/>
      <c r="DO618" s="1058"/>
      <c r="DP618" s="1058"/>
      <c r="DQ618" s="1058"/>
      <c r="DR618" s="1058"/>
      <c r="DS618" s="1058"/>
      <c r="DT618" s="1058"/>
      <c r="DU618" s="1058"/>
      <c r="DV618" s="1058"/>
      <c r="DW618" s="1058"/>
      <c r="DX618" s="1058"/>
      <c r="DY618" s="1058"/>
      <c r="DZ618" s="1058"/>
      <c r="EA618" s="1058"/>
      <c r="EB618" s="1058"/>
      <c r="EC618" s="1058"/>
      <c r="ED618" s="1058"/>
      <c r="EE618" s="1058"/>
      <c r="EF618" s="1058"/>
      <c r="EG618" s="1058"/>
      <c r="EH618" s="1058"/>
      <c r="EI618" s="1058"/>
      <c r="EJ618" s="1058"/>
      <c r="EK618" s="1058"/>
      <c r="EL618" s="1058"/>
      <c r="EM618" s="1058"/>
      <c r="EN618" s="1058"/>
      <c r="EO618" s="1058"/>
      <c r="EP618" s="1058"/>
      <c r="EQ618" s="1058"/>
      <c r="ER618" s="1058"/>
      <c r="ES618" s="1058"/>
      <c r="ET618" s="1058"/>
      <c r="EU618" s="1058"/>
      <c r="EV618" s="1058"/>
      <c r="EW618" s="1058"/>
      <c r="EX618" s="1058"/>
      <c r="EY618" s="1058"/>
      <c r="EZ618" s="1058"/>
      <c r="FA618" s="1058"/>
      <c r="FB618" s="1058"/>
      <c r="FC618" s="1058"/>
      <c r="FD618" s="1058"/>
      <c r="FE618" s="1058"/>
      <c r="FF618" s="1058"/>
      <c r="FG618" s="1058"/>
      <c r="FH618" s="1058"/>
      <c r="FI618" s="1058"/>
      <c r="FJ618" s="1058"/>
      <c r="FK618" s="1058"/>
      <c r="FL618" s="1058"/>
      <c r="FM618" s="1058"/>
      <c r="FN618" s="1058"/>
      <c r="FO618" s="1058"/>
      <c r="FP618" s="1058"/>
      <c r="FQ618" s="1058"/>
      <c r="FR618" s="1058"/>
      <c r="FS618" s="1058"/>
      <c r="FT618" s="1058"/>
      <c r="FU618" s="1058"/>
      <c r="FV618" s="1058"/>
      <c r="FW618" s="1058"/>
      <c r="FX618" s="1058"/>
      <c r="FY618" s="1058"/>
      <c r="FZ618" s="1058"/>
      <c r="GA618" s="1058"/>
      <c r="GB618" s="1058"/>
      <c r="GC618" s="1058"/>
      <c r="GD618" s="1058"/>
      <c r="GE618" s="1058"/>
      <c r="GF618" s="1058"/>
      <c r="GG618" s="1058"/>
      <c r="GH618" s="1058"/>
      <c r="GI618" s="1058"/>
      <c r="GJ618" s="1058"/>
      <c r="GK618" s="1058"/>
      <c r="GL618" s="1058"/>
      <c r="GM618" s="1058"/>
      <c r="GN618" s="1058"/>
      <c r="GO618" s="1058"/>
      <c r="GP618" s="1058"/>
      <c r="GQ618" s="1058"/>
      <c r="GR618" s="1058"/>
      <c r="GS618" s="1058"/>
      <c r="GT618" s="1058"/>
      <c r="GU618" s="1058"/>
      <c r="GV618" s="1058"/>
      <c r="GW618" s="1058"/>
      <c r="GX618" s="1058"/>
      <c r="GY618" s="1058"/>
      <c r="GZ618" s="1058"/>
      <c r="HA618" s="1058"/>
      <c r="HB618" s="1058"/>
      <c r="HC618" s="1058"/>
      <c r="HD618" s="1058"/>
      <c r="HE618" s="1058"/>
      <c r="HF618" s="1058"/>
      <c r="HG618" s="1058"/>
      <c r="HH618" s="1058"/>
      <c r="HI618" s="1058"/>
      <c r="HJ618" s="1058"/>
      <c r="HK618" s="1058"/>
      <c r="HL618" s="1058"/>
      <c r="HM618" s="1058"/>
      <c r="HN618" s="1058"/>
      <c r="HO618" s="1058"/>
      <c r="HP618" s="1058"/>
      <c r="HQ618" s="1058"/>
      <c r="HR618" s="1058"/>
      <c r="HS618" s="1058"/>
      <c r="HT618" s="1058"/>
      <c r="HU618" s="1058"/>
      <c r="HV618" s="1058"/>
      <c r="HW618" s="1058"/>
      <c r="HX618" s="1058"/>
      <c r="HY618" s="1058"/>
      <c r="HZ618" s="1058"/>
      <c r="IA618" s="1058"/>
      <c r="IB618" s="1058"/>
      <c r="IC618" s="1058"/>
      <c r="ID618" s="1058"/>
      <c r="IE618" s="1058"/>
      <c r="IF618" s="1058"/>
      <c r="IG618" s="1058"/>
      <c r="IH618" s="1058"/>
      <c r="II618" s="1058"/>
      <c r="IJ618" s="1058"/>
      <c r="IK618" s="1058"/>
      <c r="IL618" s="1058"/>
      <c r="IM618" s="1058"/>
      <c r="IN618" s="1058"/>
      <c r="IO618" s="1058"/>
      <c r="IP618" s="1058"/>
      <c r="IQ618" s="1058"/>
      <c r="IR618" s="1058"/>
    </row>
    <row r="619" spans="1:252">
      <c r="A619" s="1431"/>
      <c r="B619" s="1431"/>
      <c r="C619" s="1431"/>
      <c r="D619" s="1432"/>
      <c r="E619" s="1432"/>
      <c r="F619" s="1529"/>
      <c r="G619" s="1433"/>
      <c r="H619" s="1058"/>
      <c r="I619" s="1058"/>
      <c r="J619" s="1058"/>
      <c r="K619" s="1058"/>
      <c r="L619" s="1058"/>
      <c r="M619" s="1058"/>
      <c r="N619" s="1058"/>
      <c r="O619" s="1058"/>
      <c r="P619" s="1058"/>
      <c r="Q619" s="1058"/>
      <c r="R619" s="1058"/>
      <c r="S619" s="1058"/>
      <c r="T619" s="1058"/>
      <c r="U619" s="1058"/>
      <c r="V619" s="1058"/>
      <c r="W619" s="1058"/>
      <c r="X619" s="1058"/>
      <c r="Y619" s="1058"/>
      <c r="Z619" s="1058"/>
      <c r="AA619" s="1058"/>
      <c r="AB619" s="1058"/>
      <c r="AC619" s="1058"/>
      <c r="AD619" s="1058"/>
      <c r="AE619" s="1058"/>
      <c r="AF619" s="1058"/>
      <c r="AG619" s="1058"/>
      <c r="AH619" s="1058"/>
      <c r="AI619" s="1058"/>
      <c r="AJ619" s="1058"/>
      <c r="AK619" s="1058"/>
      <c r="AL619" s="1058"/>
      <c r="AM619" s="1058"/>
      <c r="AN619" s="1058"/>
      <c r="AO619" s="1058"/>
      <c r="AP619" s="1058"/>
      <c r="AQ619" s="1058"/>
      <c r="AR619" s="1058"/>
      <c r="AS619" s="1058"/>
      <c r="AT619" s="1058"/>
      <c r="AU619" s="1058"/>
      <c r="AV619" s="1058"/>
      <c r="AW619" s="1058"/>
      <c r="AX619" s="1058"/>
      <c r="AY619" s="1058"/>
      <c r="AZ619" s="1058"/>
      <c r="BA619" s="1058"/>
      <c r="BB619" s="1058"/>
      <c r="BC619" s="1058"/>
      <c r="BD619" s="1058"/>
      <c r="BE619" s="1058"/>
      <c r="BF619" s="1058"/>
      <c r="BG619" s="1058"/>
      <c r="BH619" s="1058"/>
      <c r="BI619" s="1058"/>
      <c r="BJ619" s="1058"/>
      <c r="BK619" s="1058"/>
      <c r="BL619" s="1058"/>
      <c r="BM619" s="1058"/>
      <c r="BN619" s="1058"/>
      <c r="BO619" s="1058"/>
      <c r="BP619" s="1058"/>
      <c r="BQ619" s="1058"/>
      <c r="BR619" s="1058"/>
      <c r="BS619" s="1058"/>
      <c r="BT619" s="1058"/>
      <c r="BU619" s="1058"/>
      <c r="BV619" s="1058"/>
      <c r="BW619" s="1058"/>
      <c r="BX619" s="1058"/>
      <c r="BY619" s="1058"/>
      <c r="BZ619" s="1058"/>
      <c r="CA619" s="1058"/>
      <c r="CB619" s="1058"/>
      <c r="CC619" s="1058"/>
      <c r="CD619" s="1058"/>
      <c r="CE619" s="1058"/>
      <c r="CF619" s="1058"/>
      <c r="CG619" s="1058"/>
      <c r="CH619" s="1058"/>
      <c r="CI619" s="1058"/>
      <c r="CJ619" s="1058"/>
      <c r="CK619" s="1058"/>
      <c r="CL619" s="1058"/>
      <c r="CM619" s="1058"/>
      <c r="CN619" s="1058"/>
      <c r="CO619" s="1058"/>
      <c r="CP619" s="1058"/>
      <c r="CQ619" s="1058"/>
      <c r="CR619" s="1058"/>
      <c r="CS619" s="1058"/>
      <c r="CT619" s="1058"/>
      <c r="CU619" s="1058"/>
      <c r="CV619" s="1058"/>
      <c r="CW619" s="1058"/>
      <c r="CX619" s="1058"/>
      <c r="CY619" s="1058"/>
      <c r="CZ619" s="1058"/>
      <c r="DA619" s="1058"/>
      <c r="DB619" s="1058"/>
      <c r="DC619" s="1058"/>
      <c r="DD619" s="1058"/>
      <c r="DE619" s="1058"/>
      <c r="DF619" s="1058"/>
      <c r="DG619" s="1058"/>
      <c r="DH619" s="1058"/>
      <c r="DI619" s="1058"/>
      <c r="DJ619" s="1058"/>
      <c r="DK619" s="1058"/>
      <c r="DL619" s="1058"/>
      <c r="DM619" s="1058"/>
      <c r="DN619" s="1058"/>
      <c r="DO619" s="1058"/>
      <c r="DP619" s="1058"/>
      <c r="DQ619" s="1058"/>
      <c r="DR619" s="1058"/>
      <c r="DS619" s="1058"/>
      <c r="DT619" s="1058"/>
      <c r="DU619" s="1058"/>
      <c r="DV619" s="1058"/>
      <c r="DW619" s="1058"/>
      <c r="DX619" s="1058"/>
      <c r="DY619" s="1058"/>
      <c r="DZ619" s="1058"/>
      <c r="EA619" s="1058"/>
      <c r="EB619" s="1058"/>
      <c r="EC619" s="1058"/>
      <c r="ED619" s="1058"/>
      <c r="EE619" s="1058"/>
      <c r="EF619" s="1058"/>
      <c r="EG619" s="1058"/>
      <c r="EH619" s="1058"/>
      <c r="EI619" s="1058"/>
      <c r="EJ619" s="1058"/>
      <c r="EK619" s="1058"/>
      <c r="EL619" s="1058"/>
      <c r="EM619" s="1058"/>
      <c r="EN619" s="1058"/>
      <c r="EO619" s="1058"/>
      <c r="EP619" s="1058"/>
      <c r="EQ619" s="1058"/>
      <c r="ER619" s="1058"/>
      <c r="ES619" s="1058"/>
      <c r="ET619" s="1058"/>
      <c r="EU619" s="1058"/>
      <c r="EV619" s="1058"/>
      <c r="EW619" s="1058"/>
      <c r="EX619" s="1058"/>
      <c r="EY619" s="1058"/>
      <c r="EZ619" s="1058"/>
      <c r="FA619" s="1058"/>
      <c r="FB619" s="1058"/>
      <c r="FC619" s="1058"/>
      <c r="FD619" s="1058"/>
      <c r="FE619" s="1058"/>
      <c r="FF619" s="1058"/>
      <c r="FG619" s="1058"/>
      <c r="FH619" s="1058"/>
      <c r="FI619" s="1058"/>
      <c r="FJ619" s="1058"/>
      <c r="FK619" s="1058"/>
      <c r="FL619" s="1058"/>
      <c r="FM619" s="1058"/>
      <c r="FN619" s="1058"/>
      <c r="FO619" s="1058"/>
      <c r="FP619" s="1058"/>
      <c r="FQ619" s="1058"/>
      <c r="FR619" s="1058"/>
      <c r="FS619" s="1058"/>
      <c r="FT619" s="1058"/>
      <c r="FU619" s="1058"/>
      <c r="FV619" s="1058"/>
      <c r="FW619" s="1058"/>
      <c r="FX619" s="1058"/>
      <c r="FY619" s="1058"/>
      <c r="FZ619" s="1058"/>
      <c r="GA619" s="1058"/>
      <c r="GB619" s="1058"/>
      <c r="GC619" s="1058"/>
      <c r="GD619" s="1058"/>
      <c r="GE619" s="1058"/>
      <c r="GF619" s="1058"/>
      <c r="GG619" s="1058"/>
      <c r="GH619" s="1058"/>
      <c r="GI619" s="1058"/>
      <c r="GJ619" s="1058"/>
      <c r="GK619" s="1058"/>
      <c r="GL619" s="1058"/>
      <c r="GM619" s="1058"/>
      <c r="GN619" s="1058"/>
      <c r="GO619" s="1058"/>
      <c r="GP619" s="1058"/>
      <c r="GQ619" s="1058"/>
      <c r="GR619" s="1058"/>
      <c r="GS619" s="1058"/>
      <c r="GT619" s="1058"/>
      <c r="GU619" s="1058"/>
      <c r="GV619" s="1058"/>
      <c r="GW619" s="1058"/>
      <c r="GX619" s="1058"/>
      <c r="GY619" s="1058"/>
      <c r="GZ619" s="1058"/>
      <c r="HA619" s="1058"/>
      <c r="HB619" s="1058"/>
      <c r="HC619" s="1058"/>
      <c r="HD619" s="1058"/>
      <c r="HE619" s="1058"/>
      <c r="HF619" s="1058"/>
      <c r="HG619" s="1058"/>
      <c r="HH619" s="1058"/>
      <c r="HI619" s="1058"/>
      <c r="HJ619" s="1058"/>
      <c r="HK619" s="1058"/>
      <c r="HL619" s="1058"/>
      <c r="HM619" s="1058"/>
      <c r="HN619" s="1058"/>
      <c r="HO619" s="1058"/>
      <c r="HP619" s="1058"/>
      <c r="HQ619" s="1058"/>
      <c r="HR619" s="1058"/>
      <c r="HS619" s="1058"/>
      <c r="HT619" s="1058"/>
      <c r="HU619" s="1058"/>
      <c r="HV619" s="1058"/>
      <c r="HW619" s="1058"/>
      <c r="HX619" s="1058"/>
      <c r="HY619" s="1058"/>
      <c r="HZ619" s="1058"/>
      <c r="IA619" s="1058"/>
      <c r="IB619" s="1058"/>
      <c r="IC619" s="1058"/>
      <c r="ID619" s="1058"/>
      <c r="IE619" s="1058"/>
      <c r="IF619" s="1058"/>
      <c r="IG619" s="1058"/>
      <c r="IH619" s="1058"/>
      <c r="II619" s="1058"/>
      <c r="IJ619" s="1058"/>
      <c r="IK619" s="1058"/>
      <c r="IL619" s="1058"/>
      <c r="IM619" s="1058"/>
      <c r="IN619" s="1058"/>
      <c r="IO619" s="1058"/>
      <c r="IP619" s="1058"/>
      <c r="IQ619" s="1058"/>
      <c r="IR619" s="1058"/>
    </row>
    <row r="620" spans="1:252">
      <c r="A620" s="1434"/>
      <c r="B620" s="1435" t="s">
        <v>1660</v>
      </c>
      <c r="C620" s="1289"/>
      <c r="D620" s="1436"/>
      <c r="E620" s="1437"/>
      <c r="F620" s="1530"/>
      <c r="G620" s="1230">
        <f>SUM(G604:G619)</f>
        <v>0</v>
      </c>
      <c r="H620" s="1058"/>
      <c r="I620" s="1058"/>
      <c r="J620" s="1058"/>
      <c r="K620" s="1058"/>
      <c r="L620" s="1058"/>
      <c r="M620" s="1058"/>
      <c r="N620" s="1058"/>
      <c r="O620" s="1058"/>
      <c r="P620" s="1058"/>
      <c r="Q620" s="1058"/>
      <c r="R620" s="1058"/>
      <c r="S620" s="1058"/>
      <c r="T620" s="1058"/>
      <c r="U620" s="1058"/>
      <c r="V620" s="1058"/>
      <c r="W620" s="1058"/>
      <c r="X620" s="1058"/>
      <c r="Y620" s="1058"/>
      <c r="Z620" s="1058"/>
      <c r="AA620" s="1058"/>
      <c r="AB620" s="1058"/>
      <c r="AC620" s="1058"/>
      <c r="AD620" s="1058"/>
      <c r="AE620" s="1058"/>
      <c r="AF620" s="1058"/>
      <c r="AG620" s="1058"/>
      <c r="AH620" s="1058"/>
      <c r="AI620" s="1058"/>
      <c r="AJ620" s="1058"/>
      <c r="AK620" s="1058"/>
      <c r="AL620" s="1058"/>
      <c r="AM620" s="1058"/>
      <c r="AN620" s="1058"/>
      <c r="AO620" s="1058"/>
      <c r="AP620" s="1058"/>
      <c r="AQ620" s="1058"/>
      <c r="AR620" s="1058"/>
      <c r="AS620" s="1058"/>
      <c r="AT620" s="1058"/>
      <c r="AU620" s="1058"/>
      <c r="AV620" s="1058"/>
      <c r="AW620" s="1058"/>
      <c r="AX620" s="1058"/>
      <c r="AY620" s="1058"/>
      <c r="AZ620" s="1058"/>
      <c r="BA620" s="1058"/>
      <c r="BB620" s="1058"/>
      <c r="BC620" s="1058"/>
      <c r="BD620" s="1058"/>
      <c r="BE620" s="1058"/>
      <c r="BF620" s="1058"/>
      <c r="BG620" s="1058"/>
      <c r="BH620" s="1058"/>
      <c r="BI620" s="1058"/>
      <c r="BJ620" s="1058"/>
      <c r="BK620" s="1058"/>
      <c r="BL620" s="1058"/>
      <c r="BM620" s="1058"/>
      <c r="BN620" s="1058"/>
      <c r="BO620" s="1058"/>
      <c r="BP620" s="1058"/>
      <c r="BQ620" s="1058"/>
      <c r="BR620" s="1058"/>
      <c r="BS620" s="1058"/>
      <c r="BT620" s="1058"/>
      <c r="BU620" s="1058"/>
      <c r="BV620" s="1058"/>
      <c r="BW620" s="1058"/>
      <c r="BX620" s="1058"/>
      <c r="BY620" s="1058"/>
      <c r="BZ620" s="1058"/>
      <c r="CA620" s="1058"/>
      <c r="CB620" s="1058"/>
      <c r="CC620" s="1058"/>
      <c r="CD620" s="1058"/>
      <c r="CE620" s="1058"/>
      <c r="CF620" s="1058"/>
      <c r="CG620" s="1058"/>
      <c r="CH620" s="1058"/>
      <c r="CI620" s="1058"/>
      <c r="CJ620" s="1058"/>
      <c r="CK620" s="1058"/>
      <c r="CL620" s="1058"/>
      <c r="CM620" s="1058"/>
      <c r="CN620" s="1058"/>
      <c r="CO620" s="1058"/>
      <c r="CP620" s="1058"/>
      <c r="CQ620" s="1058"/>
      <c r="CR620" s="1058"/>
      <c r="CS620" s="1058"/>
      <c r="CT620" s="1058"/>
      <c r="CU620" s="1058"/>
      <c r="CV620" s="1058"/>
      <c r="CW620" s="1058"/>
      <c r="CX620" s="1058"/>
      <c r="CY620" s="1058"/>
      <c r="CZ620" s="1058"/>
      <c r="DA620" s="1058"/>
      <c r="DB620" s="1058"/>
      <c r="DC620" s="1058"/>
      <c r="DD620" s="1058"/>
      <c r="DE620" s="1058"/>
      <c r="DF620" s="1058"/>
      <c r="DG620" s="1058"/>
      <c r="DH620" s="1058"/>
      <c r="DI620" s="1058"/>
      <c r="DJ620" s="1058"/>
      <c r="DK620" s="1058"/>
      <c r="DL620" s="1058"/>
      <c r="DM620" s="1058"/>
      <c r="DN620" s="1058"/>
      <c r="DO620" s="1058"/>
      <c r="DP620" s="1058"/>
      <c r="DQ620" s="1058"/>
      <c r="DR620" s="1058"/>
      <c r="DS620" s="1058"/>
      <c r="DT620" s="1058"/>
      <c r="DU620" s="1058"/>
      <c r="DV620" s="1058"/>
      <c r="DW620" s="1058"/>
      <c r="DX620" s="1058"/>
      <c r="DY620" s="1058"/>
      <c r="DZ620" s="1058"/>
      <c r="EA620" s="1058"/>
      <c r="EB620" s="1058"/>
      <c r="EC620" s="1058"/>
      <c r="ED620" s="1058"/>
      <c r="EE620" s="1058"/>
      <c r="EF620" s="1058"/>
      <c r="EG620" s="1058"/>
      <c r="EH620" s="1058"/>
      <c r="EI620" s="1058"/>
      <c r="EJ620" s="1058"/>
      <c r="EK620" s="1058"/>
      <c r="EL620" s="1058"/>
      <c r="EM620" s="1058"/>
      <c r="EN620" s="1058"/>
      <c r="EO620" s="1058"/>
      <c r="EP620" s="1058"/>
      <c r="EQ620" s="1058"/>
      <c r="ER620" s="1058"/>
      <c r="ES620" s="1058"/>
      <c r="ET620" s="1058"/>
      <c r="EU620" s="1058"/>
      <c r="EV620" s="1058"/>
      <c r="EW620" s="1058"/>
      <c r="EX620" s="1058"/>
      <c r="EY620" s="1058"/>
      <c r="EZ620" s="1058"/>
      <c r="FA620" s="1058"/>
      <c r="FB620" s="1058"/>
      <c r="FC620" s="1058"/>
      <c r="FD620" s="1058"/>
      <c r="FE620" s="1058"/>
      <c r="FF620" s="1058"/>
      <c r="FG620" s="1058"/>
      <c r="FH620" s="1058"/>
      <c r="FI620" s="1058"/>
      <c r="FJ620" s="1058"/>
      <c r="FK620" s="1058"/>
      <c r="FL620" s="1058"/>
      <c r="FM620" s="1058"/>
      <c r="FN620" s="1058"/>
      <c r="FO620" s="1058"/>
      <c r="FP620" s="1058"/>
      <c r="FQ620" s="1058"/>
      <c r="FR620" s="1058"/>
      <c r="FS620" s="1058"/>
      <c r="FT620" s="1058"/>
      <c r="FU620" s="1058"/>
      <c r="FV620" s="1058"/>
      <c r="FW620" s="1058"/>
      <c r="FX620" s="1058"/>
      <c r="FY620" s="1058"/>
      <c r="FZ620" s="1058"/>
      <c r="GA620" s="1058"/>
      <c r="GB620" s="1058"/>
      <c r="GC620" s="1058"/>
      <c r="GD620" s="1058"/>
      <c r="GE620" s="1058"/>
      <c r="GF620" s="1058"/>
      <c r="GG620" s="1058"/>
      <c r="GH620" s="1058"/>
      <c r="GI620" s="1058"/>
      <c r="GJ620" s="1058"/>
      <c r="GK620" s="1058"/>
      <c r="GL620" s="1058"/>
      <c r="GM620" s="1058"/>
      <c r="GN620" s="1058"/>
      <c r="GO620" s="1058"/>
      <c r="GP620" s="1058"/>
      <c r="GQ620" s="1058"/>
      <c r="GR620" s="1058"/>
      <c r="GS620" s="1058"/>
      <c r="GT620" s="1058"/>
      <c r="GU620" s="1058"/>
      <c r="GV620" s="1058"/>
      <c r="GW620" s="1058"/>
      <c r="GX620" s="1058"/>
      <c r="GY620" s="1058"/>
      <c r="GZ620" s="1058"/>
      <c r="HA620" s="1058"/>
      <c r="HB620" s="1058"/>
      <c r="HC620" s="1058"/>
      <c r="HD620" s="1058"/>
      <c r="HE620" s="1058"/>
      <c r="HF620" s="1058"/>
      <c r="HG620" s="1058"/>
      <c r="HH620" s="1058"/>
      <c r="HI620" s="1058"/>
      <c r="HJ620" s="1058"/>
      <c r="HK620" s="1058"/>
      <c r="HL620" s="1058"/>
      <c r="HM620" s="1058"/>
      <c r="HN620" s="1058"/>
      <c r="HO620" s="1058"/>
      <c r="HP620" s="1058"/>
      <c r="HQ620" s="1058"/>
      <c r="HR620" s="1058"/>
      <c r="HS620" s="1058"/>
      <c r="HT620" s="1058"/>
      <c r="HU620" s="1058"/>
      <c r="HV620" s="1058"/>
      <c r="HW620" s="1058"/>
      <c r="HX620" s="1058"/>
      <c r="HY620" s="1058"/>
      <c r="HZ620" s="1058"/>
      <c r="IA620" s="1058"/>
      <c r="IB620" s="1058"/>
      <c r="IC620" s="1058"/>
      <c r="ID620" s="1058"/>
      <c r="IE620" s="1058"/>
      <c r="IF620" s="1058"/>
      <c r="IG620" s="1058"/>
      <c r="IH620" s="1058"/>
      <c r="II620" s="1058"/>
      <c r="IJ620" s="1058"/>
      <c r="IK620" s="1058"/>
      <c r="IL620" s="1058"/>
      <c r="IM620" s="1058"/>
      <c r="IN620" s="1058"/>
      <c r="IO620" s="1058"/>
      <c r="IP620" s="1058"/>
      <c r="IQ620" s="1058"/>
      <c r="IR620" s="1058"/>
    </row>
    <row r="621" spans="1:252">
      <c r="A621" s="1425"/>
      <c r="B621" s="1430"/>
      <c r="C621" s="1423"/>
      <c r="D621" s="703"/>
      <c r="E621" s="1424"/>
      <c r="F621" s="1526"/>
      <c r="G621" s="1407"/>
      <c r="H621" s="1058"/>
      <c r="I621" s="1058"/>
      <c r="J621" s="1058"/>
      <c r="K621" s="1058"/>
      <c r="L621" s="1058"/>
      <c r="M621" s="1058"/>
      <c r="N621" s="1058"/>
      <c r="O621" s="1058"/>
      <c r="P621" s="1058"/>
      <c r="Q621" s="1058"/>
      <c r="R621" s="1058"/>
      <c r="S621" s="1058"/>
      <c r="T621" s="1058"/>
      <c r="U621" s="1058"/>
      <c r="V621" s="1058"/>
      <c r="W621" s="1058"/>
      <c r="X621" s="1058"/>
      <c r="Y621" s="1058"/>
      <c r="Z621" s="1058"/>
      <c r="AA621" s="1058"/>
      <c r="AB621" s="1058"/>
      <c r="AC621" s="1058"/>
      <c r="AD621" s="1058"/>
      <c r="AE621" s="1058"/>
      <c r="AF621" s="1058"/>
      <c r="AG621" s="1058"/>
      <c r="AH621" s="1058"/>
      <c r="AI621" s="1058"/>
      <c r="AJ621" s="1058"/>
      <c r="AK621" s="1058"/>
      <c r="AL621" s="1058"/>
      <c r="AM621" s="1058"/>
      <c r="AN621" s="1058"/>
      <c r="AO621" s="1058"/>
      <c r="AP621" s="1058"/>
      <c r="AQ621" s="1058"/>
      <c r="AR621" s="1058"/>
      <c r="AS621" s="1058"/>
      <c r="AT621" s="1058"/>
      <c r="AU621" s="1058"/>
      <c r="AV621" s="1058"/>
      <c r="AW621" s="1058"/>
      <c r="AX621" s="1058"/>
      <c r="AY621" s="1058"/>
      <c r="AZ621" s="1058"/>
      <c r="BA621" s="1058"/>
      <c r="BB621" s="1058"/>
      <c r="BC621" s="1058"/>
      <c r="BD621" s="1058"/>
      <c r="BE621" s="1058"/>
      <c r="BF621" s="1058"/>
      <c r="BG621" s="1058"/>
      <c r="BH621" s="1058"/>
      <c r="BI621" s="1058"/>
      <c r="BJ621" s="1058"/>
      <c r="BK621" s="1058"/>
      <c r="BL621" s="1058"/>
      <c r="BM621" s="1058"/>
      <c r="BN621" s="1058"/>
      <c r="BO621" s="1058"/>
      <c r="BP621" s="1058"/>
      <c r="BQ621" s="1058"/>
      <c r="BR621" s="1058"/>
      <c r="BS621" s="1058"/>
      <c r="BT621" s="1058"/>
      <c r="BU621" s="1058"/>
      <c r="BV621" s="1058"/>
      <c r="BW621" s="1058"/>
      <c r="BX621" s="1058"/>
      <c r="BY621" s="1058"/>
      <c r="BZ621" s="1058"/>
      <c r="CA621" s="1058"/>
      <c r="CB621" s="1058"/>
      <c r="CC621" s="1058"/>
      <c r="CD621" s="1058"/>
      <c r="CE621" s="1058"/>
      <c r="CF621" s="1058"/>
      <c r="CG621" s="1058"/>
      <c r="CH621" s="1058"/>
      <c r="CI621" s="1058"/>
      <c r="CJ621" s="1058"/>
      <c r="CK621" s="1058"/>
      <c r="CL621" s="1058"/>
      <c r="CM621" s="1058"/>
      <c r="CN621" s="1058"/>
      <c r="CO621" s="1058"/>
      <c r="CP621" s="1058"/>
      <c r="CQ621" s="1058"/>
      <c r="CR621" s="1058"/>
      <c r="CS621" s="1058"/>
      <c r="CT621" s="1058"/>
      <c r="CU621" s="1058"/>
      <c r="CV621" s="1058"/>
      <c r="CW621" s="1058"/>
      <c r="CX621" s="1058"/>
      <c r="CY621" s="1058"/>
      <c r="CZ621" s="1058"/>
      <c r="DA621" s="1058"/>
      <c r="DB621" s="1058"/>
      <c r="DC621" s="1058"/>
      <c r="DD621" s="1058"/>
      <c r="DE621" s="1058"/>
      <c r="DF621" s="1058"/>
      <c r="DG621" s="1058"/>
      <c r="DH621" s="1058"/>
      <c r="DI621" s="1058"/>
      <c r="DJ621" s="1058"/>
      <c r="DK621" s="1058"/>
      <c r="DL621" s="1058"/>
      <c r="DM621" s="1058"/>
      <c r="DN621" s="1058"/>
      <c r="DO621" s="1058"/>
      <c r="DP621" s="1058"/>
      <c r="DQ621" s="1058"/>
      <c r="DR621" s="1058"/>
      <c r="DS621" s="1058"/>
      <c r="DT621" s="1058"/>
      <c r="DU621" s="1058"/>
      <c r="DV621" s="1058"/>
      <c r="DW621" s="1058"/>
      <c r="DX621" s="1058"/>
      <c r="DY621" s="1058"/>
      <c r="DZ621" s="1058"/>
      <c r="EA621" s="1058"/>
      <c r="EB621" s="1058"/>
      <c r="EC621" s="1058"/>
      <c r="ED621" s="1058"/>
      <c r="EE621" s="1058"/>
      <c r="EF621" s="1058"/>
      <c r="EG621" s="1058"/>
      <c r="EH621" s="1058"/>
      <c r="EI621" s="1058"/>
      <c r="EJ621" s="1058"/>
      <c r="EK621" s="1058"/>
      <c r="EL621" s="1058"/>
      <c r="EM621" s="1058"/>
      <c r="EN621" s="1058"/>
      <c r="EO621" s="1058"/>
      <c r="EP621" s="1058"/>
      <c r="EQ621" s="1058"/>
      <c r="ER621" s="1058"/>
      <c r="ES621" s="1058"/>
      <c r="ET621" s="1058"/>
      <c r="EU621" s="1058"/>
      <c r="EV621" s="1058"/>
      <c r="EW621" s="1058"/>
      <c r="EX621" s="1058"/>
      <c r="EY621" s="1058"/>
      <c r="EZ621" s="1058"/>
      <c r="FA621" s="1058"/>
      <c r="FB621" s="1058"/>
      <c r="FC621" s="1058"/>
      <c r="FD621" s="1058"/>
      <c r="FE621" s="1058"/>
      <c r="FF621" s="1058"/>
      <c r="FG621" s="1058"/>
      <c r="FH621" s="1058"/>
      <c r="FI621" s="1058"/>
      <c r="FJ621" s="1058"/>
      <c r="FK621" s="1058"/>
      <c r="FL621" s="1058"/>
      <c r="FM621" s="1058"/>
      <c r="FN621" s="1058"/>
      <c r="FO621" s="1058"/>
      <c r="FP621" s="1058"/>
      <c r="FQ621" s="1058"/>
      <c r="FR621" s="1058"/>
      <c r="FS621" s="1058"/>
      <c r="FT621" s="1058"/>
      <c r="FU621" s="1058"/>
      <c r="FV621" s="1058"/>
      <c r="FW621" s="1058"/>
      <c r="FX621" s="1058"/>
      <c r="FY621" s="1058"/>
      <c r="FZ621" s="1058"/>
      <c r="GA621" s="1058"/>
      <c r="GB621" s="1058"/>
      <c r="GC621" s="1058"/>
      <c r="GD621" s="1058"/>
      <c r="GE621" s="1058"/>
      <c r="GF621" s="1058"/>
      <c r="GG621" s="1058"/>
      <c r="GH621" s="1058"/>
      <c r="GI621" s="1058"/>
      <c r="GJ621" s="1058"/>
      <c r="GK621" s="1058"/>
      <c r="GL621" s="1058"/>
      <c r="GM621" s="1058"/>
      <c r="GN621" s="1058"/>
      <c r="GO621" s="1058"/>
      <c r="GP621" s="1058"/>
      <c r="GQ621" s="1058"/>
      <c r="GR621" s="1058"/>
      <c r="GS621" s="1058"/>
      <c r="GT621" s="1058"/>
      <c r="GU621" s="1058"/>
      <c r="GV621" s="1058"/>
      <c r="GW621" s="1058"/>
      <c r="GX621" s="1058"/>
      <c r="GY621" s="1058"/>
      <c r="GZ621" s="1058"/>
      <c r="HA621" s="1058"/>
      <c r="HB621" s="1058"/>
      <c r="HC621" s="1058"/>
      <c r="HD621" s="1058"/>
      <c r="HE621" s="1058"/>
      <c r="HF621" s="1058"/>
      <c r="HG621" s="1058"/>
      <c r="HH621" s="1058"/>
      <c r="HI621" s="1058"/>
      <c r="HJ621" s="1058"/>
      <c r="HK621" s="1058"/>
      <c r="HL621" s="1058"/>
      <c r="HM621" s="1058"/>
      <c r="HN621" s="1058"/>
      <c r="HO621" s="1058"/>
      <c r="HP621" s="1058"/>
      <c r="HQ621" s="1058"/>
      <c r="HR621" s="1058"/>
      <c r="HS621" s="1058"/>
      <c r="HT621" s="1058"/>
      <c r="HU621" s="1058"/>
      <c r="HV621" s="1058"/>
      <c r="HW621" s="1058"/>
      <c r="HX621" s="1058"/>
      <c r="HY621" s="1058"/>
      <c r="HZ621" s="1058"/>
      <c r="IA621" s="1058"/>
      <c r="IB621" s="1058"/>
      <c r="IC621" s="1058"/>
      <c r="ID621" s="1058"/>
      <c r="IE621" s="1058"/>
      <c r="IF621" s="1058"/>
      <c r="IG621" s="1058"/>
      <c r="IH621" s="1058"/>
      <c r="II621" s="1058"/>
      <c r="IJ621" s="1058"/>
      <c r="IK621" s="1058"/>
      <c r="IL621" s="1058"/>
      <c r="IM621" s="1058"/>
      <c r="IN621" s="1058"/>
      <c r="IO621" s="1058"/>
      <c r="IP621" s="1058"/>
      <c r="IQ621" s="1058"/>
      <c r="IR621" s="1058"/>
    </row>
    <row r="622" spans="1:252">
      <c r="A622" s="1425"/>
      <c r="B622" s="1430"/>
      <c r="C622" s="1423"/>
      <c r="D622" s="703"/>
      <c r="E622" s="1424"/>
      <c r="F622" s="1526"/>
      <c r="G622" s="1407"/>
      <c r="H622" s="1058"/>
      <c r="I622" s="1058"/>
      <c r="J622" s="1058"/>
      <c r="K622" s="1058"/>
      <c r="L622" s="1058"/>
      <c r="M622" s="1058"/>
      <c r="N622" s="1058"/>
      <c r="O622" s="1058"/>
      <c r="P622" s="1058"/>
      <c r="Q622" s="1058"/>
      <c r="R622" s="1058"/>
      <c r="S622" s="1058"/>
      <c r="T622" s="1058"/>
      <c r="U622" s="1058"/>
      <c r="V622" s="1058"/>
      <c r="W622" s="1058"/>
      <c r="X622" s="1058"/>
      <c r="Y622" s="1058"/>
      <c r="Z622" s="1058"/>
      <c r="AA622" s="1058"/>
      <c r="AB622" s="1058"/>
      <c r="AC622" s="1058"/>
      <c r="AD622" s="1058"/>
      <c r="AE622" s="1058"/>
      <c r="AF622" s="1058"/>
      <c r="AG622" s="1058"/>
      <c r="AH622" s="1058"/>
      <c r="AI622" s="1058"/>
      <c r="AJ622" s="1058"/>
      <c r="AK622" s="1058"/>
      <c r="AL622" s="1058"/>
      <c r="AM622" s="1058"/>
      <c r="AN622" s="1058"/>
      <c r="AO622" s="1058"/>
      <c r="AP622" s="1058"/>
      <c r="AQ622" s="1058"/>
      <c r="AR622" s="1058"/>
      <c r="AS622" s="1058"/>
      <c r="AT622" s="1058"/>
      <c r="AU622" s="1058"/>
      <c r="AV622" s="1058"/>
      <c r="AW622" s="1058"/>
      <c r="AX622" s="1058"/>
      <c r="AY622" s="1058"/>
      <c r="AZ622" s="1058"/>
      <c r="BA622" s="1058"/>
      <c r="BB622" s="1058"/>
      <c r="BC622" s="1058"/>
      <c r="BD622" s="1058"/>
      <c r="BE622" s="1058"/>
      <c r="BF622" s="1058"/>
      <c r="BG622" s="1058"/>
      <c r="BH622" s="1058"/>
      <c r="BI622" s="1058"/>
      <c r="BJ622" s="1058"/>
      <c r="BK622" s="1058"/>
      <c r="BL622" s="1058"/>
      <c r="BM622" s="1058"/>
      <c r="BN622" s="1058"/>
      <c r="BO622" s="1058"/>
      <c r="BP622" s="1058"/>
      <c r="BQ622" s="1058"/>
      <c r="BR622" s="1058"/>
      <c r="BS622" s="1058"/>
      <c r="BT622" s="1058"/>
      <c r="BU622" s="1058"/>
      <c r="BV622" s="1058"/>
      <c r="BW622" s="1058"/>
      <c r="BX622" s="1058"/>
      <c r="BY622" s="1058"/>
      <c r="BZ622" s="1058"/>
      <c r="CA622" s="1058"/>
      <c r="CB622" s="1058"/>
      <c r="CC622" s="1058"/>
      <c r="CD622" s="1058"/>
      <c r="CE622" s="1058"/>
      <c r="CF622" s="1058"/>
      <c r="CG622" s="1058"/>
      <c r="CH622" s="1058"/>
      <c r="CI622" s="1058"/>
      <c r="CJ622" s="1058"/>
      <c r="CK622" s="1058"/>
      <c r="CL622" s="1058"/>
      <c r="CM622" s="1058"/>
      <c r="CN622" s="1058"/>
      <c r="CO622" s="1058"/>
      <c r="CP622" s="1058"/>
      <c r="CQ622" s="1058"/>
      <c r="CR622" s="1058"/>
      <c r="CS622" s="1058"/>
      <c r="CT622" s="1058"/>
      <c r="CU622" s="1058"/>
      <c r="CV622" s="1058"/>
      <c r="CW622" s="1058"/>
      <c r="CX622" s="1058"/>
      <c r="CY622" s="1058"/>
      <c r="CZ622" s="1058"/>
      <c r="DA622" s="1058"/>
      <c r="DB622" s="1058"/>
      <c r="DC622" s="1058"/>
      <c r="DD622" s="1058"/>
      <c r="DE622" s="1058"/>
      <c r="DF622" s="1058"/>
      <c r="DG622" s="1058"/>
      <c r="DH622" s="1058"/>
      <c r="DI622" s="1058"/>
      <c r="DJ622" s="1058"/>
      <c r="DK622" s="1058"/>
      <c r="DL622" s="1058"/>
      <c r="DM622" s="1058"/>
      <c r="DN622" s="1058"/>
      <c r="DO622" s="1058"/>
      <c r="DP622" s="1058"/>
      <c r="DQ622" s="1058"/>
      <c r="DR622" s="1058"/>
      <c r="DS622" s="1058"/>
      <c r="DT622" s="1058"/>
      <c r="DU622" s="1058"/>
      <c r="DV622" s="1058"/>
      <c r="DW622" s="1058"/>
      <c r="DX622" s="1058"/>
      <c r="DY622" s="1058"/>
      <c r="DZ622" s="1058"/>
      <c r="EA622" s="1058"/>
      <c r="EB622" s="1058"/>
      <c r="EC622" s="1058"/>
      <c r="ED622" s="1058"/>
      <c r="EE622" s="1058"/>
      <c r="EF622" s="1058"/>
      <c r="EG622" s="1058"/>
      <c r="EH622" s="1058"/>
      <c r="EI622" s="1058"/>
      <c r="EJ622" s="1058"/>
      <c r="EK622" s="1058"/>
      <c r="EL622" s="1058"/>
      <c r="EM622" s="1058"/>
      <c r="EN622" s="1058"/>
      <c r="EO622" s="1058"/>
      <c r="EP622" s="1058"/>
      <c r="EQ622" s="1058"/>
      <c r="ER622" s="1058"/>
      <c r="ES622" s="1058"/>
      <c r="ET622" s="1058"/>
      <c r="EU622" s="1058"/>
      <c r="EV622" s="1058"/>
      <c r="EW622" s="1058"/>
      <c r="EX622" s="1058"/>
      <c r="EY622" s="1058"/>
      <c r="EZ622" s="1058"/>
      <c r="FA622" s="1058"/>
      <c r="FB622" s="1058"/>
      <c r="FC622" s="1058"/>
      <c r="FD622" s="1058"/>
      <c r="FE622" s="1058"/>
      <c r="FF622" s="1058"/>
      <c r="FG622" s="1058"/>
      <c r="FH622" s="1058"/>
      <c r="FI622" s="1058"/>
      <c r="FJ622" s="1058"/>
      <c r="FK622" s="1058"/>
      <c r="FL622" s="1058"/>
      <c r="FM622" s="1058"/>
      <c r="FN622" s="1058"/>
      <c r="FO622" s="1058"/>
      <c r="FP622" s="1058"/>
      <c r="FQ622" s="1058"/>
      <c r="FR622" s="1058"/>
      <c r="FS622" s="1058"/>
      <c r="FT622" s="1058"/>
      <c r="FU622" s="1058"/>
      <c r="FV622" s="1058"/>
      <c r="FW622" s="1058"/>
      <c r="FX622" s="1058"/>
      <c r="FY622" s="1058"/>
      <c r="FZ622" s="1058"/>
      <c r="GA622" s="1058"/>
      <c r="GB622" s="1058"/>
      <c r="GC622" s="1058"/>
      <c r="GD622" s="1058"/>
      <c r="GE622" s="1058"/>
      <c r="GF622" s="1058"/>
      <c r="GG622" s="1058"/>
      <c r="GH622" s="1058"/>
      <c r="GI622" s="1058"/>
      <c r="GJ622" s="1058"/>
      <c r="GK622" s="1058"/>
      <c r="GL622" s="1058"/>
      <c r="GM622" s="1058"/>
      <c r="GN622" s="1058"/>
      <c r="GO622" s="1058"/>
      <c r="GP622" s="1058"/>
      <c r="GQ622" s="1058"/>
      <c r="GR622" s="1058"/>
      <c r="GS622" s="1058"/>
      <c r="GT622" s="1058"/>
      <c r="GU622" s="1058"/>
      <c r="GV622" s="1058"/>
      <c r="GW622" s="1058"/>
      <c r="GX622" s="1058"/>
      <c r="GY622" s="1058"/>
      <c r="GZ622" s="1058"/>
      <c r="HA622" s="1058"/>
      <c r="HB622" s="1058"/>
      <c r="HC622" s="1058"/>
      <c r="HD622" s="1058"/>
      <c r="HE622" s="1058"/>
      <c r="HF622" s="1058"/>
      <c r="HG622" s="1058"/>
      <c r="HH622" s="1058"/>
      <c r="HI622" s="1058"/>
      <c r="HJ622" s="1058"/>
      <c r="HK622" s="1058"/>
      <c r="HL622" s="1058"/>
      <c r="HM622" s="1058"/>
      <c r="HN622" s="1058"/>
      <c r="HO622" s="1058"/>
      <c r="HP622" s="1058"/>
      <c r="HQ622" s="1058"/>
      <c r="HR622" s="1058"/>
      <c r="HS622" s="1058"/>
      <c r="HT622" s="1058"/>
      <c r="HU622" s="1058"/>
      <c r="HV622" s="1058"/>
      <c r="HW622" s="1058"/>
      <c r="HX622" s="1058"/>
      <c r="HY622" s="1058"/>
      <c r="HZ622" s="1058"/>
      <c r="IA622" s="1058"/>
      <c r="IB622" s="1058"/>
      <c r="IC622" s="1058"/>
      <c r="ID622" s="1058"/>
      <c r="IE622" s="1058"/>
      <c r="IF622" s="1058"/>
      <c r="IG622" s="1058"/>
      <c r="IH622" s="1058"/>
      <c r="II622" s="1058"/>
      <c r="IJ622" s="1058"/>
      <c r="IK622" s="1058"/>
      <c r="IL622" s="1058"/>
      <c r="IM622" s="1058"/>
      <c r="IN622" s="1058"/>
      <c r="IO622" s="1058"/>
      <c r="IP622" s="1058"/>
      <c r="IQ622" s="1058"/>
      <c r="IR622" s="1058"/>
    </row>
    <row r="623" spans="1:252">
      <c r="A623" s="1417" t="s">
        <v>1338</v>
      </c>
      <c r="B623" s="1418" t="s">
        <v>1337</v>
      </c>
      <c r="C623" s="1423"/>
      <c r="D623" s="703"/>
      <c r="E623" s="1424"/>
      <c r="F623" s="1526"/>
      <c r="G623" s="1407"/>
      <c r="H623" s="1058"/>
      <c r="I623" s="1058"/>
      <c r="J623" s="1058"/>
      <c r="K623" s="1058"/>
      <c r="L623" s="1058"/>
      <c r="M623" s="1058"/>
      <c r="N623" s="1058"/>
      <c r="O623" s="1058"/>
      <c r="P623" s="1058"/>
      <c r="Q623" s="1058"/>
      <c r="R623" s="1058"/>
      <c r="S623" s="1058"/>
      <c r="T623" s="1058"/>
      <c r="U623" s="1058"/>
      <c r="V623" s="1058"/>
      <c r="W623" s="1058"/>
      <c r="X623" s="1058"/>
      <c r="Y623" s="1058"/>
      <c r="Z623" s="1058"/>
      <c r="AA623" s="1058"/>
      <c r="AB623" s="1058"/>
      <c r="AC623" s="1058"/>
      <c r="AD623" s="1058"/>
      <c r="AE623" s="1058"/>
      <c r="AF623" s="1058"/>
      <c r="AG623" s="1058"/>
      <c r="AH623" s="1058"/>
      <c r="AI623" s="1058"/>
      <c r="AJ623" s="1058"/>
      <c r="AK623" s="1058"/>
      <c r="AL623" s="1058"/>
      <c r="AM623" s="1058"/>
      <c r="AN623" s="1058"/>
      <c r="AO623" s="1058"/>
      <c r="AP623" s="1058"/>
      <c r="AQ623" s="1058"/>
      <c r="AR623" s="1058"/>
      <c r="AS623" s="1058"/>
      <c r="AT623" s="1058"/>
      <c r="AU623" s="1058"/>
      <c r="AV623" s="1058"/>
      <c r="AW623" s="1058"/>
      <c r="AX623" s="1058"/>
      <c r="AY623" s="1058"/>
      <c r="AZ623" s="1058"/>
      <c r="BA623" s="1058"/>
      <c r="BB623" s="1058"/>
      <c r="BC623" s="1058"/>
      <c r="BD623" s="1058"/>
      <c r="BE623" s="1058"/>
      <c r="BF623" s="1058"/>
      <c r="BG623" s="1058"/>
      <c r="BH623" s="1058"/>
      <c r="BI623" s="1058"/>
      <c r="BJ623" s="1058"/>
      <c r="BK623" s="1058"/>
      <c r="BL623" s="1058"/>
      <c r="BM623" s="1058"/>
      <c r="BN623" s="1058"/>
      <c r="BO623" s="1058"/>
      <c r="BP623" s="1058"/>
      <c r="BQ623" s="1058"/>
      <c r="BR623" s="1058"/>
      <c r="BS623" s="1058"/>
      <c r="BT623" s="1058"/>
      <c r="BU623" s="1058"/>
      <c r="BV623" s="1058"/>
      <c r="BW623" s="1058"/>
      <c r="BX623" s="1058"/>
      <c r="BY623" s="1058"/>
      <c r="BZ623" s="1058"/>
      <c r="CA623" s="1058"/>
      <c r="CB623" s="1058"/>
      <c r="CC623" s="1058"/>
      <c r="CD623" s="1058"/>
      <c r="CE623" s="1058"/>
      <c r="CF623" s="1058"/>
      <c r="CG623" s="1058"/>
      <c r="CH623" s="1058"/>
      <c r="CI623" s="1058"/>
      <c r="CJ623" s="1058"/>
      <c r="CK623" s="1058"/>
      <c r="CL623" s="1058"/>
      <c r="CM623" s="1058"/>
      <c r="CN623" s="1058"/>
      <c r="CO623" s="1058"/>
      <c r="CP623" s="1058"/>
      <c r="CQ623" s="1058"/>
      <c r="CR623" s="1058"/>
      <c r="CS623" s="1058"/>
      <c r="CT623" s="1058"/>
      <c r="CU623" s="1058"/>
      <c r="CV623" s="1058"/>
      <c r="CW623" s="1058"/>
      <c r="CX623" s="1058"/>
      <c r="CY623" s="1058"/>
      <c r="CZ623" s="1058"/>
      <c r="DA623" s="1058"/>
      <c r="DB623" s="1058"/>
      <c r="DC623" s="1058"/>
      <c r="DD623" s="1058"/>
      <c r="DE623" s="1058"/>
      <c r="DF623" s="1058"/>
      <c r="DG623" s="1058"/>
      <c r="DH623" s="1058"/>
      <c r="DI623" s="1058"/>
      <c r="DJ623" s="1058"/>
      <c r="DK623" s="1058"/>
      <c r="DL623" s="1058"/>
      <c r="DM623" s="1058"/>
      <c r="DN623" s="1058"/>
      <c r="DO623" s="1058"/>
      <c r="DP623" s="1058"/>
      <c r="DQ623" s="1058"/>
      <c r="DR623" s="1058"/>
      <c r="DS623" s="1058"/>
      <c r="DT623" s="1058"/>
      <c r="DU623" s="1058"/>
      <c r="DV623" s="1058"/>
      <c r="DW623" s="1058"/>
      <c r="DX623" s="1058"/>
      <c r="DY623" s="1058"/>
      <c r="DZ623" s="1058"/>
      <c r="EA623" s="1058"/>
      <c r="EB623" s="1058"/>
      <c r="EC623" s="1058"/>
      <c r="ED623" s="1058"/>
      <c r="EE623" s="1058"/>
      <c r="EF623" s="1058"/>
      <c r="EG623" s="1058"/>
      <c r="EH623" s="1058"/>
      <c r="EI623" s="1058"/>
      <c r="EJ623" s="1058"/>
      <c r="EK623" s="1058"/>
      <c r="EL623" s="1058"/>
      <c r="EM623" s="1058"/>
      <c r="EN623" s="1058"/>
      <c r="EO623" s="1058"/>
      <c r="EP623" s="1058"/>
      <c r="EQ623" s="1058"/>
      <c r="ER623" s="1058"/>
      <c r="ES623" s="1058"/>
      <c r="ET623" s="1058"/>
      <c r="EU623" s="1058"/>
      <c r="EV623" s="1058"/>
      <c r="EW623" s="1058"/>
      <c r="EX623" s="1058"/>
      <c r="EY623" s="1058"/>
      <c r="EZ623" s="1058"/>
      <c r="FA623" s="1058"/>
      <c r="FB623" s="1058"/>
      <c r="FC623" s="1058"/>
      <c r="FD623" s="1058"/>
      <c r="FE623" s="1058"/>
      <c r="FF623" s="1058"/>
      <c r="FG623" s="1058"/>
      <c r="FH623" s="1058"/>
      <c r="FI623" s="1058"/>
      <c r="FJ623" s="1058"/>
      <c r="FK623" s="1058"/>
      <c r="FL623" s="1058"/>
      <c r="FM623" s="1058"/>
      <c r="FN623" s="1058"/>
      <c r="FO623" s="1058"/>
      <c r="FP623" s="1058"/>
      <c r="FQ623" s="1058"/>
      <c r="FR623" s="1058"/>
      <c r="FS623" s="1058"/>
      <c r="FT623" s="1058"/>
      <c r="FU623" s="1058"/>
      <c r="FV623" s="1058"/>
      <c r="FW623" s="1058"/>
      <c r="FX623" s="1058"/>
      <c r="FY623" s="1058"/>
      <c r="FZ623" s="1058"/>
      <c r="GA623" s="1058"/>
      <c r="GB623" s="1058"/>
      <c r="GC623" s="1058"/>
      <c r="GD623" s="1058"/>
      <c r="GE623" s="1058"/>
      <c r="GF623" s="1058"/>
      <c r="GG623" s="1058"/>
      <c r="GH623" s="1058"/>
      <c r="GI623" s="1058"/>
      <c r="GJ623" s="1058"/>
      <c r="GK623" s="1058"/>
      <c r="GL623" s="1058"/>
      <c r="GM623" s="1058"/>
      <c r="GN623" s="1058"/>
      <c r="GO623" s="1058"/>
      <c r="GP623" s="1058"/>
      <c r="GQ623" s="1058"/>
      <c r="GR623" s="1058"/>
      <c r="GS623" s="1058"/>
      <c r="GT623" s="1058"/>
      <c r="GU623" s="1058"/>
      <c r="GV623" s="1058"/>
      <c r="GW623" s="1058"/>
      <c r="GX623" s="1058"/>
      <c r="GY623" s="1058"/>
      <c r="GZ623" s="1058"/>
      <c r="HA623" s="1058"/>
      <c r="HB623" s="1058"/>
      <c r="HC623" s="1058"/>
      <c r="HD623" s="1058"/>
      <c r="HE623" s="1058"/>
      <c r="HF623" s="1058"/>
      <c r="HG623" s="1058"/>
      <c r="HH623" s="1058"/>
      <c r="HI623" s="1058"/>
      <c r="HJ623" s="1058"/>
      <c r="HK623" s="1058"/>
      <c r="HL623" s="1058"/>
      <c r="HM623" s="1058"/>
      <c r="HN623" s="1058"/>
      <c r="HO623" s="1058"/>
      <c r="HP623" s="1058"/>
      <c r="HQ623" s="1058"/>
      <c r="HR623" s="1058"/>
      <c r="HS623" s="1058"/>
      <c r="HT623" s="1058"/>
      <c r="HU623" s="1058"/>
      <c r="HV623" s="1058"/>
      <c r="HW623" s="1058"/>
      <c r="HX623" s="1058"/>
      <c r="HY623" s="1058"/>
      <c r="HZ623" s="1058"/>
      <c r="IA623" s="1058"/>
      <c r="IB623" s="1058"/>
      <c r="IC623" s="1058"/>
      <c r="ID623" s="1058"/>
      <c r="IE623" s="1058"/>
      <c r="IF623" s="1058"/>
      <c r="IG623" s="1058"/>
      <c r="IH623" s="1058"/>
      <c r="II623" s="1058"/>
      <c r="IJ623" s="1058"/>
      <c r="IK623" s="1058"/>
      <c r="IL623" s="1058"/>
      <c r="IM623" s="1058"/>
      <c r="IN623" s="1058"/>
      <c r="IO623" s="1058"/>
      <c r="IP623" s="1058"/>
      <c r="IQ623" s="1058"/>
      <c r="IR623" s="1058"/>
    </row>
    <row r="624" spans="1:252">
      <c r="A624" s="1421"/>
      <c r="B624" s="1422"/>
      <c r="C624" s="1423"/>
      <c r="D624" s="703"/>
      <c r="E624" s="1424"/>
      <c r="F624" s="1526"/>
      <c r="G624" s="1407"/>
      <c r="H624" s="1058"/>
      <c r="I624" s="1058"/>
      <c r="J624" s="1058"/>
      <c r="K624" s="1058"/>
      <c r="L624" s="1058"/>
      <c r="M624" s="1058"/>
      <c r="N624" s="1058"/>
      <c r="O624" s="1058"/>
      <c r="P624" s="1058"/>
      <c r="Q624" s="1058"/>
      <c r="R624" s="1058"/>
      <c r="S624" s="1058"/>
      <c r="T624" s="1058"/>
      <c r="U624" s="1058"/>
      <c r="V624" s="1058"/>
      <c r="W624" s="1058"/>
      <c r="X624" s="1058"/>
      <c r="Y624" s="1058"/>
      <c r="Z624" s="1058"/>
      <c r="AA624" s="1058"/>
      <c r="AB624" s="1058"/>
      <c r="AC624" s="1058"/>
      <c r="AD624" s="1058"/>
      <c r="AE624" s="1058"/>
      <c r="AF624" s="1058"/>
      <c r="AG624" s="1058"/>
      <c r="AH624" s="1058"/>
      <c r="AI624" s="1058"/>
      <c r="AJ624" s="1058"/>
      <c r="AK624" s="1058"/>
      <c r="AL624" s="1058"/>
      <c r="AM624" s="1058"/>
      <c r="AN624" s="1058"/>
      <c r="AO624" s="1058"/>
      <c r="AP624" s="1058"/>
      <c r="AQ624" s="1058"/>
      <c r="AR624" s="1058"/>
      <c r="AS624" s="1058"/>
      <c r="AT624" s="1058"/>
      <c r="AU624" s="1058"/>
      <c r="AV624" s="1058"/>
      <c r="AW624" s="1058"/>
      <c r="AX624" s="1058"/>
      <c r="AY624" s="1058"/>
      <c r="AZ624" s="1058"/>
      <c r="BA624" s="1058"/>
      <c r="BB624" s="1058"/>
      <c r="BC624" s="1058"/>
      <c r="BD624" s="1058"/>
      <c r="BE624" s="1058"/>
      <c r="BF624" s="1058"/>
      <c r="BG624" s="1058"/>
      <c r="BH624" s="1058"/>
      <c r="BI624" s="1058"/>
      <c r="BJ624" s="1058"/>
      <c r="BK624" s="1058"/>
      <c r="BL624" s="1058"/>
      <c r="BM624" s="1058"/>
      <c r="BN624" s="1058"/>
      <c r="BO624" s="1058"/>
      <c r="BP624" s="1058"/>
      <c r="BQ624" s="1058"/>
      <c r="BR624" s="1058"/>
      <c r="BS624" s="1058"/>
      <c r="BT624" s="1058"/>
      <c r="BU624" s="1058"/>
      <c r="BV624" s="1058"/>
      <c r="BW624" s="1058"/>
      <c r="BX624" s="1058"/>
      <c r="BY624" s="1058"/>
      <c r="BZ624" s="1058"/>
      <c r="CA624" s="1058"/>
      <c r="CB624" s="1058"/>
      <c r="CC624" s="1058"/>
      <c r="CD624" s="1058"/>
      <c r="CE624" s="1058"/>
      <c r="CF624" s="1058"/>
      <c r="CG624" s="1058"/>
      <c r="CH624" s="1058"/>
      <c r="CI624" s="1058"/>
      <c r="CJ624" s="1058"/>
      <c r="CK624" s="1058"/>
      <c r="CL624" s="1058"/>
      <c r="CM624" s="1058"/>
      <c r="CN624" s="1058"/>
      <c r="CO624" s="1058"/>
      <c r="CP624" s="1058"/>
      <c r="CQ624" s="1058"/>
      <c r="CR624" s="1058"/>
      <c r="CS624" s="1058"/>
      <c r="CT624" s="1058"/>
      <c r="CU624" s="1058"/>
      <c r="CV624" s="1058"/>
      <c r="CW624" s="1058"/>
      <c r="CX624" s="1058"/>
      <c r="CY624" s="1058"/>
      <c r="CZ624" s="1058"/>
      <c r="DA624" s="1058"/>
      <c r="DB624" s="1058"/>
      <c r="DC624" s="1058"/>
      <c r="DD624" s="1058"/>
      <c r="DE624" s="1058"/>
      <c r="DF624" s="1058"/>
      <c r="DG624" s="1058"/>
      <c r="DH624" s="1058"/>
      <c r="DI624" s="1058"/>
      <c r="DJ624" s="1058"/>
      <c r="DK624" s="1058"/>
      <c r="DL624" s="1058"/>
      <c r="DM624" s="1058"/>
      <c r="DN624" s="1058"/>
      <c r="DO624" s="1058"/>
      <c r="DP624" s="1058"/>
      <c r="DQ624" s="1058"/>
      <c r="DR624" s="1058"/>
      <c r="DS624" s="1058"/>
      <c r="DT624" s="1058"/>
      <c r="DU624" s="1058"/>
      <c r="DV624" s="1058"/>
      <c r="DW624" s="1058"/>
      <c r="DX624" s="1058"/>
      <c r="DY624" s="1058"/>
      <c r="DZ624" s="1058"/>
      <c r="EA624" s="1058"/>
      <c r="EB624" s="1058"/>
      <c r="EC624" s="1058"/>
      <c r="ED624" s="1058"/>
      <c r="EE624" s="1058"/>
      <c r="EF624" s="1058"/>
      <c r="EG624" s="1058"/>
      <c r="EH624" s="1058"/>
      <c r="EI624" s="1058"/>
      <c r="EJ624" s="1058"/>
      <c r="EK624" s="1058"/>
      <c r="EL624" s="1058"/>
      <c r="EM624" s="1058"/>
      <c r="EN624" s="1058"/>
      <c r="EO624" s="1058"/>
      <c r="EP624" s="1058"/>
      <c r="EQ624" s="1058"/>
      <c r="ER624" s="1058"/>
      <c r="ES624" s="1058"/>
      <c r="ET624" s="1058"/>
      <c r="EU624" s="1058"/>
      <c r="EV624" s="1058"/>
      <c r="EW624" s="1058"/>
      <c r="EX624" s="1058"/>
      <c r="EY624" s="1058"/>
      <c r="EZ624" s="1058"/>
      <c r="FA624" s="1058"/>
      <c r="FB624" s="1058"/>
      <c r="FC624" s="1058"/>
      <c r="FD624" s="1058"/>
      <c r="FE624" s="1058"/>
      <c r="FF624" s="1058"/>
      <c r="FG624" s="1058"/>
      <c r="FH624" s="1058"/>
      <c r="FI624" s="1058"/>
      <c r="FJ624" s="1058"/>
      <c r="FK624" s="1058"/>
      <c r="FL624" s="1058"/>
      <c r="FM624" s="1058"/>
      <c r="FN624" s="1058"/>
      <c r="FO624" s="1058"/>
      <c r="FP624" s="1058"/>
      <c r="FQ624" s="1058"/>
      <c r="FR624" s="1058"/>
      <c r="FS624" s="1058"/>
      <c r="FT624" s="1058"/>
      <c r="FU624" s="1058"/>
      <c r="FV624" s="1058"/>
      <c r="FW624" s="1058"/>
      <c r="FX624" s="1058"/>
      <c r="FY624" s="1058"/>
      <c r="FZ624" s="1058"/>
      <c r="GA624" s="1058"/>
      <c r="GB624" s="1058"/>
      <c r="GC624" s="1058"/>
      <c r="GD624" s="1058"/>
      <c r="GE624" s="1058"/>
      <c r="GF624" s="1058"/>
      <c r="GG624" s="1058"/>
      <c r="GH624" s="1058"/>
      <c r="GI624" s="1058"/>
      <c r="GJ624" s="1058"/>
      <c r="GK624" s="1058"/>
      <c r="GL624" s="1058"/>
      <c r="GM624" s="1058"/>
      <c r="GN624" s="1058"/>
      <c r="GO624" s="1058"/>
      <c r="GP624" s="1058"/>
      <c r="GQ624" s="1058"/>
      <c r="GR624" s="1058"/>
      <c r="GS624" s="1058"/>
      <c r="GT624" s="1058"/>
      <c r="GU624" s="1058"/>
      <c r="GV624" s="1058"/>
      <c r="GW624" s="1058"/>
      <c r="GX624" s="1058"/>
      <c r="GY624" s="1058"/>
      <c r="GZ624" s="1058"/>
      <c r="HA624" s="1058"/>
      <c r="HB624" s="1058"/>
      <c r="HC624" s="1058"/>
      <c r="HD624" s="1058"/>
      <c r="HE624" s="1058"/>
      <c r="HF624" s="1058"/>
      <c r="HG624" s="1058"/>
      <c r="HH624" s="1058"/>
      <c r="HI624" s="1058"/>
      <c r="HJ624" s="1058"/>
      <c r="HK624" s="1058"/>
      <c r="HL624" s="1058"/>
      <c r="HM624" s="1058"/>
      <c r="HN624" s="1058"/>
      <c r="HO624" s="1058"/>
      <c r="HP624" s="1058"/>
      <c r="HQ624" s="1058"/>
      <c r="HR624" s="1058"/>
      <c r="HS624" s="1058"/>
      <c r="HT624" s="1058"/>
      <c r="HU624" s="1058"/>
      <c r="HV624" s="1058"/>
      <c r="HW624" s="1058"/>
      <c r="HX624" s="1058"/>
      <c r="HY624" s="1058"/>
      <c r="HZ624" s="1058"/>
      <c r="IA624" s="1058"/>
      <c r="IB624" s="1058"/>
      <c r="IC624" s="1058"/>
      <c r="ID624" s="1058"/>
      <c r="IE624" s="1058"/>
      <c r="IF624" s="1058"/>
      <c r="IG624" s="1058"/>
      <c r="IH624" s="1058"/>
      <c r="II624" s="1058"/>
      <c r="IJ624" s="1058"/>
      <c r="IK624" s="1058"/>
      <c r="IL624" s="1058"/>
      <c r="IM624" s="1058"/>
      <c r="IN624" s="1058"/>
      <c r="IO624" s="1058"/>
      <c r="IP624" s="1058"/>
      <c r="IQ624" s="1058"/>
      <c r="IR624" s="1058"/>
    </row>
    <row r="625" spans="1:252" ht="51">
      <c r="A625" s="1421" t="s">
        <v>1324</v>
      </c>
      <c r="B625" s="1422" t="s">
        <v>1659</v>
      </c>
      <c r="C625" s="1423"/>
      <c r="D625" s="703"/>
      <c r="E625" s="1424"/>
      <c r="F625" s="1526"/>
      <c r="G625" s="1407"/>
      <c r="H625" s="1058"/>
      <c r="I625" s="1058"/>
      <c r="J625" s="1058"/>
      <c r="K625" s="1058"/>
      <c r="L625" s="1058"/>
      <c r="M625" s="1058"/>
      <c r="N625" s="1058"/>
      <c r="O625" s="1058"/>
      <c r="P625" s="1058"/>
      <c r="Q625" s="1058"/>
      <c r="R625" s="1058"/>
      <c r="S625" s="1058"/>
      <c r="T625" s="1058"/>
      <c r="U625" s="1058"/>
      <c r="V625" s="1058"/>
      <c r="W625" s="1058"/>
      <c r="X625" s="1058"/>
      <c r="Y625" s="1058"/>
      <c r="Z625" s="1058"/>
      <c r="AA625" s="1058"/>
      <c r="AB625" s="1058"/>
      <c r="AC625" s="1058"/>
      <c r="AD625" s="1058"/>
      <c r="AE625" s="1058"/>
      <c r="AF625" s="1058"/>
      <c r="AG625" s="1058"/>
      <c r="AH625" s="1058"/>
      <c r="AI625" s="1058"/>
      <c r="AJ625" s="1058"/>
      <c r="AK625" s="1058"/>
      <c r="AL625" s="1058"/>
      <c r="AM625" s="1058"/>
      <c r="AN625" s="1058"/>
      <c r="AO625" s="1058"/>
      <c r="AP625" s="1058"/>
      <c r="AQ625" s="1058"/>
      <c r="AR625" s="1058"/>
      <c r="AS625" s="1058"/>
      <c r="AT625" s="1058"/>
      <c r="AU625" s="1058"/>
      <c r="AV625" s="1058"/>
      <c r="AW625" s="1058"/>
      <c r="AX625" s="1058"/>
      <c r="AY625" s="1058"/>
      <c r="AZ625" s="1058"/>
      <c r="BA625" s="1058"/>
      <c r="BB625" s="1058"/>
      <c r="BC625" s="1058"/>
      <c r="BD625" s="1058"/>
      <c r="BE625" s="1058"/>
      <c r="BF625" s="1058"/>
      <c r="BG625" s="1058"/>
      <c r="BH625" s="1058"/>
      <c r="BI625" s="1058"/>
      <c r="BJ625" s="1058"/>
      <c r="BK625" s="1058"/>
      <c r="BL625" s="1058"/>
      <c r="BM625" s="1058"/>
      <c r="BN625" s="1058"/>
      <c r="BO625" s="1058"/>
      <c r="BP625" s="1058"/>
      <c r="BQ625" s="1058"/>
      <c r="BR625" s="1058"/>
      <c r="BS625" s="1058"/>
      <c r="BT625" s="1058"/>
      <c r="BU625" s="1058"/>
      <c r="BV625" s="1058"/>
      <c r="BW625" s="1058"/>
      <c r="BX625" s="1058"/>
      <c r="BY625" s="1058"/>
      <c r="BZ625" s="1058"/>
      <c r="CA625" s="1058"/>
      <c r="CB625" s="1058"/>
      <c r="CC625" s="1058"/>
      <c r="CD625" s="1058"/>
      <c r="CE625" s="1058"/>
      <c r="CF625" s="1058"/>
      <c r="CG625" s="1058"/>
      <c r="CH625" s="1058"/>
      <c r="CI625" s="1058"/>
      <c r="CJ625" s="1058"/>
      <c r="CK625" s="1058"/>
      <c r="CL625" s="1058"/>
      <c r="CM625" s="1058"/>
      <c r="CN625" s="1058"/>
      <c r="CO625" s="1058"/>
      <c r="CP625" s="1058"/>
      <c r="CQ625" s="1058"/>
      <c r="CR625" s="1058"/>
      <c r="CS625" s="1058"/>
      <c r="CT625" s="1058"/>
      <c r="CU625" s="1058"/>
      <c r="CV625" s="1058"/>
      <c r="CW625" s="1058"/>
      <c r="CX625" s="1058"/>
      <c r="CY625" s="1058"/>
      <c r="CZ625" s="1058"/>
      <c r="DA625" s="1058"/>
      <c r="DB625" s="1058"/>
      <c r="DC625" s="1058"/>
      <c r="DD625" s="1058"/>
      <c r="DE625" s="1058"/>
      <c r="DF625" s="1058"/>
      <c r="DG625" s="1058"/>
      <c r="DH625" s="1058"/>
      <c r="DI625" s="1058"/>
      <c r="DJ625" s="1058"/>
      <c r="DK625" s="1058"/>
      <c r="DL625" s="1058"/>
      <c r="DM625" s="1058"/>
      <c r="DN625" s="1058"/>
      <c r="DO625" s="1058"/>
      <c r="DP625" s="1058"/>
      <c r="DQ625" s="1058"/>
      <c r="DR625" s="1058"/>
      <c r="DS625" s="1058"/>
      <c r="DT625" s="1058"/>
      <c r="DU625" s="1058"/>
      <c r="DV625" s="1058"/>
      <c r="DW625" s="1058"/>
      <c r="DX625" s="1058"/>
      <c r="DY625" s="1058"/>
      <c r="DZ625" s="1058"/>
      <c r="EA625" s="1058"/>
      <c r="EB625" s="1058"/>
      <c r="EC625" s="1058"/>
      <c r="ED625" s="1058"/>
      <c r="EE625" s="1058"/>
      <c r="EF625" s="1058"/>
      <c r="EG625" s="1058"/>
      <c r="EH625" s="1058"/>
      <c r="EI625" s="1058"/>
      <c r="EJ625" s="1058"/>
      <c r="EK625" s="1058"/>
      <c r="EL625" s="1058"/>
      <c r="EM625" s="1058"/>
      <c r="EN625" s="1058"/>
      <c r="EO625" s="1058"/>
      <c r="EP625" s="1058"/>
      <c r="EQ625" s="1058"/>
      <c r="ER625" s="1058"/>
      <c r="ES625" s="1058"/>
      <c r="ET625" s="1058"/>
      <c r="EU625" s="1058"/>
      <c r="EV625" s="1058"/>
      <c r="EW625" s="1058"/>
      <c r="EX625" s="1058"/>
      <c r="EY625" s="1058"/>
      <c r="EZ625" s="1058"/>
      <c r="FA625" s="1058"/>
      <c r="FB625" s="1058"/>
      <c r="FC625" s="1058"/>
      <c r="FD625" s="1058"/>
      <c r="FE625" s="1058"/>
      <c r="FF625" s="1058"/>
      <c r="FG625" s="1058"/>
      <c r="FH625" s="1058"/>
      <c r="FI625" s="1058"/>
      <c r="FJ625" s="1058"/>
      <c r="FK625" s="1058"/>
      <c r="FL625" s="1058"/>
      <c r="FM625" s="1058"/>
      <c r="FN625" s="1058"/>
      <c r="FO625" s="1058"/>
      <c r="FP625" s="1058"/>
      <c r="FQ625" s="1058"/>
      <c r="FR625" s="1058"/>
      <c r="FS625" s="1058"/>
      <c r="FT625" s="1058"/>
      <c r="FU625" s="1058"/>
      <c r="FV625" s="1058"/>
      <c r="FW625" s="1058"/>
      <c r="FX625" s="1058"/>
      <c r="FY625" s="1058"/>
      <c r="FZ625" s="1058"/>
      <c r="GA625" s="1058"/>
      <c r="GB625" s="1058"/>
      <c r="GC625" s="1058"/>
      <c r="GD625" s="1058"/>
      <c r="GE625" s="1058"/>
      <c r="GF625" s="1058"/>
      <c r="GG625" s="1058"/>
      <c r="GH625" s="1058"/>
      <c r="GI625" s="1058"/>
      <c r="GJ625" s="1058"/>
      <c r="GK625" s="1058"/>
      <c r="GL625" s="1058"/>
      <c r="GM625" s="1058"/>
      <c r="GN625" s="1058"/>
      <c r="GO625" s="1058"/>
      <c r="GP625" s="1058"/>
      <c r="GQ625" s="1058"/>
      <c r="GR625" s="1058"/>
      <c r="GS625" s="1058"/>
      <c r="GT625" s="1058"/>
      <c r="GU625" s="1058"/>
      <c r="GV625" s="1058"/>
      <c r="GW625" s="1058"/>
      <c r="GX625" s="1058"/>
      <c r="GY625" s="1058"/>
      <c r="GZ625" s="1058"/>
      <c r="HA625" s="1058"/>
      <c r="HB625" s="1058"/>
      <c r="HC625" s="1058"/>
      <c r="HD625" s="1058"/>
      <c r="HE625" s="1058"/>
      <c r="HF625" s="1058"/>
      <c r="HG625" s="1058"/>
      <c r="HH625" s="1058"/>
      <c r="HI625" s="1058"/>
      <c r="HJ625" s="1058"/>
      <c r="HK625" s="1058"/>
      <c r="HL625" s="1058"/>
      <c r="HM625" s="1058"/>
      <c r="HN625" s="1058"/>
      <c r="HO625" s="1058"/>
      <c r="HP625" s="1058"/>
      <c r="HQ625" s="1058"/>
      <c r="HR625" s="1058"/>
      <c r="HS625" s="1058"/>
      <c r="HT625" s="1058"/>
      <c r="HU625" s="1058"/>
      <c r="HV625" s="1058"/>
      <c r="HW625" s="1058"/>
      <c r="HX625" s="1058"/>
      <c r="HY625" s="1058"/>
      <c r="HZ625" s="1058"/>
      <c r="IA625" s="1058"/>
      <c r="IB625" s="1058"/>
      <c r="IC625" s="1058"/>
      <c r="ID625" s="1058"/>
      <c r="IE625" s="1058"/>
      <c r="IF625" s="1058"/>
      <c r="IG625" s="1058"/>
      <c r="IH625" s="1058"/>
      <c r="II625" s="1058"/>
      <c r="IJ625" s="1058"/>
      <c r="IK625" s="1058"/>
      <c r="IL625" s="1058"/>
      <c r="IM625" s="1058"/>
      <c r="IN625" s="1058"/>
      <c r="IO625" s="1058"/>
      <c r="IP625" s="1058"/>
      <c r="IQ625" s="1058"/>
      <c r="IR625" s="1058"/>
    </row>
    <row r="626" spans="1:252">
      <c r="A626" s="1421"/>
      <c r="B626" s="1422" t="s">
        <v>1658</v>
      </c>
      <c r="C626" s="1423"/>
      <c r="D626" s="1438" t="s">
        <v>856</v>
      </c>
      <c r="E626" s="1438">
        <v>1</v>
      </c>
      <c r="F626" s="1528"/>
      <c r="G626" s="1230">
        <f>+F626*E626</f>
        <v>0</v>
      </c>
      <c r="H626" s="1058"/>
      <c r="I626" s="1058"/>
      <c r="J626" s="1058"/>
      <c r="K626" s="1058"/>
      <c r="L626" s="1058"/>
      <c r="M626" s="1058"/>
      <c r="N626" s="1058"/>
      <c r="O626" s="1058"/>
      <c r="P626" s="1058"/>
      <c r="Q626" s="1058"/>
      <c r="R626" s="1058"/>
      <c r="S626" s="1058"/>
      <c r="T626" s="1058"/>
      <c r="U626" s="1058"/>
      <c r="V626" s="1058"/>
      <c r="W626" s="1058"/>
      <c r="X626" s="1058"/>
      <c r="Y626" s="1058"/>
      <c r="Z626" s="1058"/>
      <c r="AA626" s="1058"/>
      <c r="AB626" s="1058"/>
      <c r="AC626" s="1058"/>
      <c r="AD626" s="1058"/>
      <c r="AE626" s="1058"/>
      <c r="AF626" s="1058"/>
      <c r="AG626" s="1058"/>
      <c r="AH626" s="1058"/>
      <c r="AI626" s="1058"/>
      <c r="AJ626" s="1058"/>
      <c r="AK626" s="1058"/>
      <c r="AL626" s="1058"/>
      <c r="AM626" s="1058"/>
      <c r="AN626" s="1058"/>
      <c r="AO626" s="1058"/>
      <c r="AP626" s="1058"/>
      <c r="AQ626" s="1058"/>
      <c r="AR626" s="1058"/>
      <c r="AS626" s="1058"/>
      <c r="AT626" s="1058"/>
      <c r="AU626" s="1058"/>
      <c r="AV626" s="1058"/>
      <c r="AW626" s="1058"/>
      <c r="AX626" s="1058"/>
      <c r="AY626" s="1058"/>
      <c r="AZ626" s="1058"/>
      <c r="BA626" s="1058"/>
      <c r="BB626" s="1058"/>
      <c r="BC626" s="1058"/>
      <c r="BD626" s="1058"/>
      <c r="BE626" s="1058"/>
      <c r="BF626" s="1058"/>
      <c r="BG626" s="1058"/>
      <c r="BH626" s="1058"/>
      <c r="BI626" s="1058"/>
      <c r="BJ626" s="1058"/>
      <c r="BK626" s="1058"/>
      <c r="BL626" s="1058"/>
      <c r="BM626" s="1058"/>
      <c r="BN626" s="1058"/>
      <c r="BO626" s="1058"/>
      <c r="BP626" s="1058"/>
      <c r="BQ626" s="1058"/>
      <c r="BR626" s="1058"/>
      <c r="BS626" s="1058"/>
      <c r="BT626" s="1058"/>
      <c r="BU626" s="1058"/>
      <c r="BV626" s="1058"/>
      <c r="BW626" s="1058"/>
      <c r="BX626" s="1058"/>
      <c r="BY626" s="1058"/>
      <c r="BZ626" s="1058"/>
      <c r="CA626" s="1058"/>
      <c r="CB626" s="1058"/>
      <c r="CC626" s="1058"/>
      <c r="CD626" s="1058"/>
      <c r="CE626" s="1058"/>
      <c r="CF626" s="1058"/>
      <c r="CG626" s="1058"/>
      <c r="CH626" s="1058"/>
      <c r="CI626" s="1058"/>
      <c r="CJ626" s="1058"/>
      <c r="CK626" s="1058"/>
      <c r="CL626" s="1058"/>
      <c r="CM626" s="1058"/>
      <c r="CN626" s="1058"/>
      <c r="CO626" s="1058"/>
      <c r="CP626" s="1058"/>
      <c r="CQ626" s="1058"/>
      <c r="CR626" s="1058"/>
      <c r="CS626" s="1058"/>
      <c r="CT626" s="1058"/>
      <c r="CU626" s="1058"/>
      <c r="CV626" s="1058"/>
      <c r="CW626" s="1058"/>
      <c r="CX626" s="1058"/>
      <c r="CY626" s="1058"/>
      <c r="CZ626" s="1058"/>
      <c r="DA626" s="1058"/>
      <c r="DB626" s="1058"/>
      <c r="DC626" s="1058"/>
      <c r="DD626" s="1058"/>
      <c r="DE626" s="1058"/>
      <c r="DF626" s="1058"/>
      <c r="DG626" s="1058"/>
      <c r="DH626" s="1058"/>
      <c r="DI626" s="1058"/>
      <c r="DJ626" s="1058"/>
      <c r="DK626" s="1058"/>
      <c r="DL626" s="1058"/>
      <c r="DM626" s="1058"/>
      <c r="DN626" s="1058"/>
      <c r="DO626" s="1058"/>
      <c r="DP626" s="1058"/>
      <c r="DQ626" s="1058"/>
      <c r="DR626" s="1058"/>
      <c r="DS626" s="1058"/>
      <c r="DT626" s="1058"/>
      <c r="DU626" s="1058"/>
      <c r="DV626" s="1058"/>
      <c r="DW626" s="1058"/>
      <c r="DX626" s="1058"/>
      <c r="DY626" s="1058"/>
      <c r="DZ626" s="1058"/>
      <c r="EA626" s="1058"/>
      <c r="EB626" s="1058"/>
      <c r="EC626" s="1058"/>
      <c r="ED626" s="1058"/>
      <c r="EE626" s="1058"/>
      <c r="EF626" s="1058"/>
      <c r="EG626" s="1058"/>
      <c r="EH626" s="1058"/>
      <c r="EI626" s="1058"/>
      <c r="EJ626" s="1058"/>
      <c r="EK626" s="1058"/>
      <c r="EL626" s="1058"/>
      <c r="EM626" s="1058"/>
      <c r="EN626" s="1058"/>
      <c r="EO626" s="1058"/>
      <c r="EP626" s="1058"/>
      <c r="EQ626" s="1058"/>
      <c r="ER626" s="1058"/>
      <c r="ES626" s="1058"/>
      <c r="ET626" s="1058"/>
      <c r="EU626" s="1058"/>
      <c r="EV626" s="1058"/>
      <c r="EW626" s="1058"/>
      <c r="EX626" s="1058"/>
      <c r="EY626" s="1058"/>
      <c r="EZ626" s="1058"/>
      <c r="FA626" s="1058"/>
      <c r="FB626" s="1058"/>
      <c r="FC626" s="1058"/>
      <c r="FD626" s="1058"/>
      <c r="FE626" s="1058"/>
      <c r="FF626" s="1058"/>
      <c r="FG626" s="1058"/>
      <c r="FH626" s="1058"/>
      <c r="FI626" s="1058"/>
      <c r="FJ626" s="1058"/>
      <c r="FK626" s="1058"/>
      <c r="FL626" s="1058"/>
      <c r="FM626" s="1058"/>
      <c r="FN626" s="1058"/>
      <c r="FO626" s="1058"/>
      <c r="FP626" s="1058"/>
      <c r="FQ626" s="1058"/>
      <c r="FR626" s="1058"/>
      <c r="FS626" s="1058"/>
      <c r="FT626" s="1058"/>
      <c r="FU626" s="1058"/>
      <c r="FV626" s="1058"/>
      <c r="FW626" s="1058"/>
      <c r="FX626" s="1058"/>
      <c r="FY626" s="1058"/>
      <c r="FZ626" s="1058"/>
      <c r="GA626" s="1058"/>
      <c r="GB626" s="1058"/>
      <c r="GC626" s="1058"/>
      <c r="GD626" s="1058"/>
      <c r="GE626" s="1058"/>
      <c r="GF626" s="1058"/>
      <c r="GG626" s="1058"/>
      <c r="GH626" s="1058"/>
      <c r="GI626" s="1058"/>
      <c r="GJ626" s="1058"/>
      <c r="GK626" s="1058"/>
      <c r="GL626" s="1058"/>
      <c r="GM626" s="1058"/>
      <c r="GN626" s="1058"/>
      <c r="GO626" s="1058"/>
      <c r="GP626" s="1058"/>
      <c r="GQ626" s="1058"/>
      <c r="GR626" s="1058"/>
      <c r="GS626" s="1058"/>
      <c r="GT626" s="1058"/>
      <c r="GU626" s="1058"/>
      <c r="GV626" s="1058"/>
      <c r="GW626" s="1058"/>
      <c r="GX626" s="1058"/>
      <c r="GY626" s="1058"/>
      <c r="GZ626" s="1058"/>
      <c r="HA626" s="1058"/>
      <c r="HB626" s="1058"/>
      <c r="HC626" s="1058"/>
      <c r="HD626" s="1058"/>
      <c r="HE626" s="1058"/>
      <c r="HF626" s="1058"/>
      <c r="HG626" s="1058"/>
      <c r="HH626" s="1058"/>
      <c r="HI626" s="1058"/>
      <c r="HJ626" s="1058"/>
      <c r="HK626" s="1058"/>
      <c r="HL626" s="1058"/>
      <c r="HM626" s="1058"/>
      <c r="HN626" s="1058"/>
      <c r="HO626" s="1058"/>
      <c r="HP626" s="1058"/>
      <c r="HQ626" s="1058"/>
      <c r="HR626" s="1058"/>
      <c r="HS626" s="1058"/>
      <c r="HT626" s="1058"/>
      <c r="HU626" s="1058"/>
      <c r="HV626" s="1058"/>
      <c r="HW626" s="1058"/>
      <c r="HX626" s="1058"/>
      <c r="HY626" s="1058"/>
      <c r="HZ626" s="1058"/>
      <c r="IA626" s="1058"/>
      <c r="IB626" s="1058"/>
      <c r="IC626" s="1058"/>
      <c r="ID626" s="1058"/>
      <c r="IE626" s="1058"/>
      <c r="IF626" s="1058"/>
      <c r="IG626" s="1058"/>
      <c r="IH626" s="1058"/>
      <c r="II626" s="1058"/>
      <c r="IJ626" s="1058"/>
      <c r="IK626" s="1058"/>
      <c r="IL626" s="1058"/>
      <c r="IM626" s="1058"/>
      <c r="IN626" s="1058"/>
      <c r="IO626" s="1058"/>
      <c r="IP626" s="1058"/>
      <c r="IQ626" s="1058"/>
      <c r="IR626" s="1058"/>
    </row>
    <row r="627" spans="1:252">
      <c r="A627" s="1421"/>
      <c r="B627" s="1422"/>
      <c r="C627" s="1423"/>
      <c r="D627" s="1438"/>
      <c r="E627" s="1438"/>
      <c r="F627" s="1526"/>
      <c r="G627" s="1407"/>
      <c r="H627" s="1058"/>
      <c r="I627" s="1058"/>
      <c r="J627" s="1058"/>
      <c r="K627" s="1058"/>
      <c r="L627" s="1058"/>
      <c r="M627" s="1058"/>
      <c r="N627" s="1058"/>
      <c r="O627" s="1058"/>
      <c r="P627" s="1058"/>
      <c r="Q627" s="1058"/>
      <c r="R627" s="1058"/>
      <c r="S627" s="1058"/>
      <c r="T627" s="1058"/>
      <c r="U627" s="1058"/>
      <c r="V627" s="1058"/>
      <c r="W627" s="1058"/>
      <c r="X627" s="1058"/>
      <c r="Y627" s="1058"/>
      <c r="Z627" s="1058"/>
      <c r="AA627" s="1058"/>
      <c r="AB627" s="1058"/>
      <c r="AC627" s="1058"/>
      <c r="AD627" s="1058"/>
      <c r="AE627" s="1058"/>
      <c r="AF627" s="1058"/>
      <c r="AG627" s="1058"/>
      <c r="AH627" s="1058"/>
      <c r="AI627" s="1058"/>
      <c r="AJ627" s="1058"/>
      <c r="AK627" s="1058"/>
      <c r="AL627" s="1058"/>
      <c r="AM627" s="1058"/>
      <c r="AN627" s="1058"/>
      <c r="AO627" s="1058"/>
      <c r="AP627" s="1058"/>
      <c r="AQ627" s="1058"/>
      <c r="AR627" s="1058"/>
      <c r="AS627" s="1058"/>
      <c r="AT627" s="1058"/>
      <c r="AU627" s="1058"/>
      <c r="AV627" s="1058"/>
      <c r="AW627" s="1058"/>
      <c r="AX627" s="1058"/>
      <c r="AY627" s="1058"/>
      <c r="AZ627" s="1058"/>
      <c r="BA627" s="1058"/>
      <c r="BB627" s="1058"/>
      <c r="BC627" s="1058"/>
      <c r="BD627" s="1058"/>
      <c r="BE627" s="1058"/>
      <c r="BF627" s="1058"/>
      <c r="BG627" s="1058"/>
      <c r="BH627" s="1058"/>
      <c r="BI627" s="1058"/>
      <c r="BJ627" s="1058"/>
      <c r="BK627" s="1058"/>
      <c r="BL627" s="1058"/>
      <c r="BM627" s="1058"/>
      <c r="BN627" s="1058"/>
      <c r="BO627" s="1058"/>
      <c r="BP627" s="1058"/>
      <c r="BQ627" s="1058"/>
      <c r="BR627" s="1058"/>
      <c r="BS627" s="1058"/>
      <c r="BT627" s="1058"/>
      <c r="BU627" s="1058"/>
      <c r="BV627" s="1058"/>
      <c r="BW627" s="1058"/>
      <c r="BX627" s="1058"/>
      <c r="BY627" s="1058"/>
      <c r="BZ627" s="1058"/>
      <c r="CA627" s="1058"/>
      <c r="CB627" s="1058"/>
      <c r="CC627" s="1058"/>
      <c r="CD627" s="1058"/>
      <c r="CE627" s="1058"/>
      <c r="CF627" s="1058"/>
      <c r="CG627" s="1058"/>
      <c r="CH627" s="1058"/>
      <c r="CI627" s="1058"/>
      <c r="CJ627" s="1058"/>
      <c r="CK627" s="1058"/>
      <c r="CL627" s="1058"/>
      <c r="CM627" s="1058"/>
      <c r="CN627" s="1058"/>
      <c r="CO627" s="1058"/>
      <c r="CP627" s="1058"/>
      <c r="CQ627" s="1058"/>
      <c r="CR627" s="1058"/>
      <c r="CS627" s="1058"/>
      <c r="CT627" s="1058"/>
      <c r="CU627" s="1058"/>
      <c r="CV627" s="1058"/>
      <c r="CW627" s="1058"/>
      <c r="CX627" s="1058"/>
      <c r="CY627" s="1058"/>
      <c r="CZ627" s="1058"/>
      <c r="DA627" s="1058"/>
      <c r="DB627" s="1058"/>
      <c r="DC627" s="1058"/>
      <c r="DD627" s="1058"/>
      <c r="DE627" s="1058"/>
      <c r="DF627" s="1058"/>
      <c r="DG627" s="1058"/>
      <c r="DH627" s="1058"/>
      <c r="DI627" s="1058"/>
      <c r="DJ627" s="1058"/>
      <c r="DK627" s="1058"/>
      <c r="DL627" s="1058"/>
      <c r="DM627" s="1058"/>
      <c r="DN627" s="1058"/>
      <c r="DO627" s="1058"/>
      <c r="DP627" s="1058"/>
      <c r="DQ627" s="1058"/>
      <c r="DR627" s="1058"/>
      <c r="DS627" s="1058"/>
      <c r="DT627" s="1058"/>
      <c r="DU627" s="1058"/>
      <c r="DV627" s="1058"/>
      <c r="DW627" s="1058"/>
      <c r="DX627" s="1058"/>
      <c r="DY627" s="1058"/>
      <c r="DZ627" s="1058"/>
      <c r="EA627" s="1058"/>
      <c r="EB627" s="1058"/>
      <c r="EC627" s="1058"/>
      <c r="ED627" s="1058"/>
      <c r="EE627" s="1058"/>
      <c r="EF627" s="1058"/>
      <c r="EG627" s="1058"/>
      <c r="EH627" s="1058"/>
      <c r="EI627" s="1058"/>
      <c r="EJ627" s="1058"/>
      <c r="EK627" s="1058"/>
      <c r="EL627" s="1058"/>
      <c r="EM627" s="1058"/>
      <c r="EN627" s="1058"/>
      <c r="EO627" s="1058"/>
      <c r="EP627" s="1058"/>
      <c r="EQ627" s="1058"/>
      <c r="ER627" s="1058"/>
      <c r="ES627" s="1058"/>
      <c r="ET627" s="1058"/>
      <c r="EU627" s="1058"/>
      <c r="EV627" s="1058"/>
      <c r="EW627" s="1058"/>
      <c r="EX627" s="1058"/>
      <c r="EY627" s="1058"/>
      <c r="EZ627" s="1058"/>
      <c r="FA627" s="1058"/>
      <c r="FB627" s="1058"/>
      <c r="FC627" s="1058"/>
      <c r="FD627" s="1058"/>
      <c r="FE627" s="1058"/>
      <c r="FF627" s="1058"/>
      <c r="FG627" s="1058"/>
      <c r="FH627" s="1058"/>
      <c r="FI627" s="1058"/>
      <c r="FJ627" s="1058"/>
      <c r="FK627" s="1058"/>
      <c r="FL627" s="1058"/>
      <c r="FM627" s="1058"/>
      <c r="FN627" s="1058"/>
      <c r="FO627" s="1058"/>
      <c r="FP627" s="1058"/>
      <c r="FQ627" s="1058"/>
      <c r="FR627" s="1058"/>
      <c r="FS627" s="1058"/>
      <c r="FT627" s="1058"/>
      <c r="FU627" s="1058"/>
      <c r="FV627" s="1058"/>
      <c r="FW627" s="1058"/>
      <c r="FX627" s="1058"/>
      <c r="FY627" s="1058"/>
      <c r="FZ627" s="1058"/>
      <c r="GA627" s="1058"/>
      <c r="GB627" s="1058"/>
      <c r="GC627" s="1058"/>
      <c r="GD627" s="1058"/>
      <c r="GE627" s="1058"/>
      <c r="GF627" s="1058"/>
      <c r="GG627" s="1058"/>
      <c r="GH627" s="1058"/>
      <c r="GI627" s="1058"/>
      <c r="GJ627" s="1058"/>
      <c r="GK627" s="1058"/>
      <c r="GL627" s="1058"/>
      <c r="GM627" s="1058"/>
      <c r="GN627" s="1058"/>
      <c r="GO627" s="1058"/>
      <c r="GP627" s="1058"/>
      <c r="GQ627" s="1058"/>
      <c r="GR627" s="1058"/>
      <c r="GS627" s="1058"/>
      <c r="GT627" s="1058"/>
      <c r="GU627" s="1058"/>
      <c r="GV627" s="1058"/>
      <c r="GW627" s="1058"/>
      <c r="GX627" s="1058"/>
      <c r="GY627" s="1058"/>
      <c r="GZ627" s="1058"/>
      <c r="HA627" s="1058"/>
      <c r="HB627" s="1058"/>
      <c r="HC627" s="1058"/>
      <c r="HD627" s="1058"/>
      <c r="HE627" s="1058"/>
      <c r="HF627" s="1058"/>
      <c r="HG627" s="1058"/>
      <c r="HH627" s="1058"/>
      <c r="HI627" s="1058"/>
      <c r="HJ627" s="1058"/>
      <c r="HK627" s="1058"/>
      <c r="HL627" s="1058"/>
      <c r="HM627" s="1058"/>
      <c r="HN627" s="1058"/>
      <c r="HO627" s="1058"/>
      <c r="HP627" s="1058"/>
      <c r="HQ627" s="1058"/>
      <c r="HR627" s="1058"/>
      <c r="HS627" s="1058"/>
      <c r="HT627" s="1058"/>
      <c r="HU627" s="1058"/>
      <c r="HV627" s="1058"/>
      <c r="HW627" s="1058"/>
      <c r="HX627" s="1058"/>
      <c r="HY627" s="1058"/>
      <c r="HZ627" s="1058"/>
      <c r="IA627" s="1058"/>
      <c r="IB627" s="1058"/>
      <c r="IC627" s="1058"/>
      <c r="ID627" s="1058"/>
      <c r="IE627" s="1058"/>
      <c r="IF627" s="1058"/>
      <c r="IG627" s="1058"/>
      <c r="IH627" s="1058"/>
      <c r="II627" s="1058"/>
      <c r="IJ627" s="1058"/>
      <c r="IK627" s="1058"/>
      <c r="IL627" s="1058"/>
      <c r="IM627" s="1058"/>
      <c r="IN627" s="1058"/>
      <c r="IO627" s="1058"/>
      <c r="IP627" s="1058"/>
      <c r="IQ627" s="1058"/>
      <c r="IR627" s="1058"/>
    </row>
    <row r="628" spans="1:252" ht="51">
      <c r="A628" s="1439" t="s">
        <v>33</v>
      </c>
      <c r="B628" s="1440" t="s">
        <v>1657</v>
      </c>
      <c r="C628" s="701"/>
      <c r="D628" s="1441"/>
      <c r="E628" s="1442"/>
      <c r="F628" s="1526"/>
      <c r="G628" s="1407"/>
      <c r="H628" s="1058"/>
      <c r="I628" s="1058"/>
      <c r="J628" s="1058"/>
      <c r="K628" s="1058"/>
      <c r="L628" s="1058"/>
      <c r="M628" s="1058"/>
      <c r="N628" s="1058"/>
      <c r="O628" s="1058"/>
      <c r="P628" s="1058"/>
      <c r="Q628" s="1058"/>
      <c r="R628" s="1058"/>
      <c r="S628" s="1058"/>
      <c r="T628" s="1058"/>
      <c r="U628" s="1058"/>
      <c r="V628" s="1058"/>
      <c r="W628" s="1058"/>
      <c r="X628" s="1058"/>
      <c r="Y628" s="1058"/>
      <c r="Z628" s="1058"/>
      <c r="AA628" s="1058"/>
      <c r="AB628" s="1058"/>
      <c r="AC628" s="1058"/>
      <c r="AD628" s="1058"/>
      <c r="AE628" s="1058"/>
      <c r="AF628" s="1058"/>
      <c r="AG628" s="1058"/>
      <c r="AH628" s="1058"/>
      <c r="AI628" s="1058"/>
      <c r="AJ628" s="1058"/>
      <c r="AK628" s="1058"/>
      <c r="AL628" s="1058"/>
      <c r="AM628" s="1058"/>
      <c r="AN628" s="1058"/>
      <c r="AO628" s="1058"/>
      <c r="AP628" s="1058"/>
      <c r="AQ628" s="1058"/>
      <c r="AR628" s="1058"/>
      <c r="AS628" s="1058"/>
      <c r="AT628" s="1058"/>
      <c r="AU628" s="1058"/>
      <c r="AV628" s="1058"/>
      <c r="AW628" s="1058"/>
      <c r="AX628" s="1058"/>
      <c r="AY628" s="1058"/>
      <c r="AZ628" s="1058"/>
      <c r="BA628" s="1058"/>
      <c r="BB628" s="1058"/>
      <c r="BC628" s="1058"/>
      <c r="BD628" s="1058"/>
      <c r="BE628" s="1058"/>
      <c r="BF628" s="1058"/>
      <c r="BG628" s="1058"/>
      <c r="BH628" s="1058"/>
      <c r="BI628" s="1058"/>
      <c r="BJ628" s="1058"/>
      <c r="BK628" s="1058"/>
      <c r="BL628" s="1058"/>
      <c r="BM628" s="1058"/>
      <c r="BN628" s="1058"/>
      <c r="BO628" s="1058"/>
      <c r="BP628" s="1058"/>
      <c r="BQ628" s="1058"/>
      <c r="BR628" s="1058"/>
      <c r="BS628" s="1058"/>
      <c r="BT628" s="1058"/>
      <c r="BU628" s="1058"/>
      <c r="BV628" s="1058"/>
      <c r="BW628" s="1058"/>
      <c r="BX628" s="1058"/>
      <c r="BY628" s="1058"/>
      <c r="BZ628" s="1058"/>
      <c r="CA628" s="1058"/>
      <c r="CB628" s="1058"/>
      <c r="CC628" s="1058"/>
      <c r="CD628" s="1058"/>
      <c r="CE628" s="1058"/>
      <c r="CF628" s="1058"/>
      <c r="CG628" s="1058"/>
      <c r="CH628" s="1058"/>
      <c r="CI628" s="1058"/>
      <c r="CJ628" s="1058"/>
      <c r="CK628" s="1058"/>
      <c r="CL628" s="1058"/>
      <c r="CM628" s="1058"/>
      <c r="CN628" s="1058"/>
      <c r="CO628" s="1058"/>
      <c r="CP628" s="1058"/>
      <c r="CQ628" s="1058"/>
      <c r="CR628" s="1058"/>
      <c r="CS628" s="1058"/>
      <c r="CT628" s="1058"/>
      <c r="CU628" s="1058"/>
      <c r="CV628" s="1058"/>
      <c r="CW628" s="1058"/>
      <c r="CX628" s="1058"/>
      <c r="CY628" s="1058"/>
      <c r="CZ628" s="1058"/>
      <c r="DA628" s="1058"/>
      <c r="DB628" s="1058"/>
      <c r="DC628" s="1058"/>
      <c r="DD628" s="1058"/>
      <c r="DE628" s="1058"/>
      <c r="DF628" s="1058"/>
      <c r="DG628" s="1058"/>
      <c r="DH628" s="1058"/>
      <c r="DI628" s="1058"/>
      <c r="DJ628" s="1058"/>
      <c r="DK628" s="1058"/>
      <c r="DL628" s="1058"/>
      <c r="DM628" s="1058"/>
      <c r="DN628" s="1058"/>
      <c r="DO628" s="1058"/>
      <c r="DP628" s="1058"/>
      <c r="DQ628" s="1058"/>
      <c r="DR628" s="1058"/>
      <c r="DS628" s="1058"/>
      <c r="DT628" s="1058"/>
      <c r="DU628" s="1058"/>
      <c r="DV628" s="1058"/>
      <c r="DW628" s="1058"/>
      <c r="DX628" s="1058"/>
      <c r="DY628" s="1058"/>
      <c r="DZ628" s="1058"/>
      <c r="EA628" s="1058"/>
      <c r="EB628" s="1058"/>
      <c r="EC628" s="1058"/>
      <c r="ED628" s="1058"/>
      <c r="EE628" s="1058"/>
      <c r="EF628" s="1058"/>
      <c r="EG628" s="1058"/>
      <c r="EH628" s="1058"/>
      <c r="EI628" s="1058"/>
      <c r="EJ628" s="1058"/>
      <c r="EK628" s="1058"/>
      <c r="EL628" s="1058"/>
      <c r="EM628" s="1058"/>
      <c r="EN628" s="1058"/>
      <c r="EO628" s="1058"/>
      <c r="EP628" s="1058"/>
      <c r="EQ628" s="1058"/>
      <c r="ER628" s="1058"/>
      <c r="ES628" s="1058"/>
      <c r="ET628" s="1058"/>
      <c r="EU628" s="1058"/>
      <c r="EV628" s="1058"/>
      <c r="EW628" s="1058"/>
      <c r="EX628" s="1058"/>
      <c r="EY628" s="1058"/>
      <c r="EZ628" s="1058"/>
      <c r="FA628" s="1058"/>
      <c r="FB628" s="1058"/>
      <c r="FC628" s="1058"/>
      <c r="FD628" s="1058"/>
      <c r="FE628" s="1058"/>
      <c r="FF628" s="1058"/>
      <c r="FG628" s="1058"/>
      <c r="FH628" s="1058"/>
      <c r="FI628" s="1058"/>
      <c r="FJ628" s="1058"/>
      <c r="FK628" s="1058"/>
      <c r="FL628" s="1058"/>
      <c r="FM628" s="1058"/>
      <c r="FN628" s="1058"/>
      <c r="FO628" s="1058"/>
      <c r="FP628" s="1058"/>
      <c r="FQ628" s="1058"/>
      <c r="FR628" s="1058"/>
      <c r="FS628" s="1058"/>
      <c r="FT628" s="1058"/>
      <c r="FU628" s="1058"/>
      <c r="FV628" s="1058"/>
      <c r="FW628" s="1058"/>
      <c r="FX628" s="1058"/>
      <c r="FY628" s="1058"/>
      <c r="FZ628" s="1058"/>
      <c r="GA628" s="1058"/>
      <c r="GB628" s="1058"/>
      <c r="GC628" s="1058"/>
      <c r="GD628" s="1058"/>
      <c r="GE628" s="1058"/>
      <c r="GF628" s="1058"/>
      <c r="GG628" s="1058"/>
      <c r="GH628" s="1058"/>
      <c r="GI628" s="1058"/>
      <c r="GJ628" s="1058"/>
      <c r="GK628" s="1058"/>
      <c r="GL628" s="1058"/>
      <c r="GM628" s="1058"/>
      <c r="GN628" s="1058"/>
      <c r="GO628" s="1058"/>
      <c r="GP628" s="1058"/>
      <c r="GQ628" s="1058"/>
      <c r="GR628" s="1058"/>
      <c r="GS628" s="1058"/>
      <c r="GT628" s="1058"/>
      <c r="GU628" s="1058"/>
      <c r="GV628" s="1058"/>
      <c r="GW628" s="1058"/>
      <c r="GX628" s="1058"/>
      <c r="GY628" s="1058"/>
      <c r="GZ628" s="1058"/>
      <c r="HA628" s="1058"/>
      <c r="HB628" s="1058"/>
      <c r="HC628" s="1058"/>
      <c r="HD628" s="1058"/>
      <c r="HE628" s="1058"/>
      <c r="HF628" s="1058"/>
      <c r="HG628" s="1058"/>
      <c r="HH628" s="1058"/>
      <c r="HI628" s="1058"/>
      <c r="HJ628" s="1058"/>
      <c r="HK628" s="1058"/>
      <c r="HL628" s="1058"/>
      <c r="HM628" s="1058"/>
      <c r="HN628" s="1058"/>
      <c r="HO628" s="1058"/>
      <c r="HP628" s="1058"/>
      <c r="HQ628" s="1058"/>
      <c r="HR628" s="1058"/>
      <c r="HS628" s="1058"/>
      <c r="HT628" s="1058"/>
      <c r="HU628" s="1058"/>
      <c r="HV628" s="1058"/>
      <c r="HW628" s="1058"/>
      <c r="HX628" s="1058"/>
      <c r="HY628" s="1058"/>
      <c r="HZ628" s="1058"/>
      <c r="IA628" s="1058"/>
      <c r="IB628" s="1058"/>
      <c r="IC628" s="1058"/>
      <c r="ID628" s="1058"/>
      <c r="IE628" s="1058"/>
      <c r="IF628" s="1058"/>
      <c r="IG628" s="1058"/>
      <c r="IH628" s="1058"/>
      <c r="II628" s="1058"/>
      <c r="IJ628" s="1058"/>
      <c r="IK628" s="1058"/>
      <c r="IL628" s="1058"/>
      <c r="IM628" s="1058"/>
      <c r="IN628" s="1058"/>
      <c r="IO628" s="1058"/>
      <c r="IP628" s="1058"/>
      <c r="IQ628" s="1058"/>
      <c r="IR628" s="1058"/>
    </row>
    <row r="629" spans="1:252">
      <c r="A629" s="1439"/>
      <c r="B629" s="1440" t="s">
        <v>1656</v>
      </c>
      <c r="C629" s="701"/>
      <c r="D629" s="1441" t="s">
        <v>216</v>
      </c>
      <c r="E629" s="1442">
        <v>44</v>
      </c>
      <c r="F629" s="1528"/>
      <c r="G629" s="1230">
        <f>+F629*E629</f>
        <v>0</v>
      </c>
      <c r="H629" s="1058"/>
      <c r="I629" s="1058"/>
      <c r="J629" s="1058"/>
      <c r="K629" s="1058"/>
      <c r="L629" s="1058"/>
      <c r="M629" s="1058"/>
      <c r="N629" s="1058"/>
      <c r="O629" s="1058"/>
      <c r="P629" s="1058"/>
      <c r="Q629" s="1058"/>
      <c r="R629" s="1058"/>
      <c r="S629" s="1058"/>
      <c r="T629" s="1058"/>
      <c r="U629" s="1058"/>
      <c r="V629" s="1058"/>
      <c r="W629" s="1058"/>
      <c r="X629" s="1058"/>
      <c r="Y629" s="1058"/>
      <c r="Z629" s="1058"/>
      <c r="AA629" s="1058"/>
      <c r="AB629" s="1058"/>
      <c r="AC629" s="1058"/>
      <c r="AD629" s="1058"/>
      <c r="AE629" s="1058"/>
      <c r="AF629" s="1058"/>
      <c r="AG629" s="1058"/>
      <c r="AH629" s="1058"/>
      <c r="AI629" s="1058"/>
      <c r="AJ629" s="1058"/>
      <c r="AK629" s="1058"/>
      <c r="AL629" s="1058"/>
      <c r="AM629" s="1058"/>
      <c r="AN629" s="1058"/>
      <c r="AO629" s="1058"/>
      <c r="AP629" s="1058"/>
      <c r="AQ629" s="1058"/>
      <c r="AR629" s="1058"/>
      <c r="AS629" s="1058"/>
      <c r="AT629" s="1058"/>
      <c r="AU629" s="1058"/>
      <c r="AV629" s="1058"/>
      <c r="AW629" s="1058"/>
      <c r="AX629" s="1058"/>
      <c r="AY629" s="1058"/>
      <c r="AZ629" s="1058"/>
      <c r="BA629" s="1058"/>
      <c r="BB629" s="1058"/>
      <c r="BC629" s="1058"/>
      <c r="BD629" s="1058"/>
      <c r="BE629" s="1058"/>
      <c r="BF629" s="1058"/>
      <c r="BG629" s="1058"/>
      <c r="BH629" s="1058"/>
      <c r="BI629" s="1058"/>
      <c r="BJ629" s="1058"/>
      <c r="BK629" s="1058"/>
      <c r="BL629" s="1058"/>
      <c r="BM629" s="1058"/>
      <c r="BN629" s="1058"/>
      <c r="BO629" s="1058"/>
      <c r="BP629" s="1058"/>
      <c r="BQ629" s="1058"/>
      <c r="BR629" s="1058"/>
      <c r="BS629" s="1058"/>
      <c r="BT629" s="1058"/>
      <c r="BU629" s="1058"/>
      <c r="BV629" s="1058"/>
      <c r="BW629" s="1058"/>
      <c r="BX629" s="1058"/>
      <c r="BY629" s="1058"/>
      <c r="BZ629" s="1058"/>
      <c r="CA629" s="1058"/>
      <c r="CB629" s="1058"/>
      <c r="CC629" s="1058"/>
      <c r="CD629" s="1058"/>
      <c r="CE629" s="1058"/>
      <c r="CF629" s="1058"/>
      <c r="CG629" s="1058"/>
      <c r="CH629" s="1058"/>
      <c r="CI629" s="1058"/>
      <c r="CJ629" s="1058"/>
      <c r="CK629" s="1058"/>
      <c r="CL629" s="1058"/>
      <c r="CM629" s="1058"/>
      <c r="CN629" s="1058"/>
      <c r="CO629" s="1058"/>
      <c r="CP629" s="1058"/>
      <c r="CQ629" s="1058"/>
      <c r="CR629" s="1058"/>
      <c r="CS629" s="1058"/>
      <c r="CT629" s="1058"/>
      <c r="CU629" s="1058"/>
      <c r="CV629" s="1058"/>
      <c r="CW629" s="1058"/>
      <c r="CX629" s="1058"/>
      <c r="CY629" s="1058"/>
      <c r="CZ629" s="1058"/>
      <c r="DA629" s="1058"/>
      <c r="DB629" s="1058"/>
      <c r="DC629" s="1058"/>
      <c r="DD629" s="1058"/>
      <c r="DE629" s="1058"/>
      <c r="DF629" s="1058"/>
      <c r="DG629" s="1058"/>
      <c r="DH629" s="1058"/>
      <c r="DI629" s="1058"/>
      <c r="DJ629" s="1058"/>
      <c r="DK629" s="1058"/>
      <c r="DL629" s="1058"/>
      <c r="DM629" s="1058"/>
      <c r="DN629" s="1058"/>
      <c r="DO629" s="1058"/>
      <c r="DP629" s="1058"/>
      <c r="DQ629" s="1058"/>
      <c r="DR629" s="1058"/>
      <c r="DS629" s="1058"/>
      <c r="DT629" s="1058"/>
      <c r="DU629" s="1058"/>
      <c r="DV629" s="1058"/>
      <c r="DW629" s="1058"/>
      <c r="DX629" s="1058"/>
      <c r="DY629" s="1058"/>
      <c r="DZ629" s="1058"/>
      <c r="EA629" s="1058"/>
      <c r="EB629" s="1058"/>
      <c r="EC629" s="1058"/>
      <c r="ED629" s="1058"/>
      <c r="EE629" s="1058"/>
      <c r="EF629" s="1058"/>
      <c r="EG629" s="1058"/>
      <c r="EH629" s="1058"/>
      <c r="EI629" s="1058"/>
      <c r="EJ629" s="1058"/>
      <c r="EK629" s="1058"/>
      <c r="EL629" s="1058"/>
      <c r="EM629" s="1058"/>
      <c r="EN629" s="1058"/>
      <c r="EO629" s="1058"/>
      <c r="EP629" s="1058"/>
      <c r="EQ629" s="1058"/>
      <c r="ER629" s="1058"/>
      <c r="ES629" s="1058"/>
      <c r="ET629" s="1058"/>
      <c r="EU629" s="1058"/>
      <c r="EV629" s="1058"/>
      <c r="EW629" s="1058"/>
      <c r="EX629" s="1058"/>
      <c r="EY629" s="1058"/>
      <c r="EZ629" s="1058"/>
      <c r="FA629" s="1058"/>
      <c r="FB629" s="1058"/>
      <c r="FC629" s="1058"/>
      <c r="FD629" s="1058"/>
      <c r="FE629" s="1058"/>
      <c r="FF629" s="1058"/>
      <c r="FG629" s="1058"/>
      <c r="FH629" s="1058"/>
      <c r="FI629" s="1058"/>
      <c r="FJ629" s="1058"/>
      <c r="FK629" s="1058"/>
      <c r="FL629" s="1058"/>
      <c r="FM629" s="1058"/>
      <c r="FN629" s="1058"/>
      <c r="FO629" s="1058"/>
      <c r="FP629" s="1058"/>
      <c r="FQ629" s="1058"/>
      <c r="FR629" s="1058"/>
      <c r="FS629" s="1058"/>
      <c r="FT629" s="1058"/>
      <c r="FU629" s="1058"/>
      <c r="FV629" s="1058"/>
      <c r="FW629" s="1058"/>
      <c r="FX629" s="1058"/>
      <c r="FY629" s="1058"/>
      <c r="FZ629" s="1058"/>
      <c r="GA629" s="1058"/>
      <c r="GB629" s="1058"/>
      <c r="GC629" s="1058"/>
      <c r="GD629" s="1058"/>
      <c r="GE629" s="1058"/>
      <c r="GF629" s="1058"/>
      <c r="GG629" s="1058"/>
      <c r="GH629" s="1058"/>
      <c r="GI629" s="1058"/>
      <c r="GJ629" s="1058"/>
      <c r="GK629" s="1058"/>
      <c r="GL629" s="1058"/>
      <c r="GM629" s="1058"/>
      <c r="GN629" s="1058"/>
      <c r="GO629" s="1058"/>
      <c r="GP629" s="1058"/>
      <c r="GQ629" s="1058"/>
      <c r="GR629" s="1058"/>
      <c r="GS629" s="1058"/>
      <c r="GT629" s="1058"/>
      <c r="GU629" s="1058"/>
      <c r="GV629" s="1058"/>
      <c r="GW629" s="1058"/>
      <c r="GX629" s="1058"/>
      <c r="GY629" s="1058"/>
      <c r="GZ629" s="1058"/>
      <c r="HA629" s="1058"/>
      <c r="HB629" s="1058"/>
      <c r="HC629" s="1058"/>
      <c r="HD629" s="1058"/>
      <c r="HE629" s="1058"/>
      <c r="HF629" s="1058"/>
      <c r="HG629" s="1058"/>
      <c r="HH629" s="1058"/>
      <c r="HI629" s="1058"/>
      <c r="HJ629" s="1058"/>
      <c r="HK629" s="1058"/>
      <c r="HL629" s="1058"/>
      <c r="HM629" s="1058"/>
      <c r="HN629" s="1058"/>
      <c r="HO629" s="1058"/>
      <c r="HP629" s="1058"/>
      <c r="HQ629" s="1058"/>
      <c r="HR629" s="1058"/>
      <c r="HS629" s="1058"/>
      <c r="HT629" s="1058"/>
      <c r="HU629" s="1058"/>
      <c r="HV629" s="1058"/>
      <c r="HW629" s="1058"/>
      <c r="HX629" s="1058"/>
      <c r="HY629" s="1058"/>
      <c r="HZ629" s="1058"/>
      <c r="IA629" s="1058"/>
      <c r="IB629" s="1058"/>
      <c r="IC629" s="1058"/>
      <c r="ID629" s="1058"/>
      <c r="IE629" s="1058"/>
      <c r="IF629" s="1058"/>
      <c r="IG629" s="1058"/>
      <c r="IH629" s="1058"/>
      <c r="II629" s="1058"/>
      <c r="IJ629" s="1058"/>
      <c r="IK629" s="1058"/>
      <c r="IL629" s="1058"/>
      <c r="IM629" s="1058"/>
      <c r="IN629" s="1058"/>
      <c r="IO629" s="1058"/>
      <c r="IP629" s="1058"/>
      <c r="IQ629" s="1058"/>
      <c r="IR629" s="1058"/>
    </row>
    <row r="630" spans="1:252">
      <c r="A630" s="1439"/>
      <c r="B630" s="1440" t="s">
        <v>1654</v>
      </c>
      <c r="C630" s="701"/>
      <c r="D630" s="1441" t="s">
        <v>216</v>
      </c>
      <c r="E630" s="1442">
        <v>35</v>
      </c>
      <c r="F630" s="1528"/>
      <c r="G630" s="1230">
        <f>+F630*E630</f>
        <v>0</v>
      </c>
      <c r="H630" s="1058"/>
      <c r="I630" s="1058"/>
      <c r="J630" s="1058"/>
      <c r="K630" s="1058"/>
      <c r="L630" s="1058"/>
      <c r="M630" s="1058"/>
      <c r="N630" s="1058"/>
      <c r="O630" s="1058"/>
      <c r="P630" s="1058"/>
      <c r="Q630" s="1058"/>
      <c r="R630" s="1058"/>
      <c r="S630" s="1058"/>
      <c r="T630" s="1058"/>
      <c r="U630" s="1058"/>
      <c r="V630" s="1058"/>
      <c r="W630" s="1058"/>
      <c r="X630" s="1058"/>
      <c r="Y630" s="1058"/>
      <c r="Z630" s="1058"/>
      <c r="AA630" s="1058"/>
      <c r="AB630" s="1058"/>
      <c r="AC630" s="1058"/>
      <c r="AD630" s="1058"/>
      <c r="AE630" s="1058"/>
      <c r="AF630" s="1058"/>
      <c r="AG630" s="1058"/>
      <c r="AH630" s="1058"/>
      <c r="AI630" s="1058"/>
      <c r="AJ630" s="1058"/>
      <c r="AK630" s="1058"/>
      <c r="AL630" s="1058"/>
      <c r="AM630" s="1058"/>
      <c r="AN630" s="1058"/>
      <c r="AO630" s="1058"/>
      <c r="AP630" s="1058"/>
      <c r="AQ630" s="1058"/>
      <c r="AR630" s="1058"/>
      <c r="AS630" s="1058"/>
      <c r="AT630" s="1058"/>
      <c r="AU630" s="1058"/>
      <c r="AV630" s="1058"/>
      <c r="AW630" s="1058"/>
      <c r="AX630" s="1058"/>
      <c r="AY630" s="1058"/>
      <c r="AZ630" s="1058"/>
      <c r="BA630" s="1058"/>
      <c r="BB630" s="1058"/>
      <c r="BC630" s="1058"/>
      <c r="BD630" s="1058"/>
      <c r="BE630" s="1058"/>
      <c r="BF630" s="1058"/>
      <c r="BG630" s="1058"/>
      <c r="BH630" s="1058"/>
      <c r="BI630" s="1058"/>
      <c r="BJ630" s="1058"/>
      <c r="BK630" s="1058"/>
      <c r="BL630" s="1058"/>
      <c r="BM630" s="1058"/>
      <c r="BN630" s="1058"/>
      <c r="BO630" s="1058"/>
      <c r="BP630" s="1058"/>
      <c r="BQ630" s="1058"/>
      <c r="BR630" s="1058"/>
      <c r="BS630" s="1058"/>
      <c r="BT630" s="1058"/>
      <c r="BU630" s="1058"/>
      <c r="BV630" s="1058"/>
      <c r="BW630" s="1058"/>
      <c r="BX630" s="1058"/>
      <c r="BY630" s="1058"/>
      <c r="BZ630" s="1058"/>
      <c r="CA630" s="1058"/>
      <c r="CB630" s="1058"/>
      <c r="CC630" s="1058"/>
      <c r="CD630" s="1058"/>
      <c r="CE630" s="1058"/>
      <c r="CF630" s="1058"/>
      <c r="CG630" s="1058"/>
      <c r="CH630" s="1058"/>
      <c r="CI630" s="1058"/>
      <c r="CJ630" s="1058"/>
      <c r="CK630" s="1058"/>
      <c r="CL630" s="1058"/>
      <c r="CM630" s="1058"/>
      <c r="CN630" s="1058"/>
      <c r="CO630" s="1058"/>
      <c r="CP630" s="1058"/>
      <c r="CQ630" s="1058"/>
      <c r="CR630" s="1058"/>
      <c r="CS630" s="1058"/>
      <c r="CT630" s="1058"/>
      <c r="CU630" s="1058"/>
      <c r="CV630" s="1058"/>
      <c r="CW630" s="1058"/>
      <c r="CX630" s="1058"/>
      <c r="CY630" s="1058"/>
      <c r="CZ630" s="1058"/>
      <c r="DA630" s="1058"/>
      <c r="DB630" s="1058"/>
      <c r="DC630" s="1058"/>
      <c r="DD630" s="1058"/>
      <c r="DE630" s="1058"/>
      <c r="DF630" s="1058"/>
      <c r="DG630" s="1058"/>
      <c r="DH630" s="1058"/>
      <c r="DI630" s="1058"/>
      <c r="DJ630" s="1058"/>
      <c r="DK630" s="1058"/>
      <c r="DL630" s="1058"/>
      <c r="DM630" s="1058"/>
      <c r="DN630" s="1058"/>
      <c r="DO630" s="1058"/>
      <c r="DP630" s="1058"/>
      <c r="DQ630" s="1058"/>
      <c r="DR630" s="1058"/>
      <c r="DS630" s="1058"/>
      <c r="DT630" s="1058"/>
      <c r="DU630" s="1058"/>
      <c r="DV630" s="1058"/>
      <c r="DW630" s="1058"/>
      <c r="DX630" s="1058"/>
      <c r="DY630" s="1058"/>
      <c r="DZ630" s="1058"/>
      <c r="EA630" s="1058"/>
      <c r="EB630" s="1058"/>
      <c r="EC630" s="1058"/>
      <c r="ED630" s="1058"/>
      <c r="EE630" s="1058"/>
      <c r="EF630" s="1058"/>
      <c r="EG630" s="1058"/>
      <c r="EH630" s="1058"/>
      <c r="EI630" s="1058"/>
      <c r="EJ630" s="1058"/>
      <c r="EK630" s="1058"/>
      <c r="EL630" s="1058"/>
      <c r="EM630" s="1058"/>
      <c r="EN630" s="1058"/>
      <c r="EO630" s="1058"/>
      <c r="EP630" s="1058"/>
      <c r="EQ630" s="1058"/>
      <c r="ER630" s="1058"/>
      <c r="ES630" s="1058"/>
      <c r="ET630" s="1058"/>
      <c r="EU630" s="1058"/>
      <c r="EV630" s="1058"/>
      <c r="EW630" s="1058"/>
      <c r="EX630" s="1058"/>
      <c r="EY630" s="1058"/>
      <c r="EZ630" s="1058"/>
      <c r="FA630" s="1058"/>
      <c r="FB630" s="1058"/>
      <c r="FC630" s="1058"/>
      <c r="FD630" s="1058"/>
      <c r="FE630" s="1058"/>
      <c r="FF630" s="1058"/>
      <c r="FG630" s="1058"/>
      <c r="FH630" s="1058"/>
      <c r="FI630" s="1058"/>
      <c r="FJ630" s="1058"/>
      <c r="FK630" s="1058"/>
      <c r="FL630" s="1058"/>
      <c r="FM630" s="1058"/>
      <c r="FN630" s="1058"/>
      <c r="FO630" s="1058"/>
      <c r="FP630" s="1058"/>
      <c r="FQ630" s="1058"/>
      <c r="FR630" s="1058"/>
      <c r="FS630" s="1058"/>
      <c r="FT630" s="1058"/>
      <c r="FU630" s="1058"/>
      <c r="FV630" s="1058"/>
      <c r="FW630" s="1058"/>
      <c r="FX630" s="1058"/>
      <c r="FY630" s="1058"/>
      <c r="FZ630" s="1058"/>
      <c r="GA630" s="1058"/>
      <c r="GB630" s="1058"/>
      <c r="GC630" s="1058"/>
      <c r="GD630" s="1058"/>
      <c r="GE630" s="1058"/>
      <c r="GF630" s="1058"/>
      <c r="GG630" s="1058"/>
      <c r="GH630" s="1058"/>
      <c r="GI630" s="1058"/>
      <c r="GJ630" s="1058"/>
      <c r="GK630" s="1058"/>
      <c r="GL630" s="1058"/>
      <c r="GM630" s="1058"/>
      <c r="GN630" s="1058"/>
      <c r="GO630" s="1058"/>
      <c r="GP630" s="1058"/>
      <c r="GQ630" s="1058"/>
      <c r="GR630" s="1058"/>
      <c r="GS630" s="1058"/>
      <c r="GT630" s="1058"/>
      <c r="GU630" s="1058"/>
      <c r="GV630" s="1058"/>
      <c r="GW630" s="1058"/>
      <c r="GX630" s="1058"/>
      <c r="GY630" s="1058"/>
      <c r="GZ630" s="1058"/>
      <c r="HA630" s="1058"/>
      <c r="HB630" s="1058"/>
      <c r="HC630" s="1058"/>
      <c r="HD630" s="1058"/>
      <c r="HE630" s="1058"/>
      <c r="HF630" s="1058"/>
      <c r="HG630" s="1058"/>
      <c r="HH630" s="1058"/>
      <c r="HI630" s="1058"/>
      <c r="HJ630" s="1058"/>
      <c r="HK630" s="1058"/>
      <c r="HL630" s="1058"/>
      <c r="HM630" s="1058"/>
      <c r="HN630" s="1058"/>
      <c r="HO630" s="1058"/>
      <c r="HP630" s="1058"/>
      <c r="HQ630" s="1058"/>
      <c r="HR630" s="1058"/>
      <c r="HS630" s="1058"/>
      <c r="HT630" s="1058"/>
      <c r="HU630" s="1058"/>
      <c r="HV630" s="1058"/>
      <c r="HW630" s="1058"/>
      <c r="HX630" s="1058"/>
      <c r="HY630" s="1058"/>
      <c r="HZ630" s="1058"/>
      <c r="IA630" s="1058"/>
      <c r="IB630" s="1058"/>
      <c r="IC630" s="1058"/>
      <c r="ID630" s="1058"/>
      <c r="IE630" s="1058"/>
      <c r="IF630" s="1058"/>
      <c r="IG630" s="1058"/>
      <c r="IH630" s="1058"/>
      <c r="II630" s="1058"/>
      <c r="IJ630" s="1058"/>
      <c r="IK630" s="1058"/>
      <c r="IL630" s="1058"/>
      <c r="IM630" s="1058"/>
      <c r="IN630" s="1058"/>
      <c r="IO630" s="1058"/>
      <c r="IP630" s="1058"/>
      <c r="IQ630" s="1058"/>
      <c r="IR630" s="1058"/>
    </row>
    <row r="631" spans="1:252">
      <c r="A631" s="1439"/>
      <c r="B631" s="1440" t="s">
        <v>1653</v>
      </c>
      <c r="C631" s="701"/>
      <c r="D631" s="1441" t="s">
        <v>216</v>
      </c>
      <c r="E631" s="1442">
        <v>15</v>
      </c>
      <c r="F631" s="1528"/>
      <c r="G631" s="1230">
        <f>+F631*E631</f>
        <v>0</v>
      </c>
      <c r="H631" s="1058"/>
      <c r="I631" s="1058"/>
      <c r="J631" s="1058"/>
      <c r="K631" s="1058"/>
      <c r="L631" s="1058"/>
      <c r="M631" s="1058"/>
      <c r="N631" s="1058"/>
      <c r="O631" s="1058"/>
      <c r="P631" s="1058"/>
      <c r="Q631" s="1058"/>
      <c r="R631" s="1058"/>
      <c r="S631" s="1058"/>
      <c r="T631" s="1058"/>
      <c r="U631" s="1058"/>
      <c r="V631" s="1058"/>
      <c r="W631" s="1058"/>
      <c r="X631" s="1058"/>
      <c r="Y631" s="1058"/>
      <c r="Z631" s="1058"/>
      <c r="AA631" s="1058"/>
      <c r="AB631" s="1058"/>
      <c r="AC631" s="1058"/>
      <c r="AD631" s="1058"/>
      <c r="AE631" s="1058"/>
      <c r="AF631" s="1058"/>
      <c r="AG631" s="1058"/>
      <c r="AH631" s="1058"/>
      <c r="AI631" s="1058"/>
      <c r="AJ631" s="1058"/>
      <c r="AK631" s="1058"/>
      <c r="AL631" s="1058"/>
      <c r="AM631" s="1058"/>
      <c r="AN631" s="1058"/>
      <c r="AO631" s="1058"/>
      <c r="AP631" s="1058"/>
      <c r="AQ631" s="1058"/>
      <c r="AR631" s="1058"/>
      <c r="AS631" s="1058"/>
      <c r="AT631" s="1058"/>
      <c r="AU631" s="1058"/>
      <c r="AV631" s="1058"/>
      <c r="AW631" s="1058"/>
      <c r="AX631" s="1058"/>
      <c r="AY631" s="1058"/>
      <c r="AZ631" s="1058"/>
      <c r="BA631" s="1058"/>
      <c r="BB631" s="1058"/>
      <c r="BC631" s="1058"/>
      <c r="BD631" s="1058"/>
      <c r="BE631" s="1058"/>
      <c r="BF631" s="1058"/>
      <c r="BG631" s="1058"/>
      <c r="BH631" s="1058"/>
      <c r="BI631" s="1058"/>
      <c r="BJ631" s="1058"/>
      <c r="BK631" s="1058"/>
      <c r="BL631" s="1058"/>
      <c r="BM631" s="1058"/>
      <c r="BN631" s="1058"/>
      <c r="BO631" s="1058"/>
      <c r="BP631" s="1058"/>
      <c r="BQ631" s="1058"/>
      <c r="BR631" s="1058"/>
      <c r="BS631" s="1058"/>
      <c r="BT631" s="1058"/>
      <c r="BU631" s="1058"/>
      <c r="BV631" s="1058"/>
      <c r="BW631" s="1058"/>
      <c r="BX631" s="1058"/>
      <c r="BY631" s="1058"/>
      <c r="BZ631" s="1058"/>
      <c r="CA631" s="1058"/>
      <c r="CB631" s="1058"/>
      <c r="CC631" s="1058"/>
      <c r="CD631" s="1058"/>
      <c r="CE631" s="1058"/>
      <c r="CF631" s="1058"/>
      <c r="CG631" s="1058"/>
      <c r="CH631" s="1058"/>
      <c r="CI631" s="1058"/>
      <c r="CJ631" s="1058"/>
      <c r="CK631" s="1058"/>
      <c r="CL631" s="1058"/>
      <c r="CM631" s="1058"/>
      <c r="CN631" s="1058"/>
      <c r="CO631" s="1058"/>
      <c r="CP631" s="1058"/>
      <c r="CQ631" s="1058"/>
      <c r="CR631" s="1058"/>
      <c r="CS631" s="1058"/>
      <c r="CT631" s="1058"/>
      <c r="CU631" s="1058"/>
      <c r="CV631" s="1058"/>
      <c r="CW631" s="1058"/>
      <c r="CX631" s="1058"/>
      <c r="CY631" s="1058"/>
      <c r="CZ631" s="1058"/>
      <c r="DA631" s="1058"/>
      <c r="DB631" s="1058"/>
      <c r="DC631" s="1058"/>
      <c r="DD631" s="1058"/>
      <c r="DE631" s="1058"/>
      <c r="DF631" s="1058"/>
      <c r="DG631" s="1058"/>
      <c r="DH631" s="1058"/>
      <c r="DI631" s="1058"/>
      <c r="DJ631" s="1058"/>
      <c r="DK631" s="1058"/>
      <c r="DL631" s="1058"/>
      <c r="DM631" s="1058"/>
      <c r="DN631" s="1058"/>
      <c r="DO631" s="1058"/>
      <c r="DP631" s="1058"/>
      <c r="DQ631" s="1058"/>
      <c r="DR631" s="1058"/>
      <c r="DS631" s="1058"/>
      <c r="DT631" s="1058"/>
      <c r="DU631" s="1058"/>
      <c r="DV631" s="1058"/>
      <c r="DW631" s="1058"/>
      <c r="DX631" s="1058"/>
      <c r="DY631" s="1058"/>
      <c r="DZ631" s="1058"/>
      <c r="EA631" s="1058"/>
      <c r="EB631" s="1058"/>
      <c r="EC631" s="1058"/>
      <c r="ED631" s="1058"/>
      <c r="EE631" s="1058"/>
      <c r="EF631" s="1058"/>
      <c r="EG631" s="1058"/>
      <c r="EH631" s="1058"/>
      <c r="EI631" s="1058"/>
      <c r="EJ631" s="1058"/>
      <c r="EK631" s="1058"/>
      <c r="EL631" s="1058"/>
      <c r="EM631" s="1058"/>
      <c r="EN631" s="1058"/>
      <c r="EO631" s="1058"/>
      <c r="EP631" s="1058"/>
      <c r="EQ631" s="1058"/>
      <c r="ER631" s="1058"/>
      <c r="ES631" s="1058"/>
      <c r="ET631" s="1058"/>
      <c r="EU631" s="1058"/>
      <c r="EV631" s="1058"/>
      <c r="EW631" s="1058"/>
      <c r="EX631" s="1058"/>
      <c r="EY631" s="1058"/>
      <c r="EZ631" s="1058"/>
      <c r="FA631" s="1058"/>
      <c r="FB631" s="1058"/>
      <c r="FC631" s="1058"/>
      <c r="FD631" s="1058"/>
      <c r="FE631" s="1058"/>
      <c r="FF631" s="1058"/>
      <c r="FG631" s="1058"/>
      <c r="FH631" s="1058"/>
      <c r="FI631" s="1058"/>
      <c r="FJ631" s="1058"/>
      <c r="FK631" s="1058"/>
      <c r="FL631" s="1058"/>
      <c r="FM631" s="1058"/>
      <c r="FN631" s="1058"/>
      <c r="FO631" s="1058"/>
      <c r="FP631" s="1058"/>
      <c r="FQ631" s="1058"/>
      <c r="FR631" s="1058"/>
      <c r="FS631" s="1058"/>
      <c r="FT631" s="1058"/>
      <c r="FU631" s="1058"/>
      <c r="FV631" s="1058"/>
      <c r="FW631" s="1058"/>
      <c r="FX631" s="1058"/>
      <c r="FY631" s="1058"/>
      <c r="FZ631" s="1058"/>
      <c r="GA631" s="1058"/>
      <c r="GB631" s="1058"/>
      <c r="GC631" s="1058"/>
      <c r="GD631" s="1058"/>
      <c r="GE631" s="1058"/>
      <c r="GF631" s="1058"/>
      <c r="GG631" s="1058"/>
      <c r="GH631" s="1058"/>
      <c r="GI631" s="1058"/>
      <c r="GJ631" s="1058"/>
      <c r="GK631" s="1058"/>
      <c r="GL631" s="1058"/>
      <c r="GM631" s="1058"/>
      <c r="GN631" s="1058"/>
      <c r="GO631" s="1058"/>
      <c r="GP631" s="1058"/>
      <c r="GQ631" s="1058"/>
      <c r="GR631" s="1058"/>
      <c r="GS631" s="1058"/>
      <c r="GT631" s="1058"/>
      <c r="GU631" s="1058"/>
      <c r="GV631" s="1058"/>
      <c r="GW631" s="1058"/>
      <c r="GX631" s="1058"/>
      <c r="GY631" s="1058"/>
      <c r="GZ631" s="1058"/>
      <c r="HA631" s="1058"/>
      <c r="HB631" s="1058"/>
      <c r="HC631" s="1058"/>
      <c r="HD631" s="1058"/>
      <c r="HE631" s="1058"/>
      <c r="HF631" s="1058"/>
      <c r="HG631" s="1058"/>
      <c r="HH631" s="1058"/>
      <c r="HI631" s="1058"/>
      <c r="HJ631" s="1058"/>
      <c r="HK631" s="1058"/>
      <c r="HL631" s="1058"/>
      <c r="HM631" s="1058"/>
      <c r="HN631" s="1058"/>
      <c r="HO631" s="1058"/>
      <c r="HP631" s="1058"/>
      <c r="HQ631" s="1058"/>
      <c r="HR631" s="1058"/>
      <c r="HS631" s="1058"/>
      <c r="HT631" s="1058"/>
      <c r="HU631" s="1058"/>
      <c r="HV631" s="1058"/>
      <c r="HW631" s="1058"/>
      <c r="HX631" s="1058"/>
      <c r="HY631" s="1058"/>
      <c r="HZ631" s="1058"/>
      <c r="IA631" s="1058"/>
      <c r="IB631" s="1058"/>
      <c r="IC631" s="1058"/>
      <c r="ID631" s="1058"/>
      <c r="IE631" s="1058"/>
      <c r="IF631" s="1058"/>
      <c r="IG631" s="1058"/>
      <c r="IH631" s="1058"/>
      <c r="II631" s="1058"/>
      <c r="IJ631" s="1058"/>
      <c r="IK631" s="1058"/>
      <c r="IL631" s="1058"/>
      <c r="IM631" s="1058"/>
      <c r="IN631" s="1058"/>
      <c r="IO631" s="1058"/>
      <c r="IP631" s="1058"/>
      <c r="IQ631" s="1058"/>
      <c r="IR631" s="1058"/>
    </row>
    <row r="632" spans="1:252">
      <c r="A632" s="1439"/>
      <c r="B632" s="1440" t="s">
        <v>1652</v>
      </c>
      <c r="C632" s="701"/>
      <c r="D632" s="1441" t="s">
        <v>216</v>
      </c>
      <c r="E632" s="1442">
        <v>3</v>
      </c>
      <c r="F632" s="1528"/>
      <c r="G632" s="1230">
        <f>+F632*E632</f>
        <v>0</v>
      </c>
      <c r="H632" s="1058"/>
      <c r="I632" s="1058"/>
      <c r="J632" s="1058"/>
      <c r="K632" s="1058"/>
      <c r="L632" s="1058"/>
      <c r="M632" s="1058"/>
      <c r="N632" s="1058"/>
      <c r="O632" s="1058"/>
      <c r="P632" s="1058"/>
      <c r="Q632" s="1058"/>
      <c r="R632" s="1058"/>
      <c r="S632" s="1058"/>
      <c r="T632" s="1058"/>
      <c r="U632" s="1058"/>
      <c r="V632" s="1058"/>
      <c r="W632" s="1058"/>
      <c r="X632" s="1058"/>
      <c r="Y632" s="1058"/>
      <c r="Z632" s="1058"/>
      <c r="AA632" s="1058"/>
      <c r="AB632" s="1058"/>
      <c r="AC632" s="1058"/>
      <c r="AD632" s="1058"/>
      <c r="AE632" s="1058"/>
      <c r="AF632" s="1058"/>
      <c r="AG632" s="1058"/>
      <c r="AH632" s="1058"/>
      <c r="AI632" s="1058"/>
      <c r="AJ632" s="1058"/>
      <c r="AK632" s="1058"/>
      <c r="AL632" s="1058"/>
      <c r="AM632" s="1058"/>
      <c r="AN632" s="1058"/>
      <c r="AO632" s="1058"/>
      <c r="AP632" s="1058"/>
      <c r="AQ632" s="1058"/>
      <c r="AR632" s="1058"/>
      <c r="AS632" s="1058"/>
      <c r="AT632" s="1058"/>
      <c r="AU632" s="1058"/>
      <c r="AV632" s="1058"/>
      <c r="AW632" s="1058"/>
      <c r="AX632" s="1058"/>
      <c r="AY632" s="1058"/>
      <c r="AZ632" s="1058"/>
      <c r="BA632" s="1058"/>
      <c r="BB632" s="1058"/>
      <c r="BC632" s="1058"/>
      <c r="BD632" s="1058"/>
      <c r="BE632" s="1058"/>
      <c r="BF632" s="1058"/>
      <c r="BG632" s="1058"/>
      <c r="BH632" s="1058"/>
      <c r="BI632" s="1058"/>
      <c r="BJ632" s="1058"/>
      <c r="BK632" s="1058"/>
      <c r="BL632" s="1058"/>
      <c r="BM632" s="1058"/>
      <c r="BN632" s="1058"/>
      <c r="BO632" s="1058"/>
      <c r="BP632" s="1058"/>
      <c r="BQ632" s="1058"/>
      <c r="BR632" s="1058"/>
      <c r="BS632" s="1058"/>
      <c r="BT632" s="1058"/>
      <c r="BU632" s="1058"/>
      <c r="BV632" s="1058"/>
      <c r="BW632" s="1058"/>
      <c r="BX632" s="1058"/>
      <c r="BY632" s="1058"/>
      <c r="BZ632" s="1058"/>
      <c r="CA632" s="1058"/>
      <c r="CB632" s="1058"/>
      <c r="CC632" s="1058"/>
      <c r="CD632" s="1058"/>
      <c r="CE632" s="1058"/>
      <c r="CF632" s="1058"/>
      <c r="CG632" s="1058"/>
      <c r="CH632" s="1058"/>
      <c r="CI632" s="1058"/>
      <c r="CJ632" s="1058"/>
      <c r="CK632" s="1058"/>
      <c r="CL632" s="1058"/>
      <c r="CM632" s="1058"/>
      <c r="CN632" s="1058"/>
      <c r="CO632" s="1058"/>
      <c r="CP632" s="1058"/>
      <c r="CQ632" s="1058"/>
      <c r="CR632" s="1058"/>
      <c r="CS632" s="1058"/>
      <c r="CT632" s="1058"/>
      <c r="CU632" s="1058"/>
      <c r="CV632" s="1058"/>
      <c r="CW632" s="1058"/>
      <c r="CX632" s="1058"/>
      <c r="CY632" s="1058"/>
      <c r="CZ632" s="1058"/>
      <c r="DA632" s="1058"/>
      <c r="DB632" s="1058"/>
      <c r="DC632" s="1058"/>
      <c r="DD632" s="1058"/>
      <c r="DE632" s="1058"/>
      <c r="DF632" s="1058"/>
      <c r="DG632" s="1058"/>
      <c r="DH632" s="1058"/>
      <c r="DI632" s="1058"/>
      <c r="DJ632" s="1058"/>
      <c r="DK632" s="1058"/>
      <c r="DL632" s="1058"/>
      <c r="DM632" s="1058"/>
      <c r="DN632" s="1058"/>
      <c r="DO632" s="1058"/>
      <c r="DP632" s="1058"/>
      <c r="DQ632" s="1058"/>
      <c r="DR632" s="1058"/>
      <c r="DS632" s="1058"/>
      <c r="DT632" s="1058"/>
      <c r="DU632" s="1058"/>
      <c r="DV632" s="1058"/>
      <c r="DW632" s="1058"/>
      <c r="DX632" s="1058"/>
      <c r="DY632" s="1058"/>
      <c r="DZ632" s="1058"/>
      <c r="EA632" s="1058"/>
      <c r="EB632" s="1058"/>
      <c r="EC632" s="1058"/>
      <c r="ED632" s="1058"/>
      <c r="EE632" s="1058"/>
      <c r="EF632" s="1058"/>
      <c r="EG632" s="1058"/>
      <c r="EH632" s="1058"/>
      <c r="EI632" s="1058"/>
      <c r="EJ632" s="1058"/>
      <c r="EK632" s="1058"/>
      <c r="EL632" s="1058"/>
      <c r="EM632" s="1058"/>
      <c r="EN632" s="1058"/>
      <c r="EO632" s="1058"/>
      <c r="EP632" s="1058"/>
      <c r="EQ632" s="1058"/>
      <c r="ER632" s="1058"/>
      <c r="ES632" s="1058"/>
      <c r="ET632" s="1058"/>
      <c r="EU632" s="1058"/>
      <c r="EV632" s="1058"/>
      <c r="EW632" s="1058"/>
      <c r="EX632" s="1058"/>
      <c r="EY632" s="1058"/>
      <c r="EZ632" s="1058"/>
      <c r="FA632" s="1058"/>
      <c r="FB632" s="1058"/>
      <c r="FC632" s="1058"/>
      <c r="FD632" s="1058"/>
      <c r="FE632" s="1058"/>
      <c r="FF632" s="1058"/>
      <c r="FG632" s="1058"/>
      <c r="FH632" s="1058"/>
      <c r="FI632" s="1058"/>
      <c r="FJ632" s="1058"/>
      <c r="FK632" s="1058"/>
      <c r="FL632" s="1058"/>
      <c r="FM632" s="1058"/>
      <c r="FN632" s="1058"/>
      <c r="FO632" s="1058"/>
      <c r="FP632" s="1058"/>
      <c r="FQ632" s="1058"/>
      <c r="FR632" s="1058"/>
      <c r="FS632" s="1058"/>
      <c r="FT632" s="1058"/>
      <c r="FU632" s="1058"/>
      <c r="FV632" s="1058"/>
      <c r="FW632" s="1058"/>
      <c r="FX632" s="1058"/>
      <c r="FY632" s="1058"/>
      <c r="FZ632" s="1058"/>
      <c r="GA632" s="1058"/>
      <c r="GB632" s="1058"/>
      <c r="GC632" s="1058"/>
      <c r="GD632" s="1058"/>
      <c r="GE632" s="1058"/>
      <c r="GF632" s="1058"/>
      <c r="GG632" s="1058"/>
      <c r="GH632" s="1058"/>
      <c r="GI632" s="1058"/>
      <c r="GJ632" s="1058"/>
      <c r="GK632" s="1058"/>
      <c r="GL632" s="1058"/>
      <c r="GM632" s="1058"/>
      <c r="GN632" s="1058"/>
      <c r="GO632" s="1058"/>
      <c r="GP632" s="1058"/>
      <c r="GQ632" s="1058"/>
      <c r="GR632" s="1058"/>
      <c r="GS632" s="1058"/>
      <c r="GT632" s="1058"/>
      <c r="GU632" s="1058"/>
      <c r="GV632" s="1058"/>
      <c r="GW632" s="1058"/>
      <c r="GX632" s="1058"/>
      <c r="GY632" s="1058"/>
      <c r="GZ632" s="1058"/>
      <c r="HA632" s="1058"/>
      <c r="HB632" s="1058"/>
      <c r="HC632" s="1058"/>
      <c r="HD632" s="1058"/>
      <c r="HE632" s="1058"/>
      <c r="HF632" s="1058"/>
      <c r="HG632" s="1058"/>
      <c r="HH632" s="1058"/>
      <c r="HI632" s="1058"/>
      <c r="HJ632" s="1058"/>
      <c r="HK632" s="1058"/>
      <c r="HL632" s="1058"/>
      <c r="HM632" s="1058"/>
      <c r="HN632" s="1058"/>
      <c r="HO632" s="1058"/>
      <c r="HP632" s="1058"/>
      <c r="HQ632" s="1058"/>
      <c r="HR632" s="1058"/>
      <c r="HS632" s="1058"/>
      <c r="HT632" s="1058"/>
      <c r="HU632" s="1058"/>
      <c r="HV632" s="1058"/>
      <c r="HW632" s="1058"/>
      <c r="HX632" s="1058"/>
      <c r="HY632" s="1058"/>
      <c r="HZ632" s="1058"/>
      <c r="IA632" s="1058"/>
      <c r="IB632" s="1058"/>
      <c r="IC632" s="1058"/>
      <c r="ID632" s="1058"/>
      <c r="IE632" s="1058"/>
      <c r="IF632" s="1058"/>
      <c r="IG632" s="1058"/>
      <c r="IH632" s="1058"/>
      <c r="II632" s="1058"/>
      <c r="IJ632" s="1058"/>
      <c r="IK632" s="1058"/>
      <c r="IL632" s="1058"/>
      <c r="IM632" s="1058"/>
      <c r="IN632" s="1058"/>
      <c r="IO632" s="1058"/>
      <c r="IP632" s="1058"/>
      <c r="IQ632" s="1058"/>
      <c r="IR632" s="1058"/>
    </row>
    <row r="633" spans="1:252">
      <c r="A633" s="1439"/>
      <c r="B633" s="1440" t="s">
        <v>1651</v>
      </c>
      <c r="C633" s="701"/>
      <c r="D633" s="1441" t="s">
        <v>216</v>
      </c>
      <c r="E633" s="1442">
        <v>45</v>
      </c>
      <c r="F633" s="1528"/>
      <c r="G633" s="1230">
        <f>+F633*E633</f>
        <v>0</v>
      </c>
      <c r="H633" s="1058"/>
      <c r="I633" s="1058"/>
      <c r="J633" s="1058"/>
      <c r="K633" s="1058"/>
      <c r="L633" s="1058"/>
      <c r="M633" s="1058"/>
      <c r="N633" s="1058"/>
      <c r="O633" s="1058"/>
      <c r="P633" s="1058"/>
      <c r="Q633" s="1058"/>
      <c r="R633" s="1058"/>
      <c r="S633" s="1058"/>
      <c r="T633" s="1058"/>
      <c r="U633" s="1058"/>
      <c r="V633" s="1058"/>
      <c r="W633" s="1058"/>
      <c r="X633" s="1058"/>
      <c r="Y633" s="1058"/>
      <c r="Z633" s="1058"/>
      <c r="AA633" s="1058"/>
      <c r="AB633" s="1058"/>
      <c r="AC633" s="1058"/>
      <c r="AD633" s="1058"/>
      <c r="AE633" s="1058"/>
      <c r="AF633" s="1058"/>
      <c r="AG633" s="1058"/>
      <c r="AH633" s="1058"/>
      <c r="AI633" s="1058"/>
      <c r="AJ633" s="1058"/>
      <c r="AK633" s="1058"/>
      <c r="AL633" s="1058"/>
      <c r="AM633" s="1058"/>
      <c r="AN633" s="1058"/>
      <c r="AO633" s="1058"/>
      <c r="AP633" s="1058"/>
      <c r="AQ633" s="1058"/>
      <c r="AR633" s="1058"/>
      <c r="AS633" s="1058"/>
      <c r="AT633" s="1058"/>
      <c r="AU633" s="1058"/>
      <c r="AV633" s="1058"/>
      <c r="AW633" s="1058"/>
      <c r="AX633" s="1058"/>
      <c r="AY633" s="1058"/>
      <c r="AZ633" s="1058"/>
      <c r="BA633" s="1058"/>
      <c r="BB633" s="1058"/>
      <c r="BC633" s="1058"/>
      <c r="BD633" s="1058"/>
      <c r="BE633" s="1058"/>
      <c r="BF633" s="1058"/>
      <c r="BG633" s="1058"/>
      <c r="BH633" s="1058"/>
      <c r="BI633" s="1058"/>
      <c r="BJ633" s="1058"/>
      <c r="BK633" s="1058"/>
      <c r="BL633" s="1058"/>
      <c r="BM633" s="1058"/>
      <c r="BN633" s="1058"/>
      <c r="BO633" s="1058"/>
      <c r="BP633" s="1058"/>
      <c r="BQ633" s="1058"/>
      <c r="BR633" s="1058"/>
      <c r="BS633" s="1058"/>
      <c r="BT633" s="1058"/>
      <c r="BU633" s="1058"/>
      <c r="BV633" s="1058"/>
      <c r="BW633" s="1058"/>
      <c r="BX633" s="1058"/>
      <c r="BY633" s="1058"/>
      <c r="BZ633" s="1058"/>
      <c r="CA633" s="1058"/>
      <c r="CB633" s="1058"/>
      <c r="CC633" s="1058"/>
      <c r="CD633" s="1058"/>
      <c r="CE633" s="1058"/>
      <c r="CF633" s="1058"/>
      <c r="CG633" s="1058"/>
      <c r="CH633" s="1058"/>
      <c r="CI633" s="1058"/>
      <c r="CJ633" s="1058"/>
      <c r="CK633" s="1058"/>
      <c r="CL633" s="1058"/>
      <c r="CM633" s="1058"/>
      <c r="CN633" s="1058"/>
      <c r="CO633" s="1058"/>
      <c r="CP633" s="1058"/>
      <c r="CQ633" s="1058"/>
      <c r="CR633" s="1058"/>
      <c r="CS633" s="1058"/>
      <c r="CT633" s="1058"/>
      <c r="CU633" s="1058"/>
      <c r="CV633" s="1058"/>
      <c r="CW633" s="1058"/>
      <c r="CX633" s="1058"/>
      <c r="CY633" s="1058"/>
      <c r="CZ633" s="1058"/>
      <c r="DA633" s="1058"/>
      <c r="DB633" s="1058"/>
      <c r="DC633" s="1058"/>
      <c r="DD633" s="1058"/>
      <c r="DE633" s="1058"/>
      <c r="DF633" s="1058"/>
      <c r="DG633" s="1058"/>
      <c r="DH633" s="1058"/>
      <c r="DI633" s="1058"/>
      <c r="DJ633" s="1058"/>
      <c r="DK633" s="1058"/>
      <c r="DL633" s="1058"/>
      <c r="DM633" s="1058"/>
      <c r="DN633" s="1058"/>
      <c r="DO633" s="1058"/>
      <c r="DP633" s="1058"/>
      <c r="DQ633" s="1058"/>
      <c r="DR633" s="1058"/>
      <c r="DS633" s="1058"/>
      <c r="DT633" s="1058"/>
      <c r="DU633" s="1058"/>
      <c r="DV633" s="1058"/>
      <c r="DW633" s="1058"/>
      <c r="DX633" s="1058"/>
      <c r="DY633" s="1058"/>
      <c r="DZ633" s="1058"/>
      <c r="EA633" s="1058"/>
      <c r="EB633" s="1058"/>
      <c r="EC633" s="1058"/>
      <c r="ED633" s="1058"/>
      <c r="EE633" s="1058"/>
      <c r="EF633" s="1058"/>
      <c r="EG633" s="1058"/>
      <c r="EH633" s="1058"/>
      <c r="EI633" s="1058"/>
      <c r="EJ633" s="1058"/>
      <c r="EK633" s="1058"/>
      <c r="EL633" s="1058"/>
      <c r="EM633" s="1058"/>
      <c r="EN633" s="1058"/>
      <c r="EO633" s="1058"/>
      <c r="EP633" s="1058"/>
      <c r="EQ633" s="1058"/>
      <c r="ER633" s="1058"/>
      <c r="ES633" s="1058"/>
      <c r="ET633" s="1058"/>
      <c r="EU633" s="1058"/>
      <c r="EV633" s="1058"/>
      <c r="EW633" s="1058"/>
      <c r="EX633" s="1058"/>
      <c r="EY633" s="1058"/>
      <c r="EZ633" s="1058"/>
      <c r="FA633" s="1058"/>
      <c r="FB633" s="1058"/>
      <c r="FC633" s="1058"/>
      <c r="FD633" s="1058"/>
      <c r="FE633" s="1058"/>
      <c r="FF633" s="1058"/>
      <c r="FG633" s="1058"/>
      <c r="FH633" s="1058"/>
      <c r="FI633" s="1058"/>
      <c r="FJ633" s="1058"/>
      <c r="FK633" s="1058"/>
      <c r="FL633" s="1058"/>
      <c r="FM633" s="1058"/>
      <c r="FN633" s="1058"/>
      <c r="FO633" s="1058"/>
      <c r="FP633" s="1058"/>
      <c r="FQ633" s="1058"/>
      <c r="FR633" s="1058"/>
      <c r="FS633" s="1058"/>
      <c r="FT633" s="1058"/>
      <c r="FU633" s="1058"/>
      <c r="FV633" s="1058"/>
      <c r="FW633" s="1058"/>
      <c r="FX633" s="1058"/>
      <c r="FY633" s="1058"/>
      <c r="FZ633" s="1058"/>
      <c r="GA633" s="1058"/>
      <c r="GB633" s="1058"/>
      <c r="GC633" s="1058"/>
      <c r="GD633" s="1058"/>
      <c r="GE633" s="1058"/>
      <c r="GF633" s="1058"/>
      <c r="GG633" s="1058"/>
      <c r="GH633" s="1058"/>
      <c r="GI633" s="1058"/>
      <c r="GJ633" s="1058"/>
      <c r="GK633" s="1058"/>
      <c r="GL633" s="1058"/>
      <c r="GM633" s="1058"/>
      <c r="GN633" s="1058"/>
      <c r="GO633" s="1058"/>
      <c r="GP633" s="1058"/>
      <c r="GQ633" s="1058"/>
      <c r="GR633" s="1058"/>
      <c r="GS633" s="1058"/>
      <c r="GT633" s="1058"/>
      <c r="GU633" s="1058"/>
      <c r="GV633" s="1058"/>
      <c r="GW633" s="1058"/>
      <c r="GX633" s="1058"/>
      <c r="GY633" s="1058"/>
      <c r="GZ633" s="1058"/>
      <c r="HA633" s="1058"/>
      <c r="HB633" s="1058"/>
      <c r="HC633" s="1058"/>
      <c r="HD633" s="1058"/>
      <c r="HE633" s="1058"/>
      <c r="HF633" s="1058"/>
      <c r="HG633" s="1058"/>
      <c r="HH633" s="1058"/>
      <c r="HI633" s="1058"/>
      <c r="HJ633" s="1058"/>
      <c r="HK633" s="1058"/>
      <c r="HL633" s="1058"/>
      <c r="HM633" s="1058"/>
      <c r="HN633" s="1058"/>
      <c r="HO633" s="1058"/>
      <c r="HP633" s="1058"/>
      <c r="HQ633" s="1058"/>
      <c r="HR633" s="1058"/>
      <c r="HS633" s="1058"/>
      <c r="HT633" s="1058"/>
      <c r="HU633" s="1058"/>
      <c r="HV633" s="1058"/>
      <c r="HW633" s="1058"/>
      <c r="HX633" s="1058"/>
      <c r="HY633" s="1058"/>
      <c r="HZ633" s="1058"/>
      <c r="IA633" s="1058"/>
      <c r="IB633" s="1058"/>
      <c r="IC633" s="1058"/>
      <c r="ID633" s="1058"/>
      <c r="IE633" s="1058"/>
      <c r="IF633" s="1058"/>
      <c r="IG633" s="1058"/>
      <c r="IH633" s="1058"/>
      <c r="II633" s="1058"/>
      <c r="IJ633" s="1058"/>
      <c r="IK633" s="1058"/>
      <c r="IL633" s="1058"/>
      <c r="IM633" s="1058"/>
      <c r="IN633" s="1058"/>
      <c r="IO633" s="1058"/>
      <c r="IP633" s="1058"/>
      <c r="IQ633" s="1058"/>
      <c r="IR633" s="1058"/>
    </row>
    <row r="634" spans="1:252">
      <c r="A634" s="1421"/>
      <c r="B634" s="1443"/>
      <c r="C634" s="1423"/>
      <c r="D634" s="703"/>
      <c r="E634" s="1424"/>
      <c r="F634" s="1526"/>
      <c r="G634" s="1407"/>
      <c r="H634" s="1058"/>
      <c r="I634" s="1058"/>
      <c r="J634" s="1058"/>
      <c r="K634" s="1058"/>
      <c r="L634" s="1058"/>
      <c r="M634" s="1058"/>
      <c r="N634" s="1058"/>
      <c r="O634" s="1058"/>
      <c r="P634" s="1058"/>
      <c r="Q634" s="1058"/>
      <c r="R634" s="1058"/>
      <c r="S634" s="1058"/>
      <c r="T634" s="1058"/>
      <c r="U634" s="1058"/>
      <c r="V634" s="1058"/>
      <c r="W634" s="1058"/>
      <c r="X634" s="1058"/>
      <c r="Y634" s="1058"/>
      <c r="Z634" s="1058"/>
      <c r="AA634" s="1058"/>
      <c r="AB634" s="1058"/>
      <c r="AC634" s="1058"/>
      <c r="AD634" s="1058"/>
      <c r="AE634" s="1058"/>
      <c r="AF634" s="1058"/>
      <c r="AG634" s="1058"/>
      <c r="AH634" s="1058"/>
      <c r="AI634" s="1058"/>
      <c r="AJ634" s="1058"/>
      <c r="AK634" s="1058"/>
      <c r="AL634" s="1058"/>
      <c r="AM634" s="1058"/>
      <c r="AN634" s="1058"/>
      <c r="AO634" s="1058"/>
      <c r="AP634" s="1058"/>
      <c r="AQ634" s="1058"/>
      <c r="AR634" s="1058"/>
      <c r="AS634" s="1058"/>
      <c r="AT634" s="1058"/>
      <c r="AU634" s="1058"/>
      <c r="AV634" s="1058"/>
      <c r="AW634" s="1058"/>
      <c r="AX634" s="1058"/>
      <c r="AY634" s="1058"/>
      <c r="AZ634" s="1058"/>
      <c r="BA634" s="1058"/>
      <c r="BB634" s="1058"/>
      <c r="BC634" s="1058"/>
      <c r="BD634" s="1058"/>
      <c r="BE634" s="1058"/>
      <c r="BF634" s="1058"/>
      <c r="BG634" s="1058"/>
      <c r="BH634" s="1058"/>
      <c r="BI634" s="1058"/>
      <c r="BJ634" s="1058"/>
      <c r="BK634" s="1058"/>
      <c r="BL634" s="1058"/>
      <c r="BM634" s="1058"/>
      <c r="BN634" s="1058"/>
      <c r="BO634" s="1058"/>
      <c r="BP634" s="1058"/>
      <c r="BQ634" s="1058"/>
      <c r="BR634" s="1058"/>
      <c r="BS634" s="1058"/>
      <c r="BT634" s="1058"/>
      <c r="BU634" s="1058"/>
      <c r="BV634" s="1058"/>
      <c r="BW634" s="1058"/>
      <c r="BX634" s="1058"/>
      <c r="BY634" s="1058"/>
      <c r="BZ634" s="1058"/>
      <c r="CA634" s="1058"/>
      <c r="CB634" s="1058"/>
      <c r="CC634" s="1058"/>
      <c r="CD634" s="1058"/>
      <c r="CE634" s="1058"/>
      <c r="CF634" s="1058"/>
      <c r="CG634" s="1058"/>
      <c r="CH634" s="1058"/>
      <c r="CI634" s="1058"/>
      <c r="CJ634" s="1058"/>
      <c r="CK634" s="1058"/>
      <c r="CL634" s="1058"/>
      <c r="CM634" s="1058"/>
      <c r="CN634" s="1058"/>
      <c r="CO634" s="1058"/>
      <c r="CP634" s="1058"/>
      <c r="CQ634" s="1058"/>
      <c r="CR634" s="1058"/>
      <c r="CS634" s="1058"/>
      <c r="CT634" s="1058"/>
      <c r="CU634" s="1058"/>
      <c r="CV634" s="1058"/>
      <c r="CW634" s="1058"/>
      <c r="CX634" s="1058"/>
      <c r="CY634" s="1058"/>
      <c r="CZ634" s="1058"/>
      <c r="DA634" s="1058"/>
      <c r="DB634" s="1058"/>
      <c r="DC634" s="1058"/>
      <c r="DD634" s="1058"/>
      <c r="DE634" s="1058"/>
      <c r="DF634" s="1058"/>
      <c r="DG634" s="1058"/>
      <c r="DH634" s="1058"/>
      <c r="DI634" s="1058"/>
      <c r="DJ634" s="1058"/>
      <c r="DK634" s="1058"/>
      <c r="DL634" s="1058"/>
      <c r="DM634" s="1058"/>
      <c r="DN634" s="1058"/>
      <c r="DO634" s="1058"/>
      <c r="DP634" s="1058"/>
      <c r="DQ634" s="1058"/>
      <c r="DR634" s="1058"/>
      <c r="DS634" s="1058"/>
      <c r="DT634" s="1058"/>
      <c r="DU634" s="1058"/>
      <c r="DV634" s="1058"/>
      <c r="DW634" s="1058"/>
      <c r="DX634" s="1058"/>
      <c r="DY634" s="1058"/>
      <c r="DZ634" s="1058"/>
      <c r="EA634" s="1058"/>
      <c r="EB634" s="1058"/>
      <c r="EC634" s="1058"/>
      <c r="ED634" s="1058"/>
      <c r="EE634" s="1058"/>
      <c r="EF634" s="1058"/>
      <c r="EG634" s="1058"/>
      <c r="EH634" s="1058"/>
      <c r="EI634" s="1058"/>
      <c r="EJ634" s="1058"/>
      <c r="EK634" s="1058"/>
      <c r="EL634" s="1058"/>
      <c r="EM634" s="1058"/>
      <c r="EN634" s="1058"/>
      <c r="EO634" s="1058"/>
      <c r="EP634" s="1058"/>
      <c r="EQ634" s="1058"/>
      <c r="ER634" s="1058"/>
      <c r="ES634" s="1058"/>
      <c r="ET634" s="1058"/>
      <c r="EU634" s="1058"/>
      <c r="EV634" s="1058"/>
      <c r="EW634" s="1058"/>
      <c r="EX634" s="1058"/>
      <c r="EY634" s="1058"/>
      <c r="EZ634" s="1058"/>
      <c r="FA634" s="1058"/>
      <c r="FB634" s="1058"/>
      <c r="FC634" s="1058"/>
      <c r="FD634" s="1058"/>
      <c r="FE634" s="1058"/>
      <c r="FF634" s="1058"/>
      <c r="FG634" s="1058"/>
      <c r="FH634" s="1058"/>
      <c r="FI634" s="1058"/>
      <c r="FJ634" s="1058"/>
      <c r="FK634" s="1058"/>
      <c r="FL634" s="1058"/>
      <c r="FM634" s="1058"/>
      <c r="FN634" s="1058"/>
      <c r="FO634" s="1058"/>
      <c r="FP634" s="1058"/>
      <c r="FQ634" s="1058"/>
      <c r="FR634" s="1058"/>
      <c r="FS634" s="1058"/>
      <c r="FT634" s="1058"/>
      <c r="FU634" s="1058"/>
      <c r="FV634" s="1058"/>
      <c r="FW634" s="1058"/>
      <c r="FX634" s="1058"/>
      <c r="FY634" s="1058"/>
      <c r="FZ634" s="1058"/>
      <c r="GA634" s="1058"/>
      <c r="GB634" s="1058"/>
      <c r="GC634" s="1058"/>
      <c r="GD634" s="1058"/>
      <c r="GE634" s="1058"/>
      <c r="GF634" s="1058"/>
      <c r="GG634" s="1058"/>
      <c r="GH634" s="1058"/>
      <c r="GI634" s="1058"/>
      <c r="GJ634" s="1058"/>
      <c r="GK634" s="1058"/>
      <c r="GL634" s="1058"/>
      <c r="GM634" s="1058"/>
      <c r="GN634" s="1058"/>
      <c r="GO634" s="1058"/>
      <c r="GP634" s="1058"/>
      <c r="GQ634" s="1058"/>
      <c r="GR634" s="1058"/>
      <c r="GS634" s="1058"/>
      <c r="GT634" s="1058"/>
      <c r="GU634" s="1058"/>
      <c r="GV634" s="1058"/>
      <c r="GW634" s="1058"/>
      <c r="GX634" s="1058"/>
      <c r="GY634" s="1058"/>
      <c r="GZ634" s="1058"/>
      <c r="HA634" s="1058"/>
      <c r="HB634" s="1058"/>
      <c r="HC634" s="1058"/>
      <c r="HD634" s="1058"/>
      <c r="HE634" s="1058"/>
      <c r="HF634" s="1058"/>
      <c r="HG634" s="1058"/>
      <c r="HH634" s="1058"/>
      <c r="HI634" s="1058"/>
      <c r="HJ634" s="1058"/>
      <c r="HK634" s="1058"/>
      <c r="HL634" s="1058"/>
      <c r="HM634" s="1058"/>
      <c r="HN634" s="1058"/>
      <c r="HO634" s="1058"/>
      <c r="HP634" s="1058"/>
      <c r="HQ634" s="1058"/>
      <c r="HR634" s="1058"/>
      <c r="HS634" s="1058"/>
      <c r="HT634" s="1058"/>
      <c r="HU634" s="1058"/>
      <c r="HV634" s="1058"/>
      <c r="HW634" s="1058"/>
      <c r="HX634" s="1058"/>
      <c r="HY634" s="1058"/>
      <c r="HZ634" s="1058"/>
      <c r="IA634" s="1058"/>
      <c r="IB634" s="1058"/>
      <c r="IC634" s="1058"/>
      <c r="ID634" s="1058"/>
      <c r="IE634" s="1058"/>
      <c r="IF634" s="1058"/>
      <c r="IG634" s="1058"/>
      <c r="IH634" s="1058"/>
      <c r="II634" s="1058"/>
      <c r="IJ634" s="1058"/>
      <c r="IK634" s="1058"/>
      <c r="IL634" s="1058"/>
      <c r="IM634" s="1058"/>
      <c r="IN634" s="1058"/>
      <c r="IO634" s="1058"/>
      <c r="IP634" s="1058"/>
      <c r="IQ634" s="1058"/>
      <c r="IR634" s="1058"/>
    </row>
    <row r="635" spans="1:252" ht="63.75">
      <c r="A635" s="1439" t="s">
        <v>14</v>
      </c>
      <c r="B635" s="1440" t="s">
        <v>1643</v>
      </c>
      <c r="C635" s="1444"/>
      <c r="D635" s="1441"/>
      <c r="E635" s="1445"/>
      <c r="F635" s="1526"/>
      <c r="G635" s="1407"/>
      <c r="H635" s="1058"/>
      <c r="I635" s="1058"/>
      <c r="J635" s="1058"/>
      <c r="K635" s="1058"/>
      <c r="L635" s="1058"/>
      <c r="M635" s="1058"/>
      <c r="N635" s="1058"/>
      <c r="O635" s="1058"/>
      <c r="P635" s="1058"/>
      <c r="Q635" s="1058"/>
      <c r="R635" s="1058"/>
      <c r="S635" s="1058"/>
      <c r="T635" s="1058"/>
      <c r="U635" s="1058"/>
      <c r="V635" s="1058"/>
      <c r="W635" s="1058"/>
      <c r="X635" s="1058"/>
      <c r="Y635" s="1058"/>
      <c r="Z635" s="1058"/>
      <c r="AA635" s="1058"/>
      <c r="AB635" s="1058"/>
      <c r="AC635" s="1058"/>
      <c r="AD635" s="1058"/>
      <c r="AE635" s="1058"/>
      <c r="AF635" s="1058"/>
      <c r="AG635" s="1058"/>
      <c r="AH635" s="1058"/>
      <c r="AI635" s="1058"/>
      <c r="AJ635" s="1058"/>
      <c r="AK635" s="1058"/>
      <c r="AL635" s="1058"/>
      <c r="AM635" s="1058"/>
      <c r="AN635" s="1058"/>
      <c r="AO635" s="1058"/>
      <c r="AP635" s="1058"/>
      <c r="AQ635" s="1058"/>
      <c r="AR635" s="1058"/>
      <c r="AS635" s="1058"/>
      <c r="AT635" s="1058"/>
      <c r="AU635" s="1058"/>
      <c r="AV635" s="1058"/>
      <c r="AW635" s="1058"/>
      <c r="AX635" s="1058"/>
      <c r="AY635" s="1058"/>
      <c r="AZ635" s="1058"/>
      <c r="BA635" s="1058"/>
      <c r="BB635" s="1058"/>
      <c r="BC635" s="1058"/>
      <c r="BD635" s="1058"/>
      <c r="BE635" s="1058"/>
      <c r="BF635" s="1058"/>
      <c r="BG635" s="1058"/>
      <c r="BH635" s="1058"/>
      <c r="BI635" s="1058"/>
      <c r="BJ635" s="1058"/>
      <c r="BK635" s="1058"/>
      <c r="BL635" s="1058"/>
      <c r="BM635" s="1058"/>
      <c r="BN635" s="1058"/>
      <c r="BO635" s="1058"/>
      <c r="BP635" s="1058"/>
      <c r="BQ635" s="1058"/>
      <c r="BR635" s="1058"/>
      <c r="BS635" s="1058"/>
      <c r="BT635" s="1058"/>
      <c r="BU635" s="1058"/>
      <c r="BV635" s="1058"/>
      <c r="BW635" s="1058"/>
      <c r="BX635" s="1058"/>
      <c r="BY635" s="1058"/>
      <c r="BZ635" s="1058"/>
      <c r="CA635" s="1058"/>
      <c r="CB635" s="1058"/>
      <c r="CC635" s="1058"/>
      <c r="CD635" s="1058"/>
      <c r="CE635" s="1058"/>
      <c r="CF635" s="1058"/>
      <c r="CG635" s="1058"/>
      <c r="CH635" s="1058"/>
      <c r="CI635" s="1058"/>
      <c r="CJ635" s="1058"/>
      <c r="CK635" s="1058"/>
      <c r="CL635" s="1058"/>
      <c r="CM635" s="1058"/>
      <c r="CN635" s="1058"/>
      <c r="CO635" s="1058"/>
      <c r="CP635" s="1058"/>
      <c r="CQ635" s="1058"/>
      <c r="CR635" s="1058"/>
      <c r="CS635" s="1058"/>
      <c r="CT635" s="1058"/>
      <c r="CU635" s="1058"/>
      <c r="CV635" s="1058"/>
      <c r="CW635" s="1058"/>
      <c r="CX635" s="1058"/>
      <c r="CY635" s="1058"/>
      <c r="CZ635" s="1058"/>
      <c r="DA635" s="1058"/>
      <c r="DB635" s="1058"/>
      <c r="DC635" s="1058"/>
      <c r="DD635" s="1058"/>
      <c r="DE635" s="1058"/>
      <c r="DF635" s="1058"/>
      <c r="DG635" s="1058"/>
      <c r="DH635" s="1058"/>
      <c r="DI635" s="1058"/>
      <c r="DJ635" s="1058"/>
      <c r="DK635" s="1058"/>
      <c r="DL635" s="1058"/>
      <c r="DM635" s="1058"/>
      <c r="DN635" s="1058"/>
      <c r="DO635" s="1058"/>
      <c r="DP635" s="1058"/>
      <c r="DQ635" s="1058"/>
      <c r="DR635" s="1058"/>
      <c r="DS635" s="1058"/>
      <c r="DT635" s="1058"/>
      <c r="DU635" s="1058"/>
      <c r="DV635" s="1058"/>
      <c r="DW635" s="1058"/>
      <c r="DX635" s="1058"/>
      <c r="DY635" s="1058"/>
      <c r="DZ635" s="1058"/>
      <c r="EA635" s="1058"/>
      <c r="EB635" s="1058"/>
      <c r="EC635" s="1058"/>
      <c r="ED635" s="1058"/>
      <c r="EE635" s="1058"/>
      <c r="EF635" s="1058"/>
      <c r="EG635" s="1058"/>
      <c r="EH635" s="1058"/>
      <c r="EI635" s="1058"/>
      <c r="EJ635" s="1058"/>
      <c r="EK635" s="1058"/>
      <c r="EL635" s="1058"/>
      <c r="EM635" s="1058"/>
      <c r="EN635" s="1058"/>
      <c r="EO635" s="1058"/>
      <c r="EP635" s="1058"/>
      <c r="EQ635" s="1058"/>
      <c r="ER635" s="1058"/>
      <c r="ES635" s="1058"/>
      <c r="ET635" s="1058"/>
      <c r="EU635" s="1058"/>
      <c r="EV635" s="1058"/>
      <c r="EW635" s="1058"/>
      <c r="EX635" s="1058"/>
      <c r="EY635" s="1058"/>
      <c r="EZ635" s="1058"/>
      <c r="FA635" s="1058"/>
      <c r="FB635" s="1058"/>
      <c r="FC635" s="1058"/>
      <c r="FD635" s="1058"/>
      <c r="FE635" s="1058"/>
      <c r="FF635" s="1058"/>
      <c r="FG635" s="1058"/>
      <c r="FH635" s="1058"/>
      <c r="FI635" s="1058"/>
      <c r="FJ635" s="1058"/>
      <c r="FK635" s="1058"/>
      <c r="FL635" s="1058"/>
      <c r="FM635" s="1058"/>
      <c r="FN635" s="1058"/>
      <c r="FO635" s="1058"/>
      <c r="FP635" s="1058"/>
      <c r="FQ635" s="1058"/>
      <c r="FR635" s="1058"/>
      <c r="FS635" s="1058"/>
      <c r="FT635" s="1058"/>
      <c r="FU635" s="1058"/>
      <c r="FV635" s="1058"/>
      <c r="FW635" s="1058"/>
      <c r="FX635" s="1058"/>
      <c r="FY635" s="1058"/>
      <c r="FZ635" s="1058"/>
      <c r="GA635" s="1058"/>
      <c r="GB635" s="1058"/>
      <c r="GC635" s="1058"/>
      <c r="GD635" s="1058"/>
      <c r="GE635" s="1058"/>
      <c r="GF635" s="1058"/>
      <c r="GG635" s="1058"/>
      <c r="GH635" s="1058"/>
      <c r="GI635" s="1058"/>
      <c r="GJ635" s="1058"/>
      <c r="GK635" s="1058"/>
      <c r="GL635" s="1058"/>
      <c r="GM635" s="1058"/>
      <c r="GN635" s="1058"/>
      <c r="GO635" s="1058"/>
      <c r="GP635" s="1058"/>
      <c r="GQ635" s="1058"/>
      <c r="GR635" s="1058"/>
      <c r="GS635" s="1058"/>
      <c r="GT635" s="1058"/>
      <c r="GU635" s="1058"/>
      <c r="GV635" s="1058"/>
      <c r="GW635" s="1058"/>
      <c r="GX635" s="1058"/>
      <c r="GY635" s="1058"/>
      <c r="GZ635" s="1058"/>
      <c r="HA635" s="1058"/>
      <c r="HB635" s="1058"/>
      <c r="HC635" s="1058"/>
      <c r="HD635" s="1058"/>
      <c r="HE635" s="1058"/>
      <c r="HF635" s="1058"/>
      <c r="HG635" s="1058"/>
      <c r="HH635" s="1058"/>
      <c r="HI635" s="1058"/>
      <c r="HJ635" s="1058"/>
      <c r="HK635" s="1058"/>
      <c r="HL635" s="1058"/>
      <c r="HM635" s="1058"/>
      <c r="HN635" s="1058"/>
      <c r="HO635" s="1058"/>
      <c r="HP635" s="1058"/>
      <c r="HQ635" s="1058"/>
      <c r="HR635" s="1058"/>
      <c r="HS635" s="1058"/>
      <c r="HT635" s="1058"/>
      <c r="HU635" s="1058"/>
      <c r="HV635" s="1058"/>
      <c r="HW635" s="1058"/>
      <c r="HX635" s="1058"/>
      <c r="HY635" s="1058"/>
      <c r="HZ635" s="1058"/>
      <c r="IA635" s="1058"/>
      <c r="IB635" s="1058"/>
      <c r="IC635" s="1058"/>
      <c r="ID635" s="1058"/>
      <c r="IE635" s="1058"/>
      <c r="IF635" s="1058"/>
      <c r="IG635" s="1058"/>
      <c r="IH635" s="1058"/>
      <c r="II635" s="1058"/>
      <c r="IJ635" s="1058"/>
      <c r="IK635" s="1058"/>
      <c r="IL635" s="1058"/>
      <c r="IM635" s="1058"/>
      <c r="IN635" s="1058"/>
      <c r="IO635" s="1058"/>
      <c r="IP635" s="1058"/>
      <c r="IQ635" s="1058"/>
      <c r="IR635" s="1058"/>
    </row>
    <row r="636" spans="1:252">
      <c r="A636" s="1439"/>
      <c r="B636" s="1440" t="s">
        <v>1650</v>
      </c>
      <c r="C636" s="1444"/>
      <c r="D636" s="1441"/>
      <c r="E636" s="1445"/>
      <c r="F636" s="1526"/>
      <c r="G636" s="1407"/>
      <c r="H636" s="1058"/>
      <c r="I636" s="1058"/>
      <c r="J636" s="1058"/>
      <c r="K636" s="1058"/>
      <c r="L636" s="1058"/>
      <c r="M636" s="1058"/>
      <c r="N636" s="1058"/>
      <c r="O636" s="1058"/>
      <c r="P636" s="1058"/>
      <c r="Q636" s="1058"/>
      <c r="R636" s="1058"/>
      <c r="S636" s="1058"/>
      <c r="T636" s="1058"/>
      <c r="U636" s="1058"/>
      <c r="V636" s="1058"/>
      <c r="W636" s="1058"/>
      <c r="X636" s="1058"/>
      <c r="Y636" s="1058"/>
      <c r="Z636" s="1058"/>
      <c r="AA636" s="1058"/>
      <c r="AB636" s="1058"/>
      <c r="AC636" s="1058"/>
      <c r="AD636" s="1058"/>
      <c r="AE636" s="1058"/>
      <c r="AF636" s="1058"/>
      <c r="AG636" s="1058"/>
      <c r="AH636" s="1058"/>
      <c r="AI636" s="1058"/>
      <c r="AJ636" s="1058"/>
      <c r="AK636" s="1058"/>
      <c r="AL636" s="1058"/>
      <c r="AM636" s="1058"/>
      <c r="AN636" s="1058"/>
      <c r="AO636" s="1058"/>
      <c r="AP636" s="1058"/>
      <c r="AQ636" s="1058"/>
      <c r="AR636" s="1058"/>
      <c r="AS636" s="1058"/>
      <c r="AT636" s="1058"/>
      <c r="AU636" s="1058"/>
      <c r="AV636" s="1058"/>
      <c r="AW636" s="1058"/>
      <c r="AX636" s="1058"/>
      <c r="AY636" s="1058"/>
      <c r="AZ636" s="1058"/>
      <c r="BA636" s="1058"/>
      <c r="BB636" s="1058"/>
      <c r="BC636" s="1058"/>
      <c r="BD636" s="1058"/>
      <c r="BE636" s="1058"/>
      <c r="BF636" s="1058"/>
      <c r="BG636" s="1058"/>
      <c r="BH636" s="1058"/>
      <c r="BI636" s="1058"/>
      <c r="BJ636" s="1058"/>
      <c r="BK636" s="1058"/>
      <c r="BL636" s="1058"/>
      <c r="BM636" s="1058"/>
      <c r="BN636" s="1058"/>
      <c r="BO636" s="1058"/>
      <c r="BP636" s="1058"/>
      <c r="BQ636" s="1058"/>
      <c r="BR636" s="1058"/>
      <c r="BS636" s="1058"/>
      <c r="BT636" s="1058"/>
      <c r="BU636" s="1058"/>
      <c r="BV636" s="1058"/>
      <c r="BW636" s="1058"/>
      <c r="BX636" s="1058"/>
      <c r="BY636" s="1058"/>
      <c r="BZ636" s="1058"/>
      <c r="CA636" s="1058"/>
      <c r="CB636" s="1058"/>
      <c r="CC636" s="1058"/>
      <c r="CD636" s="1058"/>
      <c r="CE636" s="1058"/>
      <c r="CF636" s="1058"/>
      <c r="CG636" s="1058"/>
      <c r="CH636" s="1058"/>
      <c r="CI636" s="1058"/>
      <c r="CJ636" s="1058"/>
      <c r="CK636" s="1058"/>
      <c r="CL636" s="1058"/>
      <c r="CM636" s="1058"/>
      <c r="CN636" s="1058"/>
      <c r="CO636" s="1058"/>
      <c r="CP636" s="1058"/>
      <c r="CQ636" s="1058"/>
      <c r="CR636" s="1058"/>
      <c r="CS636" s="1058"/>
      <c r="CT636" s="1058"/>
      <c r="CU636" s="1058"/>
      <c r="CV636" s="1058"/>
      <c r="CW636" s="1058"/>
      <c r="CX636" s="1058"/>
      <c r="CY636" s="1058"/>
      <c r="CZ636" s="1058"/>
      <c r="DA636" s="1058"/>
      <c r="DB636" s="1058"/>
      <c r="DC636" s="1058"/>
      <c r="DD636" s="1058"/>
      <c r="DE636" s="1058"/>
      <c r="DF636" s="1058"/>
      <c r="DG636" s="1058"/>
      <c r="DH636" s="1058"/>
      <c r="DI636" s="1058"/>
      <c r="DJ636" s="1058"/>
      <c r="DK636" s="1058"/>
      <c r="DL636" s="1058"/>
      <c r="DM636" s="1058"/>
      <c r="DN636" s="1058"/>
      <c r="DO636" s="1058"/>
      <c r="DP636" s="1058"/>
      <c r="DQ636" s="1058"/>
      <c r="DR636" s="1058"/>
      <c r="DS636" s="1058"/>
      <c r="DT636" s="1058"/>
      <c r="DU636" s="1058"/>
      <c r="DV636" s="1058"/>
      <c r="DW636" s="1058"/>
      <c r="DX636" s="1058"/>
      <c r="DY636" s="1058"/>
      <c r="DZ636" s="1058"/>
      <c r="EA636" s="1058"/>
      <c r="EB636" s="1058"/>
      <c r="EC636" s="1058"/>
      <c r="ED636" s="1058"/>
      <c r="EE636" s="1058"/>
      <c r="EF636" s="1058"/>
      <c r="EG636" s="1058"/>
      <c r="EH636" s="1058"/>
      <c r="EI636" s="1058"/>
      <c r="EJ636" s="1058"/>
      <c r="EK636" s="1058"/>
      <c r="EL636" s="1058"/>
      <c r="EM636" s="1058"/>
      <c r="EN636" s="1058"/>
      <c r="EO636" s="1058"/>
      <c r="EP636" s="1058"/>
      <c r="EQ636" s="1058"/>
      <c r="ER636" s="1058"/>
      <c r="ES636" s="1058"/>
      <c r="ET636" s="1058"/>
      <c r="EU636" s="1058"/>
      <c r="EV636" s="1058"/>
      <c r="EW636" s="1058"/>
      <c r="EX636" s="1058"/>
      <c r="EY636" s="1058"/>
      <c r="EZ636" s="1058"/>
      <c r="FA636" s="1058"/>
      <c r="FB636" s="1058"/>
      <c r="FC636" s="1058"/>
      <c r="FD636" s="1058"/>
      <c r="FE636" s="1058"/>
      <c r="FF636" s="1058"/>
      <c r="FG636" s="1058"/>
      <c r="FH636" s="1058"/>
      <c r="FI636" s="1058"/>
      <c r="FJ636" s="1058"/>
      <c r="FK636" s="1058"/>
      <c r="FL636" s="1058"/>
      <c r="FM636" s="1058"/>
      <c r="FN636" s="1058"/>
      <c r="FO636" s="1058"/>
      <c r="FP636" s="1058"/>
      <c r="FQ636" s="1058"/>
      <c r="FR636" s="1058"/>
      <c r="FS636" s="1058"/>
      <c r="FT636" s="1058"/>
      <c r="FU636" s="1058"/>
      <c r="FV636" s="1058"/>
      <c r="FW636" s="1058"/>
      <c r="FX636" s="1058"/>
      <c r="FY636" s="1058"/>
      <c r="FZ636" s="1058"/>
      <c r="GA636" s="1058"/>
      <c r="GB636" s="1058"/>
      <c r="GC636" s="1058"/>
      <c r="GD636" s="1058"/>
      <c r="GE636" s="1058"/>
      <c r="GF636" s="1058"/>
      <c r="GG636" s="1058"/>
      <c r="GH636" s="1058"/>
      <c r="GI636" s="1058"/>
      <c r="GJ636" s="1058"/>
      <c r="GK636" s="1058"/>
      <c r="GL636" s="1058"/>
      <c r="GM636" s="1058"/>
      <c r="GN636" s="1058"/>
      <c r="GO636" s="1058"/>
      <c r="GP636" s="1058"/>
      <c r="GQ636" s="1058"/>
      <c r="GR636" s="1058"/>
      <c r="GS636" s="1058"/>
      <c r="GT636" s="1058"/>
      <c r="GU636" s="1058"/>
      <c r="GV636" s="1058"/>
      <c r="GW636" s="1058"/>
      <c r="GX636" s="1058"/>
      <c r="GY636" s="1058"/>
      <c r="GZ636" s="1058"/>
      <c r="HA636" s="1058"/>
      <c r="HB636" s="1058"/>
      <c r="HC636" s="1058"/>
      <c r="HD636" s="1058"/>
      <c r="HE636" s="1058"/>
      <c r="HF636" s="1058"/>
      <c r="HG636" s="1058"/>
      <c r="HH636" s="1058"/>
      <c r="HI636" s="1058"/>
      <c r="HJ636" s="1058"/>
      <c r="HK636" s="1058"/>
      <c r="HL636" s="1058"/>
      <c r="HM636" s="1058"/>
      <c r="HN636" s="1058"/>
      <c r="HO636" s="1058"/>
      <c r="HP636" s="1058"/>
      <c r="HQ636" s="1058"/>
      <c r="HR636" s="1058"/>
      <c r="HS636" s="1058"/>
      <c r="HT636" s="1058"/>
      <c r="HU636" s="1058"/>
      <c r="HV636" s="1058"/>
      <c r="HW636" s="1058"/>
      <c r="HX636" s="1058"/>
      <c r="HY636" s="1058"/>
      <c r="HZ636" s="1058"/>
      <c r="IA636" s="1058"/>
      <c r="IB636" s="1058"/>
      <c r="IC636" s="1058"/>
      <c r="ID636" s="1058"/>
      <c r="IE636" s="1058"/>
      <c r="IF636" s="1058"/>
      <c r="IG636" s="1058"/>
      <c r="IH636" s="1058"/>
      <c r="II636" s="1058"/>
      <c r="IJ636" s="1058"/>
      <c r="IK636" s="1058"/>
      <c r="IL636" s="1058"/>
      <c r="IM636" s="1058"/>
      <c r="IN636" s="1058"/>
      <c r="IO636" s="1058"/>
      <c r="IP636" s="1058"/>
      <c r="IQ636" s="1058"/>
      <c r="IR636" s="1058"/>
    </row>
    <row r="637" spans="1:252">
      <c r="A637" s="1439"/>
      <c r="B637" s="1446" t="s">
        <v>1649</v>
      </c>
      <c r="C637" s="1444"/>
      <c r="D637" s="1441" t="s">
        <v>216</v>
      </c>
      <c r="E637" s="1445">
        <v>39</v>
      </c>
      <c r="F637" s="1528"/>
      <c r="G637" s="1230">
        <f>+F637*E637</f>
        <v>0</v>
      </c>
      <c r="H637" s="1058"/>
      <c r="I637" s="1058"/>
      <c r="J637" s="1058"/>
      <c r="K637" s="1058"/>
      <c r="L637" s="1058"/>
      <c r="M637" s="1058"/>
      <c r="N637" s="1058"/>
      <c r="O637" s="1058"/>
      <c r="P637" s="1058"/>
      <c r="Q637" s="1058"/>
      <c r="R637" s="1058"/>
      <c r="S637" s="1058"/>
      <c r="T637" s="1058"/>
      <c r="U637" s="1058"/>
      <c r="V637" s="1058"/>
      <c r="W637" s="1058"/>
      <c r="X637" s="1058"/>
      <c r="Y637" s="1058"/>
      <c r="Z637" s="1058"/>
      <c r="AA637" s="1058"/>
      <c r="AB637" s="1058"/>
      <c r="AC637" s="1058"/>
      <c r="AD637" s="1058"/>
      <c r="AE637" s="1058"/>
      <c r="AF637" s="1058"/>
      <c r="AG637" s="1058"/>
      <c r="AH637" s="1058"/>
      <c r="AI637" s="1058"/>
      <c r="AJ637" s="1058"/>
      <c r="AK637" s="1058"/>
      <c r="AL637" s="1058"/>
      <c r="AM637" s="1058"/>
      <c r="AN637" s="1058"/>
      <c r="AO637" s="1058"/>
      <c r="AP637" s="1058"/>
      <c r="AQ637" s="1058"/>
      <c r="AR637" s="1058"/>
      <c r="AS637" s="1058"/>
      <c r="AT637" s="1058"/>
      <c r="AU637" s="1058"/>
      <c r="AV637" s="1058"/>
      <c r="AW637" s="1058"/>
      <c r="AX637" s="1058"/>
      <c r="AY637" s="1058"/>
      <c r="AZ637" s="1058"/>
      <c r="BA637" s="1058"/>
      <c r="BB637" s="1058"/>
      <c r="BC637" s="1058"/>
      <c r="BD637" s="1058"/>
      <c r="BE637" s="1058"/>
      <c r="BF637" s="1058"/>
      <c r="BG637" s="1058"/>
      <c r="BH637" s="1058"/>
      <c r="BI637" s="1058"/>
      <c r="BJ637" s="1058"/>
      <c r="BK637" s="1058"/>
      <c r="BL637" s="1058"/>
      <c r="BM637" s="1058"/>
      <c r="BN637" s="1058"/>
      <c r="BO637" s="1058"/>
      <c r="BP637" s="1058"/>
      <c r="BQ637" s="1058"/>
      <c r="BR637" s="1058"/>
      <c r="BS637" s="1058"/>
      <c r="BT637" s="1058"/>
      <c r="BU637" s="1058"/>
      <c r="BV637" s="1058"/>
      <c r="BW637" s="1058"/>
      <c r="BX637" s="1058"/>
      <c r="BY637" s="1058"/>
      <c r="BZ637" s="1058"/>
      <c r="CA637" s="1058"/>
      <c r="CB637" s="1058"/>
      <c r="CC637" s="1058"/>
      <c r="CD637" s="1058"/>
      <c r="CE637" s="1058"/>
      <c r="CF637" s="1058"/>
      <c r="CG637" s="1058"/>
      <c r="CH637" s="1058"/>
      <c r="CI637" s="1058"/>
      <c r="CJ637" s="1058"/>
      <c r="CK637" s="1058"/>
      <c r="CL637" s="1058"/>
      <c r="CM637" s="1058"/>
      <c r="CN637" s="1058"/>
      <c r="CO637" s="1058"/>
      <c r="CP637" s="1058"/>
      <c r="CQ637" s="1058"/>
      <c r="CR637" s="1058"/>
      <c r="CS637" s="1058"/>
      <c r="CT637" s="1058"/>
      <c r="CU637" s="1058"/>
      <c r="CV637" s="1058"/>
      <c r="CW637" s="1058"/>
      <c r="CX637" s="1058"/>
      <c r="CY637" s="1058"/>
      <c r="CZ637" s="1058"/>
      <c r="DA637" s="1058"/>
      <c r="DB637" s="1058"/>
      <c r="DC637" s="1058"/>
      <c r="DD637" s="1058"/>
      <c r="DE637" s="1058"/>
      <c r="DF637" s="1058"/>
      <c r="DG637" s="1058"/>
      <c r="DH637" s="1058"/>
      <c r="DI637" s="1058"/>
      <c r="DJ637" s="1058"/>
      <c r="DK637" s="1058"/>
      <c r="DL637" s="1058"/>
      <c r="DM637" s="1058"/>
      <c r="DN637" s="1058"/>
      <c r="DO637" s="1058"/>
      <c r="DP637" s="1058"/>
      <c r="DQ637" s="1058"/>
      <c r="DR637" s="1058"/>
      <c r="DS637" s="1058"/>
      <c r="DT637" s="1058"/>
      <c r="DU637" s="1058"/>
      <c r="DV637" s="1058"/>
      <c r="DW637" s="1058"/>
      <c r="DX637" s="1058"/>
      <c r="DY637" s="1058"/>
      <c r="DZ637" s="1058"/>
      <c r="EA637" s="1058"/>
      <c r="EB637" s="1058"/>
      <c r="EC637" s="1058"/>
      <c r="ED637" s="1058"/>
      <c r="EE637" s="1058"/>
      <c r="EF637" s="1058"/>
      <c r="EG637" s="1058"/>
      <c r="EH637" s="1058"/>
      <c r="EI637" s="1058"/>
      <c r="EJ637" s="1058"/>
      <c r="EK637" s="1058"/>
      <c r="EL637" s="1058"/>
      <c r="EM637" s="1058"/>
      <c r="EN637" s="1058"/>
      <c r="EO637" s="1058"/>
      <c r="EP637" s="1058"/>
      <c r="EQ637" s="1058"/>
      <c r="ER637" s="1058"/>
      <c r="ES637" s="1058"/>
      <c r="ET637" s="1058"/>
      <c r="EU637" s="1058"/>
      <c r="EV637" s="1058"/>
      <c r="EW637" s="1058"/>
      <c r="EX637" s="1058"/>
      <c r="EY637" s="1058"/>
      <c r="EZ637" s="1058"/>
      <c r="FA637" s="1058"/>
      <c r="FB637" s="1058"/>
      <c r="FC637" s="1058"/>
      <c r="FD637" s="1058"/>
      <c r="FE637" s="1058"/>
      <c r="FF637" s="1058"/>
      <c r="FG637" s="1058"/>
      <c r="FH637" s="1058"/>
      <c r="FI637" s="1058"/>
      <c r="FJ637" s="1058"/>
      <c r="FK637" s="1058"/>
      <c r="FL637" s="1058"/>
      <c r="FM637" s="1058"/>
      <c r="FN637" s="1058"/>
      <c r="FO637" s="1058"/>
      <c r="FP637" s="1058"/>
      <c r="FQ637" s="1058"/>
      <c r="FR637" s="1058"/>
      <c r="FS637" s="1058"/>
      <c r="FT637" s="1058"/>
      <c r="FU637" s="1058"/>
      <c r="FV637" s="1058"/>
      <c r="FW637" s="1058"/>
      <c r="FX637" s="1058"/>
      <c r="FY637" s="1058"/>
      <c r="FZ637" s="1058"/>
      <c r="GA637" s="1058"/>
      <c r="GB637" s="1058"/>
      <c r="GC637" s="1058"/>
      <c r="GD637" s="1058"/>
      <c r="GE637" s="1058"/>
      <c r="GF637" s="1058"/>
      <c r="GG637" s="1058"/>
      <c r="GH637" s="1058"/>
      <c r="GI637" s="1058"/>
      <c r="GJ637" s="1058"/>
      <c r="GK637" s="1058"/>
      <c r="GL637" s="1058"/>
      <c r="GM637" s="1058"/>
      <c r="GN637" s="1058"/>
      <c r="GO637" s="1058"/>
      <c r="GP637" s="1058"/>
      <c r="GQ637" s="1058"/>
      <c r="GR637" s="1058"/>
      <c r="GS637" s="1058"/>
      <c r="GT637" s="1058"/>
      <c r="GU637" s="1058"/>
      <c r="GV637" s="1058"/>
      <c r="GW637" s="1058"/>
      <c r="GX637" s="1058"/>
      <c r="GY637" s="1058"/>
      <c r="GZ637" s="1058"/>
      <c r="HA637" s="1058"/>
      <c r="HB637" s="1058"/>
      <c r="HC637" s="1058"/>
      <c r="HD637" s="1058"/>
      <c r="HE637" s="1058"/>
      <c r="HF637" s="1058"/>
      <c r="HG637" s="1058"/>
      <c r="HH637" s="1058"/>
      <c r="HI637" s="1058"/>
      <c r="HJ637" s="1058"/>
      <c r="HK637" s="1058"/>
      <c r="HL637" s="1058"/>
      <c r="HM637" s="1058"/>
      <c r="HN637" s="1058"/>
      <c r="HO637" s="1058"/>
      <c r="HP637" s="1058"/>
      <c r="HQ637" s="1058"/>
      <c r="HR637" s="1058"/>
      <c r="HS637" s="1058"/>
      <c r="HT637" s="1058"/>
      <c r="HU637" s="1058"/>
      <c r="HV637" s="1058"/>
      <c r="HW637" s="1058"/>
      <c r="HX637" s="1058"/>
      <c r="HY637" s="1058"/>
      <c r="HZ637" s="1058"/>
      <c r="IA637" s="1058"/>
      <c r="IB637" s="1058"/>
      <c r="IC637" s="1058"/>
      <c r="ID637" s="1058"/>
      <c r="IE637" s="1058"/>
      <c r="IF637" s="1058"/>
      <c r="IG637" s="1058"/>
      <c r="IH637" s="1058"/>
      <c r="II637" s="1058"/>
      <c r="IJ637" s="1058"/>
      <c r="IK637" s="1058"/>
      <c r="IL637" s="1058"/>
      <c r="IM637" s="1058"/>
      <c r="IN637" s="1058"/>
      <c r="IO637" s="1058"/>
      <c r="IP637" s="1058"/>
      <c r="IQ637" s="1058"/>
      <c r="IR637" s="1058"/>
    </row>
    <row r="638" spans="1:252">
      <c r="A638" s="1439"/>
      <c r="B638" s="1446" t="s">
        <v>1647</v>
      </c>
      <c r="C638" s="1447"/>
      <c r="D638" s="1441" t="s">
        <v>216</v>
      </c>
      <c r="E638" s="1445">
        <v>21</v>
      </c>
      <c r="F638" s="1528"/>
      <c r="G638" s="1230">
        <f>+F638*E638</f>
        <v>0</v>
      </c>
      <c r="H638" s="1058"/>
      <c r="I638" s="1058"/>
      <c r="J638" s="1058"/>
      <c r="K638" s="1058"/>
      <c r="L638" s="1058"/>
      <c r="M638" s="1058"/>
      <c r="N638" s="1058"/>
      <c r="O638" s="1058"/>
      <c r="P638" s="1058"/>
      <c r="Q638" s="1058"/>
      <c r="R638" s="1058"/>
      <c r="S638" s="1058"/>
      <c r="T638" s="1058"/>
      <c r="U638" s="1058"/>
      <c r="V638" s="1058"/>
      <c r="W638" s="1058"/>
      <c r="X638" s="1058"/>
      <c r="Y638" s="1058"/>
      <c r="Z638" s="1058"/>
      <c r="AA638" s="1058"/>
      <c r="AB638" s="1058"/>
      <c r="AC638" s="1058"/>
      <c r="AD638" s="1058"/>
      <c r="AE638" s="1058"/>
      <c r="AF638" s="1058"/>
      <c r="AG638" s="1058"/>
      <c r="AH638" s="1058"/>
      <c r="AI638" s="1058"/>
      <c r="AJ638" s="1058"/>
      <c r="AK638" s="1058"/>
      <c r="AL638" s="1058"/>
      <c r="AM638" s="1058"/>
      <c r="AN638" s="1058"/>
      <c r="AO638" s="1058"/>
      <c r="AP638" s="1058"/>
      <c r="AQ638" s="1058"/>
      <c r="AR638" s="1058"/>
      <c r="AS638" s="1058"/>
      <c r="AT638" s="1058"/>
      <c r="AU638" s="1058"/>
      <c r="AV638" s="1058"/>
      <c r="AW638" s="1058"/>
      <c r="AX638" s="1058"/>
      <c r="AY638" s="1058"/>
      <c r="AZ638" s="1058"/>
      <c r="BA638" s="1058"/>
      <c r="BB638" s="1058"/>
      <c r="BC638" s="1058"/>
      <c r="BD638" s="1058"/>
      <c r="BE638" s="1058"/>
      <c r="BF638" s="1058"/>
      <c r="BG638" s="1058"/>
      <c r="BH638" s="1058"/>
      <c r="BI638" s="1058"/>
      <c r="BJ638" s="1058"/>
      <c r="BK638" s="1058"/>
      <c r="BL638" s="1058"/>
      <c r="BM638" s="1058"/>
      <c r="BN638" s="1058"/>
      <c r="BO638" s="1058"/>
      <c r="BP638" s="1058"/>
      <c r="BQ638" s="1058"/>
      <c r="BR638" s="1058"/>
      <c r="BS638" s="1058"/>
      <c r="BT638" s="1058"/>
      <c r="BU638" s="1058"/>
      <c r="BV638" s="1058"/>
      <c r="BW638" s="1058"/>
      <c r="BX638" s="1058"/>
      <c r="BY638" s="1058"/>
      <c r="BZ638" s="1058"/>
      <c r="CA638" s="1058"/>
      <c r="CB638" s="1058"/>
      <c r="CC638" s="1058"/>
      <c r="CD638" s="1058"/>
      <c r="CE638" s="1058"/>
      <c r="CF638" s="1058"/>
      <c r="CG638" s="1058"/>
      <c r="CH638" s="1058"/>
      <c r="CI638" s="1058"/>
      <c r="CJ638" s="1058"/>
      <c r="CK638" s="1058"/>
      <c r="CL638" s="1058"/>
      <c r="CM638" s="1058"/>
      <c r="CN638" s="1058"/>
      <c r="CO638" s="1058"/>
      <c r="CP638" s="1058"/>
      <c r="CQ638" s="1058"/>
      <c r="CR638" s="1058"/>
      <c r="CS638" s="1058"/>
      <c r="CT638" s="1058"/>
      <c r="CU638" s="1058"/>
      <c r="CV638" s="1058"/>
      <c r="CW638" s="1058"/>
      <c r="CX638" s="1058"/>
      <c r="CY638" s="1058"/>
      <c r="CZ638" s="1058"/>
      <c r="DA638" s="1058"/>
      <c r="DB638" s="1058"/>
      <c r="DC638" s="1058"/>
      <c r="DD638" s="1058"/>
      <c r="DE638" s="1058"/>
      <c r="DF638" s="1058"/>
      <c r="DG638" s="1058"/>
      <c r="DH638" s="1058"/>
      <c r="DI638" s="1058"/>
      <c r="DJ638" s="1058"/>
      <c r="DK638" s="1058"/>
      <c r="DL638" s="1058"/>
      <c r="DM638" s="1058"/>
      <c r="DN638" s="1058"/>
      <c r="DO638" s="1058"/>
      <c r="DP638" s="1058"/>
      <c r="DQ638" s="1058"/>
      <c r="DR638" s="1058"/>
      <c r="DS638" s="1058"/>
      <c r="DT638" s="1058"/>
      <c r="DU638" s="1058"/>
      <c r="DV638" s="1058"/>
      <c r="DW638" s="1058"/>
      <c r="DX638" s="1058"/>
      <c r="DY638" s="1058"/>
      <c r="DZ638" s="1058"/>
      <c r="EA638" s="1058"/>
      <c r="EB638" s="1058"/>
      <c r="EC638" s="1058"/>
      <c r="ED638" s="1058"/>
      <c r="EE638" s="1058"/>
      <c r="EF638" s="1058"/>
      <c r="EG638" s="1058"/>
      <c r="EH638" s="1058"/>
      <c r="EI638" s="1058"/>
      <c r="EJ638" s="1058"/>
      <c r="EK638" s="1058"/>
      <c r="EL638" s="1058"/>
      <c r="EM638" s="1058"/>
      <c r="EN638" s="1058"/>
      <c r="EO638" s="1058"/>
      <c r="EP638" s="1058"/>
      <c r="EQ638" s="1058"/>
      <c r="ER638" s="1058"/>
      <c r="ES638" s="1058"/>
      <c r="ET638" s="1058"/>
      <c r="EU638" s="1058"/>
      <c r="EV638" s="1058"/>
      <c r="EW638" s="1058"/>
      <c r="EX638" s="1058"/>
      <c r="EY638" s="1058"/>
      <c r="EZ638" s="1058"/>
      <c r="FA638" s="1058"/>
      <c r="FB638" s="1058"/>
      <c r="FC638" s="1058"/>
      <c r="FD638" s="1058"/>
      <c r="FE638" s="1058"/>
      <c r="FF638" s="1058"/>
      <c r="FG638" s="1058"/>
      <c r="FH638" s="1058"/>
      <c r="FI638" s="1058"/>
      <c r="FJ638" s="1058"/>
      <c r="FK638" s="1058"/>
      <c r="FL638" s="1058"/>
      <c r="FM638" s="1058"/>
      <c r="FN638" s="1058"/>
      <c r="FO638" s="1058"/>
      <c r="FP638" s="1058"/>
      <c r="FQ638" s="1058"/>
      <c r="FR638" s="1058"/>
      <c r="FS638" s="1058"/>
      <c r="FT638" s="1058"/>
      <c r="FU638" s="1058"/>
      <c r="FV638" s="1058"/>
      <c r="FW638" s="1058"/>
      <c r="FX638" s="1058"/>
      <c r="FY638" s="1058"/>
      <c r="FZ638" s="1058"/>
      <c r="GA638" s="1058"/>
      <c r="GB638" s="1058"/>
      <c r="GC638" s="1058"/>
      <c r="GD638" s="1058"/>
      <c r="GE638" s="1058"/>
      <c r="GF638" s="1058"/>
      <c r="GG638" s="1058"/>
      <c r="GH638" s="1058"/>
      <c r="GI638" s="1058"/>
      <c r="GJ638" s="1058"/>
      <c r="GK638" s="1058"/>
      <c r="GL638" s="1058"/>
      <c r="GM638" s="1058"/>
      <c r="GN638" s="1058"/>
      <c r="GO638" s="1058"/>
      <c r="GP638" s="1058"/>
      <c r="GQ638" s="1058"/>
      <c r="GR638" s="1058"/>
      <c r="GS638" s="1058"/>
      <c r="GT638" s="1058"/>
      <c r="GU638" s="1058"/>
      <c r="GV638" s="1058"/>
      <c r="GW638" s="1058"/>
      <c r="GX638" s="1058"/>
      <c r="GY638" s="1058"/>
      <c r="GZ638" s="1058"/>
      <c r="HA638" s="1058"/>
      <c r="HB638" s="1058"/>
      <c r="HC638" s="1058"/>
      <c r="HD638" s="1058"/>
      <c r="HE638" s="1058"/>
      <c r="HF638" s="1058"/>
      <c r="HG638" s="1058"/>
      <c r="HH638" s="1058"/>
      <c r="HI638" s="1058"/>
      <c r="HJ638" s="1058"/>
      <c r="HK638" s="1058"/>
      <c r="HL638" s="1058"/>
      <c r="HM638" s="1058"/>
      <c r="HN638" s="1058"/>
      <c r="HO638" s="1058"/>
      <c r="HP638" s="1058"/>
      <c r="HQ638" s="1058"/>
      <c r="HR638" s="1058"/>
      <c r="HS638" s="1058"/>
      <c r="HT638" s="1058"/>
      <c r="HU638" s="1058"/>
      <c r="HV638" s="1058"/>
      <c r="HW638" s="1058"/>
      <c r="HX638" s="1058"/>
      <c r="HY638" s="1058"/>
      <c r="HZ638" s="1058"/>
      <c r="IA638" s="1058"/>
      <c r="IB638" s="1058"/>
      <c r="IC638" s="1058"/>
      <c r="ID638" s="1058"/>
      <c r="IE638" s="1058"/>
      <c r="IF638" s="1058"/>
      <c r="IG638" s="1058"/>
      <c r="IH638" s="1058"/>
      <c r="II638" s="1058"/>
      <c r="IJ638" s="1058"/>
      <c r="IK638" s="1058"/>
      <c r="IL638" s="1058"/>
      <c r="IM638" s="1058"/>
      <c r="IN638" s="1058"/>
      <c r="IO638" s="1058"/>
      <c r="IP638" s="1058"/>
      <c r="IQ638" s="1058"/>
      <c r="IR638" s="1058"/>
    </row>
    <row r="639" spans="1:252">
      <c r="A639" s="1439"/>
      <c r="B639" s="1446" t="s">
        <v>1646</v>
      </c>
      <c r="C639" s="1447"/>
      <c r="D639" s="1441" t="s">
        <v>216</v>
      </c>
      <c r="E639" s="1442">
        <v>11</v>
      </c>
      <c r="F639" s="1528"/>
      <c r="G639" s="1230">
        <f>+F639*E639</f>
        <v>0</v>
      </c>
      <c r="H639" s="1058"/>
      <c r="I639" s="1058"/>
      <c r="J639" s="1058"/>
      <c r="K639" s="1058"/>
      <c r="L639" s="1058"/>
      <c r="M639" s="1058"/>
      <c r="N639" s="1058"/>
      <c r="O639" s="1058"/>
      <c r="P639" s="1058"/>
      <c r="Q639" s="1058"/>
      <c r="R639" s="1058"/>
      <c r="S639" s="1058"/>
      <c r="T639" s="1058"/>
      <c r="U639" s="1058"/>
      <c r="V639" s="1058"/>
      <c r="W639" s="1058"/>
      <c r="X639" s="1058"/>
      <c r="Y639" s="1058"/>
      <c r="Z639" s="1058"/>
      <c r="AA639" s="1058"/>
      <c r="AB639" s="1058"/>
      <c r="AC639" s="1058"/>
      <c r="AD639" s="1058"/>
      <c r="AE639" s="1058"/>
      <c r="AF639" s="1058"/>
      <c r="AG639" s="1058"/>
      <c r="AH639" s="1058"/>
      <c r="AI639" s="1058"/>
      <c r="AJ639" s="1058"/>
      <c r="AK639" s="1058"/>
      <c r="AL639" s="1058"/>
      <c r="AM639" s="1058"/>
      <c r="AN639" s="1058"/>
      <c r="AO639" s="1058"/>
      <c r="AP639" s="1058"/>
      <c r="AQ639" s="1058"/>
      <c r="AR639" s="1058"/>
      <c r="AS639" s="1058"/>
      <c r="AT639" s="1058"/>
      <c r="AU639" s="1058"/>
      <c r="AV639" s="1058"/>
      <c r="AW639" s="1058"/>
      <c r="AX639" s="1058"/>
      <c r="AY639" s="1058"/>
      <c r="AZ639" s="1058"/>
      <c r="BA639" s="1058"/>
      <c r="BB639" s="1058"/>
      <c r="BC639" s="1058"/>
      <c r="BD639" s="1058"/>
      <c r="BE639" s="1058"/>
      <c r="BF639" s="1058"/>
      <c r="BG639" s="1058"/>
      <c r="BH639" s="1058"/>
      <c r="BI639" s="1058"/>
      <c r="BJ639" s="1058"/>
      <c r="BK639" s="1058"/>
      <c r="BL639" s="1058"/>
      <c r="BM639" s="1058"/>
      <c r="BN639" s="1058"/>
      <c r="BO639" s="1058"/>
      <c r="BP639" s="1058"/>
      <c r="BQ639" s="1058"/>
      <c r="BR639" s="1058"/>
      <c r="BS639" s="1058"/>
      <c r="BT639" s="1058"/>
      <c r="BU639" s="1058"/>
      <c r="BV639" s="1058"/>
      <c r="BW639" s="1058"/>
      <c r="BX639" s="1058"/>
      <c r="BY639" s="1058"/>
      <c r="BZ639" s="1058"/>
      <c r="CA639" s="1058"/>
      <c r="CB639" s="1058"/>
      <c r="CC639" s="1058"/>
      <c r="CD639" s="1058"/>
      <c r="CE639" s="1058"/>
      <c r="CF639" s="1058"/>
      <c r="CG639" s="1058"/>
      <c r="CH639" s="1058"/>
      <c r="CI639" s="1058"/>
      <c r="CJ639" s="1058"/>
      <c r="CK639" s="1058"/>
      <c r="CL639" s="1058"/>
      <c r="CM639" s="1058"/>
      <c r="CN639" s="1058"/>
      <c r="CO639" s="1058"/>
      <c r="CP639" s="1058"/>
      <c r="CQ639" s="1058"/>
      <c r="CR639" s="1058"/>
      <c r="CS639" s="1058"/>
      <c r="CT639" s="1058"/>
      <c r="CU639" s="1058"/>
      <c r="CV639" s="1058"/>
      <c r="CW639" s="1058"/>
      <c r="CX639" s="1058"/>
      <c r="CY639" s="1058"/>
      <c r="CZ639" s="1058"/>
      <c r="DA639" s="1058"/>
      <c r="DB639" s="1058"/>
      <c r="DC639" s="1058"/>
      <c r="DD639" s="1058"/>
      <c r="DE639" s="1058"/>
      <c r="DF639" s="1058"/>
      <c r="DG639" s="1058"/>
      <c r="DH639" s="1058"/>
      <c r="DI639" s="1058"/>
      <c r="DJ639" s="1058"/>
      <c r="DK639" s="1058"/>
      <c r="DL639" s="1058"/>
      <c r="DM639" s="1058"/>
      <c r="DN639" s="1058"/>
      <c r="DO639" s="1058"/>
      <c r="DP639" s="1058"/>
      <c r="DQ639" s="1058"/>
      <c r="DR639" s="1058"/>
      <c r="DS639" s="1058"/>
      <c r="DT639" s="1058"/>
      <c r="DU639" s="1058"/>
      <c r="DV639" s="1058"/>
      <c r="DW639" s="1058"/>
      <c r="DX639" s="1058"/>
      <c r="DY639" s="1058"/>
      <c r="DZ639" s="1058"/>
      <c r="EA639" s="1058"/>
      <c r="EB639" s="1058"/>
      <c r="EC639" s="1058"/>
      <c r="ED639" s="1058"/>
      <c r="EE639" s="1058"/>
      <c r="EF639" s="1058"/>
      <c r="EG639" s="1058"/>
      <c r="EH639" s="1058"/>
      <c r="EI639" s="1058"/>
      <c r="EJ639" s="1058"/>
      <c r="EK639" s="1058"/>
      <c r="EL639" s="1058"/>
      <c r="EM639" s="1058"/>
      <c r="EN639" s="1058"/>
      <c r="EO639" s="1058"/>
      <c r="EP639" s="1058"/>
      <c r="EQ639" s="1058"/>
      <c r="ER639" s="1058"/>
      <c r="ES639" s="1058"/>
      <c r="ET639" s="1058"/>
      <c r="EU639" s="1058"/>
      <c r="EV639" s="1058"/>
      <c r="EW639" s="1058"/>
      <c r="EX639" s="1058"/>
      <c r="EY639" s="1058"/>
      <c r="EZ639" s="1058"/>
      <c r="FA639" s="1058"/>
      <c r="FB639" s="1058"/>
      <c r="FC639" s="1058"/>
      <c r="FD639" s="1058"/>
      <c r="FE639" s="1058"/>
      <c r="FF639" s="1058"/>
      <c r="FG639" s="1058"/>
      <c r="FH639" s="1058"/>
      <c r="FI639" s="1058"/>
      <c r="FJ639" s="1058"/>
      <c r="FK639" s="1058"/>
      <c r="FL639" s="1058"/>
      <c r="FM639" s="1058"/>
      <c r="FN639" s="1058"/>
      <c r="FO639" s="1058"/>
      <c r="FP639" s="1058"/>
      <c r="FQ639" s="1058"/>
      <c r="FR639" s="1058"/>
      <c r="FS639" s="1058"/>
      <c r="FT639" s="1058"/>
      <c r="FU639" s="1058"/>
      <c r="FV639" s="1058"/>
      <c r="FW639" s="1058"/>
      <c r="FX639" s="1058"/>
      <c r="FY639" s="1058"/>
      <c r="FZ639" s="1058"/>
      <c r="GA639" s="1058"/>
      <c r="GB639" s="1058"/>
      <c r="GC639" s="1058"/>
      <c r="GD639" s="1058"/>
      <c r="GE639" s="1058"/>
      <c r="GF639" s="1058"/>
      <c r="GG639" s="1058"/>
      <c r="GH639" s="1058"/>
      <c r="GI639" s="1058"/>
      <c r="GJ639" s="1058"/>
      <c r="GK639" s="1058"/>
      <c r="GL639" s="1058"/>
      <c r="GM639" s="1058"/>
      <c r="GN639" s="1058"/>
      <c r="GO639" s="1058"/>
      <c r="GP639" s="1058"/>
      <c r="GQ639" s="1058"/>
      <c r="GR639" s="1058"/>
      <c r="GS639" s="1058"/>
      <c r="GT639" s="1058"/>
      <c r="GU639" s="1058"/>
      <c r="GV639" s="1058"/>
      <c r="GW639" s="1058"/>
      <c r="GX639" s="1058"/>
      <c r="GY639" s="1058"/>
      <c r="GZ639" s="1058"/>
      <c r="HA639" s="1058"/>
      <c r="HB639" s="1058"/>
      <c r="HC639" s="1058"/>
      <c r="HD639" s="1058"/>
      <c r="HE639" s="1058"/>
      <c r="HF639" s="1058"/>
      <c r="HG639" s="1058"/>
      <c r="HH639" s="1058"/>
      <c r="HI639" s="1058"/>
      <c r="HJ639" s="1058"/>
      <c r="HK639" s="1058"/>
      <c r="HL639" s="1058"/>
      <c r="HM639" s="1058"/>
      <c r="HN639" s="1058"/>
      <c r="HO639" s="1058"/>
      <c r="HP639" s="1058"/>
      <c r="HQ639" s="1058"/>
      <c r="HR639" s="1058"/>
      <c r="HS639" s="1058"/>
      <c r="HT639" s="1058"/>
      <c r="HU639" s="1058"/>
      <c r="HV639" s="1058"/>
      <c r="HW639" s="1058"/>
      <c r="HX639" s="1058"/>
      <c r="HY639" s="1058"/>
      <c r="HZ639" s="1058"/>
      <c r="IA639" s="1058"/>
      <c r="IB639" s="1058"/>
      <c r="IC639" s="1058"/>
      <c r="ID639" s="1058"/>
      <c r="IE639" s="1058"/>
      <c r="IF639" s="1058"/>
      <c r="IG639" s="1058"/>
      <c r="IH639" s="1058"/>
      <c r="II639" s="1058"/>
      <c r="IJ639" s="1058"/>
      <c r="IK639" s="1058"/>
      <c r="IL639" s="1058"/>
      <c r="IM639" s="1058"/>
      <c r="IN639" s="1058"/>
      <c r="IO639" s="1058"/>
      <c r="IP639" s="1058"/>
      <c r="IQ639" s="1058"/>
      <c r="IR639" s="1058"/>
    </row>
    <row r="640" spans="1:252">
      <c r="A640" s="1439"/>
      <c r="B640" s="1446" t="s">
        <v>1644</v>
      </c>
      <c r="C640" s="1447"/>
      <c r="D640" s="1441" t="s">
        <v>216</v>
      </c>
      <c r="E640" s="1442">
        <v>8</v>
      </c>
      <c r="F640" s="1528"/>
      <c r="G640" s="1230">
        <f>+F640*E640</f>
        <v>0</v>
      </c>
      <c r="H640" s="1058"/>
      <c r="I640" s="1058"/>
      <c r="J640" s="1058"/>
      <c r="K640" s="1058"/>
      <c r="L640" s="1058"/>
      <c r="M640" s="1058"/>
      <c r="N640" s="1058"/>
      <c r="O640" s="1058"/>
      <c r="P640" s="1058"/>
      <c r="Q640" s="1058"/>
      <c r="R640" s="1058"/>
      <c r="S640" s="1058"/>
      <c r="T640" s="1058"/>
      <c r="U640" s="1058"/>
      <c r="V640" s="1058"/>
      <c r="W640" s="1058"/>
      <c r="X640" s="1058"/>
      <c r="Y640" s="1058"/>
      <c r="Z640" s="1058"/>
      <c r="AA640" s="1058"/>
      <c r="AB640" s="1058"/>
      <c r="AC640" s="1058"/>
      <c r="AD640" s="1058"/>
      <c r="AE640" s="1058"/>
      <c r="AF640" s="1058"/>
      <c r="AG640" s="1058"/>
      <c r="AH640" s="1058"/>
      <c r="AI640" s="1058"/>
      <c r="AJ640" s="1058"/>
      <c r="AK640" s="1058"/>
      <c r="AL640" s="1058"/>
      <c r="AM640" s="1058"/>
      <c r="AN640" s="1058"/>
      <c r="AO640" s="1058"/>
      <c r="AP640" s="1058"/>
      <c r="AQ640" s="1058"/>
      <c r="AR640" s="1058"/>
      <c r="AS640" s="1058"/>
      <c r="AT640" s="1058"/>
      <c r="AU640" s="1058"/>
      <c r="AV640" s="1058"/>
      <c r="AW640" s="1058"/>
      <c r="AX640" s="1058"/>
      <c r="AY640" s="1058"/>
      <c r="AZ640" s="1058"/>
      <c r="BA640" s="1058"/>
      <c r="BB640" s="1058"/>
      <c r="BC640" s="1058"/>
      <c r="BD640" s="1058"/>
      <c r="BE640" s="1058"/>
      <c r="BF640" s="1058"/>
      <c r="BG640" s="1058"/>
      <c r="BH640" s="1058"/>
      <c r="BI640" s="1058"/>
      <c r="BJ640" s="1058"/>
      <c r="BK640" s="1058"/>
      <c r="BL640" s="1058"/>
      <c r="BM640" s="1058"/>
      <c r="BN640" s="1058"/>
      <c r="BO640" s="1058"/>
      <c r="BP640" s="1058"/>
      <c r="BQ640" s="1058"/>
      <c r="BR640" s="1058"/>
      <c r="BS640" s="1058"/>
      <c r="BT640" s="1058"/>
      <c r="BU640" s="1058"/>
      <c r="BV640" s="1058"/>
      <c r="BW640" s="1058"/>
      <c r="BX640" s="1058"/>
      <c r="BY640" s="1058"/>
      <c r="BZ640" s="1058"/>
      <c r="CA640" s="1058"/>
      <c r="CB640" s="1058"/>
      <c r="CC640" s="1058"/>
      <c r="CD640" s="1058"/>
      <c r="CE640" s="1058"/>
      <c r="CF640" s="1058"/>
      <c r="CG640" s="1058"/>
      <c r="CH640" s="1058"/>
      <c r="CI640" s="1058"/>
      <c r="CJ640" s="1058"/>
      <c r="CK640" s="1058"/>
      <c r="CL640" s="1058"/>
      <c r="CM640" s="1058"/>
      <c r="CN640" s="1058"/>
      <c r="CO640" s="1058"/>
      <c r="CP640" s="1058"/>
      <c r="CQ640" s="1058"/>
      <c r="CR640" s="1058"/>
      <c r="CS640" s="1058"/>
      <c r="CT640" s="1058"/>
      <c r="CU640" s="1058"/>
      <c r="CV640" s="1058"/>
      <c r="CW640" s="1058"/>
      <c r="CX640" s="1058"/>
      <c r="CY640" s="1058"/>
      <c r="CZ640" s="1058"/>
      <c r="DA640" s="1058"/>
      <c r="DB640" s="1058"/>
      <c r="DC640" s="1058"/>
      <c r="DD640" s="1058"/>
      <c r="DE640" s="1058"/>
      <c r="DF640" s="1058"/>
      <c r="DG640" s="1058"/>
      <c r="DH640" s="1058"/>
      <c r="DI640" s="1058"/>
      <c r="DJ640" s="1058"/>
      <c r="DK640" s="1058"/>
      <c r="DL640" s="1058"/>
      <c r="DM640" s="1058"/>
      <c r="DN640" s="1058"/>
      <c r="DO640" s="1058"/>
      <c r="DP640" s="1058"/>
      <c r="DQ640" s="1058"/>
      <c r="DR640" s="1058"/>
      <c r="DS640" s="1058"/>
      <c r="DT640" s="1058"/>
      <c r="DU640" s="1058"/>
      <c r="DV640" s="1058"/>
      <c r="DW640" s="1058"/>
      <c r="DX640" s="1058"/>
      <c r="DY640" s="1058"/>
      <c r="DZ640" s="1058"/>
      <c r="EA640" s="1058"/>
      <c r="EB640" s="1058"/>
      <c r="EC640" s="1058"/>
      <c r="ED640" s="1058"/>
      <c r="EE640" s="1058"/>
      <c r="EF640" s="1058"/>
      <c r="EG640" s="1058"/>
      <c r="EH640" s="1058"/>
      <c r="EI640" s="1058"/>
      <c r="EJ640" s="1058"/>
      <c r="EK640" s="1058"/>
      <c r="EL640" s="1058"/>
      <c r="EM640" s="1058"/>
      <c r="EN640" s="1058"/>
      <c r="EO640" s="1058"/>
      <c r="EP640" s="1058"/>
      <c r="EQ640" s="1058"/>
      <c r="ER640" s="1058"/>
      <c r="ES640" s="1058"/>
      <c r="ET640" s="1058"/>
      <c r="EU640" s="1058"/>
      <c r="EV640" s="1058"/>
      <c r="EW640" s="1058"/>
      <c r="EX640" s="1058"/>
      <c r="EY640" s="1058"/>
      <c r="EZ640" s="1058"/>
      <c r="FA640" s="1058"/>
      <c r="FB640" s="1058"/>
      <c r="FC640" s="1058"/>
      <c r="FD640" s="1058"/>
      <c r="FE640" s="1058"/>
      <c r="FF640" s="1058"/>
      <c r="FG640" s="1058"/>
      <c r="FH640" s="1058"/>
      <c r="FI640" s="1058"/>
      <c r="FJ640" s="1058"/>
      <c r="FK640" s="1058"/>
      <c r="FL640" s="1058"/>
      <c r="FM640" s="1058"/>
      <c r="FN640" s="1058"/>
      <c r="FO640" s="1058"/>
      <c r="FP640" s="1058"/>
      <c r="FQ640" s="1058"/>
      <c r="FR640" s="1058"/>
      <c r="FS640" s="1058"/>
      <c r="FT640" s="1058"/>
      <c r="FU640" s="1058"/>
      <c r="FV640" s="1058"/>
      <c r="FW640" s="1058"/>
      <c r="FX640" s="1058"/>
      <c r="FY640" s="1058"/>
      <c r="FZ640" s="1058"/>
      <c r="GA640" s="1058"/>
      <c r="GB640" s="1058"/>
      <c r="GC640" s="1058"/>
      <c r="GD640" s="1058"/>
      <c r="GE640" s="1058"/>
      <c r="GF640" s="1058"/>
      <c r="GG640" s="1058"/>
      <c r="GH640" s="1058"/>
      <c r="GI640" s="1058"/>
      <c r="GJ640" s="1058"/>
      <c r="GK640" s="1058"/>
      <c r="GL640" s="1058"/>
      <c r="GM640" s="1058"/>
      <c r="GN640" s="1058"/>
      <c r="GO640" s="1058"/>
      <c r="GP640" s="1058"/>
      <c r="GQ640" s="1058"/>
      <c r="GR640" s="1058"/>
      <c r="GS640" s="1058"/>
      <c r="GT640" s="1058"/>
      <c r="GU640" s="1058"/>
      <c r="GV640" s="1058"/>
      <c r="GW640" s="1058"/>
      <c r="GX640" s="1058"/>
      <c r="GY640" s="1058"/>
      <c r="GZ640" s="1058"/>
      <c r="HA640" s="1058"/>
      <c r="HB640" s="1058"/>
      <c r="HC640" s="1058"/>
      <c r="HD640" s="1058"/>
      <c r="HE640" s="1058"/>
      <c r="HF640" s="1058"/>
      <c r="HG640" s="1058"/>
      <c r="HH640" s="1058"/>
      <c r="HI640" s="1058"/>
      <c r="HJ640" s="1058"/>
      <c r="HK640" s="1058"/>
      <c r="HL640" s="1058"/>
      <c r="HM640" s="1058"/>
      <c r="HN640" s="1058"/>
      <c r="HO640" s="1058"/>
      <c r="HP640" s="1058"/>
      <c r="HQ640" s="1058"/>
      <c r="HR640" s="1058"/>
      <c r="HS640" s="1058"/>
      <c r="HT640" s="1058"/>
      <c r="HU640" s="1058"/>
      <c r="HV640" s="1058"/>
      <c r="HW640" s="1058"/>
      <c r="HX640" s="1058"/>
      <c r="HY640" s="1058"/>
      <c r="HZ640" s="1058"/>
      <c r="IA640" s="1058"/>
      <c r="IB640" s="1058"/>
      <c r="IC640" s="1058"/>
      <c r="ID640" s="1058"/>
      <c r="IE640" s="1058"/>
      <c r="IF640" s="1058"/>
      <c r="IG640" s="1058"/>
      <c r="IH640" s="1058"/>
      <c r="II640" s="1058"/>
      <c r="IJ640" s="1058"/>
      <c r="IK640" s="1058"/>
      <c r="IL640" s="1058"/>
      <c r="IM640" s="1058"/>
      <c r="IN640" s="1058"/>
      <c r="IO640" s="1058"/>
      <c r="IP640" s="1058"/>
      <c r="IQ640" s="1058"/>
      <c r="IR640" s="1058"/>
    </row>
    <row r="641" spans="1:252">
      <c r="A641" s="1439"/>
      <c r="B641" s="1446"/>
      <c r="C641" s="1447"/>
      <c r="D641" s="1441"/>
      <c r="E641" s="1442"/>
      <c r="F641" s="1526"/>
      <c r="G641" s="1407"/>
      <c r="H641" s="1058"/>
      <c r="I641" s="1058"/>
      <c r="J641" s="1058"/>
      <c r="K641" s="1058"/>
      <c r="L641" s="1058"/>
      <c r="M641" s="1058"/>
      <c r="N641" s="1058"/>
      <c r="O641" s="1058"/>
      <c r="P641" s="1058"/>
      <c r="Q641" s="1058"/>
      <c r="R641" s="1058"/>
      <c r="S641" s="1058"/>
      <c r="T641" s="1058"/>
      <c r="U641" s="1058"/>
      <c r="V641" s="1058"/>
      <c r="W641" s="1058"/>
      <c r="X641" s="1058"/>
      <c r="Y641" s="1058"/>
      <c r="Z641" s="1058"/>
      <c r="AA641" s="1058"/>
      <c r="AB641" s="1058"/>
      <c r="AC641" s="1058"/>
      <c r="AD641" s="1058"/>
      <c r="AE641" s="1058"/>
      <c r="AF641" s="1058"/>
      <c r="AG641" s="1058"/>
      <c r="AH641" s="1058"/>
      <c r="AI641" s="1058"/>
      <c r="AJ641" s="1058"/>
      <c r="AK641" s="1058"/>
      <c r="AL641" s="1058"/>
      <c r="AM641" s="1058"/>
      <c r="AN641" s="1058"/>
      <c r="AO641" s="1058"/>
      <c r="AP641" s="1058"/>
      <c r="AQ641" s="1058"/>
      <c r="AR641" s="1058"/>
      <c r="AS641" s="1058"/>
      <c r="AT641" s="1058"/>
      <c r="AU641" s="1058"/>
      <c r="AV641" s="1058"/>
      <c r="AW641" s="1058"/>
      <c r="AX641" s="1058"/>
      <c r="AY641" s="1058"/>
      <c r="AZ641" s="1058"/>
      <c r="BA641" s="1058"/>
      <c r="BB641" s="1058"/>
      <c r="BC641" s="1058"/>
      <c r="BD641" s="1058"/>
      <c r="BE641" s="1058"/>
      <c r="BF641" s="1058"/>
      <c r="BG641" s="1058"/>
      <c r="BH641" s="1058"/>
      <c r="BI641" s="1058"/>
      <c r="BJ641" s="1058"/>
      <c r="BK641" s="1058"/>
      <c r="BL641" s="1058"/>
      <c r="BM641" s="1058"/>
      <c r="BN641" s="1058"/>
      <c r="BO641" s="1058"/>
      <c r="BP641" s="1058"/>
      <c r="BQ641" s="1058"/>
      <c r="BR641" s="1058"/>
      <c r="BS641" s="1058"/>
      <c r="BT641" s="1058"/>
      <c r="BU641" s="1058"/>
      <c r="BV641" s="1058"/>
      <c r="BW641" s="1058"/>
      <c r="BX641" s="1058"/>
      <c r="BY641" s="1058"/>
      <c r="BZ641" s="1058"/>
      <c r="CA641" s="1058"/>
      <c r="CB641" s="1058"/>
      <c r="CC641" s="1058"/>
      <c r="CD641" s="1058"/>
      <c r="CE641" s="1058"/>
      <c r="CF641" s="1058"/>
      <c r="CG641" s="1058"/>
      <c r="CH641" s="1058"/>
      <c r="CI641" s="1058"/>
      <c r="CJ641" s="1058"/>
      <c r="CK641" s="1058"/>
      <c r="CL641" s="1058"/>
      <c r="CM641" s="1058"/>
      <c r="CN641" s="1058"/>
      <c r="CO641" s="1058"/>
      <c r="CP641" s="1058"/>
      <c r="CQ641" s="1058"/>
      <c r="CR641" s="1058"/>
      <c r="CS641" s="1058"/>
      <c r="CT641" s="1058"/>
      <c r="CU641" s="1058"/>
      <c r="CV641" s="1058"/>
      <c r="CW641" s="1058"/>
      <c r="CX641" s="1058"/>
      <c r="CY641" s="1058"/>
      <c r="CZ641" s="1058"/>
      <c r="DA641" s="1058"/>
      <c r="DB641" s="1058"/>
      <c r="DC641" s="1058"/>
      <c r="DD641" s="1058"/>
      <c r="DE641" s="1058"/>
      <c r="DF641" s="1058"/>
      <c r="DG641" s="1058"/>
      <c r="DH641" s="1058"/>
      <c r="DI641" s="1058"/>
      <c r="DJ641" s="1058"/>
      <c r="DK641" s="1058"/>
      <c r="DL641" s="1058"/>
      <c r="DM641" s="1058"/>
      <c r="DN641" s="1058"/>
      <c r="DO641" s="1058"/>
      <c r="DP641" s="1058"/>
      <c r="DQ641" s="1058"/>
      <c r="DR641" s="1058"/>
      <c r="DS641" s="1058"/>
      <c r="DT641" s="1058"/>
      <c r="DU641" s="1058"/>
      <c r="DV641" s="1058"/>
      <c r="DW641" s="1058"/>
      <c r="DX641" s="1058"/>
      <c r="DY641" s="1058"/>
      <c r="DZ641" s="1058"/>
      <c r="EA641" s="1058"/>
      <c r="EB641" s="1058"/>
      <c r="EC641" s="1058"/>
      <c r="ED641" s="1058"/>
      <c r="EE641" s="1058"/>
      <c r="EF641" s="1058"/>
      <c r="EG641" s="1058"/>
      <c r="EH641" s="1058"/>
      <c r="EI641" s="1058"/>
      <c r="EJ641" s="1058"/>
      <c r="EK641" s="1058"/>
      <c r="EL641" s="1058"/>
      <c r="EM641" s="1058"/>
      <c r="EN641" s="1058"/>
      <c r="EO641" s="1058"/>
      <c r="EP641" s="1058"/>
      <c r="EQ641" s="1058"/>
      <c r="ER641" s="1058"/>
      <c r="ES641" s="1058"/>
      <c r="ET641" s="1058"/>
      <c r="EU641" s="1058"/>
      <c r="EV641" s="1058"/>
      <c r="EW641" s="1058"/>
      <c r="EX641" s="1058"/>
      <c r="EY641" s="1058"/>
      <c r="EZ641" s="1058"/>
      <c r="FA641" s="1058"/>
      <c r="FB641" s="1058"/>
      <c r="FC641" s="1058"/>
      <c r="FD641" s="1058"/>
      <c r="FE641" s="1058"/>
      <c r="FF641" s="1058"/>
      <c r="FG641" s="1058"/>
      <c r="FH641" s="1058"/>
      <c r="FI641" s="1058"/>
      <c r="FJ641" s="1058"/>
      <c r="FK641" s="1058"/>
      <c r="FL641" s="1058"/>
      <c r="FM641" s="1058"/>
      <c r="FN641" s="1058"/>
      <c r="FO641" s="1058"/>
      <c r="FP641" s="1058"/>
      <c r="FQ641" s="1058"/>
      <c r="FR641" s="1058"/>
      <c r="FS641" s="1058"/>
      <c r="FT641" s="1058"/>
      <c r="FU641" s="1058"/>
      <c r="FV641" s="1058"/>
      <c r="FW641" s="1058"/>
      <c r="FX641" s="1058"/>
      <c r="FY641" s="1058"/>
      <c r="FZ641" s="1058"/>
      <c r="GA641" s="1058"/>
      <c r="GB641" s="1058"/>
      <c r="GC641" s="1058"/>
      <c r="GD641" s="1058"/>
      <c r="GE641" s="1058"/>
      <c r="GF641" s="1058"/>
      <c r="GG641" s="1058"/>
      <c r="GH641" s="1058"/>
      <c r="GI641" s="1058"/>
      <c r="GJ641" s="1058"/>
      <c r="GK641" s="1058"/>
      <c r="GL641" s="1058"/>
      <c r="GM641" s="1058"/>
      <c r="GN641" s="1058"/>
      <c r="GO641" s="1058"/>
      <c r="GP641" s="1058"/>
      <c r="GQ641" s="1058"/>
      <c r="GR641" s="1058"/>
      <c r="GS641" s="1058"/>
      <c r="GT641" s="1058"/>
      <c r="GU641" s="1058"/>
      <c r="GV641" s="1058"/>
      <c r="GW641" s="1058"/>
      <c r="GX641" s="1058"/>
      <c r="GY641" s="1058"/>
      <c r="GZ641" s="1058"/>
      <c r="HA641" s="1058"/>
      <c r="HB641" s="1058"/>
      <c r="HC641" s="1058"/>
      <c r="HD641" s="1058"/>
      <c r="HE641" s="1058"/>
      <c r="HF641" s="1058"/>
      <c r="HG641" s="1058"/>
      <c r="HH641" s="1058"/>
      <c r="HI641" s="1058"/>
      <c r="HJ641" s="1058"/>
      <c r="HK641" s="1058"/>
      <c r="HL641" s="1058"/>
      <c r="HM641" s="1058"/>
      <c r="HN641" s="1058"/>
      <c r="HO641" s="1058"/>
      <c r="HP641" s="1058"/>
      <c r="HQ641" s="1058"/>
      <c r="HR641" s="1058"/>
      <c r="HS641" s="1058"/>
      <c r="HT641" s="1058"/>
      <c r="HU641" s="1058"/>
      <c r="HV641" s="1058"/>
      <c r="HW641" s="1058"/>
      <c r="HX641" s="1058"/>
      <c r="HY641" s="1058"/>
      <c r="HZ641" s="1058"/>
      <c r="IA641" s="1058"/>
      <c r="IB641" s="1058"/>
      <c r="IC641" s="1058"/>
      <c r="ID641" s="1058"/>
      <c r="IE641" s="1058"/>
      <c r="IF641" s="1058"/>
      <c r="IG641" s="1058"/>
      <c r="IH641" s="1058"/>
      <c r="II641" s="1058"/>
      <c r="IJ641" s="1058"/>
      <c r="IK641" s="1058"/>
      <c r="IL641" s="1058"/>
      <c r="IM641" s="1058"/>
      <c r="IN641" s="1058"/>
      <c r="IO641" s="1058"/>
      <c r="IP641" s="1058"/>
      <c r="IQ641" s="1058"/>
      <c r="IR641" s="1058"/>
    </row>
    <row r="642" spans="1:252" ht="63.75">
      <c r="A642" s="1439" t="s">
        <v>15</v>
      </c>
      <c r="B642" s="1440" t="s">
        <v>1643</v>
      </c>
      <c r="C642" s="1444"/>
      <c r="D642" s="1441"/>
      <c r="E642" s="1445"/>
      <c r="F642" s="1526"/>
      <c r="G642" s="1407"/>
      <c r="H642" s="1058"/>
      <c r="I642" s="1058"/>
      <c r="J642" s="1058"/>
      <c r="K642" s="1058"/>
      <c r="L642" s="1058"/>
      <c r="M642" s="1058"/>
      <c r="N642" s="1058"/>
      <c r="O642" s="1058"/>
      <c r="P642" s="1058"/>
      <c r="Q642" s="1058"/>
      <c r="R642" s="1058"/>
      <c r="S642" s="1058"/>
      <c r="T642" s="1058"/>
      <c r="U642" s="1058"/>
      <c r="V642" s="1058"/>
      <c r="W642" s="1058"/>
      <c r="X642" s="1058"/>
      <c r="Y642" s="1058"/>
      <c r="Z642" s="1058"/>
      <c r="AA642" s="1058"/>
      <c r="AB642" s="1058"/>
      <c r="AC642" s="1058"/>
      <c r="AD642" s="1058"/>
      <c r="AE642" s="1058"/>
      <c r="AF642" s="1058"/>
      <c r="AG642" s="1058"/>
      <c r="AH642" s="1058"/>
      <c r="AI642" s="1058"/>
      <c r="AJ642" s="1058"/>
      <c r="AK642" s="1058"/>
      <c r="AL642" s="1058"/>
      <c r="AM642" s="1058"/>
      <c r="AN642" s="1058"/>
      <c r="AO642" s="1058"/>
      <c r="AP642" s="1058"/>
      <c r="AQ642" s="1058"/>
      <c r="AR642" s="1058"/>
      <c r="AS642" s="1058"/>
      <c r="AT642" s="1058"/>
      <c r="AU642" s="1058"/>
      <c r="AV642" s="1058"/>
      <c r="AW642" s="1058"/>
      <c r="AX642" s="1058"/>
      <c r="AY642" s="1058"/>
      <c r="AZ642" s="1058"/>
      <c r="BA642" s="1058"/>
      <c r="BB642" s="1058"/>
      <c r="BC642" s="1058"/>
      <c r="BD642" s="1058"/>
      <c r="BE642" s="1058"/>
      <c r="BF642" s="1058"/>
      <c r="BG642" s="1058"/>
      <c r="BH642" s="1058"/>
      <c r="BI642" s="1058"/>
      <c r="BJ642" s="1058"/>
      <c r="BK642" s="1058"/>
      <c r="BL642" s="1058"/>
      <c r="BM642" s="1058"/>
      <c r="BN642" s="1058"/>
      <c r="BO642" s="1058"/>
      <c r="BP642" s="1058"/>
      <c r="BQ642" s="1058"/>
      <c r="BR642" s="1058"/>
      <c r="BS642" s="1058"/>
      <c r="BT642" s="1058"/>
      <c r="BU642" s="1058"/>
      <c r="BV642" s="1058"/>
      <c r="BW642" s="1058"/>
      <c r="BX642" s="1058"/>
      <c r="BY642" s="1058"/>
      <c r="BZ642" s="1058"/>
      <c r="CA642" s="1058"/>
      <c r="CB642" s="1058"/>
      <c r="CC642" s="1058"/>
      <c r="CD642" s="1058"/>
      <c r="CE642" s="1058"/>
      <c r="CF642" s="1058"/>
      <c r="CG642" s="1058"/>
      <c r="CH642" s="1058"/>
      <c r="CI642" s="1058"/>
      <c r="CJ642" s="1058"/>
      <c r="CK642" s="1058"/>
      <c r="CL642" s="1058"/>
      <c r="CM642" s="1058"/>
      <c r="CN642" s="1058"/>
      <c r="CO642" s="1058"/>
      <c r="CP642" s="1058"/>
      <c r="CQ642" s="1058"/>
      <c r="CR642" s="1058"/>
      <c r="CS642" s="1058"/>
      <c r="CT642" s="1058"/>
      <c r="CU642" s="1058"/>
      <c r="CV642" s="1058"/>
      <c r="CW642" s="1058"/>
      <c r="CX642" s="1058"/>
      <c r="CY642" s="1058"/>
      <c r="CZ642" s="1058"/>
      <c r="DA642" s="1058"/>
      <c r="DB642" s="1058"/>
      <c r="DC642" s="1058"/>
      <c r="DD642" s="1058"/>
      <c r="DE642" s="1058"/>
      <c r="DF642" s="1058"/>
      <c r="DG642" s="1058"/>
      <c r="DH642" s="1058"/>
      <c r="DI642" s="1058"/>
      <c r="DJ642" s="1058"/>
      <c r="DK642" s="1058"/>
      <c r="DL642" s="1058"/>
      <c r="DM642" s="1058"/>
      <c r="DN642" s="1058"/>
      <c r="DO642" s="1058"/>
      <c r="DP642" s="1058"/>
      <c r="DQ642" s="1058"/>
      <c r="DR642" s="1058"/>
      <c r="DS642" s="1058"/>
      <c r="DT642" s="1058"/>
      <c r="DU642" s="1058"/>
      <c r="DV642" s="1058"/>
      <c r="DW642" s="1058"/>
      <c r="DX642" s="1058"/>
      <c r="DY642" s="1058"/>
      <c r="DZ642" s="1058"/>
      <c r="EA642" s="1058"/>
      <c r="EB642" s="1058"/>
      <c r="EC642" s="1058"/>
      <c r="ED642" s="1058"/>
      <c r="EE642" s="1058"/>
      <c r="EF642" s="1058"/>
      <c r="EG642" s="1058"/>
      <c r="EH642" s="1058"/>
      <c r="EI642" s="1058"/>
      <c r="EJ642" s="1058"/>
      <c r="EK642" s="1058"/>
      <c r="EL642" s="1058"/>
      <c r="EM642" s="1058"/>
      <c r="EN642" s="1058"/>
      <c r="EO642" s="1058"/>
      <c r="EP642" s="1058"/>
      <c r="EQ642" s="1058"/>
      <c r="ER642" s="1058"/>
      <c r="ES642" s="1058"/>
      <c r="ET642" s="1058"/>
      <c r="EU642" s="1058"/>
      <c r="EV642" s="1058"/>
      <c r="EW642" s="1058"/>
      <c r="EX642" s="1058"/>
      <c r="EY642" s="1058"/>
      <c r="EZ642" s="1058"/>
      <c r="FA642" s="1058"/>
      <c r="FB642" s="1058"/>
      <c r="FC642" s="1058"/>
      <c r="FD642" s="1058"/>
      <c r="FE642" s="1058"/>
      <c r="FF642" s="1058"/>
      <c r="FG642" s="1058"/>
      <c r="FH642" s="1058"/>
      <c r="FI642" s="1058"/>
      <c r="FJ642" s="1058"/>
      <c r="FK642" s="1058"/>
      <c r="FL642" s="1058"/>
      <c r="FM642" s="1058"/>
      <c r="FN642" s="1058"/>
      <c r="FO642" s="1058"/>
      <c r="FP642" s="1058"/>
      <c r="FQ642" s="1058"/>
      <c r="FR642" s="1058"/>
      <c r="FS642" s="1058"/>
      <c r="FT642" s="1058"/>
      <c r="FU642" s="1058"/>
      <c r="FV642" s="1058"/>
      <c r="FW642" s="1058"/>
      <c r="FX642" s="1058"/>
      <c r="FY642" s="1058"/>
      <c r="FZ642" s="1058"/>
      <c r="GA642" s="1058"/>
      <c r="GB642" s="1058"/>
      <c r="GC642" s="1058"/>
      <c r="GD642" s="1058"/>
      <c r="GE642" s="1058"/>
      <c r="GF642" s="1058"/>
      <c r="GG642" s="1058"/>
      <c r="GH642" s="1058"/>
      <c r="GI642" s="1058"/>
      <c r="GJ642" s="1058"/>
      <c r="GK642" s="1058"/>
      <c r="GL642" s="1058"/>
      <c r="GM642" s="1058"/>
      <c r="GN642" s="1058"/>
      <c r="GO642" s="1058"/>
      <c r="GP642" s="1058"/>
      <c r="GQ642" s="1058"/>
      <c r="GR642" s="1058"/>
      <c r="GS642" s="1058"/>
      <c r="GT642" s="1058"/>
      <c r="GU642" s="1058"/>
      <c r="GV642" s="1058"/>
      <c r="GW642" s="1058"/>
      <c r="GX642" s="1058"/>
      <c r="GY642" s="1058"/>
      <c r="GZ642" s="1058"/>
      <c r="HA642" s="1058"/>
      <c r="HB642" s="1058"/>
      <c r="HC642" s="1058"/>
      <c r="HD642" s="1058"/>
      <c r="HE642" s="1058"/>
      <c r="HF642" s="1058"/>
      <c r="HG642" s="1058"/>
      <c r="HH642" s="1058"/>
      <c r="HI642" s="1058"/>
      <c r="HJ642" s="1058"/>
      <c r="HK642" s="1058"/>
      <c r="HL642" s="1058"/>
      <c r="HM642" s="1058"/>
      <c r="HN642" s="1058"/>
      <c r="HO642" s="1058"/>
      <c r="HP642" s="1058"/>
      <c r="HQ642" s="1058"/>
      <c r="HR642" s="1058"/>
      <c r="HS642" s="1058"/>
      <c r="HT642" s="1058"/>
      <c r="HU642" s="1058"/>
      <c r="HV642" s="1058"/>
      <c r="HW642" s="1058"/>
      <c r="HX642" s="1058"/>
      <c r="HY642" s="1058"/>
      <c r="HZ642" s="1058"/>
      <c r="IA642" s="1058"/>
      <c r="IB642" s="1058"/>
      <c r="IC642" s="1058"/>
      <c r="ID642" s="1058"/>
      <c r="IE642" s="1058"/>
      <c r="IF642" s="1058"/>
      <c r="IG642" s="1058"/>
      <c r="IH642" s="1058"/>
      <c r="II642" s="1058"/>
      <c r="IJ642" s="1058"/>
      <c r="IK642" s="1058"/>
      <c r="IL642" s="1058"/>
      <c r="IM642" s="1058"/>
      <c r="IN642" s="1058"/>
      <c r="IO642" s="1058"/>
      <c r="IP642" s="1058"/>
      <c r="IQ642" s="1058"/>
      <c r="IR642" s="1058"/>
    </row>
    <row r="643" spans="1:252">
      <c r="A643" s="1439"/>
      <c r="B643" s="1440" t="s">
        <v>1642</v>
      </c>
      <c r="C643" s="1444"/>
      <c r="D643" s="1441"/>
      <c r="E643" s="1445"/>
      <c r="F643" s="1531"/>
      <c r="G643" s="1448"/>
      <c r="H643" s="1058"/>
      <c r="I643" s="1058"/>
      <c r="J643" s="1058"/>
      <c r="K643" s="1058"/>
      <c r="L643" s="1058"/>
      <c r="M643" s="1058"/>
      <c r="N643" s="1058"/>
      <c r="O643" s="1058"/>
      <c r="P643" s="1058"/>
      <c r="Q643" s="1058"/>
      <c r="R643" s="1058"/>
      <c r="S643" s="1058"/>
      <c r="T643" s="1058"/>
      <c r="U643" s="1058"/>
      <c r="V643" s="1058"/>
      <c r="W643" s="1058"/>
      <c r="X643" s="1058"/>
      <c r="Y643" s="1058"/>
      <c r="Z643" s="1058"/>
      <c r="AA643" s="1058"/>
      <c r="AB643" s="1058"/>
      <c r="AC643" s="1058"/>
      <c r="AD643" s="1058"/>
      <c r="AE643" s="1058"/>
      <c r="AF643" s="1058"/>
      <c r="AG643" s="1058"/>
      <c r="AH643" s="1058"/>
      <c r="AI643" s="1058"/>
      <c r="AJ643" s="1058"/>
      <c r="AK643" s="1058"/>
      <c r="AL643" s="1058"/>
      <c r="AM643" s="1058"/>
      <c r="AN643" s="1058"/>
      <c r="AO643" s="1058"/>
      <c r="AP643" s="1058"/>
      <c r="AQ643" s="1058"/>
      <c r="AR643" s="1058"/>
      <c r="AS643" s="1058"/>
      <c r="AT643" s="1058"/>
      <c r="AU643" s="1058"/>
      <c r="AV643" s="1058"/>
      <c r="AW643" s="1058"/>
      <c r="AX643" s="1058"/>
      <c r="AY643" s="1058"/>
      <c r="AZ643" s="1058"/>
      <c r="BA643" s="1058"/>
      <c r="BB643" s="1058"/>
      <c r="BC643" s="1058"/>
      <c r="BD643" s="1058"/>
      <c r="BE643" s="1058"/>
      <c r="BF643" s="1058"/>
      <c r="BG643" s="1058"/>
      <c r="BH643" s="1058"/>
      <c r="BI643" s="1058"/>
      <c r="BJ643" s="1058"/>
      <c r="BK643" s="1058"/>
      <c r="BL643" s="1058"/>
      <c r="BM643" s="1058"/>
      <c r="BN643" s="1058"/>
      <c r="BO643" s="1058"/>
      <c r="BP643" s="1058"/>
      <c r="BQ643" s="1058"/>
      <c r="BR643" s="1058"/>
      <c r="BS643" s="1058"/>
      <c r="BT643" s="1058"/>
      <c r="BU643" s="1058"/>
      <c r="BV643" s="1058"/>
      <c r="BW643" s="1058"/>
      <c r="BX643" s="1058"/>
      <c r="BY643" s="1058"/>
      <c r="BZ643" s="1058"/>
      <c r="CA643" s="1058"/>
      <c r="CB643" s="1058"/>
      <c r="CC643" s="1058"/>
      <c r="CD643" s="1058"/>
      <c r="CE643" s="1058"/>
      <c r="CF643" s="1058"/>
      <c r="CG643" s="1058"/>
      <c r="CH643" s="1058"/>
      <c r="CI643" s="1058"/>
      <c r="CJ643" s="1058"/>
      <c r="CK643" s="1058"/>
      <c r="CL643" s="1058"/>
      <c r="CM643" s="1058"/>
      <c r="CN643" s="1058"/>
      <c r="CO643" s="1058"/>
      <c r="CP643" s="1058"/>
      <c r="CQ643" s="1058"/>
      <c r="CR643" s="1058"/>
      <c r="CS643" s="1058"/>
      <c r="CT643" s="1058"/>
      <c r="CU643" s="1058"/>
      <c r="CV643" s="1058"/>
      <c r="CW643" s="1058"/>
      <c r="CX643" s="1058"/>
      <c r="CY643" s="1058"/>
      <c r="CZ643" s="1058"/>
      <c r="DA643" s="1058"/>
      <c r="DB643" s="1058"/>
      <c r="DC643" s="1058"/>
      <c r="DD643" s="1058"/>
      <c r="DE643" s="1058"/>
      <c r="DF643" s="1058"/>
      <c r="DG643" s="1058"/>
      <c r="DH643" s="1058"/>
      <c r="DI643" s="1058"/>
      <c r="DJ643" s="1058"/>
      <c r="DK643" s="1058"/>
      <c r="DL643" s="1058"/>
      <c r="DM643" s="1058"/>
      <c r="DN643" s="1058"/>
      <c r="DO643" s="1058"/>
      <c r="DP643" s="1058"/>
      <c r="DQ643" s="1058"/>
      <c r="DR643" s="1058"/>
      <c r="DS643" s="1058"/>
      <c r="DT643" s="1058"/>
      <c r="DU643" s="1058"/>
      <c r="DV643" s="1058"/>
      <c r="DW643" s="1058"/>
      <c r="DX643" s="1058"/>
      <c r="DY643" s="1058"/>
      <c r="DZ643" s="1058"/>
      <c r="EA643" s="1058"/>
      <c r="EB643" s="1058"/>
      <c r="EC643" s="1058"/>
      <c r="ED643" s="1058"/>
      <c r="EE643" s="1058"/>
      <c r="EF643" s="1058"/>
      <c r="EG643" s="1058"/>
      <c r="EH643" s="1058"/>
      <c r="EI643" s="1058"/>
      <c r="EJ643" s="1058"/>
      <c r="EK643" s="1058"/>
      <c r="EL643" s="1058"/>
      <c r="EM643" s="1058"/>
      <c r="EN643" s="1058"/>
      <c r="EO643" s="1058"/>
      <c r="EP643" s="1058"/>
      <c r="EQ643" s="1058"/>
      <c r="ER643" s="1058"/>
      <c r="ES643" s="1058"/>
      <c r="ET643" s="1058"/>
      <c r="EU643" s="1058"/>
      <c r="EV643" s="1058"/>
      <c r="EW643" s="1058"/>
      <c r="EX643" s="1058"/>
      <c r="EY643" s="1058"/>
      <c r="EZ643" s="1058"/>
      <c r="FA643" s="1058"/>
      <c r="FB643" s="1058"/>
      <c r="FC643" s="1058"/>
      <c r="FD643" s="1058"/>
      <c r="FE643" s="1058"/>
      <c r="FF643" s="1058"/>
      <c r="FG643" s="1058"/>
      <c r="FH643" s="1058"/>
      <c r="FI643" s="1058"/>
      <c r="FJ643" s="1058"/>
      <c r="FK643" s="1058"/>
      <c r="FL643" s="1058"/>
      <c r="FM643" s="1058"/>
      <c r="FN643" s="1058"/>
      <c r="FO643" s="1058"/>
      <c r="FP643" s="1058"/>
      <c r="FQ643" s="1058"/>
      <c r="FR643" s="1058"/>
      <c r="FS643" s="1058"/>
      <c r="FT643" s="1058"/>
      <c r="FU643" s="1058"/>
      <c r="FV643" s="1058"/>
      <c r="FW643" s="1058"/>
      <c r="FX643" s="1058"/>
      <c r="FY643" s="1058"/>
      <c r="FZ643" s="1058"/>
      <c r="GA643" s="1058"/>
      <c r="GB643" s="1058"/>
      <c r="GC643" s="1058"/>
      <c r="GD643" s="1058"/>
      <c r="GE643" s="1058"/>
      <c r="GF643" s="1058"/>
      <c r="GG643" s="1058"/>
      <c r="GH643" s="1058"/>
      <c r="GI643" s="1058"/>
      <c r="GJ643" s="1058"/>
      <c r="GK643" s="1058"/>
      <c r="GL643" s="1058"/>
      <c r="GM643" s="1058"/>
      <c r="GN643" s="1058"/>
      <c r="GO643" s="1058"/>
      <c r="GP643" s="1058"/>
      <c r="GQ643" s="1058"/>
      <c r="GR643" s="1058"/>
      <c r="GS643" s="1058"/>
      <c r="GT643" s="1058"/>
      <c r="GU643" s="1058"/>
      <c r="GV643" s="1058"/>
      <c r="GW643" s="1058"/>
      <c r="GX643" s="1058"/>
      <c r="GY643" s="1058"/>
      <c r="GZ643" s="1058"/>
      <c r="HA643" s="1058"/>
      <c r="HB643" s="1058"/>
      <c r="HC643" s="1058"/>
      <c r="HD643" s="1058"/>
      <c r="HE643" s="1058"/>
      <c r="HF643" s="1058"/>
      <c r="HG643" s="1058"/>
      <c r="HH643" s="1058"/>
      <c r="HI643" s="1058"/>
      <c r="HJ643" s="1058"/>
      <c r="HK643" s="1058"/>
      <c r="HL643" s="1058"/>
      <c r="HM643" s="1058"/>
      <c r="HN643" s="1058"/>
      <c r="HO643" s="1058"/>
      <c r="HP643" s="1058"/>
      <c r="HQ643" s="1058"/>
      <c r="HR643" s="1058"/>
      <c r="HS643" s="1058"/>
      <c r="HT643" s="1058"/>
      <c r="HU643" s="1058"/>
      <c r="HV643" s="1058"/>
      <c r="HW643" s="1058"/>
      <c r="HX643" s="1058"/>
      <c r="HY643" s="1058"/>
      <c r="HZ643" s="1058"/>
      <c r="IA643" s="1058"/>
      <c r="IB643" s="1058"/>
      <c r="IC643" s="1058"/>
      <c r="ID643" s="1058"/>
      <c r="IE643" s="1058"/>
      <c r="IF643" s="1058"/>
      <c r="IG643" s="1058"/>
      <c r="IH643" s="1058"/>
      <c r="II643" s="1058"/>
      <c r="IJ643" s="1058"/>
      <c r="IK643" s="1058"/>
      <c r="IL643" s="1058"/>
      <c r="IM643" s="1058"/>
      <c r="IN643" s="1058"/>
      <c r="IO643" s="1058"/>
      <c r="IP643" s="1058"/>
      <c r="IQ643" s="1058"/>
      <c r="IR643" s="1058"/>
    </row>
    <row r="644" spans="1:252">
      <c r="A644" s="1439"/>
      <c r="B644" s="1446" t="s">
        <v>1923</v>
      </c>
      <c r="C644" s="1444"/>
      <c r="D644" s="1441" t="s">
        <v>216</v>
      </c>
      <c r="E644" s="1445">
        <v>5</v>
      </c>
      <c r="F644" s="1528"/>
      <c r="G644" s="1230">
        <f t="shared" ref="G644:G649" si="8">+F644*E644</f>
        <v>0</v>
      </c>
      <c r="H644" s="1058"/>
      <c r="I644" s="1058"/>
      <c r="J644" s="1058"/>
      <c r="K644" s="1058"/>
      <c r="L644" s="1058"/>
      <c r="M644" s="1058"/>
      <c r="N644" s="1058"/>
      <c r="O644" s="1058"/>
      <c r="P644" s="1058"/>
      <c r="Q644" s="1058"/>
      <c r="R644" s="1058"/>
      <c r="S644" s="1058"/>
      <c r="T644" s="1058"/>
      <c r="U644" s="1058"/>
      <c r="V644" s="1058"/>
      <c r="W644" s="1058"/>
      <c r="X644" s="1058"/>
      <c r="Y644" s="1058"/>
      <c r="Z644" s="1058"/>
      <c r="AA644" s="1058"/>
      <c r="AB644" s="1058"/>
      <c r="AC644" s="1058"/>
      <c r="AD644" s="1058"/>
      <c r="AE644" s="1058"/>
      <c r="AF644" s="1058"/>
      <c r="AG644" s="1058"/>
      <c r="AH644" s="1058"/>
      <c r="AI644" s="1058"/>
      <c r="AJ644" s="1058"/>
      <c r="AK644" s="1058"/>
      <c r="AL644" s="1058"/>
      <c r="AM644" s="1058"/>
      <c r="AN644" s="1058"/>
      <c r="AO644" s="1058"/>
      <c r="AP644" s="1058"/>
      <c r="AQ644" s="1058"/>
      <c r="AR644" s="1058"/>
      <c r="AS644" s="1058"/>
      <c r="AT644" s="1058"/>
      <c r="AU644" s="1058"/>
      <c r="AV644" s="1058"/>
      <c r="AW644" s="1058"/>
      <c r="AX644" s="1058"/>
      <c r="AY644" s="1058"/>
      <c r="AZ644" s="1058"/>
      <c r="BA644" s="1058"/>
      <c r="BB644" s="1058"/>
      <c r="BC644" s="1058"/>
      <c r="BD644" s="1058"/>
      <c r="BE644" s="1058"/>
      <c r="BF644" s="1058"/>
      <c r="BG644" s="1058"/>
      <c r="BH644" s="1058"/>
      <c r="BI644" s="1058"/>
      <c r="BJ644" s="1058"/>
      <c r="BK644" s="1058"/>
      <c r="BL644" s="1058"/>
      <c r="BM644" s="1058"/>
      <c r="BN644" s="1058"/>
      <c r="BO644" s="1058"/>
      <c r="BP644" s="1058"/>
      <c r="BQ644" s="1058"/>
      <c r="BR644" s="1058"/>
      <c r="BS644" s="1058"/>
      <c r="BT644" s="1058"/>
      <c r="BU644" s="1058"/>
      <c r="BV644" s="1058"/>
      <c r="BW644" s="1058"/>
      <c r="BX644" s="1058"/>
      <c r="BY644" s="1058"/>
      <c r="BZ644" s="1058"/>
      <c r="CA644" s="1058"/>
      <c r="CB644" s="1058"/>
      <c r="CC644" s="1058"/>
      <c r="CD644" s="1058"/>
      <c r="CE644" s="1058"/>
      <c r="CF644" s="1058"/>
      <c r="CG644" s="1058"/>
      <c r="CH644" s="1058"/>
      <c r="CI644" s="1058"/>
      <c r="CJ644" s="1058"/>
      <c r="CK644" s="1058"/>
      <c r="CL644" s="1058"/>
      <c r="CM644" s="1058"/>
      <c r="CN644" s="1058"/>
      <c r="CO644" s="1058"/>
      <c r="CP644" s="1058"/>
      <c r="CQ644" s="1058"/>
      <c r="CR644" s="1058"/>
      <c r="CS644" s="1058"/>
      <c r="CT644" s="1058"/>
      <c r="CU644" s="1058"/>
      <c r="CV644" s="1058"/>
      <c r="CW644" s="1058"/>
      <c r="CX644" s="1058"/>
      <c r="CY644" s="1058"/>
      <c r="CZ644" s="1058"/>
      <c r="DA644" s="1058"/>
      <c r="DB644" s="1058"/>
      <c r="DC644" s="1058"/>
      <c r="DD644" s="1058"/>
      <c r="DE644" s="1058"/>
      <c r="DF644" s="1058"/>
      <c r="DG644" s="1058"/>
      <c r="DH644" s="1058"/>
      <c r="DI644" s="1058"/>
      <c r="DJ644" s="1058"/>
      <c r="DK644" s="1058"/>
      <c r="DL644" s="1058"/>
      <c r="DM644" s="1058"/>
      <c r="DN644" s="1058"/>
      <c r="DO644" s="1058"/>
      <c r="DP644" s="1058"/>
      <c r="DQ644" s="1058"/>
      <c r="DR644" s="1058"/>
      <c r="DS644" s="1058"/>
      <c r="DT644" s="1058"/>
      <c r="DU644" s="1058"/>
      <c r="DV644" s="1058"/>
      <c r="DW644" s="1058"/>
      <c r="DX644" s="1058"/>
      <c r="DY644" s="1058"/>
      <c r="DZ644" s="1058"/>
      <c r="EA644" s="1058"/>
      <c r="EB644" s="1058"/>
      <c r="EC644" s="1058"/>
      <c r="ED644" s="1058"/>
      <c r="EE644" s="1058"/>
      <c r="EF644" s="1058"/>
      <c r="EG644" s="1058"/>
      <c r="EH644" s="1058"/>
      <c r="EI644" s="1058"/>
      <c r="EJ644" s="1058"/>
      <c r="EK644" s="1058"/>
      <c r="EL644" s="1058"/>
      <c r="EM644" s="1058"/>
      <c r="EN644" s="1058"/>
      <c r="EO644" s="1058"/>
      <c r="EP644" s="1058"/>
      <c r="EQ644" s="1058"/>
      <c r="ER644" s="1058"/>
      <c r="ES644" s="1058"/>
      <c r="ET644" s="1058"/>
      <c r="EU644" s="1058"/>
      <c r="EV644" s="1058"/>
      <c r="EW644" s="1058"/>
      <c r="EX644" s="1058"/>
      <c r="EY644" s="1058"/>
      <c r="EZ644" s="1058"/>
      <c r="FA644" s="1058"/>
      <c r="FB644" s="1058"/>
      <c r="FC644" s="1058"/>
      <c r="FD644" s="1058"/>
      <c r="FE644" s="1058"/>
      <c r="FF644" s="1058"/>
      <c r="FG644" s="1058"/>
      <c r="FH644" s="1058"/>
      <c r="FI644" s="1058"/>
      <c r="FJ644" s="1058"/>
      <c r="FK644" s="1058"/>
      <c r="FL644" s="1058"/>
      <c r="FM644" s="1058"/>
      <c r="FN644" s="1058"/>
      <c r="FO644" s="1058"/>
      <c r="FP644" s="1058"/>
      <c r="FQ644" s="1058"/>
      <c r="FR644" s="1058"/>
      <c r="FS644" s="1058"/>
      <c r="FT644" s="1058"/>
      <c r="FU644" s="1058"/>
      <c r="FV644" s="1058"/>
      <c r="FW644" s="1058"/>
      <c r="FX644" s="1058"/>
      <c r="FY644" s="1058"/>
      <c r="FZ644" s="1058"/>
      <c r="GA644" s="1058"/>
      <c r="GB644" s="1058"/>
      <c r="GC644" s="1058"/>
      <c r="GD644" s="1058"/>
      <c r="GE644" s="1058"/>
      <c r="GF644" s="1058"/>
      <c r="GG644" s="1058"/>
      <c r="GH644" s="1058"/>
      <c r="GI644" s="1058"/>
      <c r="GJ644" s="1058"/>
      <c r="GK644" s="1058"/>
      <c r="GL644" s="1058"/>
      <c r="GM644" s="1058"/>
      <c r="GN644" s="1058"/>
      <c r="GO644" s="1058"/>
      <c r="GP644" s="1058"/>
      <c r="GQ644" s="1058"/>
      <c r="GR644" s="1058"/>
      <c r="GS644" s="1058"/>
      <c r="GT644" s="1058"/>
      <c r="GU644" s="1058"/>
      <c r="GV644" s="1058"/>
      <c r="GW644" s="1058"/>
      <c r="GX644" s="1058"/>
      <c r="GY644" s="1058"/>
      <c r="GZ644" s="1058"/>
      <c r="HA644" s="1058"/>
      <c r="HB644" s="1058"/>
      <c r="HC644" s="1058"/>
      <c r="HD644" s="1058"/>
      <c r="HE644" s="1058"/>
      <c r="HF644" s="1058"/>
      <c r="HG644" s="1058"/>
      <c r="HH644" s="1058"/>
      <c r="HI644" s="1058"/>
      <c r="HJ644" s="1058"/>
      <c r="HK644" s="1058"/>
      <c r="HL644" s="1058"/>
      <c r="HM644" s="1058"/>
      <c r="HN644" s="1058"/>
      <c r="HO644" s="1058"/>
      <c r="HP644" s="1058"/>
      <c r="HQ644" s="1058"/>
      <c r="HR644" s="1058"/>
      <c r="HS644" s="1058"/>
      <c r="HT644" s="1058"/>
      <c r="HU644" s="1058"/>
      <c r="HV644" s="1058"/>
      <c r="HW644" s="1058"/>
      <c r="HX644" s="1058"/>
      <c r="HY644" s="1058"/>
      <c r="HZ644" s="1058"/>
      <c r="IA644" s="1058"/>
      <c r="IB644" s="1058"/>
      <c r="IC644" s="1058"/>
      <c r="ID644" s="1058"/>
      <c r="IE644" s="1058"/>
      <c r="IF644" s="1058"/>
      <c r="IG644" s="1058"/>
      <c r="IH644" s="1058"/>
      <c r="II644" s="1058"/>
      <c r="IJ644" s="1058"/>
      <c r="IK644" s="1058"/>
      <c r="IL644" s="1058"/>
      <c r="IM644" s="1058"/>
      <c r="IN644" s="1058"/>
      <c r="IO644" s="1058"/>
      <c r="IP644" s="1058"/>
      <c r="IQ644" s="1058"/>
      <c r="IR644" s="1058"/>
    </row>
    <row r="645" spans="1:252">
      <c r="A645" s="1439"/>
      <c r="B645" s="1446" t="s">
        <v>1641</v>
      </c>
      <c r="C645" s="1447"/>
      <c r="D645" s="1441" t="s">
        <v>216</v>
      </c>
      <c r="E645" s="1445">
        <v>14</v>
      </c>
      <c r="F645" s="1528"/>
      <c r="G645" s="1230">
        <f t="shared" si="8"/>
        <v>0</v>
      </c>
      <c r="H645" s="1058"/>
      <c r="I645" s="1058"/>
      <c r="J645" s="1058"/>
      <c r="K645" s="1058"/>
      <c r="L645" s="1058"/>
      <c r="M645" s="1058"/>
      <c r="N645" s="1058"/>
      <c r="O645" s="1058"/>
      <c r="P645" s="1058"/>
      <c r="Q645" s="1058"/>
      <c r="R645" s="1058"/>
      <c r="S645" s="1058"/>
      <c r="T645" s="1058"/>
      <c r="U645" s="1058"/>
      <c r="V645" s="1058"/>
      <c r="W645" s="1058"/>
      <c r="X645" s="1058"/>
      <c r="Y645" s="1058"/>
      <c r="Z645" s="1058"/>
      <c r="AA645" s="1058"/>
      <c r="AB645" s="1058"/>
      <c r="AC645" s="1058"/>
      <c r="AD645" s="1058"/>
      <c r="AE645" s="1058"/>
      <c r="AF645" s="1058"/>
      <c r="AG645" s="1058"/>
      <c r="AH645" s="1058"/>
      <c r="AI645" s="1058"/>
      <c r="AJ645" s="1058"/>
      <c r="AK645" s="1058"/>
      <c r="AL645" s="1058"/>
      <c r="AM645" s="1058"/>
      <c r="AN645" s="1058"/>
      <c r="AO645" s="1058"/>
      <c r="AP645" s="1058"/>
      <c r="AQ645" s="1058"/>
      <c r="AR645" s="1058"/>
      <c r="AS645" s="1058"/>
      <c r="AT645" s="1058"/>
      <c r="AU645" s="1058"/>
      <c r="AV645" s="1058"/>
      <c r="AW645" s="1058"/>
      <c r="AX645" s="1058"/>
      <c r="AY645" s="1058"/>
      <c r="AZ645" s="1058"/>
      <c r="BA645" s="1058"/>
      <c r="BB645" s="1058"/>
      <c r="BC645" s="1058"/>
      <c r="BD645" s="1058"/>
      <c r="BE645" s="1058"/>
      <c r="BF645" s="1058"/>
      <c r="BG645" s="1058"/>
      <c r="BH645" s="1058"/>
      <c r="BI645" s="1058"/>
      <c r="BJ645" s="1058"/>
      <c r="BK645" s="1058"/>
      <c r="BL645" s="1058"/>
      <c r="BM645" s="1058"/>
      <c r="BN645" s="1058"/>
      <c r="BO645" s="1058"/>
      <c r="BP645" s="1058"/>
      <c r="BQ645" s="1058"/>
      <c r="BR645" s="1058"/>
      <c r="BS645" s="1058"/>
      <c r="BT645" s="1058"/>
      <c r="BU645" s="1058"/>
      <c r="BV645" s="1058"/>
      <c r="BW645" s="1058"/>
      <c r="BX645" s="1058"/>
      <c r="BY645" s="1058"/>
      <c r="BZ645" s="1058"/>
      <c r="CA645" s="1058"/>
      <c r="CB645" s="1058"/>
      <c r="CC645" s="1058"/>
      <c r="CD645" s="1058"/>
      <c r="CE645" s="1058"/>
      <c r="CF645" s="1058"/>
      <c r="CG645" s="1058"/>
      <c r="CH645" s="1058"/>
      <c r="CI645" s="1058"/>
      <c r="CJ645" s="1058"/>
      <c r="CK645" s="1058"/>
      <c r="CL645" s="1058"/>
      <c r="CM645" s="1058"/>
      <c r="CN645" s="1058"/>
      <c r="CO645" s="1058"/>
      <c r="CP645" s="1058"/>
      <c r="CQ645" s="1058"/>
      <c r="CR645" s="1058"/>
      <c r="CS645" s="1058"/>
      <c r="CT645" s="1058"/>
      <c r="CU645" s="1058"/>
      <c r="CV645" s="1058"/>
      <c r="CW645" s="1058"/>
      <c r="CX645" s="1058"/>
      <c r="CY645" s="1058"/>
      <c r="CZ645" s="1058"/>
      <c r="DA645" s="1058"/>
      <c r="DB645" s="1058"/>
      <c r="DC645" s="1058"/>
      <c r="DD645" s="1058"/>
      <c r="DE645" s="1058"/>
      <c r="DF645" s="1058"/>
      <c r="DG645" s="1058"/>
      <c r="DH645" s="1058"/>
      <c r="DI645" s="1058"/>
      <c r="DJ645" s="1058"/>
      <c r="DK645" s="1058"/>
      <c r="DL645" s="1058"/>
      <c r="DM645" s="1058"/>
      <c r="DN645" s="1058"/>
      <c r="DO645" s="1058"/>
      <c r="DP645" s="1058"/>
      <c r="DQ645" s="1058"/>
      <c r="DR645" s="1058"/>
      <c r="DS645" s="1058"/>
      <c r="DT645" s="1058"/>
      <c r="DU645" s="1058"/>
      <c r="DV645" s="1058"/>
      <c r="DW645" s="1058"/>
      <c r="DX645" s="1058"/>
      <c r="DY645" s="1058"/>
      <c r="DZ645" s="1058"/>
      <c r="EA645" s="1058"/>
      <c r="EB645" s="1058"/>
      <c r="EC645" s="1058"/>
      <c r="ED645" s="1058"/>
      <c r="EE645" s="1058"/>
      <c r="EF645" s="1058"/>
      <c r="EG645" s="1058"/>
      <c r="EH645" s="1058"/>
      <c r="EI645" s="1058"/>
      <c r="EJ645" s="1058"/>
      <c r="EK645" s="1058"/>
      <c r="EL645" s="1058"/>
      <c r="EM645" s="1058"/>
      <c r="EN645" s="1058"/>
      <c r="EO645" s="1058"/>
      <c r="EP645" s="1058"/>
      <c r="EQ645" s="1058"/>
      <c r="ER645" s="1058"/>
      <c r="ES645" s="1058"/>
      <c r="ET645" s="1058"/>
      <c r="EU645" s="1058"/>
      <c r="EV645" s="1058"/>
      <c r="EW645" s="1058"/>
      <c r="EX645" s="1058"/>
      <c r="EY645" s="1058"/>
      <c r="EZ645" s="1058"/>
      <c r="FA645" s="1058"/>
      <c r="FB645" s="1058"/>
      <c r="FC645" s="1058"/>
      <c r="FD645" s="1058"/>
      <c r="FE645" s="1058"/>
      <c r="FF645" s="1058"/>
      <c r="FG645" s="1058"/>
      <c r="FH645" s="1058"/>
      <c r="FI645" s="1058"/>
      <c r="FJ645" s="1058"/>
      <c r="FK645" s="1058"/>
      <c r="FL645" s="1058"/>
      <c r="FM645" s="1058"/>
      <c r="FN645" s="1058"/>
      <c r="FO645" s="1058"/>
      <c r="FP645" s="1058"/>
      <c r="FQ645" s="1058"/>
      <c r="FR645" s="1058"/>
      <c r="FS645" s="1058"/>
      <c r="FT645" s="1058"/>
      <c r="FU645" s="1058"/>
      <c r="FV645" s="1058"/>
      <c r="FW645" s="1058"/>
      <c r="FX645" s="1058"/>
      <c r="FY645" s="1058"/>
      <c r="FZ645" s="1058"/>
      <c r="GA645" s="1058"/>
      <c r="GB645" s="1058"/>
      <c r="GC645" s="1058"/>
      <c r="GD645" s="1058"/>
      <c r="GE645" s="1058"/>
      <c r="GF645" s="1058"/>
      <c r="GG645" s="1058"/>
      <c r="GH645" s="1058"/>
      <c r="GI645" s="1058"/>
      <c r="GJ645" s="1058"/>
      <c r="GK645" s="1058"/>
      <c r="GL645" s="1058"/>
      <c r="GM645" s="1058"/>
      <c r="GN645" s="1058"/>
      <c r="GO645" s="1058"/>
      <c r="GP645" s="1058"/>
      <c r="GQ645" s="1058"/>
      <c r="GR645" s="1058"/>
      <c r="GS645" s="1058"/>
      <c r="GT645" s="1058"/>
      <c r="GU645" s="1058"/>
      <c r="GV645" s="1058"/>
      <c r="GW645" s="1058"/>
      <c r="GX645" s="1058"/>
      <c r="GY645" s="1058"/>
      <c r="GZ645" s="1058"/>
      <c r="HA645" s="1058"/>
      <c r="HB645" s="1058"/>
      <c r="HC645" s="1058"/>
      <c r="HD645" s="1058"/>
      <c r="HE645" s="1058"/>
      <c r="HF645" s="1058"/>
      <c r="HG645" s="1058"/>
      <c r="HH645" s="1058"/>
      <c r="HI645" s="1058"/>
      <c r="HJ645" s="1058"/>
      <c r="HK645" s="1058"/>
      <c r="HL645" s="1058"/>
      <c r="HM645" s="1058"/>
      <c r="HN645" s="1058"/>
      <c r="HO645" s="1058"/>
      <c r="HP645" s="1058"/>
      <c r="HQ645" s="1058"/>
      <c r="HR645" s="1058"/>
      <c r="HS645" s="1058"/>
      <c r="HT645" s="1058"/>
      <c r="HU645" s="1058"/>
      <c r="HV645" s="1058"/>
      <c r="HW645" s="1058"/>
      <c r="HX645" s="1058"/>
      <c r="HY645" s="1058"/>
      <c r="HZ645" s="1058"/>
      <c r="IA645" s="1058"/>
      <c r="IB645" s="1058"/>
      <c r="IC645" s="1058"/>
      <c r="ID645" s="1058"/>
      <c r="IE645" s="1058"/>
      <c r="IF645" s="1058"/>
      <c r="IG645" s="1058"/>
      <c r="IH645" s="1058"/>
      <c r="II645" s="1058"/>
      <c r="IJ645" s="1058"/>
      <c r="IK645" s="1058"/>
      <c r="IL645" s="1058"/>
      <c r="IM645" s="1058"/>
      <c r="IN645" s="1058"/>
      <c r="IO645" s="1058"/>
      <c r="IP645" s="1058"/>
      <c r="IQ645" s="1058"/>
      <c r="IR645" s="1058"/>
    </row>
    <row r="646" spans="1:252">
      <c r="A646" s="1439"/>
      <c r="B646" s="1446" t="s">
        <v>1640</v>
      </c>
      <c r="C646" s="1447"/>
      <c r="D646" s="1441" t="s">
        <v>216</v>
      </c>
      <c r="E646" s="1442">
        <v>4</v>
      </c>
      <c r="F646" s="1528"/>
      <c r="G646" s="1230">
        <f t="shared" si="8"/>
        <v>0</v>
      </c>
      <c r="H646" s="1058"/>
      <c r="I646" s="1058"/>
      <c r="J646" s="1058"/>
      <c r="K646" s="1058"/>
      <c r="L646" s="1058"/>
      <c r="M646" s="1058"/>
      <c r="N646" s="1058"/>
      <c r="O646" s="1058"/>
      <c r="P646" s="1058"/>
      <c r="Q646" s="1058"/>
      <c r="R646" s="1058"/>
      <c r="S646" s="1058"/>
      <c r="T646" s="1058"/>
      <c r="U646" s="1058"/>
      <c r="V646" s="1058"/>
      <c r="W646" s="1058"/>
      <c r="X646" s="1058"/>
      <c r="Y646" s="1058"/>
      <c r="Z646" s="1058"/>
      <c r="AA646" s="1058"/>
      <c r="AB646" s="1058"/>
      <c r="AC646" s="1058"/>
      <c r="AD646" s="1058"/>
      <c r="AE646" s="1058"/>
      <c r="AF646" s="1058"/>
      <c r="AG646" s="1058"/>
      <c r="AH646" s="1058"/>
      <c r="AI646" s="1058"/>
      <c r="AJ646" s="1058"/>
      <c r="AK646" s="1058"/>
      <c r="AL646" s="1058"/>
      <c r="AM646" s="1058"/>
      <c r="AN646" s="1058"/>
      <c r="AO646" s="1058"/>
      <c r="AP646" s="1058"/>
      <c r="AQ646" s="1058"/>
      <c r="AR646" s="1058"/>
      <c r="AS646" s="1058"/>
      <c r="AT646" s="1058"/>
      <c r="AU646" s="1058"/>
      <c r="AV646" s="1058"/>
      <c r="AW646" s="1058"/>
      <c r="AX646" s="1058"/>
      <c r="AY646" s="1058"/>
      <c r="AZ646" s="1058"/>
      <c r="BA646" s="1058"/>
      <c r="BB646" s="1058"/>
      <c r="BC646" s="1058"/>
      <c r="BD646" s="1058"/>
      <c r="BE646" s="1058"/>
      <c r="BF646" s="1058"/>
      <c r="BG646" s="1058"/>
      <c r="BH646" s="1058"/>
      <c r="BI646" s="1058"/>
      <c r="BJ646" s="1058"/>
      <c r="BK646" s="1058"/>
      <c r="BL646" s="1058"/>
      <c r="BM646" s="1058"/>
      <c r="BN646" s="1058"/>
      <c r="BO646" s="1058"/>
      <c r="BP646" s="1058"/>
      <c r="BQ646" s="1058"/>
      <c r="BR646" s="1058"/>
      <c r="BS646" s="1058"/>
      <c r="BT646" s="1058"/>
      <c r="BU646" s="1058"/>
      <c r="BV646" s="1058"/>
      <c r="BW646" s="1058"/>
      <c r="BX646" s="1058"/>
      <c r="BY646" s="1058"/>
      <c r="BZ646" s="1058"/>
      <c r="CA646" s="1058"/>
      <c r="CB646" s="1058"/>
      <c r="CC646" s="1058"/>
      <c r="CD646" s="1058"/>
      <c r="CE646" s="1058"/>
      <c r="CF646" s="1058"/>
      <c r="CG646" s="1058"/>
      <c r="CH646" s="1058"/>
      <c r="CI646" s="1058"/>
      <c r="CJ646" s="1058"/>
      <c r="CK646" s="1058"/>
      <c r="CL646" s="1058"/>
      <c r="CM646" s="1058"/>
      <c r="CN646" s="1058"/>
      <c r="CO646" s="1058"/>
      <c r="CP646" s="1058"/>
      <c r="CQ646" s="1058"/>
      <c r="CR646" s="1058"/>
      <c r="CS646" s="1058"/>
      <c r="CT646" s="1058"/>
      <c r="CU646" s="1058"/>
      <c r="CV646" s="1058"/>
      <c r="CW646" s="1058"/>
      <c r="CX646" s="1058"/>
      <c r="CY646" s="1058"/>
      <c r="CZ646" s="1058"/>
      <c r="DA646" s="1058"/>
      <c r="DB646" s="1058"/>
      <c r="DC646" s="1058"/>
      <c r="DD646" s="1058"/>
      <c r="DE646" s="1058"/>
      <c r="DF646" s="1058"/>
      <c r="DG646" s="1058"/>
      <c r="DH646" s="1058"/>
      <c r="DI646" s="1058"/>
      <c r="DJ646" s="1058"/>
      <c r="DK646" s="1058"/>
      <c r="DL646" s="1058"/>
      <c r="DM646" s="1058"/>
      <c r="DN646" s="1058"/>
      <c r="DO646" s="1058"/>
      <c r="DP646" s="1058"/>
      <c r="DQ646" s="1058"/>
      <c r="DR646" s="1058"/>
      <c r="DS646" s="1058"/>
      <c r="DT646" s="1058"/>
      <c r="DU646" s="1058"/>
      <c r="DV646" s="1058"/>
      <c r="DW646" s="1058"/>
      <c r="DX646" s="1058"/>
      <c r="DY646" s="1058"/>
      <c r="DZ646" s="1058"/>
      <c r="EA646" s="1058"/>
      <c r="EB646" s="1058"/>
      <c r="EC646" s="1058"/>
      <c r="ED646" s="1058"/>
      <c r="EE646" s="1058"/>
      <c r="EF646" s="1058"/>
      <c r="EG646" s="1058"/>
      <c r="EH646" s="1058"/>
      <c r="EI646" s="1058"/>
      <c r="EJ646" s="1058"/>
      <c r="EK646" s="1058"/>
      <c r="EL646" s="1058"/>
      <c r="EM646" s="1058"/>
      <c r="EN646" s="1058"/>
      <c r="EO646" s="1058"/>
      <c r="EP646" s="1058"/>
      <c r="EQ646" s="1058"/>
      <c r="ER646" s="1058"/>
      <c r="ES646" s="1058"/>
      <c r="ET646" s="1058"/>
      <c r="EU646" s="1058"/>
      <c r="EV646" s="1058"/>
      <c r="EW646" s="1058"/>
      <c r="EX646" s="1058"/>
      <c r="EY646" s="1058"/>
      <c r="EZ646" s="1058"/>
      <c r="FA646" s="1058"/>
      <c r="FB646" s="1058"/>
      <c r="FC646" s="1058"/>
      <c r="FD646" s="1058"/>
      <c r="FE646" s="1058"/>
      <c r="FF646" s="1058"/>
      <c r="FG646" s="1058"/>
      <c r="FH646" s="1058"/>
      <c r="FI646" s="1058"/>
      <c r="FJ646" s="1058"/>
      <c r="FK646" s="1058"/>
      <c r="FL646" s="1058"/>
      <c r="FM646" s="1058"/>
      <c r="FN646" s="1058"/>
      <c r="FO646" s="1058"/>
      <c r="FP646" s="1058"/>
      <c r="FQ646" s="1058"/>
      <c r="FR646" s="1058"/>
      <c r="FS646" s="1058"/>
      <c r="FT646" s="1058"/>
      <c r="FU646" s="1058"/>
      <c r="FV646" s="1058"/>
      <c r="FW646" s="1058"/>
      <c r="FX646" s="1058"/>
      <c r="FY646" s="1058"/>
      <c r="FZ646" s="1058"/>
      <c r="GA646" s="1058"/>
      <c r="GB646" s="1058"/>
      <c r="GC646" s="1058"/>
      <c r="GD646" s="1058"/>
      <c r="GE646" s="1058"/>
      <c r="GF646" s="1058"/>
      <c r="GG646" s="1058"/>
      <c r="GH646" s="1058"/>
      <c r="GI646" s="1058"/>
      <c r="GJ646" s="1058"/>
      <c r="GK646" s="1058"/>
      <c r="GL646" s="1058"/>
      <c r="GM646" s="1058"/>
      <c r="GN646" s="1058"/>
      <c r="GO646" s="1058"/>
      <c r="GP646" s="1058"/>
      <c r="GQ646" s="1058"/>
      <c r="GR646" s="1058"/>
      <c r="GS646" s="1058"/>
      <c r="GT646" s="1058"/>
      <c r="GU646" s="1058"/>
      <c r="GV646" s="1058"/>
      <c r="GW646" s="1058"/>
      <c r="GX646" s="1058"/>
      <c r="GY646" s="1058"/>
      <c r="GZ646" s="1058"/>
      <c r="HA646" s="1058"/>
      <c r="HB646" s="1058"/>
      <c r="HC646" s="1058"/>
      <c r="HD646" s="1058"/>
      <c r="HE646" s="1058"/>
      <c r="HF646" s="1058"/>
      <c r="HG646" s="1058"/>
      <c r="HH646" s="1058"/>
      <c r="HI646" s="1058"/>
      <c r="HJ646" s="1058"/>
      <c r="HK646" s="1058"/>
      <c r="HL646" s="1058"/>
      <c r="HM646" s="1058"/>
      <c r="HN646" s="1058"/>
      <c r="HO646" s="1058"/>
      <c r="HP646" s="1058"/>
      <c r="HQ646" s="1058"/>
      <c r="HR646" s="1058"/>
      <c r="HS646" s="1058"/>
      <c r="HT646" s="1058"/>
      <c r="HU646" s="1058"/>
      <c r="HV646" s="1058"/>
      <c r="HW646" s="1058"/>
      <c r="HX646" s="1058"/>
      <c r="HY646" s="1058"/>
      <c r="HZ646" s="1058"/>
      <c r="IA646" s="1058"/>
      <c r="IB646" s="1058"/>
      <c r="IC646" s="1058"/>
      <c r="ID646" s="1058"/>
      <c r="IE646" s="1058"/>
      <c r="IF646" s="1058"/>
      <c r="IG646" s="1058"/>
      <c r="IH646" s="1058"/>
      <c r="II646" s="1058"/>
      <c r="IJ646" s="1058"/>
      <c r="IK646" s="1058"/>
      <c r="IL646" s="1058"/>
      <c r="IM646" s="1058"/>
      <c r="IN646" s="1058"/>
      <c r="IO646" s="1058"/>
      <c r="IP646" s="1058"/>
      <c r="IQ646" s="1058"/>
      <c r="IR646" s="1058"/>
    </row>
    <row r="647" spans="1:252">
      <c r="A647" s="1439"/>
      <c r="B647" s="1446" t="s">
        <v>1639</v>
      </c>
      <c r="C647" s="1447"/>
      <c r="D647" s="1441" t="s">
        <v>216</v>
      </c>
      <c r="E647" s="1442">
        <v>3</v>
      </c>
      <c r="F647" s="1528"/>
      <c r="G647" s="1230">
        <f t="shared" si="8"/>
        <v>0</v>
      </c>
      <c r="H647" s="1058"/>
      <c r="I647" s="1058"/>
      <c r="J647" s="1058"/>
      <c r="K647" s="1058"/>
      <c r="L647" s="1058"/>
      <c r="M647" s="1058"/>
      <c r="N647" s="1058"/>
      <c r="O647" s="1058"/>
      <c r="P647" s="1058"/>
      <c r="Q647" s="1058"/>
      <c r="R647" s="1058"/>
      <c r="S647" s="1058"/>
      <c r="T647" s="1058"/>
      <c r="U647" s="1058"/>
      <c r="V647" s="1058"/>
      <c r="W647" s="1058"/>
      <c r="X647" s="1058"/>
      <c r="Y647" s="1058"/>
      <c r="Z647" s="1058"/>
      <c r="AA647" s="1058"/>
      <c r="AB647" s="1058"/>
      <c r="AC647" s="1058"/>
      <c r="AD647" s="1058"/>
      <c r="AE647" s="1058"/>
      <c r="AF647" s="1058"/>
      <c r="AG647" s="1058"/>
      <c r="AH647" s="1058"/>
      <c r="AI647" s="1058"/>
      <c r="AJ647" s="1058"/>
      <c r="AK647" s="1058"/>
      <c r="AL647" s="1058"/>
      <c r="AM647" s="1058"/>
      <c r="AN647" s="1058"/>
      <c r="AO647" s="1058"/>
      <c r="AP647" s="1058"/>
      <c r="AQ647" s="1058"/>
      <c r="AR647" s="1058"/>
      <c r="AS647" s="1058"/>
      <c r="AT647" s="1058"/>
      <c r="AU647" s="1058"/>
      <c r="AV647" s="1058"/>
      <c r="AW647" s="1058"/>
      <c r="AX647" s="1058"/>
      <c r="AY647" s="1058"/>
      <c r="AZ647" s="1058"/>
      <c r="BA647" s="1058"/>
      <c r="BB647" s="1058"/>
      <c r="BC647" s="1058"/>
      <c r="BD647" s="1058"/>
      <c r="BE647" s="1058"/>
      <c r="BF647" s="1058"/>
      <c r="BG647" s="1058"/>
      <c r="BH647" s="1058"/>
      <c r="BI647" s="1058"/>
      <c r="BJ647" s="1058"/>
      <c r="BK647" s="1058"/>
      <c r="BL647" s="1058"/>
      <c r="BM647" s="1058"/>
      <c r="BN647" s="1058"/>
      <c r="BO647" s="1058"/>
      <c r="BP647" s="1058"/>
      <c r="BQ647" s="1058"/>
      <c r="BR647" s="1058"/>
      <c r="BS647" s="1058"/>
      <c r="BT647" s="1058"/>
      <c r="BU647" s="1058"/>
      <c r="BV647" s="1058"/>
      <c r="BW647" s="1058"/>
      <c r="BX647" s="1058"/>
      <c r="BY647" s="1058"/>
      <c r="BZ647" s="1058"/>
      <c r="CA647" s="1058"/>
      <c r="CB647" s="1058"/>
      <c r="CC647" s="1058"/>
      <c r="CD647" s="1058"/>
      <c r="CE647" s="1058"/>
      <c r="CF647" s="1058"/>
      <c r="CG647" s="1058"/>
      <c r="CH647" s="1058"/>
      <c r="CI647" s="1058"/>
      <c r="CJ647" s="1058"/>
      <c r="CK647" s="1058"/>
      <c r="CL647" s="1058"/>
      <c r="CM647" s="1058"/>
      <c r="CN647" s="1058"/>
      <c r="CO647" s="1058"/>
      <c r="CP647" s="1058"/>
      <c r="CQ647" s="1058"/>
      <c r="CR647" s="1058"/>
      <c r="CS647" s="1058"/>
      <c r="CT647" s="1058"/>
      <c r="CU647" s="1058"/>
      <c r="CV647" s="1058"/>
      <c r="CW647" s="1058"/>
      <c r="CX647" s="1058"/>
      <c r="CY647" s="1058"/>
      <c r="CZ647" s="1058"/>
      <c r="DA647" s="1058"/>
      <c r="DB647" s="1058"/>
      <c r="DC647" s="1058"/>
      <c r="DD647" s="1058"/>
      <c r="DE647" s="1058"/>
      <c r="DF647" s="1058"/>
      <c r="DG647" s="1058"/>
      <c r="DH647" s="1058"/>
      <c r="DI647" s="1058"/>
      <c r="DJ647" s="1058"/>
      <c r="DK647" s="1058"/>
      <c r="DL647" s="1058"/>
      <c r="DM647" s="1058"/>
      <c r="DN647" s="1058"/>
      <c r="DO647" s="1058"/>
      <c r="DP647" s="1058"/>
      <c r="DQ647" s="1058"/>
      <c r="DR647" s="1058"/>
      <c r="DS647" s="1058"/>
      <c r="DT647" s="1058"/>
      <c r="DU647" s="1058"/>
      <c r="DV647" s="1058"/>
      <c r="DW647" s="1058"/>
      <c r="DX647" s="1058"/>
      <c r="DY647" s="1058"/>
      <c r="DZ647" s="1058"/>
      <c r="EA647" s="1058"/>
      <c r="EB647" s="1058"/>
      <c r="EC647" s="1058"/>
      <c r="ED647" s="1058"/>
      <c r="EE647" s="1058"/>
      <c r="EF647" s="1058"/>
      <c r="EG647" s="1058"/>
      <c r="EH647" s="1058"/>
      <c r="EI647" s="1058"/>
      <c r="EJ647" s="1058"/>
      <c r="EK647" s="1058"/>
      <c r="EL647" s="1058"/>
      <c r="EM647" s="1058"/>
      <c r="EN647" s="1058"/>
      <c r="EO647" s="1058"/>
      <c r="EP647" s="1058"/>
      <c r="EQ647" s="1058"/>
      <c r="ER647" s="1058"/>
      <c r="ES647" s="1058"/>
      <c r="ET647" s="1058"/>
      <c r="EU647" s="1058"/>
      <c r="EV647" s="1058"/>
      <c r="EW647" s="1058"/>
      <c r="EX647" s="1058"/>
      <c r="EY647" s="1058"/>
      <c r="EZ647" s="1058"/>
      <c r="FA647" s="1058"/>
      <c r="FB647" s="1058"/>
      <c r="FC647" s="1058"/>
      <c r="FD647" s="1058"/>
      <c r="FE647" s="1058"/>
      <c r="FF647" s="1058"/>
      <c r="FG647" s="1058"/>
      <c r="FH647" s="1058"/>
      <c r="FI647" s="1058"/>
      <c r="FJ647" s="1058"/>
      <c r="FK647" s="1058"/>
      <c r="FL647" s="1058"/>
      <c r="FM647" s="1058"/>
      <c r="FN647" s="1058"/>
      <c r="FO647" s="1058"/>
      <c r="FP647" s="1058"/>
      <c r="FQ647" s="1058"/>
      <c r="FR647" s="1058"/>
      <c r="FS647" s="1058"/>
      <c r="FT647" s="1058"/>
      <c r="FU647" s="1058"/>
      <c r="FV647" s="1058"/>
      <c r="FW647" s="1058"/>
      <c r="FX647" s="1058"/>
      <c r="FY647" s="1058"/>
      <c r="FZ647" s="1058"/>
      <c r="GA647" s="1058"/>
      <c r="GB647" s="1058"/>
      <c r="GC647" s="1058"/>
      <c r="GD647" s="1058"/>
      <c r="GE647" s="1058"/>
      <c r="GF647" s="1058"/>
      <c r="GG647" s="1058"/>
      <c r="GH647" s="1058"/>
      <c r="GI647" s="1058"/>
      <c r="GJ647" s="1058"/>
      <c r="GK647" s="1058"/>
      <c r="GL647" s="1058"/>
      <c r="GM647" s="1058"/>
      <c r="GN647" s="1058"/>
      <c r="GO647" s="1058"/>
      <c r="GP647" s="1058"/>
      <c r="GQ647" s="1058"/>
      <c r="GR647" s="1058"/>
      <c r="GS647" s="1058"/>
      <c r="GT647" s="1058"/>
      <c r="GU647" s="1058"/>
      <c r="GV647" s="1058"/>
      <c r="GW647" s="1058"/>
      <c r="GX647" s="1058"/>
      <c r="GY647" s="1058"/>
      <c r="GZ647" s="1058"/>
      <c r="HA647" s="1058"/>
      <c r="HB647" s="1058"/>
      <c r="HC647" s="1058"/>
      <c r="HD647" s="1058"/>
      <c r="HE647" s="1058"/>
      <c r="HF647" s="1058"/>
      <c r="HG647" s="1058"/>
      <c r="HH647" s="1058"/>
      <c r="HI647" s="1058"/>
      <c r="HJ647" s="1058"/>
      <c r="HK647" s="1058"/>
      <c r="HL647" s="1058"/>
      <c r="HM647" s="1058"/>
      <c r="HN647" s="1058"/>
      <c r="HO647" s="1058"/>
      <c r="HP647" s="1058"/>
      <c r="HQ647" s="1058"/>
      <c r="HR647" s="1058"/>
      <c r="HS647" s="1058"/>
      <c r="HT647" s="1058"/>
      <c r="HU647" s="1058"/>
      <c r="HV647" s="1058"/>
      <c r="HW647" s="1058"/>
      <c r="HX647" s="1058"/>
      <c r="HY647" s="1058"/>
      <c r="HZ647" s="1058"/>
      <c r="IA647" s="1058"/>
      <c r="IB647" s="1058"/>
      <c r="IC647" s="1058"/>
      <c r="ID647" s="1058"/>
      <c r="IE647" s="1058"/>
      <c r="IF647" s="1058"/>
      <c r="IG647" s="1058"/>
      <c r="IH647" s="1058"/>
      <c r="II647" s="1058"/>
      <c r="IJ647" s="1058"/>
      <c r="IK647" s="1058"/>
      <c r="IL647" s="1058"/>
      <c r="IM647" s="1058"/>
      <c r="IN647" s="1058"/>
      <c r="IO647" s="1058"/>
      <c r="IP647" s="1058"/>
      <c r="IQ647" s="1058"/>
      <c r="IR647" s="1058"/>
    </row>
    <row r="648" spans="1:252">
      <c r="A648" s="1439"/>
      <c r="B648" s="1446" t="s">
        <v>1638</v>
      </c>
      <c r="C648" s="1447"/>
      <c r="D648" s="1441" t="s">
        <v>216</v>
      </c>
      <c r="E648" s="1442">
        <v>0</v>
      </c>
      <c r="F648" s="1528"/>
      <c r="G648" s="1230">
        <f t="shared" si="8"/>
        <v>0</v>
      </c>
      <c r="H648" s="1058"/>
      <c r="I648" s="1058"/>
      <c r="J648" s="1058"/>
      <c r="K648" s="1058"/>
      <c r="L648" s="1058"/>
      <c r="M648" s="1058"/>
      <c r="N648" s="1058"/>
      <c r="O648" s="1058"/>
      <c r="P648" s="1058"/>
      <c r="Q648" s="1058"/>
      <c r="R648" s="1058"/>
      <c r="S648" s="1058"/>
      <c r="T648" s="1058"/>
      <c r="U648" s="1058"/>
      <c r="V648" s="1058"/>
      <c r="W648" s="1058"/>
      <c r="X648" s="1058"/>
      <c r="Y648" s="1058"/>
      <c r="Z648" s="1058"/>
      <c r="AA648" s="1058"/>
      <c r="AB648" s="1058"/>
      <c r="AC648" s="1058"/>
      <c r="AD648" s="1058"/>
      <c r="AE648" s="1058"/>
      <c r="AF648" s="1058"/>
      <c r="AG648" s="1058"/>
      <c r="AH648" s="1058"/>
      <c r="AI648" s="1058"/>
      <c r="AJ648" s="1058"/>
      <c r="AK648" s="1058"/>
      <c r="AL648" s="1058"/>
      <c r="AM648" s="1058"/>
      <c r="AN648" s="1058"/>
      <c r="AO648" s="1058"/>
      <c r="AP648" s="1058"/>
      <c r="AQ648" s="1058"/>
      <c r="AR648" s="1058"/>
      <c r="AS648" s="1058"/>
      <c r="AT648" s="1058"/>
      <c r="AU648" s="1058"/>
      <c r="AV648" s="1058"/>
      <c r="AW648" s="1058"/>
      <c r="AX648" s="1058"/>
      <c r="AY648" s="1058"/>
      <c r="AZ648" s="1058"/>
      <c r="BA648" s="1058"/>
      <c r="BB648" s="1058"/>
      <c r="BC648" s="1058"/>
      <c r="BD648" s="1058"/>
      <c r="BE648" s="1058"/>
      <c r="BF648" s="1058"/>
      <c r="BG648" s="1058"/>
      <c r="BH648" s="1058"/>
      <c r="BI648" s="1058"/>
      <c r="BJ648" s="1058"/>
      <c r="BK648" s="1058"/>
      <c r="BL648" s="1058"/>
      <c r="BM648" s="1058"/>
      <c r="BN648" s="1058"/>
      <c r="BO648" s="1058"/>
      <c r="BP648" s="1058"/>
      <c r="BQ648" s="1058"/>
      <c r="BR648" s="1058"/>
      <c r="BS648" s="1058"/>
      <c r="BT648" s="1058"/>
      <c r="BU648" s="1058"/>
      <c r="BV648" s="1058"/>
      <c r="BW648" s="1058"/>
      <c r="BX648" s="1058"/>
      <c r="BY648" s="1058"/>
      <c r="BZ648" s="1058"/>
      <c r="CA648" s="1058"/>
      <c r="CB648" s="1058"/>
      <c r="CC648" s="1058"/>
      <c r="CD648" s="1058"/>
      <c r="CE648" s="1058"/>
      <c r="CF648" s="1058"/>
      <c r="CG648" s="1058"/>
      <c r="CH648" s="1058"/>
      <c r="CI648" s="1058"/>
      <c r="CJ648" s="1058"/>
      <c r="CK648" s="1058"/>
      <c r="CL648" s="1058"/>
      <c r="CM648" s="1058"/>
      <c r="CN648" s="1058"/>
      <c r="CO648" s="1058"/>
      <c r="CP648" s="1058"/>
      <c r="CQ648" s="1058"/>
      <c r="CR648" s="1058"/>
      <c r="CS648" s="1058"/>
      <c r="CT648" s="1058"/>
      <c r="CU648" s="1058"/>
      <c r="CV648" s="1058"/>
      <c r="CW648" s="1058"/>
      <c r="CX648" s="1058"/>
      <c r="CY648" s="1058"/>
      <c r="CZ648" s="1058"/>
      <c r="DA648" s="1058"/>
      <c r="DB648" s="1058"/>
      <c r="DC648" s="1058"/>
      <c r="DD648" s="1058"/>
      <c r="DE648" s="1058"/>
      <c r="DF648" s="1058"/>
      <c r="DG648" s="1058"/>
      <c r="DH648" s="1058"/>
      <c r="DI648" s="1058"/>
      <c r="DJ648" s="1058"/>
      <c r="DK648" s="1058"/>
      <c r="DL648" s="1058"/>
      <c r="DM648" s="1058"/>
      <c r="DN648" s="1058"/>
      <c r="DO648" s="1058"/>
      <c r="DP648" s="1058"/>
      <c r="DQ648" s="1058"/>
      <c r="DR648" s="1058"/>
      <c r="DS648" s="1058"/>
      <c r="DT648" s="1058"/>
      <c r="DU648" s="1058"/>
      <c r="DV648" s="1058"/>
      <c r="DW648" s="1058"/>
      <c r="DX648" s="1058"/>
      <c r="DY648" s="1058"/>
      <c r="DZ648" s="1058"/>
      <c r="EA648" s="1058"/>
      <c r="EB648" s="1058"/>
      <c r="EC648" s="1058"/>
      <c r="ED648" s="1058"/>
      <c r="EE648" s="1058"/>
      <c r="EF648" s="1058"/>
      <c r="EG648" s="1058"/>
      <c r="EH648" s="1058"/>
      <c r="EI648" s="1058"/>
      <c r="EJ648" s="1058"/>
      <c r="EK648" s="1058"/>
      <c r="EL648" s="1058"/>
      <c r="EM648" s="1058"/>
      <c r="EN648" s="1058"/>
      <c r="EO648" s="1058"/>
      <c r="EP648" s="1058"/>
      <c r="EQ648" s="1058"/>
      <c r="ER648" s="1058"/>
      <c r="ES648" s="1058"/>
      <c r="ET648" s="1058"/>
      <c r="EU648" s="1058"/>
      <c r="EV648" s="1058"/>
      <c r="EW648" s="1058"/>
      <c r="EX648" s="1058"/>
      <c r="EY648" s="1058"/>
      <c r="EZ648" s="1058"/>
      <c r="FA648" s="1058"/>
      <c r="FB648" s="1058"/>
      <c r="FC648" s="1058"/>
      <c r="FD648" s="1058"/>
      <c r="FE648" s="1058"/>
      <c r="FF648" s="1058"/>
      <c r="FG648" s="1058"/>
      <c r="FH648" s="1058"/>
      <c r="FI648" s="1058"/>
      <c r="FJ648" s="1058"/>
      <c r="FK648" s="1058"/>
      <c r="FL648" s="1058"/>
      <c r="FM648" s="1058"/>
      <c r="FN648" s="1058"/>
      <c r="FO648" s="1058"/>
      <c r="FP648" s="1058"/>
      <c r="FQ648" s="1058"/>
      <c r="FR648" s="1058"/>
      <c r="FS648" s="1058"/>
      <c r="FT648" s="1058"/>
      <c r="FU648" s="1058"/>
      <c r="FV648" s="1058"/>
      <c r="FW648" s="1058"/>
      <c r="FX648" s="1058"/>
      <c r="FY648" s="1058"/>
      <c r="FZ648" s="1058"/>
      <c r="GA648" s="1058"/>
      <c r="GB648" s="1058"/>
      <c r="GC648" s="1058"/>
      <c r="GD648" s="1058"/>
      <c r="GE648" s="1058"/>
      <c r="GF648" s="1058"/>
      <c r="GG648" s="1058"/>
      <c r="GH648" s="1058"/>
      <c r="GI648" s="1058"/>
      <c r="GJ648" s="1058"/>
      <c r="GK648" s="1058"/>
      <c r="GL648" s="1058"/>
      <c r="GM648" s="1058"/>
      <c r="GN648" s="1058"/>
      <c r="GO648" s="1058"/>
      <c r="GP648" s="1058"/>
      <c r="GQ648" s="1058"/>
      <c r="GR648" s="1058"/>
      <c r="GS648" s="1058"/>
      <c r="GT648" s="1058"/>
      <c r="GU648" s="1058"/>
      <c r="GV648" s="1058"/>
      <c r="GW648" s="1058"/>
      <c r="GX648" s="1058"/>
      <c r="GY648" s="1058"/>
      <c r="GZ648" s="1058"/>
      <c r="HA648" s="1058"/>
      <c r="HB648" s="1058"/>
      <c r="HC648" s="1058"/>
      <c r="HD648" s="1058"/>
      <c r="HE648" s="1058"/>
      <c r="HF648" s="1058"/>
      <c r="HG648" s="1058"/>
      <c r="HH648" s="1058"/>
      <c r="HI648" s="1058"/>
      <c r="HJ648" s="1058"/>
      <c r="HK648" s="1058"/>
      <c r="HL648" s="1058"/>
      <c r="HM648" s="1058"/>
      <c r="HN648" s="1058"/>
      <c r="HO648" s="1058"/>
      <c r="HP648" s="1058"/>
      <c r="HQ648" s="1058"/>
      <c r="HR648" s="1058"/>
      <c r="HS648" s="1058"/>
      <c r="HT648" s="1058"/>
      <c r="HU648" s="1058"/>
      <c r="HV648" s="1058"/>
      <c r="HW648" s="1058"/>
      <c r="HX648" s="1058"/>
      <c r="HY648" s="1058"/>
      <c r="HZ648" s="1058"/>
      <c r="IA648" s="1058"/>
      <c r="IB648" s="1058"/>
      <c r="IC648" s="1058"/>
      <c r="ID648" s="1058"/>
      <c r="IE648" s="1058"/>
      <c r="IF648" s="1058"/>
      <c r="IG648" s="1058"/>
      <c r="IH648" s="1058"/>
      <c r="II648" s="1058"/>
      <c r="IJ648" s="1058"/>
      <c r="IK648" s="1058"/>
      <c r="IL648" s="1058"/>
      <c r="IM648" s="1058"/>
      <c r="IN648" s="1058"/>
      <c r="IO648" s="1058"/>
      <c r="IP648" s="1058"/>
      <c r="IQ648" s="1058"/>
      <c r="IR648" s="1058"/>
    </row>
    <row r="649" spans="1:252">
      <c r="A649" s="1439"/>
      <c r="B649" s="1446" t="s">
        <v>1637</v>
      </c>
      <c r="C649" s="1447"/>
      <c r="D649" s="1441" t="s">
        <v>216</v>
      </c>
      <c r="E649" s="1442">
        <v>37</v>
      </c>
      <c r="F649" s="1528"/>
      <c r="G649" s="1230">
        <f t="shared" si="8"/>
        <v>0</v>
      </c>
      <c r="H649" s="1058"/>
      <c r="I649" s="1058"/>
      <c r="J649" s="1058"/>
      <c r="K649" s="1058"/>
      <c r="L649" s="1058"/>
      <c r="M649" s="1058"/>
      <c r="N649" s="1058"/>
      <c r="O649" s="1058"/>
      <c r="P649" s="1058"/>
      <c r="Q649" s="1058"/>
      <c r="R649" s="1058"/>
      <c r="S649" s="1058"/>
      <c r="T649" s="1058"/>
      <c r="U649" s="1058"/>
      <c r="V649" s="1058"/>
      <c r="W649" s="1058"/>
      <c r="X649" s="1058"/>
      <c r="Y649" s="1058"/>
      <c r="Z649" s="1058"/>
      <c r="AA649" s="1058"/>
      <c r="AB649" s="1058"/>
      <c r="AC649" s="1058"/>
      <c r="AD649" s="1058"/>
      <c r="AE649" s="1058"/>
      <c r="AF649" s="1058"/>
      <c r="AG649" s="1058"/>
      <c r="AH649" s="1058"/>
      <c r="AI649" s="1058"/>
      <c r="AJ649" s="1058"/>
      <c r="AK649" s="1058"/>
      <c r="AL649" s="1058"/>
      <c r="AM649" s="1058"/>
      <c r="AN649" s="1058"/>
      <c r="AO649" s="1058"/>
      <c r="AP649" s="1058"/>
      <c r="AQ649" s="1058"/>
      <c r="AR649" s="1058"/>
      <c r="AS649" s="1058"/>
      <c r="AT649" s="1058"/>
      <c r="AU649" s="1058"/>
      <c r="AV649" s="1058"/>
      <c r="AW649" s="1058"/>
      <c r="AX649" s="1058"/>
      <c r="AY649" s="1058"/>
      <c r="AZ649" s="1058"/>
      <c r="BA649" s="1058"/>
      <c r="BB649" s="1058"/>
      <c r="BC649" s="1058"/>
      <c r="BD649" s="1058"/>
      <c r="BE649" s="1058"/>
      <c r="BF649" s="1058"/>
      <c r="BG649" s="1058"/>
      <c r="BH649" s="1058"/>
      <c r="BI649" s="1058"/>
      <c r="BJ649" s="1058"/>
      <c r="BK649" s="1058"/>
      <c r="BL649" s="1058"/>
      <c r="BM649" s="1058"/>
      <c r="BN649" s="1058"/>
      <c r="BO649" s="1058"/>
      <c r="BP649" s="1058"/>
      <c r="BQ649" s="1058"/>
      <c r="BR649" s="1058"/>
      <c r="BS649" s="1058"/>
      <c r="BT649" s="1058"/>
      <c r="BU649" s="1058"/>
      <c r="BV649" s="1058"/>
      <c r="BW649" s="1058"/>
      <c r="BX649" s="1058"/>
      <c r="BY649" s="1058"/>
      <c r="BZ649" s="1058"/>
      <c r="CA649" s="1058"/>
      <c r="CB649" s="1058"/>
      <c r="CC649" s="1058"/>
      <c r="CD649" s="1058"/>
      <c r="CE649" s="1058"/>
      <c r="CF649" s="1058"/>
      <c r="CG649" s="1058"/>
      <c r="CH649" s="1058"/>
      <c r="CI649" s="1058"/>
      <c r="CJ649" s="1058"/>
      <c r="CK649" s="1058"/>
      <c r="CL649" s="1058"/>
      <c r="CM649" s="1058"/>
      <c r="CN649" s="1058"/>
      <c r="CO649" s="1058"/>
      <c r="CP649" s="1058"/>
      <c r="CQ649" s="1058"/>
      <c r="CR649" s="1058"/>
      <c r="CS649" s="1058"/>
      <c r="CT649" s="1058"/>
      <c r="CU649" s="1058"/>
      <c r="CV649" s="1058"/>
      <c r="CW649" s="1058"/>
      <c r="CX649" s="1058"/>
      <c r="CY649" s="1058"/>
      <c r="CZ649" s="1058"/>
      <c r="DA649" s="1058"/>
      <c r="DB649" s="1058"/>
      <c r="DC649" s="1058"/>
      <c r="DD649" s="1058"/>
      <c r="DE649" s="1058"/>
      <c r="DF649" s="1058"/>
      <c r="DG649" s="1058"/>
      <c r="DH649" s="1058"/>
      <c r="DI649" s="1058"/>
      <c r="DJ649" s="1058"/>
      <c r="DK649" s="1058"/>
      <c r="DL649" s="1058"/>
      <c r="DM649" s="1058"/>
      <c r="DN649" s="1058"/>
      <c r="DO649" s="1058"/>
      <c r="DP649" s="1058"/>
      <c r="DQ649" s="1058"/>
      <c r="DR649" s="1058"/>
      <c r="DS649" s="1058"/>
      <c r="DT649" s="1058"/>
      <c r="DU649" s="1058"/>
      <c r="DV649" s="1058"/>
      <c r="DW649" s="1058"/>
      <c r="DX649" s="1058"/>
      <c r="DY649" s="1058"/>
      <c r="DZ649" s="1058"/>
      <c r="EA649" s="1058"/>
      <c r="EB649" s="1058"/>
      <c r="EC649" s="1058"/>
      <c r="ED649" s="1058"/>
      <c r="EE649" s="1058"/>
      <c r="EF649" s="1058"/>
      <c r="EG649" s="1058"/>
      <c r="EH649" s="1058"/>
      <c r="EI649" s="1058"/>
      <c r="EJ649" s="1058"/>
      <c r="EK649" s="1058"/>
      <c r="EL649" s="1058"/>
      <c r="EM649" s="1058"/>
      <c r="EN649" s="1058"/>
      <c r="EO649" s="1058"/>
      <c r="EP649" s="1058"/>
      <c r="EQ649" s="1058"/>
      <c r="ER649" s="1058"/>
      <c r="ES649" s="1058"/>
      <c r="ET649" s="1058"/>
      <c r="EU649" s="1058"/>
      <c r="EV649" s="1058"/>
      <c r="EW649" s="1058"/>
      <c r="EX649" s="1058"/>
      <c r="EY649" s="1058"/>
      <c r="EZ649" s="1058"/>
      <c r="FA649" s="1058"/>
      <c r="FB649" s="1058"/>
      <c r="FC649" s="1058"/>
      <c r="FD649" s="1058"/>
      <c r="FE649" s="1058"/>
      <c r="FF649" s="1058"/>
      <c r="FG649" s="1058"/>
      <c r="FH649" s="1058"/>
      <c r="FI649" s="1058"/>
      <c r="FJ649" s="1058"/>
      <c r="FK649" s="1058"/>
      <c r="FL649" s="1058"/>
      <c r="FM649" s="1058"/>
      <c r="FN649" s="1058"/>
      <c r="FO649" s="1058"/>
      <c r="FP649" s="1058"/>
      <c r="FQ649" s="1058"/>
      <c r="FR649" s="1058"/>
      <c r="FS649" s="1058"/>
      <c r="FT649" s="1058"/>
      <c r="FU649" s="1058"/>
      <c r="FV649" s="1058"/>
      <c r="FW649" s="1058"/>
      <c r="FX649" s="1058"/>
      <c r="FY649" s="1058"/>
      <c r="FZ649" s="1058"/>
      <c r="GA649" s="1058"/>
      <c r="GB649" s="1058"/>
      <c r="GC649" s="1058"/>
      <c r="GD649" s="1058"/>
      <c r="GE649" s="1058"/>
      <c r="GF649" s="1058"/>
      <c r="GG649" s="1058"/>
      <c r="GH649" s="1058"/>
      <c r="GI649" s="1058"/>
      <c r="GJ649" s="1058"/>
      <c r="GK649" s="1058"/>
      <c r="GL649" s="1058"/>
      <c r="GM649" s="1058"/>
      <c r="GN649" s="1058"/>
      <c r="GO649" s="1058"/>
      <c r="GP649" s="1058"/>
      <c r="GQ649" s="1058"/>
      <c r="GR649" s="1058"/>
      <c r="GS649" s="1058"/>
      <c r="GT649" s="1058"/>
      <c r="GU649" s="1058"/>
      <c r="GV649" s="1058"/>
      <c r="GW649" s="1058"/>
      <c r="GX649" s="1058"/>
      <c r="GY649" s="1058"/>
      <c r="GZ649" s="1058"/>
      <c r="HA649" s="1058"/>
      <c r="HB649" s="1058"/>
      <c r="HC649" s="1058"/>
      <c r="HD649" s="1058"/>
      <c r="HE649" s="1058"/>
      <c r="HF649" s="1058"/>
      <c r="HG649" s="1058"/>
      <c r="HH649" s="1058"/>
      <c r="HI649" s="1058"/>
      <c r="HJ649" s="1058"/>
      <c r="HK649" s="1058"/>
      <c r="HL649" s="1058"/>
      <c r="HM649" s="1058"/>
      <c r="HN649" s="1058"/>
      <c r="HO649" s="1058"/>
      <c r="HP649" s="1058"/>
      <c r="HQ649" s="1058"/>
      <c r="HR649" s="1058"/>
      <c r="HS649" s="1058"/>
      <c r="HT649" s="1058"/>
      <c r="HU649" s="1058"/>
      <c r="HV649" s="1058"/>
      <c r="HW649" s="1058"/>
      <c r="HX649" s="1058"/>
      <c r="HY649" s="1058"/>
      <c r="HZ649" s="1058"/>
      <c r="IA649" s="1058"/>
      <c r="IB649" s="1058"/>
      <c r="IC649" s="1058"/>
      <c r="ID649" s="1058"/>
      <c r="IE649" s="1058"/>
      <c r="IF649" s="1058"/>
      <c r="IG649" s="1058"/>
      <c r="IH649" s="1058"/>
      <c r="II649" s="1058"/>
      <c r="IJ649" s="1058"/>
      <c r="IK649" s="1058"/>
      <c r="IL649" s="1058"/>
      <c r="IM649" s="1058"/>
      <c r="IN649" s="1058"/>
      <c r="IO649" s="1058"/>
      <c r="IP649" s="1058"/>
      <c r="IQ649" s="1058"/>
      <c r="IR649" s="1058"/>
    </row>
    <row r="650" spans="1:252">
      <c r="A650" s="1439"/>
      <c r="B650" s="1446"/>
      <c r="C650" s="1447"/>
      <c r="D650" s="1441"/>
      <c r="E650" s="1442"/>
      <c r="F650" s="1526"/>
      <c r="G650" s="1407"/>
      <c r="H650" s="1058"/>
      <c r="I650" s="1058"/>
      <c r="J650" s="1058"/>
      <c r="K650" s="1058"/>
      <c r="L650" s="1058"/>
      <c r="M650" s="1058"/>
      <c r="N650" s="1058"/>
      <c r="O650" s="1058"/>
      <c r="P650" s="1058"/>
      <c r="Q650" s="1058"/>
      <c r="R650" s="1058"/>
      <c r="S650" s="1058"/>
      <c r="T650" s="1058"/>
      <c r="U650" s="1058"/>
      <c r="V650" s="1058"/>
      <c r="W650" s="1058"/>
      <c r="X650" s="1058"/>
      <c r="Y650" s="1058"/>
      <c r="Z650" s="1058"/>
      <c r="AA650" s="1058"/>
      <c r="AB650" s="1058"/>
      <c r="AC650" s="1058"/>
      <c r="AD650" s="1058"/>
      <c r="AE650" s="1058"/>
      <c r="AF650" s="1058"/>
      <c r="AG650" s="1058"/>
      <c r="AH650" s="1058"/>
      <c r="AI650" s="1058"/>
      <c r="AJ650" s="1058"/>
      <c r="AK650" s="1058"/>
      <c r="AL650" s="1058"/>
      <c r="AM650" s="1058"/>
      <c r="AN650" s="1058"/>
      <c r="AO650" s="1058"/>
      <c r="AP650" s="1058"/>
      <c r="AQ650" s="1058"/>
      <c r="AR650" s="1058"/>
      <c r="AS650" s="1058"/>
      <c r="AT650" s="1058"/>
      <c r="AU650" s="1058"/>
      <c r="AV650" s="1058"/>
      <c r="AW650" s="1058"/>
      <c r="AX650" s="1058"/>
      <c r="AY650" s="1058"/>
      <c r="AZ650" s="1058"/>
      <c r="BA650" s="1058"/>
      <c r="BB650" s="1058"/>
      <c r="BC650" s="1058"/>
      <c r="BD650" s="1058"/>
      <c r="BE650" s="1058"/>
      <c r="BF650" s="1058"/>
      <c r="BG650" s="1058"/>
      <c r="BH650" s="1058"/>
      <c r="BI650" s="1058"/>
      <c r="BJ650" s="1058"/>
      <c r="BK650" s="1058"/>
      <c r="BL650" s="1058"/>
      <c r="BM650" s="1058"/>
      <c r="BN650" s="1058"/>
      <c r="BO650" s="1058"/>
      <c r="BP650" s="1058"/>
      <c r="BQ650" s="1058"/>
      <c r="BR650" s="1058"/>
      <c r="BS650" s="1058"/>
      <c r="BT650" s="1058"/>
      <c r="BU650" s="1058"/>
      <c r="BV650" s="1058"/>
      <c r="BW650" s="1058"/>
      <c r="BX650" s="1058"/>
      <c r="BY650" s="1058"/>
      <c r="BZ650" s="1058"/>
      <c r="CA650" s="1058"/>
      <c r="CB650" s="1058"/>
      <c r="CC650" s="1058"/>
      <c r="CD650" s="1058"/>
      <c r="CE650" s="1058"/>
      <c r="CF650" s="1058"/>
      <c r="CG650" s="1058"/>
      <c r="CH650" s="1058"/>
      <c r="CI650" s="1058"/>
      <c r="CJ650" s="1058"/>
      <c r="CK650" s="1058"/>
      <c r="CL650" s="1058"/>
      <c r="CM650" s="1058"/>
      <c r="CN650" s="1058"/>
      <c r="CO650" s="1058"/>
      <c r="CP650" s="1058"/>
      <c r="CQ650" s="1058"/>
      <c r="CR650" s="1058"/>
      <c r="CS650" s="1058"/>
      <c r="CT650" s="1058"/>
      <c r="CU650" s="1058"/>
      <c r="CV650" s="1058"/>
      <c r="CW650" s="1058"/>
      <c r="CX650" s="1058"/>
      <c r="CY650" s="1058"/>
      <c r="CZ650" s="1058"/>
      <c r="DA650" s="1058"/>
      <c r="DB650" s="1058"/>
      <c r="DC650" s="1058"/>
      <c r="DD650" s="1058"/>
      <c r="DE650" s="1058"/>
      <c r="DF650" s="1058"/>
      <c r="DG650" s="1058"/>
      <c r="DH650" s="1058"/>
      <c r="DI650" s="1058"/>
      <c r="DJ650" s="1058"/>
      <c r="DK650" s="1058"/>
      <c r="DL650" s="1058"/>
      <c r="DM650" s="1058"/>
      <c r="DN650" s="1058"/>
      <c r="DO650" s="1058"/>
      <c r="DP650" s="1058"/>
      <c r="DQ650" s="1058"/>
      <c r="DR650" s="1058"/>
      <c r="DS650" s="1058"/>
      <c r="DT650" s="1058"/>
      <c r="DU650" s="1058"/>
      <c r="DV650" s="1058"/>
      <c r="DW650" s="1058"/>
      <c r="DX650" s="1058"/>
      <c r="DY650" s="1058"/>
      <c r="DZ650" s="1058"/>
      <c r="EA650" s="1058"/>
      <c r="EB650" s="1058"/>
      <c r="EC650" s="1058"/>
      <c r="ED650" s="1058"/>
      <c r="EE650" s="1058"/>
      <c r="EF650" s="1058"/>
      <c r="EG650" s="1058"/>
      <c r="EH650" s="1058"/>
      <c r="EI650" s="1058"/>
      <c r="EJ650" s="1058"/>
      <c r="EK650" s="1058"/>
      <c r="EL650" s="1058"/>
      <c r="EM650" s="1058"/>
      <c r="EN650" s="1058"/>
      <c r="EO650" s="1058"/>
      <c r="EP650" s="1058"/>
      <c r="EQ650" s="1058"/>
      <c r="ER650" s="1058"/>
      <c r="ES650" s="1058"/>
      <c r="ET650" s="1058"/>
      <c r="EU650" s="1058"/>
      <c r="EV650" s="1058"/>
      <c r="EW650" s="1058"/>
      <c r="EX650" s="1058"/>
      <c r="EY650" s="1058"/>
      <c r="EZ650" s="1058"/>
      <c r="FA650" s="1058"/>
      <c r="FB650" s="1058"/>
      <c r="FC650" s="1058"/>
      <c r="FD650" s="1058"/>
      <c r="FE650" s="1058"/>
      <c r="FF650" s="1058"/>
      <c r="FG650" s="1058"/>
      <c r="FH650" s="1058"/>
      <c r="FI650" s="1058"/>
      <c r="FJ650" s="1058"/>
      <c r="FK650" s="1058"/>
      <c r="FL650" s="1058"/>
      <c r="FM650" s="1058"/>
      <c r="FN650" s="1058"/>
      <c r="FO650" s="1058"/>
      <c r="FP650" s="1058"/>
      <c r="FQ650" s="1058"/>
      <c r="FR650" s="1058"/>
      <c r="FS650" s="1058"/>
      <c r="FT650" s="1058"/>
      <c r="FU650" s="1058"/>
      <c r="FV650" s="1058"/>
      <c r="FW650" s="1058"/>
      <c r="FX650" s="1058"/>
      <c r="FY650" s="1058"/>
      <c r="FZ650" s="1058"/>
      <c r="GA650" s="1058"/>
      <c r="GB650" s="1058"/>
      <c r="GC650" s="1058"/>
      <c r="GD650" s="1058"/>
      <c r="GE650" s="1058"/>
      <c r="GF650" s="1058"/>
      <c r="GG650" s="1058"/>
      <c r="GH650" s="1058"/>
      <c r="GI650" s="1058"/>
      <c r="GJ650" s="1058"/>
      <c r="GK650" s="1058"/>
      <c r="GL650" s="1058"/>
      <c r="GM650" s="1058"/>
      <c r="GN650" s="1058"/>
      <c r="GO650" s="1058"/>
      <c r="GP650" s="1058"/>
      <c r="GQ650" s="1058"/>
      <c r="GR650" s="1058"/>
      <c r="GS650" s="1058"/>
      <c r="GT650" s="1058"/>
      <c r="GU650" s="1058"/>
      <c r="GV650" s="1058"/>
      <c r="GW650" s="1058"/>
      <c r="GX650" s="1058"/>
      <c r="GY650" s="1058"/>
      <c r="GZ650" s="1058"/>
      <c r="HA650" s="1058"/>
      <c r="HB650" s="1058"/>
      <c r="HC650" s="1058"/>
      <c r="HD650" s="1058"/>
      <c r="HE650" s="1058"/>
      <c r="HF650" s="1058"/>
      <c r="HG650" s="1058"/>
      <c r="HH650" s="1058"/>
      <c r="HI650" s="1058"/>
      <c r="HJ650" s="1058"/>
      <c r="HK650" s="1058"/>
      <c r="HL650" s="1058"/>
      <c r="HM650" s="1058"/>
      <c r="HN650" s="1058"/>
      <c r="HO650" s="1058"/>
      <c r="HP650" s="1058"/>
      <c r="HQ650" s="1058"/>
      <c r="HR650" s="1058"/>
      <c r="HS650" s="1058"/>
      <c r="HT650" s="1058"/>
      <c r="HU650" s="1058"/>
      <c r="HV650" s="1058"/>
      <c r="HW650" s="1058"/>
      <c r="HX650" s="1058"/>
      <c r="HY650" s="1058"/>
      <c r="HZ650" s="1058"/>
      <c r="IA650" s="1058"/>
      <c r="IB650" s="1058"/>
      <c r="IC650" s="1058"/>
      <c r="ID650" s="1058"/>
      <c r="IE650" s="1058"/>
      <c r="IF650" s="1058"/>
      <c r="IG650" s="1058"/>
      <c r="IH650" s="1058"/>
      <c r="II650" s="1058"/>
      <c r="IJ650" s="1058"/>
      <c r="IK650" s="1058"/>
      <c r="IL650" s="1058"/>
      <c r="IM650" s="1058"/>
      <c r="IN650" s="1058"/>
      <c r="IO650" s="1058"/>
      <c r="IP650" s="1058"/>
      <c r="IQ650" s="1058"/>
      <c r="IR650" s="1058"/>
    </row>
    <row r="651" spans="1:252" ht="63.75">
      <c r="A651" s="1439" t="s">
        <v>1499</v>
      </c>
      <c r="B651" s="1440" t="s">
        <v>1635</v>
      </c>
      <c r="C651" s="1447"/>
      <c r="D651" s="1441"/>
      <c r="E651" s="1442"/>
      <c r="F651" s="1526"/>
      <c r="G651" s="1407"/>
      <c r="H651" s="1058"/>
      <c r="I651" s="1058"/>
      <c r="J651" s="1058"/>
      <c r="K651" s="1058"/>
      <c r="L651" s="1058"/>
      <c r="M651" s="1058"/>
      <c r="N651" s="1058"/>
      <c r="O651" s="1058"/>
      <c r="P651" s="1058"/>
      <c r="Q651" s="1058"/>
      <c r="R651" s="1058"/>
      <c r="S651" s="1058"/>
      <c r="T651" s="1058"/>
      <c r="U651" s="1058"/>
      <c r="V651" s="1058"/>
      <c r="W651" s="1058"/>
      <c r="X651" s="1058"/>
      <c r="Y651" s="1058"/>
      <c r="Z651" s="1058"/>
      <c r="AA651" s="1058"/>
      <c r="AB651" s="1058"/>
      <c r="AC651" s="1058"/>
      <c r="AD651" s="1058"/>
      <c r="AE651" s="1058"/>
      <c r="AF651" s="1058"/>
      <c r="AG651" s="1058"/>
      <c r="AH651" s="1058"/>
      <c r="AI651" s="1058"/>
      <c r="AJ651" s="1058"/>
      <c r="AK651" s="1058"/>
      <c r="AL651" s="1058"/>
      <c r="AM651" s="1058"/>
      <c r="AN651" s="1058"/>
      <c r="AO651" s="1058"/>
      <c r="AP651" s="1058"/>
      <c r="AQ651" s="1058"/>
      <c r="AR651" s="1058"/>
      <c r="AS651" s="1058"/>
      <c r="AT651" s="1058"/>
      <c r="AU651" s="1058"/>
      <c r="AV651" s="1058"/>
      <c r="AW651" s="1058"/>
      <c r="AX651" s="1058"/>
      <c r="AY651" s="1058"/>
      <c r="AZ651" s="1058"/>
      <c r="BA651" s="1058"/>
      <c r="BB651" s="1058"/>
      <c r="BC651" s="1058"/>
      <c r="BD651" s="1058"/>
      <c r="BE651" s="1058"/>
      <c r="BF651" s="1058"/>
      <c r="BG651" s="1058"/>
      <c r="BH651" s="1058"/>
      <c r="BI651" s="1058"/>
      <c r="BJ651" s="1058"/>
      <c r="BK651" s="1058"/>
      <c r="BL651" s="1058"/>
      <c r="BM651" s="1058"/>
      <c r="BN651" s="1058"/>
      <c r="BO651" s="1058"/>
      <c r="BP651" s="1058"/>
      <c r="BQ651" s="1058"/>
      <c r="BR651" s="1058"/>
      <c r="BS651" s="1058"/>
      <c r="BT651" s="1058"/>
      <c r="BU651" s="1058"/>
      <c r="BV651" s="1058"/>
      <c r="BW651" s="1058"/>
      <c r="BX651" s="1058"/>
      <c r="BY651" s="1058"/>
      <c r="BZ651" s="1058"/>
      <c r="CA651" s="1058"/>
      <c r="CB651" s="1058"/>
      <c r="CC651" s="1058"/>
      <c r="CD651" s="1058"/>
      <c r="CE651" s="1058"/>
      <c r="CF651" s="1058"/>
      <c r="CG651" s="1058"/>
      <c r="CH651" s="1058"/>
      <c r="CI651" s="1058"/>
      <c r="CJ651" s="1058"/>
      <c r="CK651" s="1058"/>
      <c r="CL651" s="1058"/>
      <c r="CM651" s="1058"/>
      <c r="CN651" s="1058"/>
      <c r="CO651" s="1058"/>
      <c r="CP651" s="1058"/>
      <c r="CQ651" s="1058"/>
      <c r="CR651" s="1058"/>
      <c r="CS651" s="1058"/>
      <c r="CT651" s="1058"/>
      <c r="CU651" s="1058"/>
      <c r="CV651" s="1058"/>
      <c r="CW651" s="1058"/>
      <c r="CX651" s="1058"/>
      <c r="CY651" s="1058"/>
      <c r="CZ651" s="1058"/>
      <c r="DA651" s="1058"/>
      <c r="DB651" s="1058"/>
      <c r="DC651" s="1058"/>
      <c r="DD651" s="1058"/>
      <c r="DE651" s="1058"/>
      <c r="DF651" s="1058"/>
      <c r="DG651" s="1058"/>
      <c r="DH651" s="1058"/>
      <c r="DI651" s="1058"/>
      <c r="DJ651" s="1058"/>
      <c r="DK651" s="1058"/>
      <c r="DL651" s="1058"/>
      <c r="DM651" s="1058"/>
      <c r="DN651" s="1058"/>
      <c r="DO651" s="1058"/>
      <c r="DP651" s="1058"/>
      <c r="DQ651" s="1058"/>
      <c r="DR651" s="1058"/>
      <c r="DS651" s="1058"/>
      <c r="DT651" s="1058"/>
      <c r="DU651" s="1058"/>
      <c r="DV651" s="1058"/>
      <c r="DW651" s="1058"/>
      <c r="DX651" s="1058"/>
      <c r="DY651" s="1058"/>
      <c r="DZ651" s="1058"/>
      <c r="EA651" s="1058"/>
      <c r="EB651" s="1058"/>
      <c r="EC651" s="1058"/>
      <c r="ED651" s="1058"/>
      <c r="EE651" s="1058"/>
      <c r="EF651" s="1058"/>
      <c r="EG651" s="1058"/>
      <c r="EH651" s="1058"/>
      <c r="EI651" s="1058"/>
      <c r="EJ651" s="1058"/>
      <c r="EK651" s="1058"/>
      <c r="EL651" s="1058"/>
      <c r="EM651" s="1058"/>
      <c r="EN651" s="1058"/>
      <c r="EO651" s="1058"/>
      <c r="EP651" s="1058"/>
      <c r="EQ651" s="1058"/>
      <c r="ER651" s="1058"/>
      <c r="ES651" s="1058"/>
      <c r="ET651" s="1058"/>
      <c r="EU651" s="1058"/>
      <c r="EV651" s="1058"/>
      <c r="EW651" s="1058"/>
      <c r="EX651" s="1058"/>
      <c r="EY651" s="1058"/>
      <c r="EZ651" s="1058"/>
      <c r="FA651" s="1058"/>
      <c r="FB651" s="1058"/>
      <c r="FC651" s="1058"/>
      <c r="FD651" s="1058"/>
      <c r="FE651" s="1058"/>
      <c r="FF651" s="1058"/>
      <c r="FG651" s="1058"/>
      <c r="FH651" s="1058"/>
      <c r="FI651" s="1058"/>
      <c r="FJ651" s="1058"/>
      <c r="FK651" s="1058"/>
      <c r="FL651" s="1058"/>
      <c r="FM651" s="1058"/>
      <c r="FN651" s="1058"/>
      <c r="FO651" s="1058"/>
      <c r="FP651" s="1058"/>
      <c r="FQ651" s="1058"/>
      <c r="FR651" s="1058"/>
      <c r="FS651" s="1058"/>
      <c r="FT651" s="1058"/>
      <c r="FU651" s="1058"/>
      <c r="FV651" s="1058"/>
      <c r="FW651" s="1058"/>
      <c r="FX651" s="1058"/>
      <c r="FY651" s="1058"/>
      <c r="FZ651" s="1058"/>
      <c r="GA651" s="1058"/>
      <c r="GB651" s="1058"/>
      <c r="GC651" s="1058"/>
      <c r="GD651" s="1058"/>
      <c r="GE651" s="1058"/>
      <c r="GF651" s="1058"/>
      <c r="GG651" s="1058"/>
      <c r="GH651" s="1058"/>
      <c r="GI651" s="1058"/>
      <c r="GJ651" s="1058"/>
      <c r="GK651" s="1058"/>
      <c r="GL651" s="1058"/>
      <c r="GM651" s="1058"/>
      <c r="GN651" s="1058"/>
      <c r="GO651" s="1058"/>
      <c r="GP651" s="1058"/>
      <c r="GQ651" s="1058"/>
      <c r="GR651" s="1058"/>
      <c r="GS651" s="1058"/>
      <c r="GT651" s="1058"/>
      <c r="GU651" s="1058"/>
      <c r="GV651" s="1058"/>
      <c r="GW651" s="1058"/>
      <c r="GX651" s="1058"/>
      <c r="GY651" s="1058"/>
      <c r="GZ651" s="1058"/>
      <c r="HA651" s="1058"/>
      <c r="HB651" s="1058"/>
      <c r="HC651" s="1058"/>
      <c r="HD651" s="1058"/>
      <c r="HE651" s="1058"/>
      <c r="HF651" s="1058"/>
      <c r="HG651" s="1058"/>
      <c r="HH651" s="1058"/>
      <c r="HI651" s="1058"/>
      <c r="HJ651" s="1058"/>
      <c r="HK651" s="1058"/>
      <c r="HL651" s="1058"/>
      <c r="HM651" s="1058"/>
      <c r="HN651" s="1058"/>
      <c r="HO651" s="1058"/>
      <c r="HP651" s="1058"/>
      <c r="HQ651" s="1058"/>
      <c r="HR651" s="1058"/>
      <c r="HS651" s="1058"/>
      <c r="HT651" s="1058"/>
      <c r="HU651" s="1058"/>
      <c r="HV651" s="1058"/>
      <c r="HW651" s="1058"/>
      <c r="HX651" s="1058"/>
      <c r="HY651" s="1058"/>
      <c r="HZ651" s="1058"/>
      <c r="IA651" s="1058"/>
      <c r="IB651" s="1058"/>
      <c r="IC651" s="1058"/>
      <c r="ID651" s="1058"/>
      <c r="IE651" s="1058"/>
      <c r="IF651" s="1058"/>
      <c r="IG651" s="1058"/>
      <c r="IH651" s="1058"/>
      <c r="II651" s="1058"/>
      <c r="IJ651" s="1058"/>
      <c r="IK651" s="1058"/>
      <c r="IL651" s="1058"/>
      <c r="IM651" s="1058"/>
      <c r="IN651" s="1058"/>
      <c r="IO651" s="1058"/>
      <c r="IP651" s="1058"/>
      <c r="IQ651" s="1058"/>
      <c r="IR651" s="1058"/>
    </row>
    <row r="652" spans="1:252">
      <c r="A652" s="1439"/>
      <c r="B652" s="1440" t="s">
        <v>1629</v>
      </c>
      <c r="C652" s="1447"/>
      <c r="D652" s="705" t="s">
        <v>856</v>
      </c>
      <c r="E652" s="1449">
        <v>1</v>
      </c>
      <c r="F652" s="1528"/>
      <c r="G652" s="1230">
        <f>+F652*E652</f>
        <v>0</v>
      </c>
      <c r="H652" s="1058"/>
      <c r="I652" s="1058"/>
      <c r="J652" s="1058"/>
      <c r="K652" s="1058"/>
      <c r="L652" s="1058"/>
      <c r="M652" s="1058"/>
      <c r="N652" s="1058"/>
      <c r="O652" s="1058"/>
      <c r="P652" s="1058"/>
      <c r="Q652" s="1058"/>
      <c r="R652" s="1058"/>
      <c r="S652" s="1058"/>
      <c r="T652" s="1058"/>
      <c r="U652" s="1058"/>
      <c r="V652" s="1058"/>
      <c r="W652" s="1058"/>
      <c r="X652" s="1058"/>
      <c r="Y652" s="1058"/>
      <c r="Z652" s="1058"/>
      <c r="AA652" s="1058"/>
      <c r="AB652" s="1058"/>
      <c r="AC652" s="1058"/>
      <c r="AD652" s="1058"/>
      <c r="AE652" s="1058"/>
      <c r="AF652" s="1058"/>
      <c r="AG652" s="1058"/>
      <c r="AH652" s="1058"/>
      <c r="AI652" s="1058"/>
      <c r="AJ652" s="1058"/>
      <c r="AK652" s="1058"/>
      <c r="AL652" s="1058"/>
      <c r="AM652" s="1058"/>
      <c r="AN652" s="1058"/>
      <c r="AO652" s="1058"/>
      <c r="AP652" s="1058"/>
      <c r="AQ652" s="1058"/>
      <c r="AR652" s="1058"/>
      <c r="AS652" s="1058"/>
      <c r="AT652" s="1058"/>
      <c r="AU652" s="1058"/>
      <c r="AV652" s="1058"/>
      <c r="AW652" s="1058"/>
      <c r="AX652" s="1058"/>
      <c r="AY652" s="1058"/>
      <c r="AZ652" s="1058"/>
      <c r="BA652" s="1058"/>
      <c r="BB652" s="1058"/>
      <c r="BC652" s="1058"/>
      <c r="BD652" s="1058"/>
      <c r="BE652" s="1058"/>
      <c r="BF652" s="1058"/>
      <c r="BG652" s="1058"/>
      <c r="BH652" s="1058"/>
      <c r="BI652" s="1058"/>
      <c r="BJ652" s="1058"/>
      <c r="BK652" s="1058"/>
      <c r="BL652" s="1058"/>
      <c r="BM652" s="1058"/>
      <c r="BN652" s="1058"/>
      <c r="BO652" s="1058"/>
      <c r="BP652" s="1058"/>
      <c r="BQ652" s="1058"/>
      <c r="BR652" s="1058"/>
      <c r="BS652" s="1058"/>
      <c r="BT652" s="1058"/>
      <c r="BU652" s="1058"/>
      <c r="BV652" s="1058"/>
      <c r="BW652" s="1058"/>
      <c r="BX652" s="1058"/>
      <c r="BY652" s="1058"/>
      <c r="BZ652" s="1058"/>
      <c r="CA652" s="1058"/>
      <c r="CB652" s="1058"/>
      <c r="CC652" s="1058"/>
      <c r="CD652" s="1058"/>
      <c r="CE652" s="1058"/>
      <c r="CF652" s="1058"/>
      <c r="CG652" s="1058"/>
      <c r="CH652" s="1058"/>
      <c r="CI652" s="1058"/>
      <c r="CJ652" s="1058"/>
      <c r="CK652" s="1058"/>
      <c r="CL652" s="1058"/>
      <c r="CM652" s="1058"/>
      <c r="CN652" s="1058"/>
      <c r="CO652" s="1058"/>
      <c r="CP652" s="1058"/>
      <c r="CQ652" s="1058"/>
      <c r="CR652" s="1058"/>
      <c r="CS652" s="1058"/>
      <c r="CT652" s="1058"/>
      <c r="CU652" s="1058"/>
      <c r="CV652" s="1058"/>
      <c r="CW652" s="1058"/>
      <c r="CX652" s="1058"/>
      <c r="CY652" s="1058"/>
      <c r="CZ652" s="1058"/>
      <c r="DA652" s="1058"/>
      <c r="DB652" s="1058"/>
      <c r="DC652" s="1058"/>
      <c r="DD652" s="1058"/>
      <c r="DE652" s="1058"/>
      <c r="DF652" s="1058"/>
      <c r="DG652" s="1058"/>
      <c r="DH652" s="1058"/>
      <c r="DI652" s="1058"/>
      <c r="DJ652" s="1058"/>
      <c r="DK652" s="1058"/>
      <c r="DL652" s="1058"/>
      <c r="DM652" s="1058"/>
      <c r="DN652" s="1058"/>
      <c r="DO652" s="1058"/>
      <c r="DP652" s="1058"/>
      <c r="DQ652" s="1058"/>
      <c r="DR652" s="1058"/>
      <c r="DS652" s="1058"/>
      <c r="DT652" s="1058"/>
      <c r="DU652" s="1058"/>
      <c r="DV652" s="1058"/>
      <c r="DW652" s="1058"/>
      <c r="DX652" s="1058"/>
      <c r="DY652" s="1058"/>
      <c r="DZ652" s="1058"/>
      <c r="EA652" s="1058"/>
      <c r="EB652" s="1058"/>
      <c r="EC652" s="1058"/>
      <c r="ED652" s="1058"/>
      <c r="EE652" s="1058"/>
      <c r="EF652" s="1058"/>
      <c r="EG652" s="1058"/>
      <c r="EH652" s="1058"/>
      <c r="EI652" s="1058"/>
      <c r="EJ652" s="1058"/>
      <c r="EK652" s="1058"/>
      <c r="EL652" s="1058"/>
      <c r="EM652" s="1058"/>
      <c r="EN652" s="1058"/>
      <c r="EO652" s="1058"/>
      <c r="EP652" s="1058"/>
      <c r="EQ652" s="1058"/>
      <c r="ER652" s="1058"/>
      <c r="ES652" s="1058"/>
      <c r="ET652" s="1058"/>
      <c r="EU652" s="1058"/>
      <c r="EV652" s="1058"/>
      <c r="EW652" s="1058"/>
      <c r="EX652" s="1058"/>
      <c r="EY652" s="1058"/>
      <c r="EZ652" s="1058"/>
      <c r="FA652" s="1058"/>
      <c r="FB652" s="1058"/>
      <c r="FC652" s="1058"/>
      <c r="FD652" s="1058"/>
      <c r="FE652" s="1058"/>
      <c r="FF652" s="1058"/>
      <c r="FG652" s="1058"/>
      <c r="FH652" s="1058"/>
      <c r="FI652" s="1058"/>
      <c r="FJ652" s="1058"/>
      <c r="FK652" s="1058"/>
      <c r="FL652" s="1058"/>
      <c r="FM652" s="1058"/>
      <c r="FN652" s="1058"/>
      <c r="FO652" s="1058"/>
      <c r="FP652" s="1058"/>
      <c r="FQ652" s="1058"/>
      <c r="FR652" s="1058"/>
      <c r="FS652" s="1058"/>
      <c r="FT652" s="1058"/>
      <c r="FU652" s="1058"/>
      <c r="FV652" s="1058"/>
      <c r="FW652" s="1058"/>
      <c r="FX652" s="1058"/>
      <c r="FY652" s="1058"/>
      <c r="FZ652" s="1058"/>
      <c r="GA652" s="1058"/>
      <c r="GB652" s="1058"/>
      <c r="GC652" s="1058"/>
      <c r="GD652" s="1058"/>
      <c r="GE652" s="1058"/>
      <c r="GF652" s="1058"/>
      <c r="GG652" s="1058"/>
      <c r="GH652" s="1058"/>
      <c r="GI652" s="1058"/>
      <c r="GJ652" s="1058"/>
      <c r="GK652" s="1058"/>
      <c r="GL652" s="1058"/>
      <c r="GM652" s="1058"/>
      <c r="GN652" s="1058"/>
      <c r="GO652" s="1058"/>
      <c r="GP652" s="1058"/>
      <c r="GQ652" s="1058"/>
      <c r="GR652" s="1058"/>
      <c r="GS652" s="1058"/>
      <c r="GT652" s="1058"/>
      <c r="GU652" s="1058"/>
      <c r="GV652" s="1058"/>
      <c r="GW652" s="1058"/>
      <c r="GX652" s="1058"/>
      <c r="GY652" s="1058"/>
      <c r="GZ652" s="1058"/>
      <c r="HA652" s="1058"/>
      <c r="HB652" s="1058"/>
      <c r="HC652" s="1058"/>
      <c r="HD652" s="1058"/>
      <c r="HE652" s="1058"/>
      <c r="HF652" s="1058"/>
      <c r="HG652" s="1058"/>
      <c r="HH652" s="1058"/>
      <c r="HI652" s="1058"/>
      <c r="HJ652" s="1058"/>
      <c r="HK652" s="1058"/>
      <c r="HL652" s="1058"/>
      <c r="HM652" s="1058"/>
      <c r="HN652" s="1058"/>
      <c r="HO652" s="1058"/>
      <c r="HP652" s="1058"/>
      <c r="HQ652" s="1058"/>
      <c r="HR652" s="1058"/>
      <c r="HS652" s="1058"/>
      <c r="HT652" s="1058"/>
      <c r="HU652" s="1058"/>
      <c r="HV652" s="1058"/>
      <c r="HW652" s="1058"/>
      <c r="HX652" s="1058"/>
      <c r="HY652" s="1058"/>
      <c r="HZ652" s="1058"/>
      <c r="IA652" s="1058"/>
      <c r="IB652" s="1058"/>
      <c r="IC652" s="1058"/>
      <c r="ID652" s="1058"/>
      <c r="IE652" s="1058"/>
      <c r="IF652" s="1058"/>
      <c r="IG652" s="1058"/>
      <c r="IH652" s="1058"/>
      <c r="II652" s="1058"/>
      <c r="IJ652" s="1058"/>
      <c r="IK652" s="1058"/>
      <c r="IL652" s="1058"/>
      <c r="IM652" s="1058"/>
      <c r="IN652" s="1058"/>
      <c r="IO652" s="1058"/>
      <c r="IP652" s="1058"/>
      <c r="IQ652" s="1058"/>
      <c r="IR652" s="1058"/>
    </row>
    <row r="653" spans="1:252">
      <c r="A653" s="1439"/>
      <c r="B653" s="1440" t="s">
        <v>1559</v>
      </c>
      <c r="C653" s="1447"/>
      <c r="D653" s="705" t="s">
        <v>856</v>
      </c>
      <c r="E653" s="1449">
        <v>1</v>
      </c>
      <c r="F653" s="1528"/>
      <c r="G653" s="1230">
        <f>+F653*E653</f>
        <v>0</v>
      </c>
      <c r="H653" s="1058"/>
      <c r="I653" s="1058"/>
      <c r="J653" s="1058"/>
      <c r="K653" s="1058"/>
      <c r="L653" s="1058"/>
      <c r="M653" s="1058"/>
      <c r="N653" s="1058"/>
      <c r="O653" s="1058"/>
      <c r="P653" s="1058"/>
      <c r="Q653" s="1058"/>
      <c r="R653" s="1058"/>
      <c r="S653" s="1058"/>
      <c r="T653" s="1058"/>
      <c r="U653" s="1058"/>
      <c r="V653" s="1058"/>
      <c r="W653" s="1058"/>
      <c r="X653" s="1058"/>
      <c r="Y653" s="1058"/>
      <c r="Z653" s="1058"/>
      <c r="AA653" s="1058"/>
      <c r="AB653" s="1058"/>
      <c r="AC653" s="1058"/>
      <c r="AD653" s="1058"/>
      <c r="AE653" s="1058"/>
      <c r="AF653" s="1058"/>
      <c r="AG653" s="1058"/>
      <c r="AH653" s="1058"/>
      <c r="AI653" s="1058"/>
      <c r="AJ653" s="1058"/>
      <c r="AK653" s="1058"/>
      <c r="AL653" s="1058"/>
      <c r="AM653" s="1058"/>
      <c r="AN653" s="1058"/>
      <c r="AO653" s="1058"/>
      <c r="AP653" s="1058"/>
      <c r="AQ653" s="1058"/>
      <c r="AR653" s="1058"/>
      <c r="AS653" s="1058"/>
      <c r="AT653" s="1058"/>
      <c r="AU653" s="1058"/>
      <c r="AV653" s="1058"/>
      <c r="AW653" s="1058"/>
      <c r="AX653" s="1058"/>
      <c r="AY653" s="1058"/>
      <c r="AZ653" s="1058"/>
      <c r="BA653" s="1058"/>
      <c r="BB653" s="1058"/>
      <c r="BC653" s="1058"/>
      <c r="BD653" s="1058"/>
      <c r="BE653" s="1058"/>
      <c r="BF653" s="1058"/>
      <c r="BG653" s="1058"/>
      <c r="BH653" s="1058"/>
      <c r="BI653" s="1058"/>
      <c r="BJ653" s="1058"/>
      <c r="BK653" s="1058"/>
      <c r="BL653" s="1058"/>
      <c r="BM653" s="1058"/>
      <c r="BN653" s="1058"/>
      <c r="BO653" s="1058"/>
      <c r="BP653" s="1058"/>
      <c r="BQ653" s="1058"/>
      <c r="BR653" s="1058"/>
      <c r="BS653" s="1058"/>
      <c r="BT653" s="1058"/>
      <c r="BU653" s="1058"/>
      <c r="BV653" s="1058"/>
      <c r="BW653" s="1058"/>
      <c r="BX653" s="1058"/>
      <c r="BY653" s="1058"/>
      <c r="BZ653" s="1058"/>
      <c r="CA653" s="1058"/>
      <c r="CB653" s="1058"/>
      <c r="CC653" s="1058"/>
      <c r="CD653" s="1058"/>
      <c r="CE653" s="1058"/>
      <c r="CF653" s="1058"/>
      <c r="CG653" s="1058"/>
      <c r="CH653" s="1058"/>
      <c r="CI653" s="1058"/>
      <c r="CJ653" s="1058"/>
      <c r="CK653" s="1058"/>
      <c r="CL653" s="1058"/>
      <c r="CM653" s="1058"/>
      <c r="CN653" s="1058"/>
      <c r="CO653" s="1058"/>
      <c r="CP653" s="1058"/>
      <c r="CQ653" s="1058"/>
      <c r="CR653" s="1058"/>
      <c r="CS653" s="1058"/>
      <c r="CT653" s="1058"/>
      <c r="CU653" s="1058"/>
      <c r="CV653" s="1058"/>
      <c r="CW653" s="1058"/>
      <c r="CX653" s="1058"/>
      <c r="CY653" s="1058"/>
      <c r="CZ653" s="1058"/>
      <c r="DA653" s="1058"/>
      <c r="DB653" s="1058"/>
      <c r="DC653" s="1058"/>
      <c r="DD653" s="1058"/>
      <c r="DE653" s="1058"/>
      <c r="DF653" s="1058"/>
      <c r="DG653" s="1058"/>
      <c r="DH653" s="1058"/>
      <c r="DI653" s="1058"/>
      <c r="DJ653" s="1058"/>
      <c r="DK653" s="1058"/>
      <c r="DL653" s="1058"/>
      <c r="DM653" s="1058"/>
      <c r="DN653" s="1058"/>
      <c r="DO653" s="1058"/>
      <c r="DP653" s="1058"/>
      <c r="DQ653" s="1058"/>
      <c r="DR653" s="1058"/>
      <c r="DS653" s="1058"/>
      <c r="DT653" s="1058"/>
      <c r="DU653" s="1058"/>
      <c r="DV653" s="1058"/>
      <c r="DW653" s="1058"/>
      <c r="DX653" s="1058"/>
      <c r="DY653" s="1058"/>
      <c r="DZ653" s="1058"/>
      <c r="EA653" s="1058"/>
      <c r="EB653" s="1058"/>
      <c r="EC653" s="1058"/>
      <c r="ED653" s="1058"/>
      <c r="EE653" s="1058"/>
      <c r="EF653" s="1058"/>
      <c r="EG653" s="1058"/>
      <c r="EH653" s="1058"/>
      <c r="EI653" s="1058"/>
      <c r="EJ653" s="1058"/>
      <c r="EK653" s="1058"/>
      <c r="EL653" s="1058"/>
      <c r="EM653" s="1058"/>
      <c r="EN653" s="1058"/>
      <c r="EO653" s="1058"/>
      <c r="EP653" s="1058"/>
      <c r="EQ653" s="1058"/>
      <c r="ER653" s="1058"/>
      <c r="ES653" s="1058"/>
      <c r="ET653" s="1058"/>
      <c r="EU653" s="1058"/>
      <c r="EV653" s="1058"/>
      <c r="EW653" s="1058"/>
      <c r="EX653" s="1058"/>
      <c r="EY653" s="1058"/>
      <c r="EZ653" s="1058"/>
      <c r="FA653" s="1058"/>
      <c r="FB653" s="1058"/>
      <c r="FC653" s="1058"/>
      <c r="FD653" s="1058"/>
      <c r="FE653" s="1058"/>
      <c r="FF653" s="1058"/>
      <c r="FG653" s="1058"/>
      <c r="FH653" s="1058"/>
      <c r="FI653" s="1058"/>
      <c r="FJ653" s="1058"/>
      <c r="FK653" s="1058"/>
      <c r="FL653" s="1058"/>
      <c r="FM653" s="1058"/>
      <c r="FN653" s="1058"/>
      <c r="FO653" s="1058"/>
      <c r="FP653" s="1058"/>
      <c r="FQ653" s="1058"/>
      <c r="FR653" s="1058"/>
      <c r="FS653" s="1058"/>
      <c r="FT653" s="1058"/>
      <c r="FU653" s="1058"/>
      <c r="FV653" s="1058"/>
      <c r="FW653" s="1058"/>
      <c r="FX653" s="1058"/>
      <c r="FY653" s="1058"/>
      <c r="FZ653" s="1058"/>
      <c r="GA653" s="1058"/>
      <c r="GB653" s="1058"/>
      <c r="GC653" s="1058"/>
      <c r="GD653" s="1058"/>
      <c r="GE653" s="1058"/>
      <c r="GF653" s="1058"/>
      <c r="GG653" s="1058"/>
      <c r="GH653" s="1058"/>
      <c r="GI653" s="1058"/>
      <c r="GJ653" s="1058"/>
      <c r="GK653" s="1058"/>
      <c r="GL653" s="1058"/>
      <c r="GM653" s="1058"/>
      <c r="GN653" s="1058"/>
      <c r="GO653" s="1058"/>
      <c r="GP653" s="1058"/>
      <c r="GQ653" s="1058"/>
      <c r="GR653" s="1058"/>
      <c r="GS653" s="1058"/>
      <c r="GT653" s="1058"/>
      <c r="GU653" s="1058"/>
      <c r="GV653" s="1058"/>
      <c r="GW653" s="1058"/>
      <c r="GX653" s="1058"/>
      <c r="GY653" s="1058"/>
      <c r="GZ653" s="1058"/>
      <c r="HA653" s="1058"/>
      <c r="HB653" s="1058"/>
      <c r="HC653" s="1058"/>
      <c r="HD653" s="1058"/>
      <c r="HE653" s="1058"/>
      <c r="HF653" s="1058"/>
      <c r="HG653" s="1058"/>
      <c r="HH653" s="1058"/>
      <c r="HI653" s="1058"/>
      <c r="HJ653" s="1058"/>
      <c r="HK653" s="1058"/>
      <c r="HL653" s="1058"/>
      <c r="HM653" s="1058"/>
      <c r="HN653" s="1058"/>
      <c r="HO653" s="1058"/>
      <c r="HP653" s="1058"/>
      <c r="HQ653" s="1058"/>
      <c r="HR653" s="1058"/>
      <c r="HS653" s="1058"/>
      <c r="HT653" s="1058"/>
      <c r="HU653" s="1058"/>
      <c r="HV653" s="1058"/>
      <c r="HW653" s="1058"/>
      <c r="HX653" s="1058"/>
      <c r="HY653" s="1058"/>
      <c r="HZ653" s="1058"/>
      <c r="IA653" s="1058"/>
      <c r="IB653" s="1058"/>
      <c r="IC653" s="1058"/>
      <c r="ID653" s="1058"/>
      <c r="IE653" s="1058"/>
      <c r="IF653" s="1058"/>
      <c r="IG653" s="1058"/>
      <c r="IH653" s="1058"/>
      <c r="II653" s="1058"/>
      <c r="IJ653" s="1058"/>
      <c r="IK653" s="1058"/>
      <c r="IL653" s="1058"/>
      <c r="IM653" s="1058"/>
      <c r="IN653" s="1058"/>
      <c r="IO653" s="1058"/>
      <c r="IP653" s="1058"/>
      <c r="IQ653" s="1058"/>
      <c r="IR653" s="1058"/>
    </row>
    <row r="654" spans="1:252">
      <c r="A654" s="1421"/>
      <c r="B654" s="1430"/>
      <c r="C654" s="1419"/>
      <c r="D654" s="1450"/>
      <c r="E654" s="1451"/>
      <c r="F654" s="1526"/>
      <c r="G654" s="1407"/>
      <c r="H654" s="1058"/>
      <c r="I654" s="1058"/>
      <c r="J654" s="1058"/>
      <c r="K654" s="1058"/>
      <c r="L654" s="1058"/>
      <c r="M654" s="1058"/>
      <c r="N654" s="1058"/>
      <c r="O654" s="1058"/>
      <c r="P654" s="1058"/>
      <c r="Q654" s="1058"/>
      <c r="R654" s="1058"/>
      <c r="S654" s="1058"/>
      <c r="T654" s="1058"/>
      <c r="U654" s="1058"/>
      <c r="V654" s="1058"/>
      <c r="W654" s="1058"/>
      <c r="X654" s="1058"/>
      <c r="Y654" s="1058"/>
      <c r="Z654" s="1058"/>
      <c r="AA654" s="1058"/>
      <c r="AB654" s="1058"/>
      <c r="AC654" s="1058"/>
      <c r="AD654" s="1058"/>
      <c r="AE654" s="1058"/>
      <c r="AF654" s="1058"/>
      <c r="AG654" s="1058"/>
      <c r="AH654" s="1058"/>
      <c r="AI654" s="1058"/>
      <c r="AJ654" s="1058"/>
      <c r="AK654" s="1058"/>
      <c r="AL654" s="1058"/>
      <c r="AM654" s="1058"/>
      <c r="AN654" s="1058"/>
      <c r="AO654" s="1058"/>
      <c r="AP654" s="1058"/>
      <c r="AQ654" s="1058"/>
      <c r="AR654" s="1058"/>
      <c r="AS654" s="1058"/>
      <c r="AT654" s="1058"/>
      <c r="AU654" s="1058"/>
      <c r="AV654" s="1058"/>
      <c r="AW654" s="1058"/>
      <c r="AX654" s="1058"/>
      <c r="AY654" s="1058"/>
      <c r="AZ654" s="1058"/>
      <c r="BA654" s="1058"/>
      <c r="BB654" s="1058"/>
      <c r="BC654" s="1058"/>
      <c r="BD654" s="1058"/>
      <c r="BE654" s="1058"/>
      <c r="BF654" s="1058"/>
      <c r="BG654" s="1058"/>
      <c r="BH654" s="1058"/>
      <c r="BI654" s="1058"/>
      <c r="BJ654" s="1058"/>
      <c r="BK654" s="1058"/>
      <c r="BL654" s="1058"/>
      <c r="BM654" s="1058"/>
      <c r="BN654" s="1058"/>
      <c r="BO654" s="1058"/>
      <c r="BP654" s="1058"/>
      <c r="BQ654" s="1058"/>
      <c r="BR654" s="1058"/>
      <c r="BS654" s="1058"/>
      <c r="BT654" s="1058"/>
      <c r="BU654" s="1058"/>
      <c r="BV654" s="1058"/>
      <c r="BW654" s="1058"/>
      <c r="BX654" s="1058"/>
      <c r="BY654" s="1058"/>
      <c r="BZ654" s="1058"/>
      <c r="CA654" s="1058"/>
      <c r="CB654" s="1058"/>
      <c r="CC654" s="1058"/>
      <c r="CD654" s="1058"/>
      <c r="CE654" s="1058"/>
      <c r="CF654" s="1058"/>
      <c r="CG654" s="1058"/>
      <c r="CH654" s="1058"/>
      <c r="CI654" s="1058"/>
      <c r="CJ654" s="1058"/>
      <c r="CK654" s="1058"/>
      <c r="CL654" s="1058"/>
      <c r="CM654" s="1058"/>
      <c r="CN654" s="1058"/>
      <c r="CO654" s="1058"/>
      <c r="CP654" s="1058"/>
      <c r="CQ654" s="1058"/>
      <c r="CR654" s="1058"/>
      <c r="CS654" s="1058"/>
      <c r="CT654" s="1058"/>
      <c r="CU654" s="1058"/>
      <c r="CV654" s="1058"/>
      <c r="CW654" s="1058"/>
      <c r="CX654" s="1058"/>
      <c r="CY654" s="1058"/>
      <c r="CZ654" s="1058"/>
      <c r="DA654" s="1058"/>
      <c r="DB654" s="1058"/>
      <c r="DC654" s="1058"/>
      <c r="DD654" s="1058"/>
      <c r="DE654" s="1058"/>
      <c r="DF654" s="1058"/>
      <c r="DG654" s="1058"/>
      <c r="DH654" s="1058"/>
      <c r="DI654" s="1058"/>
      <c r="DJ654" s="1058"/>
      <c r="DK654" s="1058"/>
      <c r="DL654" s="1058"/>
      <c r="DM654" s="1058"/>
      <c r="DN654" s="1058"/>
      <c r="DO654" s="1058"/>
      <c r="DP654" s="1058"/>
      <c r="DQ654" s="1058"/>
      <c r="DR654" s="1058"/>
      <c r="DS654" s="1058"/>
      <c r="DT654" s="1058"/>
      <c r="DU654" s="1058"/>
      <c r="DV654" s="1058"/>
      <c r="DW654" s="1058"/>
      <c r="DX654" s="1058"/>
      <c r="DY654" s="1058"/>
      <c r="DZ654" s="1058"/>
      <c r="EA654" s="1058"/>
      <c r="EB654" s="1058"/>
      <c r="EC654" s="1058"/>
      <c r="ED654" s="1058"/>
      <c r="EE654" s="1058"/>
      <c r="EF654" s="1058"/>
      <c r="EG654" s="1058"/>
      <c r="EH654" s="1058"/>
      <c r="EI654" s="1058"/>
      <c r="EJ654" s="1058"/>
      <c r="EK654" s="1058"/>
      <c r="EL654" s="1058"/>
      <c r="EM654" s="1058"/>
      <c r="EN654" s="1058"/>
      <c r="EO654" s="1058"/>
      <c r="EP654" s="1058"/>
      <c r="EQ654" s="1058"/>
      <c r="ER654" s="1058"/>
      <c r="ES654" s="1058"/>
      <c r="ET654" s="1058"/>
      <c r="EU654" s="1058"/>
      <c r="EV654" s="1058"/>
      <c r="EW654" s="1058"/>
      <c r="EX654" s="1058"/>
      <c r="EY654" s="1058"/>
      <c r="EZ654" s="1058"/>
      <c r="FA654" s="1058"/>
      <c r="FB654" s="1058"/>
      <c r="FC654" s="1058"/>
      <c r="FD654" s="1058"/>
      <c r="FE654" s="1058"/>
      <c r="FF654" s="1058"/>
      <c r="FG654" s="1058"/>
      <c r="FH654" s="1058"/>
      <c r="FI654" s="1058"/>
      <c r="FJ654" s="1058"/>
      <c r="FK654" s="1058"/>
      <c r="FL654" s="1058"/>
      <c r="FM654" s="1058"/>
      <c r="FN654" s="1058"/>
      <c r="FO654" s="1058"/>
      <c r="FP654" s="1058"/>
      <c r="FQ654" s="1058"/>
      <c r="FR654" s="1058"/>
      <c r="FS654" s="1058"/>
      <c r="FT654" s="1058"/>
      <c r="FU654" s="1058"/>
      <c r="FV654" s="1058"/>
      <c r="FW654" s="1058"/>
      <c r="FX654" s="1058"/>
      <c r="FY654" s="1058"/>
      <c r="FZ654" s="1058"/>
      <c r="GA654" s="1058"/>
      <c r="GB654" s="1058"/>
      <c r="GC654" s="1058"/>
      <c r="GD654" s="1058"/>
      <c r="GE654" s="1058"/>
      <c r="GF654" s="1058"/>
      <c r="GG654" s="1058"/>
      <c r="GH654" s="1058"/>
      <c r="GI654" s="1058"/>
      <c r="GJ654" s="1058"/>
      <c r="GK654" s="1058"/>
      <c r="GL654" s="1058"/>
      <c r="GM654" s="1058"/>
      <c r="GN654" s="1058"/>
      <c r="GO654" s="1058"/>
      <c r="GP654" s="1058"/>
      <c r="GQ654" s="1058"/>
      <c r="GR654" s="1058"/>
      <c r="GS654" s="1058"/>
      <c r="GT654" s="1058"/>
      <c r="GU654" s="1058"/>
      <c r="GV654" s="1058"/>
      <c r="GW654" s="1058"/>
      <c r="GX654" s="1058"/>
      <c r="GY654" s="1058"/>
      <c r="GZ654" s="1058"/>
      <c r="HA654" s="1058"/>
      <c r="HB654" s="1058"/>
      <c r="HC654" s="1058"/>
      <c r="HD654" s="1058"/>
      <c r="HE654" s="1058"/>
      <c r="HF654" s="1058"/>
      <c r="HG654" s="1058"/>
      <c r="HH654" s="1058"/>
      <c r="HI654" s="1058"/>
      <c r="HJ654" s="1058"/>
      <c r="HK654" s="1058"/>
      <c r="HL654" s="1058"/>
      <c r="HM654" s="1058"/>
      <c r="HN654" s="1058"/>
      <c r="HO654" s="1058"/>
      <c r="HP654" s="1058"/>
      <c r="HQ654" s="1058"/>
      <c r="HR654" s="1058"/>
      <c r="HS654" s="1058"/>
      <c r="HT654" s="1058"/>
      <c r="HU654" s="1058"/>
      <c r="HV654" s="1058"/>
      <c r="HW654" s="1058"/>
      <c r="HX654" s="1058"/>
      <c r="HY654" s="1058"/>
      <c r="HZ654" s="1058"/>
      <c r="IA654" s="1058"/>
      <c r="IB654" s="1058"/>
      <c r="IC654" s="1058"/>
      <c r="ID654" s="1058"/>
      <c r="IE654" s="1058"/>
      <c r="IF654" s="1058"/>
      <c r="IG654" s="1058"/>
      <c r="IH654" s="1058"/>
      <c r="II654" s="1058"/>
      <c r="IJ654" s="1058"/>
      <c r="IK654" s="1058"/>
      <c r="IL654" s="1058"/>
      <c r="IM654" s="1058"/>
      <c r="IN654" s="1058"/>
      <c r="IO654" s="1058"/>
      <c r="IP654" s="1058"/>
      <c r="IQ654" s="1058"/>
      <c r="IR654" s="1058"/>
    </row>
    <row r="655" spans="1:252" ht="25.5">
      <c r="A655" s="1421" t="s">
        <v>1464</v>
      </c>
      <c r="B655" s="1430" t="s">
        <v>1634</v>
      </c>
      <c r="C655" s="1419"/>
      <c r="D655" s="1450"/>
      <c r="E655" s="1451"/>
      <c r="F655" s="1526"/>
      <c r="G655" s="1407"/>
      <c r="H655" s="1058"/>
      <c r="I655" s="1058"/>
      <c r="J655" s="1058"/>
      <c r="K655" s="1058"/>
      <c r="L655" s="1058"/>
      <c r="M655" s="1058"/>
      <c r="N655" s="1058"/>
      <c r="O655" s="1058"/>
      <c r="P655" s="1058"/>
      <c r="Q655" s="1058"/>
      <c r="R655" s="1058"/>
      <c r="S655" s="1058"/>
      <c r="T655" s="1058"/>
      <c r="U655" s="1058"/>
      <c r="V655" s="1058"/>
      <c r="W655" s="1058"/>
      <c r="X655" s="1058"/>
      <c r="Y655" s="1058"/>
      <c r="Z655" s="1058"/>
      <c r="AA655" s="1058"/>
      <c r="AB655" s="1058"/>
      <c r="AC655" s="1058"/>
      <c r="AD655" s="1058"/>
      <c r="AE655" s="1058"/>
      <c r="AF655" s="1058"/>
      <c r="AG655" s="1058"/>
      <c r="AH655" s="1058"/>
      <c r="AI655" s="1058"/>
      <c r="AJ655" s="1058"/>
      <c r="AK655" s="1058"/>
      <c r="AL655" s="1058"/>
      <c r="AM655" s="1058"/>
      <c r="AN655" s="1058"/>
      <c r="AO655" s="1058"/>
      <c r="AP655" s="1058"/>
      <c r="AQ655" s="1058"/>
      <c r="AR655" s="1058"/>
      <c r="AS655" s="1058"/>
      <c r="AT655" s="1058"/>
      <c r="AU655" s="1058"/>
      <c r="AV655" s="1058"/>
      <c r="AW655" s="1058"/>
      <c r="AX655" s="1058"/>
      <c r="AY655" s="1058"/>
      <c r="AZ655" s="1058"/>
      <c r="BA655" s="1058"/>
      <c r="BB655" s="1058"/>
      <c r="BC655" s="1058"/>
      <c r="BD655" s="1058"/>
      <c r="BE655" s="1058"/>
      <c r="BF655" s="1058"/>
      <c r="BG655" s="1058"/>
      <c r="BH655" s="1058"/>
      <c r="BI655" s="1058"/>
      <c r="BJ655" s="1058"/>
      <c r="BK655" s="1058"/>
      <c r="BL655" s="1058"/>
      <c r="BM655" s="1058"/>
      <c r="BN655" s="1058"/>
      <c r="BO655" s="1058"/>
      <c r="BP655" s="1058"/>
      <c r="BQ655" s="1058"/>
      <c r="BR655" s="1058"/>
      <c r="BS655" s="1058"/>
      <c r="BT655" s="1058"/>
      <c r="BU655" s="1058"/>
      <c r="BV655" s="1058"/>
      <c r="BW655" s="1058"/>
      <c r="BX655" s="1058"/>
      <c r="BY655" s="1058"/>
      <c r="BZ655" s="1058"/>
      <c r="CA655" s="1058"/>
      <c r="CB655" s="1058"/>
      <c r="CC655" s="1058"/>
      <c r="CD655" s="1058"/>
      <c r="CE655" s="1058"/>
      <c r="CF655" s="1058"/>
      <c r="CG655" s="1058"/>
      <c r="CH655" s="1058"/>
      <c r="CI655" s="1058"/>
      <c r="CJ655" s="1058"/>
      <c r="CK655" s="1058"/>
      <c r="CL655" s="1058"/>
      <c r="CM655" s="1058"/>
      <c r="CN655" s="1058"/>
      <c r="CO655" s="1058"/>
      <c r="CP655" s="1058"/>
      <c r="CQ655" s="1058"/>
      <c r="CR655" s="1058"/>
      <c r="CS655" s="1058"/>
      <c r="CT655" s="1058"/>
      <c r="CU655" s="1058"/>
      <c r="CV655" s="1058"/>
      <c r="CW655" s="1058"/>
      <c r="CX655" s="1058"/>
      <c r="CY655" s="1058"/>
      <c r="CZ655" s="1058"/>
      <c r="DA655" s="1058"/>
      <c r="DB655" s="1058"/>
      <c r="DC655" s="1058"/>
      <c r="DD655" s="1058"/>
      <c r="DE655" s="1058"/>
      <c r="DF655" s="1058"/>
      <c r="DG655" s="1058"/>
      <c r="DH655" s="1058"/>
      <c r="DI655" s="1058"/>
      <c r="DJ655" s="1058"/>
      <c r="DK655" s="1058"/>
      <c r="DL655" s="1058"/>
      <c r="DM655" s="1058"/>
      <c r="DN655" s="1058"/>
      <c r="DO655" s="1058"/>
      <c r="DP655" s="1058"/>
      <c r="DQ655" s="1058"/>
      <c r="DR655" s="1058"/>
      <c r="DS655" s="1058"/>
      <c r="DT655" s="1058"/>
      <c r="DU655" s="1058"/>
      <c r="DV655" s="1058"/>
      <c r="DW655" s="1058"/>
      <c r="DX655" s="1058"/>
      <c r="DY655" s="1058"/>
      <c r="DZ655" s="1058"/>
      <c r="EA655" s="1058"/>
      <c r="EB655" s="1058"/>
      <c r="EC655" s="1058"/>
      <c r="ED655" s="1058"/>
      <c r="EE655" s="1058"/>
      <c r="EF655" s="1058"/>
      <c r="EG655" s="1058"/>
      <c r="EH655" s="1058"/>
      <c r="EI655" s="1058"/>
      <c r="EJ655" s="1058"/>
      <c r="EK655" s="1058"/>
      <c r="EL655" s="1058"/>
      <c r="EM655" s="1058"/>
      <c r="EN655" s="1058"/>
      <c r="EO655" s="1058"/>
      <c r="EP655" s="1058"/>
      <c r="EQ655" s="1058"/>
      <c r="ER655" s="1058"/>
      <c r="ES655" s="1058"/>
      <c r="ET655" s="1058"/>
      <c r="EU655" s="1058"/>
      <c r="EV655" s="1058"/>
      <c r="EW655" s="1058"/>
      <c r="EX655" s="1058"/>
      <c r="EY655" s="1058"/>
      <c r="EZ655" s="1058"/>
      <c r="FA655" s="1058"/>
      <c r="FB655" s="1058"/>
      <c r="FC655" s="1058"/>
      <c r="FD655" s="1058"/>
      <c r="FE655" s="1058"/>
      <c r="FF655" s="1058"/>
      <c r="FG655" s="1058"/>
      <c r="FH655" s="1058"/>
      <c r="FI655" s="1058"/>
      <c r="FJ655" s="1058"/>
      <c r="FK655" s="1058"/>
      <c r="FL655" s="1058"/>
      <c r="FM655" s="1058"/>
      <c r="FN655" s="1058"/>
      <c r="FO655" s="1058"/>
      <c r="FP655" s="1058"/>
      <c r="FQ655" s="1058"/>
      <c r="FR655" s="1058"/>
      <c r="FS655" s="1058"/>
      <c r="FT655" s="1058"/>
      <c r="FU655" s="1058"/>
      <c r="FV655" s="1058"/>
      <c r="FW655" s="1058"/>
      <c r="FX655" s="1058"/>
      <c r="FY655" s="1058"/>
      <c r="FZ655" s="1058"/>
      <c r="GA655" s="1058"/>
      <c r="GB655" s="1058"/>
      <c r="GC655" s="1058"/>
      <c r="GD655" s="1058"/>
      <c r="GE655" s="1058"/>
      <c r="GF655" s="1058"/>
      <c r="GG655" s="1058"/>
      <c r="GH655" s="1058"/>
      <c r="GI655" s="1058"/>
      <c r="GJ655" s="1058"/>
      <c r="GK655" s="1058"/>
      <c r="GL655" s="1058"/>
      <c r="GM655" s="1058"/>
      <c r="GN655" s="1058"/>
      <c r="GO655" s="1058"/>
      <c r="GP655" s="1058"/>
      <c r="GQ655" s="1058"/>
      <c r="GR655" s="1058"/>
      <c r="GS655" s="1058"/>
      <c r="GT655" s="1058"/>
      <c r="GU655" s="1058"/>
      <c r="GV655" s="1058"/>
      <c r="GW655" s="1058"/>
      <c r="GX655" s="1058"/>
      <c r="GY655" s="1058"/>
      <c r="GZ655" s="1058"/>
      <c r="HA655" s="1058"/>
      <c r="HB655" s="1058"/>
      <c r="HC655" s="1058"/>
      <c r="HD655" s="1058"/>
      <c r="HE655" s="1058"/>
      <c r="HF655" s="1058"/>
      <c r="HG655" s="1058"/>
      <c r="HH655" s="1058"/>
      <c r="HI655" s="1058"/>
      <c r="HJ655" s="1058"/>
      <c r="HK655" s="1058"/>
      <c r="HL655" s="1058"/>
      <c r="HM655" s="1058"/>
      <c r="HN655" s="1058"/>
      <c r="HO655" s="1058"/>
      <c r="HP655" s="1058"/>
      <c r="HQ655" s="1058"/>
      <c r="HR655" s="1058"/>
      <c r="HS655" s="1058"/>
      <c r="HT655" s="1058"/>
      <c r="HU655" s="1058"/>
      <c r="HV655" s="1058"/>
      <c r="HW655" s="1058"/>
      <c r="HX655" s="1058"/>
      <c r="HY655" s="1058"/>
      <c r="HZ655" s="1058"/>
      <c r="IA655" s="1058"/>
      <c r="IB655" s="1058"/>
      <c r="IC655" s="1058"/>
      <c r="ID655" s="1058"/>
      <c r="IE655" s="1058"/>
      <c r="IF655" s="1058"/>
      <c r="IG655" s="1058"/>
      <c r="IH655" s="1058"/>
      <c r="II655" s="1058"/>
      <c r="IJ655" s="1058"/>
      <c r="IK655" s="1058"/>
      <c r="IL655" s="1058"/>
      <c r="IM655" s="1058"/>
      <c r="IN655" s="1058"/>
      <c r="IO655" s="1058"/>
      <c r="IP655" s="1058"/>
      <c r="IQ655" s="1058"/>
      <c r="IR655" s="1058"/>
    </row>
    <row r="656" spans="1:252">
      <c r="A656" s="1421"/>
      <c r="B656" s="1452" t="s">
        <v>1633</v>
      </c>
      <c r="C656" s="1419"/>
      <c r="D656" s="1450" t="s">
        <v>62</v>
      </c>
      <c r="E656" s="1451">
        <v>2</v>
      </c>
      <c r="F656" s="1528"/>
      <c r="G656" s="1230">
        <f>+F656*E656</f>
        <v>0</v>
      </c>
      <c r="H656" s="1058"/>
      <c r="I656" s="1058"/>
      <c r="J656" s="1058"/>
      <c r="K656" s="1058"/>
      <c r="L656" s="1058"/>
      <c r="M656" s="1058"/>
      <c r="N656" s="1058"/>
      <c r="O656" s="1058"/>
      <c r="P656" s="1058"/>
      <c r="Q656" s="1058"/>
      <c r="R656" s="1058"/>
      <c r="S656" s="1058"/>
      <c r="T656" s="1058"/>
      <c r="U656" s="1058"/>
      <c r="V656" s="1058"/>
      <c r="W656" s="1058"/>
      <c r="X656" s="1058"/>
      <c r="Y656" s="1058"/>
      <c r="Z656" s="1058"/>
      <c r="AA656" s="1058"/>
      <c r="AB656" s="1058"/>
      <c r="AC656" s="1058"/>
      <c r="AD656" s="1058"/>
      <c r="AE656" s="1058"/>
      <c r="AF656" s="1058"/>
      <c r="AG656" s="1058"/>
      <c r="AH656" s="1058"/>
      <c r="AI656" s="1058"/>
      <c r="AJ656" s="1058"/>
      <c r="AK656" s="1058"/>
      <c r="AL656" s="1058"/>
      <c r="AM656" s="1058"/>
      <c r="AN656" s="1058"/>
      <c r="AO656" s="1058"/>
      <c r="AP656" s="1058"/>
      <c r="AQ656" s="1058"/>
      <c r="AR656" s="1058"/>
      <c r="AS656" s="1058"/>
      <c r="AT656" s="1058"/>
      <c r="AU656" s="1058"/>
      <c r="AV656" s="1058"/>
      <c r="AW656" s="1058"/>
      <c r="AX656" s="1058"/>
      <c r="AY656" s="1058"/>
      <c r="AZ656" s="1058"/>
      <c r="BA656" s="1058"/>
      <c r="BB656" s="1058"/>
      <c r="BC656" s="1058"/>
      <c r="BD656" s="1058"/>
      <c r="BE656" s="1058"/>
      <c r="BF656" s="1058"/>
      <c r="BG656" s="1058"/>
      <c r="BH656" s="1058"/>
      <c r="BI656" s="1058"/>
      <c r="BJ656" s="1058"/>
      <c r="BK656" s="1058"/>
      <c r="BL656" s="1058"/>
      <c r="BM656" s="1058"/>
      <c r="BN656" s="1058"/>
      <c r="BO656" s="1058"/>
      <c r="BP656" s="1058"/>
      <c r="BQ656" s="1058"/>
      <c r="BR656" s="1058"/>
      <c r="BS656" s="1058"/>
      <c r="BT656" s="1058"/>
      <c r="BU656" s="1058"/>
      <c r="BV656" s="1058"/>
      <c r="BW656" s="1058"/>
      <c r="BX656" s="1058"/>
      <c r="BY656" s="1058"/>
      <c r="BZ656" s="1058"/>
      <c r="CA656" s="1058"/>
      <c r="CB656" s="1058"/>
      <c r="CC656" s="1058"/>
      <c r="CD656" s="1058"/>
      <c r="CE656" s="1058"/>
      <c r="CF656" s="1058"/>
      <c r="CG656" s="1058"/>
      <c r="CH656" s="1058"/>
      <c r="CI656" s="1058"/>
      <c r="CJ656" s="1058"/>
      <c r="CK656" s="1058"/>
      <c r="CL656" s="1058"/>
      <c r="CM656" s="1058"/>
      <c r="CN656" s="1058"/>
      <c r="CO656" s="1058"/>
      <c r="CP656" s="1058"/>
      <c r="CQ656" s="1058"/>
      <c r="CR656" s="1058"/>
      <c r="CS656" s="1058"/>
      <c r="CT656" s="1058"/>
      <c r="CU656" s="1058"/>
      <c r="CV656" s="1058"/>
      <c r="CW656" s="1058"/>
      <c r="CX656" s="1058"/>
      <c r="CY656" s="1058"/>
      <c r="CZ656" s="1058"/>
      <c r="DA656" s="1058"/>
      <c r="DB656" s="1058"/>
      <c r="DC656" s="1058"/>
      <c r="DD656" s="1058"/>
      <c r="DE656" s="1058"/>
      <c r="DF656" s="1058"/>
      <c r="DG656" s="1058"/>
      <c r="DH656" s="1058"/>
      <c r="DI656" s="1058"/>
      <c r="DJ656" s="1058"/>
      <c r="DK656" s="1058"/>
      <c r="DL656" s="1058"/>
      <c r="DM656" s="1058"/>
      <c r="DN656" s="1058"/>
      <c r="DO656" s="1058"/>
      <c r="DP656" s="1058"/>
      <c r="DQ656" s="1058"/>
      <c r="DR656" s="1058"/>
      <c r="DS656" s="1058"/>
      <c r="DT656" s="1058"/>
      <c r="DU656" s="1058"/>
      <c r="DV656" s="1058"/>
      <c r="DW656" s="1058"/>
      <c r="DX656" s="1058"/>
      <c r="DY656" s="1058"/>
      <c r="DZ656" s="1058"/>
      <c r="EA656" s="1058"/>
      <c r="EB656" s="1058"/>
      <c r="EC656" s="1058"/>
      <c r="ED656" s="1058"/>
      <c r="EE656" s="1058"/>
      <c r="EF656" s="1058"/>
      <c r="EG656" s="1058"/>
      <c r="EH656" s="1058"/>
      <c r="EI656" s="1058"/>
      <c r="EJ656" s="1058"/>
      <c r="EK656" s="1058"/>
      <c r="EL656" s="1058"/>
      <c r="EM656" s="1058"/>
      <c r="EN656" s="1058"/>
      <c r="EO656" s="1058"/>
      <c r="EP656" s="1058"/>
      <c r="EQ656" s="1058"/>
      <c r="ER656" s="1058"/>
      <c r="ES656" s="1058"/>
      <c r="ET656" s="1058"/>
      <c r="EU656" s="1058"/>
      <c r="EV656" s="1058"/>
      <c r="EW656" s="1058"/>
      <c r="EX656" s="1058"/>
      <c r="EY656" s="1058"/>
      <c r="EZ656" s="1058"/>
      <c r="FA656" s="1058"/>
      <c r="FB656" s="1058"/>
      <c r="FC656" s="1058"/>
      <c r="FD656" s="1058"/>
      <c r="FE656" s="1058"/>
      <c r="FF656" s="1058"/>
      <c r="FG656" s="1058"/>
      <c r="FH656" s="1058"/>
      <c r="FI656" s="1058"/>
      <c r="FJ656" s="1058"/>
      <c r="FK656" s="1058"/>
      <c r="FL656" s="1058"/>
      <c r="FM656" s="1058"/>
      <c r="FN656" s="1058"/>
      <c r="FO656" s="1058"/>
      <c r="FP656" s="1058"/>
      <c r="FQ656" s="1058"/>
      <c r="FR656" s="1058"/>
      <c r="FS656" s="1058"/>
      <c r="FT656" s="1058"/>
      <c r="FU656" s="1058"/>
      <c r="FV656" s="1058"/>
      <c r="FW656" s="1058"/>
      <c r="FX656" s="1058"/>
      <c r="FY656" s="1058"/>
      <c r="FZ656" s="1058"/>
      <c r="GA656" s="1058"/>
      <c r="GB656" s="1058"/>
      <c r="GC656" s="1058"/>
      <c r="GD656" s="1058"/>
      <c r="GE656" s="1058"/>
      <c r="GF656" s="1058"/>
      <c r="GG656" s="1058"/>
      <c r="GH656" s="1058"/>
      <c r="GI656" s="1058"/>
      <c r="GJ656" s="1058"/>
      <c r="GK656" s="1058"/>
      <c r="GL656" s="1058"/>
      <c r="GM656" s="1058"/>
      <c r="GN656" s="1058"/>
      <c r="GO656" s="1058"/>
      <c r="GP656" s="1058"/>
      <c r="GQ656" s="1058"/>
      <c r="GR656" s="1058"/>
      <c r="GS656" s="1058"/>
      <c r="GT656" s="1058"/>
      <c r="GU656" s="1058"/>
      <c r="GV656" s="1058"/>
      <c r="GW656" s="1058"/>
      <c r="GX656" s="1058"/>
      <c r="GY656" s="1058"/>
      <c r="GZ656" s="1058"/>
      <c r="HA656" s="1058"/>
      <c r="HB656" s="1058"/>
      <c r="HC656" s="1058"/>
      <c r="HD656" s="1058"/>
      <c r="HE656" s="1058"/>
      <c r="HF656" s="1058"/>
      <c r="HG656" s="1058"/>
      <c r="HH656" s="1058"/>
      <c r="HI656" s="1058"/>
      <c r="HJ656" s="1058"/>
      <c r="HK656" s="1058"/>
      <c r="HL656" s="1058"/>
      <c r="HM656" s="1058"/>
      <c r="HN656" s="1058"/>
      <c r="HO656" s="1058"/>
      <c r="HP656" s="1058"/>
      <c r="HQ656" s="1058"/>
      <c r="HR656" s="1058"/>
      <c r="HS656" s="1058"/>
      <c r="HT656" s="1058"/>
      <c r="HU656" s="1058"/>
      <c r="HV656" s="1058"/>
      <c r="HW656" s="1058"/>
      <c r="HX656" s="1058"/>
      <c r="HY656" s="1058"/>
      <c r="HZ656" s="1058"/>
      <c r="IA656" s="1058"/>
      <c r="IB656" s="1058"/>
      <c r="IC656" s="1058"/>
      <c r="ID656" s="1058"/>
      <c r="IE656" s="1058"/>
      <c r="IF656" s="1058"/>
      <c r="IG656" s="1058"/>
      <c r="IH656" s="1058"/>
      <c r="II656" s="1058"/>
      <c r="IJ656" s="1058"/>
      <c r="IK656" s="1058"/>
      <c r="IL656" s="1058"/>
      <c r="IM656" s="1058"/>
      <c r="IN656" s="1058"/>
      <c r="IO656" s="1058"/>
      <c r="IP656" s="1058"/>
      <c r="IQ656" s="1058"/>
      <c r="IR656" s="1058"/>
    </row>
    <row r="657" spans="1:252">
      <c r="A657" s="1421"/>
      <c r="B657" s="1430" t="s">
        <v>1632</v>
      </c>
      <c r="C657" s="1419"/>
      <c r="D657" s="1450" t="s">
        <v>62</v>
      </c>
      <c r="E657" s="1451">
        <v>1</v>
      </c>
      <c r="F657" s="1528"/>
      <c r="G657" s="1230">
        <f>+F657*E657</f>
        <v>0</v>
      </c>
      <c r="H657" s="1058"/>
      <c r="I657" s="1058"/>
      <c r="J657" s="1058"/>
      <c r="K657" s="1058"/>
      <c r="L657" s="1058"/>
      <c r="M657" s="1058"/>
      <c r="N657" s="1058"/>
      <c r="O657" s="1058"/>
      <c r="P657" s="1058"/>
      <c r="Q657" s="1058"/>
      <c r="R657" s="1058"/>
      <c r="S657" s="1058"/>
      <c r="T657" s="1058"/>
      <c r="U657" s="1058"/>
      <c r="V657" s="1058"/>
      <c r="W657" s="1058"/>
      <c r="X657" s="1058"/>
      <c r="Y657" s="1058"/>
      <c r="Z657" s="1058"/>
      <c r="AA657" s="1058"/>
      <c r="AB657" s="1058"/>
      <c r="AC657" s="1058"/>
      <c r="AD657" s="1058"/>
      <c r="AE657" s="1058"/>
      <c r="AF657" s="1058"/>
      <c r="AG657" s="1058"/>
      <c r="AH657" s="1058"/>
      <c r="AI657" s="1058"/>
      <c r="AJ657" s="1058"/>
      <c r="AK657" s="1058"/>
      <c r="AL657" s="1058"/>
      <c r="AM657" s="1058"/>
      <c r="AN657" s="1058"/>
      <c r="AO657" s="1058"/>
      <c r="AP657" s="1058"/>
      <c r="AQ657" s="1058"/>
      <c r="AR657" s="1058"/>
      <c r="AS657" s="1058"/>
      <c r="AT657" s="1058"/>
      <c r="AU657" s="1058"/>
      <c r="AV657" s="1058"/>
      <c r="AW657" s="1058"/>
      <c r="AX657" s="1058"/>
      <c r="AY657" s="1058"/>
      <c r="AZ657" s="1058"/>
      <c r="BA657" s="1058"/>
      <c r="BB657" s="1058"/>
      <c r="BC657" s="1058"/>
      <c r="BD657" s="1058"/>
      <c r="BE657" s="1058"/>
      <c r="BF657" s="1058"/>
      <c r="BG657" s="1058"/>
      <c r="BH657" s="1058"/>
      <c r="BI657" s="1058"/>
      <c r="BJ657" s="1058"/>
      <c r="BK657" s="1058"/>
      <c r="BL657" s="1058"/>
      <c r="BM657" s="1058"/>
      <c r="BN657" s="1058"/>
      <c r="BO657" s="1058"/>
      <c r="BP657" s="1058"/>
      <c r="BQ657" s="1058"/>
      <c r="BR657" s="1058"/>
      <c r="BS657" s="1058"/>
      <c r="BT657" s="1058"/>
      <c r="BU657" s="1058"/>
      <c r="BV657" s="1058"/>
      <c r="BW657" s="1058"/>
      <c r="BX657" s="1058"/>
      <c r="BY657" s="1058"/>
      <c r="BZ657" s="1058"/>
      <c r="CA657" s="1058"/>
      <c r="CB657" s="1058"/>
      <c r="CC657" s="1058"/>
      <c r="CD657" s="1058"/>
      <c r="CE657" s="1058"/>
      <c r="CF657" s="1058"/>
      <c r="CG657" s="1058"/>
      <c r="CH657" s="1058"/>
      <c r="CI657" s="1058"/>
      <c r="CJ657" s="1058"/>
      <c r="CK657" s="1058"/>
      <c r="CL657" s="1058"/>
      <c r="CM657" s="1058"/>
      <c r="CN657" s="1058"/>
      <c r="CO657" s="1058"/>
      <c r="CP657" s="1058"/>
      <c r="CQ657" s="1058"/>
      <c r="CR657" s="1058"/>
      <c r="CS657" s="1058"/>
      <c r="CT657" s="1058"/>
      <c r="CU657" s="1058"/>
      <c r="CV657" s="1058"/>
      <c r="CW657" s="1058"/>
      <c r="CX657" s="1058"/>
      <c r="CY657" s="1058"/>
      <c r="CZ657" s="1058"/>
      <c r="DA657" s="1058"/>
      <c r="DB657" s="1058"/>
      <c r="DC657" s="1058"/>
      <c r="DD657" s="1058"/>
      <c r="DE657" s="1058"/>
      <c r="DF657" s="1058"/>
      <c r="DG657" s="1058"/>
      <c r="DH657" s="1058"/>
      <c r="DI657" s="1058"/>
      <c r="DJ657" s="1058"/>
      <c r="DK657" s="1058"/>
      <c r="DL657" s="1058"/>
      <c r="DM657" s="1058"/>
      <c r="DN657" s="1058"/>
      <c r="DO657" s="1058"/>
      <c r="DP657" s="1058"/>
      <c r="DQ657" s="1058"/>
      <c r="DR657" s="1058"/>
      <c r="DS657" s="1058"/>
      <c r="DT657" s="1058"/>
      <c r="DU657" s="1058"/>
      <c r="DV657" s="1058"/>
      <c r="DW657" s="1058"/>
      <c r="DX657" s="1058"/>
      <c r="DY657" s="1058"/>
      <c r="DZ657" s="1058"/>
      <c r="EA657" s="1058"/>
      <c r="EB657" s="1058"/>
      <c r="EC657" s="1058"/>
      <c r="ED657" s="1058"/>
      <c r="EE657" s="1058"/>
      <c r="EF657" s="1058"/>
      <c r="EG657" s="1058"/>
      <c r="EH657" s="1058"/>
      <c r="EI657" s="1058"/>
      <c r="EJ657" s="1058"/>
      <c r="EK657" s="1058"/>
      <c r="EL657" s="1058"/>
      <c r="EM657" s="1058"/>
      <c r="EN657" s="1058"/>
      <c r="EO657" s="1058"/>
      <c r="EP657" s="1058"/>
      <c r="EQ657" s="1058"/>
      <c r="ER657" s="1058"/>
      <c r="ES657" s="1058"/>
      <c r="ET657" s="1058"/>
      <c r="EU657" s="1058"/>
      <c r="EV657" s="1058"/>
      <c r="EW657" s="1058"/>
      <c r="EX657" s="1058"/>
      <c r="EY657" s="1058"/>
      <c r="EZ657" s="1058"/>
      <c r="FA657" s="1058"/>
      <c r="FB657" s="1058"/>
      <c r="FC657" s="1058"/>
      <c r="FD657" s="1058"/>
      <c r="FE657" s="1058"/>
      <c r="FF657" s="1058"/>
      <c r="FG657" s="1058"/>
      <c r="FH657" s="1058"/>
      <c r="FI657" s="1058"/>
      <c r="FJ657" s="1058"/>
      <c r="FK657" s="1058"/>
      <c r="FL657" s="1058"/>
      <c r="FM657" s="1058"/>
      <c r="FN657" s="1058"/>
      <c r="FO657" s="1058"/>
      <c r="FP657" s="1058"/>
      <c r="FQ657" s="1058"/>
      <c r="FR657" s="1058"/>
      <c r="FS657" s="1058"/>
      <c r="FT657" s="1058"/>
      <c r="FU657" s="1058"/>
      <c r="FV657" s="1058"/>
      <c r="FW657" s="1058"/>
      <c r="FX657" s="1058"/>
      <c r="FY657" s="1058"/>
      <c r="FZ657" s="1058"/>
      <c r="GA657" s="1058"/>
      <c r="GB657" s="1058"/>
      <c r="GC657" s="1058"/>
      <c r="GD657" s="1058"/>
      <c r="GE657" s="1058"/>
      <c r="GF657" s="1058"/>
      <c r="GG657" s="1058"/>
      <c r="GH657" s="1058"/>
      <c r="GI657" s="1058"/>
      <c r="GJ657" s="1058"/>
      <c r="GK657" s="1058"/>
      <c r="GL657" s="1058"/>
      <c r="GM657" s="1058"/>
      <c r="GN657" s="1058"/>
      <c r="GO657" s="1058"/>
      <c r="GP657" s="1058"/>
      <c r="GQ657" s="1058"/>
      <c r="GR657" s="1058"/>
      <c r="GS657" s="1058"/>
      <c r="GT657" s="1058"/>
      <c r="GU657" s="1058"/>
      <c r="GV657" s="1058"/>
      <c r="GW657" s="1058"/>
      <c r="GX657" s="1058"/>
      <c r="GY657" s="1058"/>
      <c r="GZ657" s="1058"/>
      <c r="HA657" s="1058"/>
      <c r="HB657" s="1058"/>
      <c r="HC657" s="1058"/>
      <c r="HD657" s="1058"/>
      <c r="HE657" s="1058"/>
      <c r="HF657" s="1058"/>
      <c r="HG657" s="1058"/>
      <c r="HH657" s="1058"/>
      <c r="HI657" s="1058"/>
      <c r="HJ657" s="1058"/>
      <c r="HK657" s="1058"/>
      <c r="HL657" s="1058"/>
      <c r="HM657" s="1058"/>
      <c r="HN657" s="1058"/>
      <c r="HO657" s="1058"/>
      <c r="HP657" s="1058"/>
      <c r="HQ657" s="1058"/>
      <c r="HR657" s="1058"/>
      <c r="HS657" s="1058"/>
      <c r="HT657" s="1058"/>
      <c r="HU657" s="1058"/>
      <c r="HV657" s="1058"/>
      <c r="HW657" s="1058"/>
      <c r="HX657" s="1058"/>
      <c r="HY657" s="1058"/>
      <c r="HZ657" s="1058"/>
      <c r="IA657" s="1058"/>
      <c r="IB657" s="1058"/>
      <c r="IC657" s="1058"/>
      <c r="ID657" s="1058"/>
      <c r="IE657" s="1058"/>
      <c r="IF657" s="1058"/>
      <c r="IG657" s="1058"/>
      <c r="IH657" s="1058"/>
      <c r="II657" s="1058"/>
      <c r="IJ657" s="1058"/>
      <c r="IK657" s="1058"/>
      <c r="IL657" s="1058"/>
      <c r="IM657" s="1058"/>
      <c r="IN657" s="1058"/>
      <c r="IO657" s="1058"/>
      <c r="IP657" s="1058"/>
      <c r="IQ657" s="1058"/>
      <c r="IR657" s="1058"/>
    </row>
    <row r="658" spans="1:252">
      <c r="A658" s="1421"/>
      <c r="B658" s="1430" t="s">
        <v>1631</v>
      </c>
      <c r="C658" s="1419"/>
      <c r="D658" s="1450" t="s">
        <v>62</v>
      </c>
      <c r="E658" s="1451">
        <v>1</v>
      </c>
      <c r="F658" s="1528"/>
      <c r="G658" s="1230">
        <f>+F658*E658</f>
        <v>0</v>
      </c>
      <c r="H658" s="1058"/>
      <c r="I658" s="1058"/>
      <c r="J658" s="1058"/>
      <c r="K658" s="1058"/>
      <c r="L658" s="1058"/>
      <c r="M658" s="1058"/>
      <c r="N658" s="1058"/>
      <c r="O658" s="1058"/>
      <c r="P658" s="1058"/>
      <c r="Q658" s="1058"/>
      <c r="R658" s="1058"/>
      <c r="S658" s="1058"/>
      <c r="T658" s="1058"/>
      <c r="U658" s="1058"/>
      <c r="V658" s="1058"/>
      <c r="W658" s="1058"/>
      <c r="X658" s="1058"/>
      <c r="Y658" s="1058"/>
      <c r="Z658" s="1058"/>
      <c r="AA658" s="1058"/>
      <c r="AB658" s="1058"/>
      <c r="AC658" s="1058"/>
      <c r="AD658" s="1058"/>
      <c r="AE658" s="1058"/>
      <c r="AF658" s="1058"/>
      <c r="AG658" s="1058"/>
      <c r="AH658" s="1058"/>
      <c r="AI658" s="1058"/>
      <c r="AJ658" s="1058"/>
      <c r="AK658" s="1058"/>
      <c r="AL658" s="1058"/>
      <c r="AM658" s="1058"/>
      <c r="AN658" s="1058"/>
      <c r="AO658" s="1058"/>
      <c r="AP658" s="1058"/>
      <c r="AQ658" s="1058"/>
      <c r="AR658" s="1058"/>
      <c r="AS658" s="1058"/>
      <c r="AT658" s="1058"/>
      <c r="AU658" s="1058"/>
      <c r="AV658" s="1058"/>
      <c r="AW658" s="1058"/>
      <c r="AX658" s="1058"/>
      <c r="AY658" s="1058"/>
      <c r="AZ658" s="1058"/>
      <c r="BA658" s="1058"/>
      <c r="BB658" s="1058"/>
      <c r="BC658" s="1058"/>
      <c r="BD658" s="1058"/>
      <c r="BE658" s="1058"/>
      <c r="BF658" s="1058"/>
      <c r="BG658" s="1058"/>
      <c r="BH658" s="1058"/>
      <c r="BI658" s="1058"/>
      <c r="BJ658" s="1058"/>
      <c r="BK658" s="1058"/>
      <c r="BL658" s="1058"/>
      <c r="BM658" s="1058"/>
      <c r="BN658" s="1058"/>
      <c r="BO658" s="1058"/>
      <c r="BP658" s="1058"/>
      <c r="BQ658" s="1058"/>
      <c r="BR658" s="1058"/>
      <c r="BS658" s="1058"/>
      <c r="BT658" s="1058"/>
      <c r="BU658" s="1058"/>
      <c r="BV658" s="1058"/>
      <c r="BW658" s="1058"/>
      <c r="BX658" s="1058"/>
      <c r="BY658" s="1058"/>
      <c r="BZ658" s="1058"/>
      <c r="CA658" s="1058"/>
      <c r="CB658" s="1058"/>
      <c r="CC658" s="1058"/>
      <c r="CD658" s="1058"/>
      <c r="CE658" s="1058"/>
      <c r="CF658" s="1058"/>
      <c r="CG658" s="1058"/>
      <c r="CH658" s="1058"/>
      <c r="CI658" s="1058"/>
      <c r="CJ658" s="1058"/>
      <c r="CK658" s="1058"/>
      <c r="CL658" s="1058"/>
      <c r="CM658" s="1058"/>
      <c r="CN658" s="1058"/>
      <c r="CO658" s="1058"/>
      <c r="CP658" s="1058"/>
      <c r="CQ658" s="1058"/>
      <c r="CR658" s="1058"/>
      <c r="CS658" s="1058"/>
      <c r="CT658" s="1058"/>
      <c r="CU658" s="1058"/>
      <c r="CV658" s="1058"/>
      <c r="CW658" s="1058"/>
      <c r="CX658" s="1058"/>
      <c r="CY658" s="1058"/>
      <c r="CZ658" s="1058"/>
      <c r="DA658" s="1058"/>
      <c r="DB658" s="1058"/>
      <c r="DC658" s="1058"/>
      <c r="DD658" s="1058"/>
      <c r="DE658" s="1058"/>
      <c r="DF658" s="1058"/>
      <c r="DG658" s="1058"/>
      <c r="DH658" s="1058"/>
      <c r="DI658" s="1058"/>
      <c r="DJ658" s="1058"/>
      <c r="DK658" s="1058"/>
      <c r="DL658" s="1058"/>
      <c r="DM658" s="1058"/>
      <c r="DN658" s="1058"/>
      <c r="DO658" s="1058"/>
      <c r="DP658" s="1058"/>
      <c r="DQ658" s="1058"/>
      <c r="DR658" s="1058"/>
      <c r="DS658" s="1058"/>
      <c r="DT658" s="1058"/>
      <c r="DU658" s="1058"/>
      <c r="DV658" s="1058"/>
      <c r="DW658" s="1058"/>
      <c r="DX658" s="1058"/>
      <c r="DY658" s="1058"/>
      <c r="DZ658" s="1058"/>
      <c r="EA658" s="1058"/>
      <c r="EB658" s="1058"/>
      <c r="EC658" s="1058"/>
      <c r="ED658" s="1058"/>
      <c r="EE658" s="1058"/>
      <c r="EF658" s="1058"/>
      <c r="EG658" s="1058"/>
      <c r="EH658" s="1058"/>
      <c r="EI658" s="1058"/>
      <c r="EJ658" s="1058"/>
      <c r="EK658" s="1058"/>
      <c r="EL658" s="1058"/>
      <c r="EM658" s="1058"/>
      <c r="EN658" s="1058"/>
      <c r="EO658" s="1058"/>
      <c r="EP658" s="1058"/>
      <c r="EQ658" s="1058"/>
      <c r="ER658" s="1058"/>
      <c r="ES658" s="1058"/>
      <c r="ET658" s="1058"/>
      <c r="EU658" s="1058"/>
      <c r="EV658" s="1058"/>
      <c r="EW658" s="1058"/>
      <c r="EX658" s="1058"/>
      <c r="EY658" s="1058"/>
      <c r="EZ658" s="1058"/>
      <c r="FA658" s="1058"/>
      <c r="FB658" s="1058"/>
      <c r="FC658" s="1058"/>
      <c r="FD658" s="1058"/>
      <c r="FE658" s="1058"/>
      <c r="FF658" s="1058"/>
      <c r="FG658" s="1058"/>
      <c r="FH658" s="1058"/>
      <c r="FI658" s="1058"/>
      <c r="FJ658" s="1058"/>
      <c r="FK658" s="1058"/>
      <c r="FL658" s="1058"/>
      <c r="FM658" s="1058"/>
      <c r="FN658" s="1058"/>
      <c r="FO658" s="1058"/>
      <c r="FP658" s="1058"/>
      <c r="FQ658" s="1058"/>
      <c r="FR658" s="1058"/>
      <c r="FS658" s="1058"/>
      <c r="FT658" s="1058"/>
      <c r="FU658" s="1058"/>
      <c r="FV658" s="1058"/>
      <c r="FW658" s="1058"/>
      <c r="FX658" s="1058"/>
      <c r="FY658" s="1058"/>
      <c r="FZ658" s="1058"/>
      <c r="GA658" s="1058"/>
      <c r="GB658" s="1058"/>
      <c r="GC658" s="1058"/>
      <c r="GD658" s="1058"/>
      <c r="GE658" s="1058"/>
      <c r="GF658" s="1058"/>
      <c r="GG658" s="1058"/>
      <c r="GH658" s="1058"/>
      <c r="GI658" s="1058"/>
      <c r="GJ658" s="1058"/>
      <c r="GK658" s="1058"/>
      <c r="GL658" s="1058"/>
      <c r="GM658" s="1058"/>
      <c r="GN658" s="1058"/>
      <c r="GO658" s="1058"/>
      <c r="GP658" s="1058"/>
      <c r="GQ658" s="1058"/>
      <c r="GR658" s="1058"/>
      <c r="GS658" s="1058"/>
      <c r="GT658" s="1058"/>
      <c r="GU658" s="1058"/>
      <c r="GV658" s="1058"/>
      <c r="GW658" s="1058"/>
      <c r="GX658" s="1058"/>
      <c r="GY658" s="1058"/>
      <c r="GZ658" s="1058"/>
      <c r="HA658" s="1058"/>
      <c r="HB658" s="1058"/>
      <c r="HC658" s="1058"/>
      <c r="HD658" s="1058"/>
      <c r="HE658" s="1058"/>
      <c r="HF658" s="1058"/>
      <c r="HG658" s="1058"/>
      <c r="HH658" s="1058"/>
      <c r="HI658" s="1058"/>
      <c r="HJ658" s="1058"/>
      <c r="HK658" s="1058"/>
      <c r="HL658" s="1058"/>
      <c r="HM658" s="1058"/>
      <c r="HN658" s="1058"/>
      <c r="HO658" s="1058"/>
      <c r="HP658" s="1058"/>
      <c r="HQ658" s="1058"/>
      <c r="HR658" s="1058"/>
      <c r="HS658" s="1058"/>
      <c r="HT658" s="1058"/>
      <c r="HU658" s="1058"/>
      <c r="HV658" s="1058"/>
      <c r="HW658" s="1058"/>
      <c r="HX658" s="1058"/>
      <c r="HY658" s="1058"/>
      <c r="HZ658" s="1058"/>
      <c r="IA658" s="1058"/>
      <c r="IB658" s="1058"/>
      <c r="IC658" s="1058"/>
      <c r="ID658" s="1058"/>
      <c r="IE658" s="1058"/>
      <c r="IF658" s="1058"/>
      <c r="IG658" s="1058"/>
      <c r="IH658" s="1058"/>
      <c r="II658" s="1058"/>
      <c r="IJ658" s="1058"/>
      <c r="IK658" s="1058"/>
      <c r="IL658" s="1058"/>
      <c r="IM658" s="1058"/>
      <c r="IN658" s="1058"/>
      <c r="IO658" s="1058"/>
      <c r="IP658" s="1058"/>
      <c r="IQ658" s="1058"/>
      <c r="IR658" s="1058"/>
    </row>
    <row r="659" spans="1:252">
      <c r="A659" s="1421"/>
      <c r="B659" s="1430" t="s">
        <v>1625</v>
      </c>
      <c r="C659" s="1419"/>
      <c r="D659" s="1450" t="s">
        <v>62</v>
      </c>
      <c r="E659" s="1451">
        <v>4</v>
      </c>
      <c r="F659" s="1528"/>
      <c r="G659" s="1230">
        <f>+F659*E659</f>
        <v>0</v>
      </c>
      <c r="H659" s="1058"/>
      <c r="I659" s="1058"/>
      <c r="J659" s="1058"/>
      <c r="K659" s="1058"/>
      <c r="L659" s="1058"/>
      <c r="M659" s="1058"/>
      <c r="N659" s="1058"/>
      <c r="O659" s="1058"/>
      <c r="P659" s="1058"/>
      <c r="Q659" s="1058"/>
      <c r="R659" s="1058"/>
      <c r="S659" s="1058"/>
      <c r="T659" s="1058"/>
      <c r="U659" s="1058"/>
      <c r="V659" s="1058"/>
      <c r="W659" s="1058"/>
      <c r="X659" s="1058"/>
      <c r="Y659" s="1058"/>
      <c r="Z659" s="1058"/>
      <c r="AA659" s="1058"/>
      <c r="AB659" s="1058"/>
      <c r="AC659" s="1058"/>
      <c r="AD659" s="1058"/>
      <c r="AE659" s="1058"/>
      <c r="AF659" s="1058"/>
      <c r="AG659" s="1058"/>
      <c r="AH659" s="1058"/>
      <c r="AI659" s="1058"/>
      <c r="AJ659" s="1058"/>
      <c r="AK659" s="1058"/>
      <c r="AL659" s="1058"/>
      <c r="AM659" s="1058"/>
      <c r="AN659" s="1058"/>
      <c r="AO659" s="1058"/>
      <c r="AP659" s="1058"/>
      <c r="AQ659" s="1058"/>
      <c r="AR659" s="1058"/>
      <c r="AS659" s="1058"/>
      <c r="AT659" s="1058"/>
      <c r="AU659" s="1058"/>
      <c r="AV659" s="1058"/>
      <c r="AW659" s="1058"/>
      <c r="AX659" s="1058"/>
      <c r="AY659" s="1058"/>
      <c r="AZ659" s="1058"/>
      <c r="BA659" s="1058"/>
      <c r="BB659" s="1058"/>
      <c r="BC659" s="1058"/>
      <c r="BD659" s="1058"/>
      <c r="BE659" s="1058"/>
      <c r="BF659" s="1058"/>
      <c r="BG659" s="1058"/>
      <c r="BH659" s="1058"/>
      <c r="BI659" s="1058"/>
      <c r="BJ659" s="1058"/>
      <c r="BK659" s="1058"/>
      <c r="BL659" s="1058"/>
      <c r="BM659" s="1058"/>
      <c r="BN659" s="1058"/>
      <c r="BO659" s="1058"/>
      <c r="BP659" s="1058"/>
      <c r="BQ659" s="1058"/>
      <c r="BR659" s="1058"/>
      <c r="BS659" s="1058"/>
      <c r="BT659" s="1058"/>
      <c r="BU659" s="1058"/>
      <c r="BV659" s="1058"/>
      <c r="BW659" s="1058"/>
      <c r="BX659" s="1058"/>
      <c r="BY659" s="1058"/>
      <c r="BZ659" s="1058"/>
      <c r="CA659" s="1058"/>
      <c r="CB659" s="1058"/>
      <c r="CC659" s="1058"/>
      <c r="CD659" s="1058"/>
      <c r="CE659" s="1058"/>
      <c r="CF659" s="1058"/>
      <c r="CG659" s="1058"/>
      <c r="CH659" s="1058"/>
      <c r="CI659" s="1058"/>
      <c r="CJ659" s="1058"/>
      <c r="CK659" s="1058"/>
      <c r="CL659" s="1058"/>
      <c r="CM659" s="1058"/>
      <c r="CN659" s="1058"/>
      <c r="CO659" s="1058"/>
      <c r="CP659" s="1058"/>
      <c r="CQ659" s="1058"/>
      <c r="CR659" s="1058"/>
      <c r="CS659" s="1058"/>
      <c r="CT659" s="1058"/>
      <c r="CU659" s="1058"/>
      <c r="CV659" s="1058"/>
      <c r="CW659" s="1058"/>
      <c r="CX659" s="1058"/>
      <c r="CY659" s="1058"/>
      <c r="CZ659" s="1058"/>
      <c r="DA659" s="1058"/>
      <c r="DB659" s="1058"/>
      <c r="DC659" s="1058"/>
      <c r="DD659" s="1058"/>
      <c r="DE659" s="1058"/>
      <c r="DF659" s="1058"/>
      <c r="DG659" s="1058"/>
      <c r="DH659" s="1058"/>
      <c r="DI659" s="1058"/>
      <c r="DJ659" s="1058"/>
      <c r="DK659" s="1058"/>
      <c r="DL659" s="1058"/>
      <c r="DM659" s="1058"/>
      <c r="DN659" s="1058"/>
      <c r="DO659" s="1058"/>
      <c r="DP659" s="1058"/>
      <c r="DQ659" s="1058"/>
      <c r="DR659" s="1058"/>
      <c r="DS659" s="1058"/>
      <c r="DT659" s="1058"/>
      <c r="DU659" s="1058"/>
      <c r="DV659" s="1058"/>
      <c r="DW659" s="1058"/>
      <c r="DX659" s="1058"/>
      <c r="DY659" s="1058"/>
      <c r="DZ659" s="1058"/>
      <c r="EA659" s="1058"/>
      <c r="EB659" s="1058"/>
      <c r="EC659" s="1058"/>
      <c r="ED659" s="1058"/>
      <c r="EE659" s="1058"/>
      <c r="EF659" s="1058"/>
      <c r="EG659" s="1058"/>
      <c r="EH659" s="1058"/>
      <c r="EI659" s="1058"/>
      <c r="EJ659" s="1058"/>
      <c r="EK659" s="1058"/>
      <c r="EL659" s="1058"/>
      <c r="EM659" s="1058"/>
      <c r="EN659" s="1058"/>
      <c r="EO659" s="1058"/>
      <c r="EP659" s="1058"/>
      <c r="EQ659" s="1058"/>
      <c r="ER659" s="1058"/>
      <c r="ES659" s="1058"/>
      <c r="ET659" s="1058"/>
      <c r="EU659" s="1058"/>
      <c r="EV659" s="1058"/>
      <c r="EW659" s="1058"/>
      <c r="EX659" s="1058"/>
      <c r="EY659" s="1058"/>
      <c r="EZ659" s="1058"/>
      <c r="FA659" s="1058"/>
      <c r="FB659" s="1058"/>
      <c r="FC659" s="1058"/>
      <c r="FD659" s="1058"/>
      <c r="FE659" s="1058"/>
      <c r="FF659" s="1058"/>
      <c r="FG659" s="1058"/>
      <c r="FH659" s="1058"/>
      <c r="FI659" s="1058"/>
      <c r="FJ659" s="1058"/>
      <c r="FK659" s="1058"/>
      <c r="FL659" s="1058"/>
      <c r="FM659" s="1058"/>
      <c r="FN659" s="1058"/>
      <c r="FO659" s="1058"/>
      <c r="FP659" s="1058"/>
      <c r="FQ659" s="1058"/>
      <c r="FR659" s="1058"/>
      <c r="FS659" s="1058"/>
      <c r="FT659" s="1058"/>
      <c r="FU659" s="1058"/>
      <c r="FV659" s="1058"/>
      <c r="FW659" s="1058"/>
      <c r="FX659" s="1058"/>
      <c r="FY659" s="1058"/>
      <c r="FZ659" s="1058"/>
      <c r="GA659" s="1058"/>
      <c r="GB659" s="1058"/>
      <c r="GC659" s="1058"/>
      <c r="GD659" s="1058"/>
      <c r="GE659" s="1058"/>
      <c r="GF659" s="1058"/>
      <c r="GG659" s="1058"/>
      <c r="GH659" s="1058"/>
      <c r="GI659" s="1058"/>
      <c r="GJ659" s="1058"/>
      <c r="GK659" s="1058"/>
      <c r="GL659" s="1058"/>
      <c r="GM659" s="1058"/>
      <c r="GN659" s="1058"/>
      <c r="GO659" s="1058"/>
      <c r="GP659" s="1058"/>
      <c r="GQ659" s="1058"/>
      <c r="GR659" s="1058"/>
      <c r="GS659" s="1058"/>
      <c r="GT659" s="1058"/>
      <c r="GU659" s="1058"/>
      <c r="GV659" s="1058"/>
      <c r="GW659" s="1058"/>
      <c r="GX659" s="1058"/>
      <c r="GY659" s="1058"/>
      <c r="GZ659" s="1058"/>
      <c r="HA659" s="1058"/>
      <c r="HB659" s="1058"/>
      <c r="HC659" s="1058"/>
      <c r="HD659" s="1058"/>
      <c r="HE659" s="1058"/>
      <c r="HF659" s="1058"/>
      <c r="HG659" s="1058"/>
      <c r="HH659" s="1058"/>
      <c r="HI659" s="1058"/>
      <c r="HJ659" s="1058"/>
      <c r="HK659" s="1058"/>
      <c r="HL659" s="1058"/>
      <c r="HM659" s="1058"/>
      <c r="HN659" s="1058"/>
      <c r="HO659" s="1058"/>
      <c r="HP659" s="1058"/>
      <c r="HQ659" s="1058"/>
      <c r="HR659" s="1058"/>
      <c r="HS659" s="1058"/>
      <c r="HT659" s="1058"/>
      <c r="HU659" s="1058"/>
      <c r="HV659" s="1058"/>
      <c r="HW659" s="1058"/>
      <c r="HX659" s="1058"/>
      <c r="HY659" s="1058"/>
      <c r="HZ659" s="1058"/>
      <c r="IA659" s="1058"/>
      <c r="IB659" s="1058"/>
      <c r="IC659" s="1058"/>
      <c r="ID659" s="1058"/>
      <c r="IE659" s="1058"/>
      <c r="IF659" s="1058"/>
      <c r="IG659" s="1058"/>
      <c r="IH659" s="1058"/>
      <c r="II659" s="1058"/>
      <c r="IJ659" s="1058"/>
      <c r="IK659" s="1058"/>
      <c r="IL659" s="1058"/>
      <c r="IM659" s="1058"/>
      <c r="IN659" s="1058"/>
      <c r="IO659" s="1058"/>
      <c r="IP659" s="1058"/>
      <c r="IQ659" s="1058"/>
      <c r="IR659" s="1058"/>
    </row>
    <row r="660" spans="1:252">
      <c r="A660" s="1421"/>
      <c r="B660" s="1430"/>
      <c r="C660" s="1419"/>
      <c r="D660" s="1450"/>
      <c r="E660" s="1451"/>
      <c r="F660" s="1531"/>
      <c r="G660" s="1448"/>
      <c r="H660" s="1058"/>
      <c r="I660" s="1058"/>
      <c r="J660" s="1058"/>
      <c r="K660" s="1058"/>
      <c r="L660" s="1058"/>
      <c r="M660" s="1058"/>
      <c r="N660" s="1058"/>
      <c r="O660" s="1058"/>
      <c r="P660" s="1058"/>
      <c r="Q660" s="1058"/>
      <c r="R660" s="1058"/>
      <c r="S660" s="1058"/>
      <c r="T660" s="1058"/>
      <c r="U660" s="1058"/>
      <c r="V660" s="1058"/>
      <c r="W660" s="1058"/>
      <c r="X660" s="1058"/>
      <c r="Y660" s="1058"/>
      <c r="Z660" s="1058"/>
      <c r="AA660" s="1058"/>
      <c r="AB660" s="1058"/>
      <c r="AC660" s="1058"/>
      <c r="AD660" s="1058"/>
      <c r="AE660" s="1058"/>
      <c r="AF660" s="1058"/>
      <c r="AG660" s="1058"/>
      <c r="AH660" s="1058"/>
      <c r="AI660" s="1058"/>
      <c r="AJ660" s="1058"/>
      <c r="AK660" s="1058"/>
      <c r="AL660" s="1058"/>
      <c r="AM660" s="1058"/>
      <c r="AN660" s="1058"/>
      <c r="AO660" s="1058"/>
      <c r="AP660" s="1058"/>
      <c r="AQ660" s="1058"/>
      <c r="AR660" s="1058"/>
      <c r="AS660" s="1058"/>
      <c r="AT660" s="1058"/>
      <c r="AU660" s="1058"/>
      <c r="AV660" s="1058"/>
      <c r="AW660" s="1058"/>
      <c r="AX660" s="1058"/>
      <c r="AY660" s="1058"/>
      <c r="AZ660" s="1058"/>
      <c r="BA660" s="1058"/>
      <c r="BB660" s="1058"/>
      <c r="BC660" s="1058"/>
      <c r="BD660" s="1058"/>
      <c r="BE660" s="1058"/>
      <c r="BF660" s="1058"/>
      <c r="BG660" s="1058"/>
      <c r="BH660" s="1058"/>
      <c r="BI660" s="1058"/>
      <c r="BJ660" s="1058"/>
      <c r="BK660" s="1058"/>
      <c r="BL660" s="1058"/>
      <c r="BM660" s="1058"/>
      <c r="BN660" s="1058"/>
      <c r="BO660" s="1058"/>
      <c r="BP660" s="1058"/>
      <c r="BQ660" s="1058"/>
      <c r="BR660" s="1058"/>
      <c r="BS660" s="1058"/>
      <c r="BT660" s="1058"/>
      <c r="BU660" s="1058"/>
      <c r="BV660" s="1058"/>
      <c r="BW660" s="1058"/>
      <c r="BX660" s="1058"/>
      <c r="BY660" s="1058"/>
      <c r="BZ660" s="1058"/>
      <c r="CA660" s="1058"/>
      <c r="CB660" s="1058"/>
      <c r="CC660" s="1058"/>
      <c r="CD660" s="1058"/>
      <c r="CE660" s="1058"/>
      <c r="CF660" s="1058"/>
      <c r="CG660" s="1058"/>
      <c r="CH660" s="1058"/>
      <c r="CI660" s="1058"/>
      <c r="CJ660" s="1058"/>
      <c r="CK660" s="1058"/>
      <c r="CL660" s="1058"/>
      <c r="CM660" s="1058"/>
      <c r="CN660" s="1058"/>
      <c r="CO660" s="1058"/>
      <c r="CP660" s="1058"/>
      <c r="CQ660" s="1058"/>
      <c r="CR660" s="1058"/>
      <c r="CS660" s="1058"/>
      <c r="CT660" s="1058"/>
      <c r="CU660" s="1058"/>
      <c r="CV660" s="1058"/>
      <c r="CW660" s="1058"/>
      <c r="CX660" s="1058"/>
      <c r="CY660" s="1058"/>
      <c r="CZ660" s="1058"/>
      <c r="DA660" s="1058"/>
      <c r="DB660" s="1058"/>
      <c r="DC660" s="1058"/>
      <c r="DD660" s="1058"/>
      <c r="DE660" s="1058"/>
      <c r="DF660" s="1058"/>
      <c r="DG660" s="1058"/>
      <c r="DH660" s="1058"/>
      <c r="DI660" s="1058"/>
      <c r="DJ660" s="1058"/>
      <c r="DK660" s="1058"/>
      <c r="DL660" s="1058"/>
      <c r="DM660" s="1058"/>
      <c r="DN660" s="1058"/>
      <c r="DO660" s="1058"/>
      <c r="DP660" s="1058"/>
      <c r="DQ660" s="1058"/>
      <c r="DR660" s="1058"/>
      <c r="DS660" s="1058"/>
      <c r="DT660" s="1058"/>
      <c r="DU660" s="1058"/>
      <c r="DV660" s="1058"/>
      <c r="DW660" s="1058"/>
      <c r="DX660" s="1058"/>
      <c r="DY660" s="1058"/>
      <c r="DZ660" s="1058"/>
      <c r="EA660" s="1058"/>
      <c r="EB660" s="1058"/>
      <c r="EC660" s="1058"/>
      <c r="ED660" s="1058"/>
      <c r="EE660" s="1058"/>
      <c r="EF660" s="1058"/>
      <c r="EG660" s="1058"/>
      <c r="EH660" s="1058"/>
      <c r="EI660" s="1058"/>
      <c r="EJ660" s="1058"/>
      <c r="EK660" s="1058"/>
      <c r="EL660" s="1058"/>
      <c r="EM660" s="1058"/>
      <c r="EN660" s="1058"/>
      <c r="EO660" s="1058"/>
      <c r="EP660" s="1058"/>
      <c r="EQ660" s="1058"/>
      <c r="ER660" s="1058"/>
      <c r="ES660" s="1058"/>
      <c r="ET660" s="1058"/>
      <c r="EU660" s="1058"/>
      <c r="EV660" s="1058"/>
      <c r="EW660" s="1058"/>
      <c r="EX660" s="1058"/>
      <c r="EY660" s="1058"/>
      <c r="EZ660" s="1058"/>
      <c r="FA660" s="1058"/>
      <c r="FB660" s="1058"/>
      <c r="FC660" s="1058"/>
      <c r="FD660" s="1058"/>
      <c r="FE660" s="1058"/>
      <c r="FF660" s="1058"/>
      <c r="FG660" s="1058"/>
      <c r="FH660" s="1058"/>
      <c r="FI660" s="1058"/>
      <c r="FJ660" s="1058"/>
      <c r="FK660" s="1058"/>
      <c r="FL660" s="1058"/>
      <c r="FM660" s="1058"/>
      <c r="FN660" s="1058"/>
      <c r="FO660" s="1058"/>
      <c r="FP660" s="1058"/>
      <c r="FQ660" s="1058"/>
      <c r="FR660" s="1058"/>
      <c r="FS660" s="1058"/>
      <c r="FT660" s="1058"/>
      <c r="FU660" s="1058"/>
      <c r="FV660" s="1058"/>
      <c r="FW660" s="1058"/>
      <c r="FX660" s="1058"/>
      <c r="FY660" s="1058"/>
      <c r="FZ660" s="1058"/>
      <c r="GA660" s="1058"/>
      <c r="GB660" s="1058"/>
      <c r="GC660" s="1058"/>
      <c r="GD660" s="1058"/>
      <c r="GE660" s="1058"/>
      <c r="GF660" s="1058"/>
      <c r="GG660" s="1058"/>
      <c r="GH660" s="1058"/>
      <c r="GI660" s="1058"/>
      <c r="GJ660" s="1058"/>
      <c r="GK660" s="1058"/>
      <c r="GL660" s="1058"/>
      <c r="GM660" s="1058"/>
      <c r="GN660" s="1058"/>
      <c r="GO660" s="1058"/>
      <c r="GP660" s="1058"/>
      <c r="GQ660" s="1058"/>
      <c r="GR660" s="1058"/>
      <c r="GS660" s="1058"/>
      <c r="GT660" s="1058"/>
      <c r="GU660" s="1058"/>
      <c r="GV660" s="1058"/>
      <c r="GW660" s="1058"/>
      <c r="GX660" s="1058"/>
      <c r="GY660" s="1058"/>
      <c r="GZ660" s="1058"/>
      <c r="HA660" s="1058"/>
      <c r="HB660" s="1058"/>
      <c r="HC660" s="1058"/>
      <c r="HD660" s="1058"/>
      <c r="HE660" s="1058"/>
      <c r="HF660" s="1058"/>
      <c r="HG660" s="1058"/>
      <c r="HH660" s="1058"/>
      <c r="HI660" s="1058"/>
      <c r="HJ660" s="1058"/>
      <c r="HK660" s="1058"/>
      <c r="HL660" s="1058"/>
      <c r="HM660" s="1058"/>
      <c r="HN660" s="1058"/>
      <c r="HO660" s="1058"/>
      <c r="HP660" s="1058"/>
      <c r="HQ660" s="1058"/>
      <c r="HR660" s="1058"/>
      <c r="HS660" s="1058"/>
      <c r="HT660" s="1058"/>
      <c r="HU660" s="1058"/>
      <c r="HV660" s="1058"/>
      <c r="HW660" s="1058"/>
      <c r="HX660" s="1058"/>
      <c r="HY660" s="1058"/>
      <c r="HZ660" s="1058"/>
      <c r="IA660" s="1058"/>
      <c r="IB660" s="1058"/>
      <c r="IC660" s="1058"/>
      <c r="ID660" s="1058"/>
      <c r="IE660" s="1058"/>
      <c r="IF660" s="1058"/>
      <c r="IG660" s="1058"/>
      <c r="IH660" s="1058"/>
      <c r="II660" s="1058"/>
      <c r="IJ660" s="1058"/>
      <c r="IK660" s="1058"/>
      <c r="IL660" s="1058"/>
      <c r="IM660" s="1058"/>
      <c r="IN660" s="1058"/>
      <c r="IO660" s="1058"/>
      <c r="IP660" s="1058"/>
      <c r="IQ660" s="1058"/>
      <c r="IR660" s="1058"/>
    </row>
    <row r="661" spans="1:252">
      <c r="A661" s="1421"/>
      <c r="B661" s="1430"/>
      <c r="C661" s="1419"/>
      <c r="D661" s="1450"/>
      <c r="E661" s="1451"/>
      <c r="F661" s="1526"/>
      <c r="G661" s="1407"/>
      <c r="H661" s="1058"/>
      <c r="I661" s="1058"/>
      <c r="J661" s="1058"/>
      <c r="K661" s="1058"/>
      <c r="L661" s="1058"/>
      <c r="M661" s="1058"/>
      <c r="N661" s="1058"/>
      <c r="O661" s="1058"/>
      <c r="P661" s="1058"/>
      <c r="Q661" s="1058"/>
      <c r="R661" s="1058"/>
      <c r="S661" s="1058"/>
      <c r="T661" s="1058"/>
      <c r="U661" s="1058"/>
      <c r="V661" s="1058"/>
      <c r="W661" s="1058"/>
      <c r="X661" s="1058"/>
      <c r="Y661" s="1058"/>
      <c r="Z661" s="1058"/>
      <c r="AA661" s="1058"/>
      <c r="AB661" s="1058"/>
      <c r="AC661" s="1058"/>
      <c r="AD661" s="1058"/>
      <c r="AE661" s="1058"/>
      <c r="AF661" s="1058"/>
      <c r="AG661" s="1058"/>
      <c r="AH661" s="1058"/>
      <c r="AI661" s="1058"/>
      <c r="AJ661" s="1058"/>
      <c r="AK661" s="1058"/>
      <c r="AL661" s="1058"/>
      <c r="AM661" s="1058"/>
      <c r="AN661" s="1058"/>
      <c r="AO661" s="1058"/>
      <c r="AP661" s="1058"/>
      <c r="AQ661" s="1058"/>
      <c r="AR661" s="1058"/>
      <c r="AS661" s="1058"/>
      <c r="AT661" s="1058"/>
      <c r="AU661" s="1058"/>
      <c r="AV661" s="1058"/>
      <c r="AW661" s="1058"/>
      <c r="AX661" s="1058"/>
      <c r="AY661" s="1058"/>
      <c r="AZ661" s="1058"/>
      <c r="BA661" s="1058"/>
      <c r="BB661" s="1058"/>
      <c r="BC661" s="1058"/>
      <c r="BD661" s="1058"/>
      <c r="BE661" s="1058"/>
      <c r="BF661" s="1058"/>
      <c r="BG661" s="1058"/>
      <c r="BH661" s="1058"/>
      <c r="BI661" s="1058"/>
      <c r="BJ661" s="1058"/>
      <c r="BK661" s="1058"/>
      <c r="BL661" s="1058"/>
      <c r="BM661" s="1058"/>
      <c r="BN661" s="1058"/>
      <c r="BO661" s="1058"/>
      <c r="BP661" s="1058"/>
      <c r="BQ661" s="1058"/>
      <c r="BR661" s="1058"/>
      <c r="BS661" s="1058"/>
      <c r="BT661" s="1058"/>
      <c r="BU661" s="1058"/>
      <c r="BV661" s="1058"/>
      <c r="BW661" s="1058"/>
      <c r="BX661" s="1058"/>
      <c r="BY661" s="1058"/>
      <c r="BZ661" s="1058"/>
      <c r="CA661" s="1058"/>
      <c r="CB661" s="1058"/>
      <c r="CC661" s="1058"/>
      <c r="CD661" s="1058"/>
      <c r="CE661" s="1058"/>
      <c r="CF661" s="1058"/>
      <c r="CG661" s="1058"/>
      <c r="CH661" s="1058"/>
      <c r="CI661" s="1058"/>
      <c r="CJ661" s="1058"/>
      <c r="CK661" s="1058"/>
      <c r="CL661" s="1058"/>
      <c r="CM661" s="1058"/>
      <c r="CN661" s="1058"/>
      <c r="CO661" s="1058"/>
      <c r="CP661" s="1058"/>
      <c r="CQ661" s="1058"/>
      <c r="CR661" s="1058"/>
      <c r="CS661" s="1058"/>
      <c r="CT661" s="1058"/>
      <c r="CU661" s="1058"/>
      <c r="CV661" s="1058"/>
      <c r="CW661" s="1058"/>
      <c r="CX661" s="1058"/>
      <c r="CY661" s="1058"/>
      <c r="CZ661" s="1058"/>
      <c r="DA661" s="1058"/>
      <c r="DB661" s="1058"/>
      <c r="DC661" s="1058"/>
      <c r="DD661" s="1058"/>
      <c r="DE661" s="1058"/>
      <c r="DF661" s="1058"/>
      <c r="DG661" s="1058"/>
      <c r="DH661" s="1058"/>
      <c r="DI661" s="1058"/>
      <c r="DJ661" s="1058"/>
      <c r="DK661" s="1058"/>
      <c r="DL661" s="1058"/>
      <c r="DM661" s="1058"/>
      <c r="DN661" s="1058"/>
      <c r="DO661" s="1058"/>
      <c r="DP661" s="1058"/>
      <c r="DQ661" s="1058"/>
      <c r="DR661" s="1058"/>
      <c r="DS661" s="1058"/>
      <c r="DT661" s="1058"/>
      <c r="DU661" s="1058"/>
      <c r="DV661" s="1058"/>
      <c r="DW661" s="1058"/>
      <c r="DX661" s="1058"/>
      <c r="DY661" s="1058"/>
      <c r="DZ661" s="1058"/>
      <c r="EA661" s="1058"/>
      <c r="EB661" s="1058"/>
      <c r="EC661" s="1058"/>
      <c r="ED661" s="1058"/>
      <c r="EE661" s="1058"/>
      <c r="EF661" s="1058"/>
      <c r="EG661" s="1058"/>
      <c r="EH661" s="1058"/>
      <c r="EI661" s="1058"/>
      <c r="EJ661" s="1058"/>
      <c r="EK661" s="1058"/>
      <c r="EL661" s="1058"/>
      <c r="EM661" s="1058"/>
      <c r="EN661" s="1058"/>
      <c r="EO661" s="1058"/>
      <c r="EP661" s="1058"/>
      <c r="EQ661" s="1058"/>
      <c r="ER661" s="1058"/>
      <c r="ES661" s="1058"/>
      <c r="ET661" s="1058"/>
      <c r="EU661" s="1058"/>
      <c r="EV661" s="1058"/>
      <c r="EW661" s="1058"/>
      <c r="EX661" s="1058"/>
      <c r="EY661" s="1058"/>
      <c r="EZ661" s="1058"/>
      <c r="FA661" s="1058"/>
      <c r="FB661" s="1058"/>
      <c r="FC661" s="1058"/>
      <c r="FD661" s="1058"/>
      <c r="FE661" s="1058"/>
      <c r="FF661" s="1058"/>
      <c r="FG661" s="1058"/>
      <c r="FH661" s="1058"/>
      <c r="FI661" s="1058"/>
      <c r="FJ661" s="1058"/>
      <c r="FK661" s="1058"/>
      <c r="FL661" s="1058"/>
      <c r="FM661" s="1058"/>
      <c r="FN661" s="1058"/>
      <c r="FO661" s="1058"/>
      <c r="FP661" s="1058"/>
      <c r="FQ661" s="1058"/>
      <c r="FR661" s="1058"/>
      <c r="FS661" s="1058"/>
      <c r="FT661" s="1058"/>
      <c r="FU661" s="1058"/>
      <c r="FV661" s="1058"/>
      <c r="FW661" s="1058"/>
      <c r="FX661" s="1058"/>
      <c r="FY661" s="1058"/>
      <c r="FZ661" s="1058"/>
      <c r="GA661" s="1058"/>
      <c r="GB661" s="1058"/>
      <c r="GC661" s="1058"/>
      <c r="GD661" s="1058"/>
      <c r="GE661" s="1058"/>
      <c r="GF661" s="1058"/>
      <c r="GG661" s="1058"/>
      <c r="GH661" s="1058"/>
      <c r="GI661" s="1058"/>
      <c r="GJ661" s="1058"/>
      <c r="GK661" s="1058"/>
      <c r="GL661" s="1058"/>
      <c r="GM661" s="1058"/>
      <c r="GN661" s="1058"/>
      <c r="GO661" s="1058"/>
      <c r="GP661" s="1058"/>
      <c r="GQ661" s="1058"/>
      <c r="GR661" s="1058"/>
      <c r="GS661" s="1058"/>
      <c r="GT661" s="1058"/>
      <c r="GU661" s="1058"/>
      <c r="GV661" s="1058"/>
      <c r="GW661" s="1058"/>
      <c r="GX661" s="1058"/>
      <c r="GY661" s="1058"/>
      <c r="GZ661" s="1058"/>
      <c r="HA661" s="1058"/>
      <c r="HB661" s="1058"/>
      <c r="HC661" s="1058"/>
      <c r="HD661" s="1058"/>
      <c r="HE661" s="1058"/>
      <c r="HF661" s="1058"/>
      <c r="HG661" s="1058"/>
      <c r="HH661" s="1058"/>
      <c r="HI661" s="1058"/>
      <c r="HJ661" s="1058"/>
      <c r="HK661" s="1058"/>
      <c r="HL661" s="1058"/>
      <c r="HM661" s="1058"/>
      <c r="HN661" s="1058"/>
      <c r="HO661" s="1058"/>
      <c r="HP661" s="1058"/>
      <c r="HQ661" s="1058"/>
      <c r="HR661" s="1058"/>
      <c r="HS661" s="1058"/>
      <c r="HT661" s="1058"/>
      <c r="HU661" s="1058"/>
      <c r="HV661" s="1058"/>
      <c r="HW661" s="1058"/>
      <c r="HX661" s="1058"/>
      <c r="HY661" s="1058"/>
      <c r="HZ661" s="1058"/>
      <c r="IA661" s="1058"/>
      <c r="IB661" s="1058"/>
      <c r="IC661" s="1058"/>
      <c r="ID661" s="1058"/>
      <c r="IE661" s="1058"/>
      <c r="IF661" s="1058"/>
      <c r="IG661" s="1058"/>
      <c r="IH661" s="1058"/>
      <c r="II661" s="1058"/>
      <c r="IJ661" s="1058"/>
      <c r="IK661" s="1058"/>
      <c r="IL661" s="1058"/>
      <c r="IM661" s="1058"/>
      <c r="IN661" s="1058"/>
      <c r="IO661" s="1058"/>
      <c r="IP661" s="1058"/>
      <c r="IQ661" s="1058"/>
      <c r="IR661" s="1058"/>
    </row>
    <row r="662" spans="1:252">
      <c r="A662" s="1421" t="s">
        <v>1462</v>
      </c>
      <c r="B662" s="1453" t="s">
        <v>1630</v>
      </c>
      <c r="C662" s="1419"/>
      <c r="D662" s="1450"/>
      <c r="E662" s="1451"/>
      <c r="F662" s="1526"/>
      <c r="G662" s="1407"/>
      <c r="H662" s="1058"/>
      <c r="I662" s="1058"/>
      <c r="J662" s="1058"/>
      <c r="K662" s="1058"/>
      <c r="L662" s="1058"/>
      <c r="M662" s="1058"/>
      <c r="N662" s="1058"/>
      <c r="O662" s="1058"/>
      <c r="P662" s="1058"/>
      <c r="Q662" s="1058"/>
      <c r="R662" s="1058"/>
      <c r="S662" s="1058"/>
      <c r="T662" s="1058"/>
      <c r="U662" s="1058"/>
      <c r="V662" s="1058"/>
      <c r="W662" s="1058"/>
      <c r="X662" s="1058"/>
      <c r="Y662" s="1058"/>
      <c r="Z662" s="1058"/>
      <c r="AA662" s="1058"/>
      <c r="AB662" s="1058"/>
      <c r="AC662" s="1058"/>
      <c r="AD662" s="1058"/>
      <c r="AE662" s="1058"/>
      <c r="AF662" s="1058"/>
      <c r="AG662" s="1058"/>
      <c r="AH662" s="1058"/>
      <c r="AI662" s="1058"/>
      <c r="AJ662" s="1058"/>
      <c r="AK662" s="1058"/>
      <c r="AL662" s="1058"/>
      <c r="AM662" s="1058"/>
      <c r="AN662" s="1058"/>
      <c r="AO662" s="1058"/>
      <c r="AP662" s="1058"/>
      <c r="AQ662" s="1058"/>
      <c r="AR662" s="1058"/>
      <c r="AS662" s="1058"/>
      <c r="AT662" s="1058"/>
      <c r="AU662" s="1058"/>
      <c r="AV662" s="1058"/>
      <c r="AW662" s="1058"/>
      <c r="AX662" s="1058"/>
      <c r="AY662" s="1058"/>
      <c r="AZ662" s="1058"/>
      <c r="BA662" s="1058"/>
      <c r="BB662" s="1058"/>
      <c r="BC662" s="1058"/>
      <c r="BD662" s="1058"/>
      <c r="BE662" s="1058"/>
      <c r="BF662" s="1058"/>
      <c r="BG662" s="1058"/>
      <c r="BH662" s="1058"/>
      <c r="BI662" s="1058"/>
      <c r="BJ662" s="1058"/>
      <c r="BK662" s="1058"/>
      <c r="BL662" s="1058"/>
      <c r="BM662" s="1058"/>
      <c r="BN662" s="1058"/>
      <c r="BO662" s="1058"/>
      <c r="BP662" s="1058"/>
      <c r="BQ662" s="1058"/>
      <c r="BR662" s="1058"/>
      <c r="BS662" s="1058"/>
      <c r="BT662" s="1058"/>
      <c r="BU662" s="1058"/>
      <c r="BV662" s="1058"/>
      <c r="BW662" s="1058"/>
      <c r="BX662" s="1058"/>
      <c r="BY662" s="1058"/>
      <c r="BZ662" s="1058"/>
      <c r="CA662" s="1058"/>
      <c r="CB662" s="1058"/>
      <c r="CC662" s="1058"/>
      <c r="CD662" s="1058"/>
      <c r="CE662" s="1058"/>
      <c r="CF662" s="1058"/>
      <c r="CG662" s="1058"/>
      <c r="CH662" s="1058"/>
      <c r="CI662" s="1058"/>
      <c r="CJ662" s="1058"/>
      <c r="CK662" s="1058"/>
      <c r="CL662" s="1058"/>
      <c r="CM662" s="1058"/>
      <c r="CN662" s="1058"/>
      <c r="CO662" s="1058"/>
      <c r="CP662" s="1058"/>
      <c r="CQ662" s="1058"/>
      <c r="CR662" s="1058"/>
      <c r="CS662" s="1058"/>
      <c r="CT662" s="1058"/>
      <c r="CU662" s="1058"/>
      <c r="CV662" s="1058"/>
      <c r="CW662" s="1058"/>
      <c r="CX662" s="1058"/>
      <c r="CY662" s="1058"/>
      <c r="CZ662" s="1058"/>
      <c r="DA662" s="1058"/>
      <c r="DB662" s="1058"/>
      <c r="DC662" s="1058"/>
      <c r="DD662" s="1058"/>
      <c r="DE662" s="1058"/>
      <c r="DF662" s="1058"/>
      <c r="DG662" s="1058"/>
      <c r="DH662" s="1058"/>
      <c r="DI662" s="1058"/>
      <c r="DJ662" s="1058"/>
      <c r="DK662" s="1058"/>
      <c r="DL662" s="1058"/>
      <c r="DM662" s="1058"/>
      <c r="DN662" s="1058"/>
      <c r="DO662" s="1058"/>
      <c r="DP662" s="1058"/>
      <c r="DQ662" s="1058"/>
      <c r="DR662" s="1058"/>
      <c r="DS662" s="1058"/>
      <c r="DT662" s="1058"/>
      <c r="DU662" s="1058"/>
      <c r="DV662" s="1058"/>
      <c r="DW662" s="1058"/>
      <c r="DX662" s="1058"/>
      <c r="DY662" s="1058"/>
      <c r="DZ662" s="1058"/>
      <c r="EA662" s="1058"/>
      <c r="EB662" s="1058"/>
      <c r="EC662" s="1058"/>
      <c r="ED662" s="1058"/>
      <c r="EE662" s="1058"/>
      <c r="EF662" s="1058"/>
      <c r="EG662" s="1058"/>
      <c r="EH662" s="1058"/>
      <c r="EI662" s="1058"/>
      <c r="EJ662" s="1058"/>
      <c r="EK662" s="1058"/>
      <c r="EL662" s="1058"/>
      <c r="EM662" s="1058"/>
      <c r="EN662" s="1058"/>
      <c r="EO662" s="1058"/>
      <c r="EP662" s="1058"/>
      <c r="EQ662" s="1058"/>
      <c r="ER662" s="1058"/>
      <c r="ES662" s="1058"/>
      <c r="ET662" s="1058"/>
      <c r="EU662" s="1058"/>
      <c r="EV662" s="1058"/>
      <c r="EW662" s="1058"/>
      <c r="EX662" s="1058"/>
      <c r="EY662" s="1058"/>
      <c r="EZ662" s="1058"/>
      <c r="FA662" s="1058"/>
      <c r="FB662" s="1058"/>
      <c r="FC662" s="1058"/>
      <c r="FD662" s="1058"/>
      <c r="FE662" s="1058"/>
      <c r="FF662" s="1058"/>
      <c r="FG662" s="1058"/>
      <c r="FH662" s="1058"/>
      <c r="FI662" s="1058"/>
      <c r="FJ662" s="1058"/>
      <c r="FK662" s="1058"/>
      <c r="FL662" s="1058"/>
      <c r="FM662" s="1058"/>
      <c r="FN662" s="1058"/>
      <c r="FO662" s="1058"/>
      <c r="FP662" s="1058"/>
      <c r="FQ662" s="1058"/>
      <c r="FR662" s="1058"/>
      <c r="FS662" s="1058"/>
      <c r="FT662" s="1058"/>
      <c r="FU662" s="1058"/>
      <c r="FV662" s="1058"/>
      <c r="FW662" s="1058"/>
      <c r="FX662" s="1058"/>
      <c r="FY662" s="1058"/>
      <c r="FZ662" s="1058"/>
      <c r="GA662" s="1058"/>
      <c r="GB662" s="1058"/>
      <c r="GC662" s="1058"/>
      <c r="GD662" s="1058"/>
      <c r="GE662" s="1058"/>
      <c r="GF662" s="1058"/>
      <c r="GG662" s="1058"/>
      <c r="GH662" s="1058"/>
      <c r="GI662" s="1058"/>
      <c r="GJ662" s="1058"/>
      <c r="GK662" s="1058"/>
      <c r="GL662" s="1058"/>
      <c r="GM662" s="1058"/>
      <c r="GN662" s="1058"/>
      <c r="GO662" s="1058"/>
      <c r="GP662" s="1058"/>
      <c r="GQ662" s="1058"/>
      <c r="GR662" s="1058"/>
      <c r="GS662" s="1058"/>
      <c r="GT662" s="1058"/>
      <c r="GU662" s="1058"/>
      <c r="GV662" s="1058"/>
      <c r="GW662" s="1058"/>
      <c r="GX662" s="1058"/>
      <c r="GY662" s="1058"/>
      <c r="GZ662" s="1058"/>
      <c r="HA662" s="1058"/>
      <c r="HB662" s="1058"/>
      <c r="HC662" s="1058"/>
      <c r="HD662" s="1058"/>
      <c r="HE662" s="1058"/>
      <c r="HF662" s="1058"/>
      <c r="HG662" s="1058"/>
      <c r="HH662" s="1058"/>
      <c r="HI662" s="1058"/>
      <c r="HJ662" s="1058"/>
      <c r="HK662" s="1058"/>
      <c r="HL662" s="1058"/>
      <c r="HM662" s="1058"/>
      <c r="HN662" s="1058"/>
      <c r="HO662" s="1058"/>
      <c r="HP662" s="1058"/>
      <c r="HQ662" s="1058"/>
      <c r="HR662" s="1058"/>
      <c r="HS662" s="1058"/>
      <c r="HT662" s="1058"/>
      <c r="HU662" s="1058"/>
      <c r="HV662" s="1058"/>
      <c r="HW662" s="1058"/>
      <c r="HX662" s="1058"/>
      <c r="HY662" s="1058"/>
      <c r="HZ662" s="1058"/>
      <c r="IA662" s="1058"/>
      <c r="IB662" s="1058"/>
      <c r="IC662" s="1058"/>
      <c r="ID662" s="1058"/>
      <c r="IE662" s="1058"/>
      <c r="IF662" s="1058"/>
      <c r="IG662" s="1058"/>
      <c r="IH662" s="1058"/>
      <c r="II662" s="1058"/>
      <c r="IJ662" s="1058"/>
      <c r="IK662" s="1058"/>
      <c r="IL662" s="1058"/>
      <c r="IM662" s="1058"/>
      <c r="IN662" s="1058"/>
      <c r="IO662" s="1058"/>
      <c r="IP662" s="1058"/>
      <c r="IQ662" s="1058"/>
      <c r="IR662" s="1058"/>
    </row>
    <row r="663" spans="1:252">
      <c r="A663" s="1421"/>
      <c r="B663" s="1453" t="s">
        <v>1629</v>
      </c>
      <c r="C663" s="1419"/>
      <c r="D663" s="1450" t="s">
        <v>62</v>
      </c>
      <c r="E663" s="1451">
        <v>1</v>
      </c>
      <c r="F663" s="1528"/>
      <c r="G663" s="1448">
        <f>+F663*E663</f>
        <v>0</v>
      </c>
      <c r="H663" s="1058"/>
      <c r="I663" s="1058"/>
      <c r="J663" s="1058"/>
      <c r="K663" s="1058"/>
      <c r="L663" s="1058"/>
      <c r="M663" s="1058"/>
      <c r="N663" s="1058"/>
      <c r="O663" s="1058"/>
      <c r="P663" s="1058"/>
      <c r="Q663" s="1058"/>
      <c r="R663" s="1058"/>
      <c r="S663" s="1058"/>
      <c r="T663" s="1058"/>
      <c r="U663" s="1058"/>
      <c r="V663" s="1058"/>
      <c r="W663" s="1058"/>
      <c r="X663" s="1058"/>
      <c r="Y663" s="1058"/>
      <c r="Z663" s="1058"/>
      <c r="AA663" s="1058"/>
      <c r="AB663" s="1058"/>
      <c r="AC663" s="1058"/>
      <c r="AD663" s="1058"/>
      <c r="AE663" s="1058"/>
      <c r="AF663" s="1058"/>
      <c r="AG663" s="1058"/>
      <c r="AH663" s="1058"/>
      <c r="AI663" s="1058"/>
      <c r="AJ663" s="1058"/>
      <c r="AK663" s="1058"/>
      <c r="AL663" s="1058"/>
      <c r="AM663" s="1058"/>
      <c r="AN663" s="1058"/>
      <c r="AO663" s="1058"/>
      <c r="AP663" s="1058"/>
      <c r="AQ663" s="1058"/>
      <c r="AR663" s="1058"/>
      <c r="AS663" s="1058"/>
      <c r="AT663" s="1058"/>
      <c r="AU663" s="1058"/>
      <c r="AV663" s="1058"/>
      <c r="AW663" s="1058"/>
      <c r="AX663" s="1058"/>
      <c r="AY663" s="1058"/>
      <c r="AZ663" s="1058"/>
      <c r="BA663" s="1058"/>
      <c r="BB663" s="1058"/>
      <c r="BC663" s="1058"/>
      <c r="BD663" s="1058"/>
      <c r="BE663" s="1058"/>
      <c r="BF663" s="1058"/>
      <c r="BG663" s="1058"/>
      <c r="BH663" s="1058"/>
      <c r="BI663" s="1058"/>
      <c r="BJ663" s="1058"/>
      <c r="BK663" s="1058"/>
      <c r="BL663" s="1058"/>
      <c r="BM663" s="1058"/>
      <c r="BN663" s="1058"/>
      <c r="BO663" s="1058"/>
      <c r="BP663" s="1058"/>
      <c r="BQ663" s="1058"/>
      <c r="BR663" s="1058"/>
      <c r="BS663" s="1058"/>
      <c r="BT663" s="1058"/>
      <c r="BU663" s="1058"/>
      <c r="BV663" s="1058"/>
      <c r="BW663" s="1058"/>
      <c r="BX663" s="1058"/>
      <c r="BY663" s="1058"/>
      <c r="BZ663" s="1058"/>
      <c r="CA663" s="1058"/>
      <c r="CB663" s="1058"/>
      <c r="CC663" s="1058"/>
      <c r="CD663" s="1058"/>
      <c r="CE663" s="1058"/>
      <c r="CF663" s="1058"/>
      <c r="CG663" s="1058"/>
      <c r="CH663" s="1058"/>
      <c r="CI663" s="1058"/>
      <c r="CJ663" s="1058"/>
      <c r="CK663" s="1058"/>
      <c r="CL663" s="1058"/>
      <c r="CM663" s="1058"/>
      <c r="CN663" s="1058"/>
      <c r="CO663" s="1058"/>
      <c r="CP663" s="1058"/>
      <c r="CQ663" s="1058"/>
      <c r="CR663" s="1058"/>
      <c r="CS663" s="1058"/>
      <c r="CT663" s="1058"/>
      <c r="CU663" s="1058"/>
      <c r="CV663" s="1058"/>
      <c r="CW663" s="1058"/>
      <c r="CX663" s="1058"/>
      <c r="CY663" s="1058"/>
      <c r="CZ663" s="1058"/>
      <c r="DA663" s="1058"/>
      <c r="DB663" s="1058"/>
      <c r="DC663" s="1058"/>
      <c r="DD663" s="1058"/>
      <c r="DE663" s="1058"/>
      <c r="DF663" s="1058"/>
      <c r="DG663" s="1058"/>
      <c r="DH663" s="1058"/>
      <c r="DI663" s="1058"/>
      <c r="DJ663" s="1058"/>
      <c r="DK663" s="1058"/>
      <c r="DL663" s="1058"/>
      <c r="DM663" s="1058"/>
      <c r="DN663" s="1058"/>
      <c r="DO663" s="1058"/>
      <c r="DP663" s="1058"/>
      <c r="DQ663" s="1058"/>
      <c r="DR663" s="1058"/>
      <c r="DS663" s="1058"/>
      <c r="DT663" s="1058"/>
      <c r="DU663" s="1058"/>
      <c r="DV663" s="1058"/>
      <c r="DW663" s="1058"/>
      <c r="DX663" s="1058"/>
      <c r="DY663" s="1058"/>
      <c r="DZ663" s="1058"/>
      <c r="EA663" s="1058"/>
      <c r="EB663" s="1058"/>
      <c r="EC663" s="1058"/>
      <c r="ED663" s="1058"/>
      <c r="EE663" s="1058"/>
      <c r="EF663" s="1058"/>
      <c r="EG663" s="1058"/>
      <c r="EH663" s="1058"/>
      <c r="EI663" s="1058"/>
      <c r="EJ663" s="1058"/>
      <c r="EK663" s="1058"/>
      <c r="EL663" s="1058"/>
      <c r="EM663" s="1058"/>
      <c r="EN663" s="1058"/>
      <c r="EO663" s="1058"/>
      <c r="EP663" s="1058"/>
      <c r="EQ663" s="1058"/>
      <c r="ER663" s="1058"/>
      <c r="ES663" s="1058"/>
      <c r="ET663" s="1058"/>
      <c r="EU663" s="1058"/>
      <c r="EV663" s="1058"/>
      <c r="EW663" s="1058"/>
      <c r="EX663" s="1058"/>
      <c r="EY663" s="1058"/>
      <c r="EZ663" s="1058"/>
      <c r="FA663" s="1058"/>
      <c r="FB663" s="1058"/>
      <c r="FC663" s="1058"/>
      <c r="FD663" s="1058"/>
      <c r="FE663" s="1058"/>
      <c r="FF663" s="1058"/>
      <c r="FG663" s="1058"/>
      <c r="FH663" s="1058"/>
      <c r="FI663" s="1058"/>
      <c r="FJ663" s="1058"/>
      <c r="FK663" s="1058"/>
      <c r="FL663" s="1058"/>
      <c r="FM663" s="1058"/>
      <c r="FN663" s="1058"/>
      <c r="FO663" s="1058"/>
      <c r="FP663" s="1058"/>
      <c r="FQ663" s="1058"/>
      <c r="FR663" s="1058"/>
      <c r="FS663" s="1058"/>
      <c r="FT663" s="1058"/>
      <c r="FU663" s="1058"/>
      <c r="FV663" s="1058"/>
      <c r="FW663" s="1058"/>
      <c r="FX663" s="1058"/>
      <c r="FY663" s="1058"/>
      <c r="FZ663" s="1058"/>
      <c r="GA663" s="1058"/>
      <c r="GB663" s="1058"/>
      <c r="GC663" s="1058"/>
      <c r="GD663" s="1058"/>
      <c r="GE663" s="1058"/>
      <c r="GF663" s="1058"/>
      <c r="GG663" s="1058"/>
      <c r="GH663" s="1058"/>
      <c r="GI663" s="1058"/>
      <c r="GJ663" s="1058"/>
      <c r="GK663" s="1058"/>
      <c r="GL663" s="1058"/>
      <c r="GM663" s="1058"/>
      <c r="GN663" s="1058"/>
      <c r="GO663" s="1058"/>
      <c r="GP663" s="1058"/>
      <c r="GQ663" s="1058"/>
      <c r="GR663" s="1058"/>
      <c r="GS663" s="1058"/>
      <c r="GT663" s="1058"/>
      <c r="GU663" s="1058"/>
      <c r="GV663" s="1058"/>
      <c r="GW663" s="1058"/>
      <c r="GX663" s="1058"/>
      <c r="GY663" s="1058"/>
      <c r="GZ663" s="1058"/>
      <c r="HA663" s="1058"/>
      <c r="HB663" s="1058"/>
      <c r="HC663" s="1058"/>
      <c r="HD663" s="1058"/>
      <c r="HE663" s="1058"/>
      <c r="HF663" s="1058"/>
      <c r="HG663" s="1058"/>
      <c r="HH663" s="1058"/>
      <c r="HI663" s="1058"/>
      <c r="HJ663" s="1058"/>
      <c r="HK663" s="1058"/>
      <c r="HL663" s="1058"/>
      <c r="HM663" s="1058"/>
      <c r="HN663" s="1058"/>
      <c r="HO663" s="1058"/>
      <c r="HP663" s="1058"/>
      <c r="HQ663" s="1058"/>
      <c r="HR663" s="1058"/>
      <c r="HS663" s="1058"/>
      <c r="HT663" s="1058"/>
      <c r="HU663" s="1058"/>
      <c r="HV663" s="1058"/>
      <c r="HW663" s="1058"/>
      <c r="HX663" s="1058"/>
      <c r="HY663" s="1058"/>
      <c r="HZ663" s="1058"/>
      <c r="IA663" s="1058"/>
      <c r="IB663" s="1058"/>
      <c r="IC663" s="1058"/>
      <c r="ID663" s="1058"/>
      <c r="IE663" s="1058"/>
      <c r="IF663" s="1058"/>
      <c r="IG663" s="1058"/>
      <c r="IH663" s="1058"/>
      <c r="II663" s="1058"/>
      <c r="IJ663" s="1058"/>
      <c r="IK663" s="1058"/>
      <c r="IL663" s="1058"/>
      <c r="IM663" s="1058"/>
      <c r="IN663" s="1058"/>
      <c r="IO663" s="1058"/>
      <c r="IP663" s="1058"/>
      <c r="IQ663" s="1058"/>
      <c r="IR663" s="1058"/>
    </row>
    <row r="664" spans="1:252">
      <c r="A664" s="1421"/>
      <c r="B664" s="1453"/>
      <c r="C664" s="1419"/>
      <c r="D664" s="1450"/>
      <c r="E664" s="1451"/>
      <c r="F664" s="1526"/>
      <c r="G664" s="1230"/>
      <c r="H664" s="1058"/>
      <c r="I664" s="1058"/>
      <c r="J664" s="1058"/>
      <c r="K664" s="1058"/>
      <c r="L664" s="1058"/>
      <c r="M664" s="1058"/>
      <c r="N664" s="1058"/>
      <c r="O664" s="1058"/>
      <c r="P664" s="1058"/>
      <c r="Q664" s="1058"/>
      <c r="R664" s="1058"/>
      <c r="S664" s="1058"/>
      <c r="T664" s="1058"/>
      <c r="U664" s="1058"/>
      <c r="V664" s="1058"/>
      <c r="W664" s="1058"/>
      <c r="X664" s="1058"/>
      <c r="Y664" s="1058"/>
      <c r="Z664" s="1058"/>
      <c r="AA664" s="1058"/>
      <c r="AB664" s="1058"/>
      <c r="AC664" s="1058"/>
      <c r="AD664" s="1058"/>
      <c r="AE664" s="1058"/>
      <c r="AF664" s="1058"/>
      <c r="AG664" s="1058"/>
      <c r="AH664" s="1058"/>
      <c r="AI664" s="1058"/>
      <c r="AJ664" s="1058"/>
      <c r="AK664" s="1058"/>
      <c r="AL664" s="1058"/>
      <c r="AM664" s="1058"/>
      <c r="AN664" s="1058"/>
      <c r="AO664" s="1058"/>
      <c r="AP664" s="1058"/>
      <c r="AQ664" s="1058"/>
      <c r="AR664" s="1058"/>
      <c r="AS664" s="1058"/>
      <c r="AT664" s="1058"/>
      <c r="AU664" s="1058"/>
      <c r="AV664" s="1058"/>
      <c r="AW664" s="1058"/>
      <c r="AX664" s="1058"/>
      <c r="AY664" s="1058"/>
      <c r="AZ664" s="1058"/>
      <c r="BA664" s="1058"/>
      <c r="BB664" s="1058"/>
      <c r="BC664" s="1058"/>
      <c r="BD664" s="1058"/>
      <c r="BE664" s="1058"/>
      <c r="BF664" s="1058"/>
      <c r="BG664" s="1058"/>
      <c r="BH664" s="1058"/>
      <c r="BI664" s="1058"/>
      <c r="BJ664" s="1058"/>
      <c r="BK664" s="1058"/>
      <c r="BL664" s="1058"/>
      <c r="BM664" s="1058"/>
      <c r="BN664" s="1058"/>
      <c r="BO664" s="1058"/>
      <c r="BP664" s="1058"/>
      <c r="BQ664" s="1058"/>
      <c r="BR664" s="1058"/>
      <c r="BS664" s="1058"/>
      <c r="BT664" s="1058"/>
      <c r="BU664" s="1058"/>
      <c r="BV664" s="1058"/>
      <c r="BW664" s="1058"/>
      <c r="BX664" s="1058"/>
      <c r="BY664" s="1058"/>
      <c r="BZ664" s="1058"/>
      <c r="CA664" s="1058"/>
      <c r="CB664" s="1058"/>
      <c r="CC664" s="1058"/>
      <c r="CD664" s="1058"/>
      <c r="CE664" s="1058"/>
      <c r="CF664" s="1058"/>
      <c r="CG664" s="1058"/>
      <c r="CH664" s="1058"/>
      <c r="CI664" s="1058"/>
      <c r="CJ664" s="1058"/>
      <c r="CK664" s="1058"/>
      <c r="CL664" s="1058"/>
      <c r="CM664" s="1058"/>
      <c r="CN664" s="1058"/>
      <c r="CO664" s="1058"/>
      <c r="CP664" s="1058"/>
      <c r="CQ664" s="1058"/>
      <c r="CR664" s="1058"/>
      <c r="CS664" s="1058"/>
      <c r="CT664" s="1058"/>
      <c r="CU664" s="1058"/>
      <c r="CV664" s="1058"/>
      <c r="CW664" s="1058"/>
      <c r="CX664" s="1058"/>
      <c r="CY664" s="1058"/>
      <c r="CZ664" s="1058"/>
      <c r="DA664" s="1058"/>
      <c r="DB664" s="1058"/>
      <c r="DC664" s="1058"/>
      <c r="DD664" s="1058"/>
      <c r="DE664" s="1058"/>
      <c r="DF664" s="1058"/>
      <c r="DG664" s="1058"/>
      <c r="DH664" s="1058"/>
      <c r="DI664" s="1058"/>
      <c r="DJ664" s="1058"/>
      <c r="DK664" s="1058"/>
      <c r="DL664" s="1058"/>
      <c r="DM664" s="1058"/>
      <c r="DN664" s="1058"/>
      <c r="DO664" s="1058"/>
      <c r="DP664" s="1058"/>
      <c r="DQ664" s="1058"/>
      <c r="DR664" s="1058"/>
      <c r="DS664" s="1058"/>
      <c r="DT664" s="1058"/>
      <c r="DU664" s="1058"/>
      <c r="DV664" s="1058"/>
      <c r="DW664" s="1058"/>
      <c r="DX664" s="1058"/>
      <c r="DY664" s="1058"/>
      <c r="DZ664" s="1058"/>
      <c r="EA664" s="1058"/>
      <c r="EB664" s="1058"/>
      <c r="EC664" s="1058"/>
      <c r="ED664" s="1058"/>
      <c r="EE664" s="1058"/>
      <c r="EF664" s="1058"/>
      <c r="EG664" s="1058"/>
      <c r="EH664" s="1058"/>
      <c r="EI664" s="1058"/>
      <c r="EJ664" s="1058"/>
      <c r="EK664" s="1058"/>
      <c r="EL664" s="1058"/>
      <c r="EM664" s="1058"/>
      <c r="EN664" s="1058"/>
      <c r="EO664" s="1058"/>
      <c r="EP664" s="1058"/>
      <c r="EQ664" s="1058"/>
      <c r="ER664" s="1058"/>
      <c r="ES664" s="1058"/>
      <c r="ET664" s="1058"/>
      <c r="EU664" s="1058"/>
      <c r="EV664" s="1058"/>
      <c r="EW664" s="1058"/>
      <c r="EX664" s="1058"/>
      <c r="EY664" s="1058"/>
      <c r="EZ664" s="1058"/>
      <c r="FA664" s="1058"/>
      <c r="FB664" s="1058"/>
      <c r="FC664" s="1058"/>
      <c r="FD664" s="1058"/>
      <c r="FE664" s="1058"/>
      <c r="FF664" s="1058"/>
      <c r="FG664" s="1058"/>
      <c r="FH664" s="1058"/>
      <c r="FI664" s="1058"/>
      <c r="FJ664" s="1058"/>
      <c r="FK664" s="1058"/>
      <c r="FL664" s="1058"/>
      <c r="FM664" s="1058"/>
      <c r="FN664" s="1058"/>
      <c r="FO664" s="1058"/>
      <c r="FP664" s="1058"/>
      <c r="FQ664" s="1058"/>
      <c r="FR664" s="1058"/>
      <c r="FS664" s="1058"/>
      <c r="FT664" s="1058"/>
      <c r="FU664" s="1058"/>
      <c r="FV664" s="1058"/>
      <c r="FW664" s="1058"/>
      <c r="FX664" s="1058"/>
      <c r="FY664" s="1058"/>
      <c r="FZ664" s="1058"/>
      <c r="GA664" s="1058"/>
      <c r="GB664" s="1058"/>
      <c r="GC664" s="1058"/>
      <c r="GD664" s="1058"/>
      <c r="GE664" s="1058"/>
      <c r="GF664" s="1058"/>
      <c r="GG664" s="1058"/>
      <c r="GH664" s="1058"/>
      <c r="GI664" s="1058"/>
      <c r="GJ664" s="1058"/>
      <c r="GK664" s="1058"/>
      <c r="GL664" s="1058"/>
      <c r="GM664" s="1058"/>
      <c r="GN664" s="1058"/>
      <c r="GO664" s="1058"/>
      <c r="GP664" s="1058"/>
      <c r="GQ664" s="1058"/>
      <c r="GR664" s="1058"/>
      <c r="GS664" s="1058"/>
      <c r="GT664" s="1058"/>
      <c r="GU664" s="1058"/>
      <c r="GV664" s="1058"/>
      <c r="GW664" s="1058"/>
      <c r="GX664" s="1058"/>
      <c r="GY664" s="1058"/>
      <c r="GZ664" s="1058"/>
      <c r="HA664" s="1058"/>
      <c r="HB664" s="1058"/>
      <c r="HC664" s="1058"/>
      <c r="HD664" s="1058"/>
      <c r="HE664" s="1058"/>
      <c r="HF664" s="1058"/>
      <c r="HG664" s="1058"/>
      <c r="HH664" s="1058"/>
      <c r="HI664" s="1058"/>
      <c r="HJ664" s="1058"/>
      <c r="HK664" s="1058"/>
      <c r="HL664" s="1058"/>
      <c r="HM664" s="1058"/>
      <c r="HN664" s="1058"/>
      <c r="HO664" s="1058"/>
      <c r="HP664" s="1058"/>
      <c r="HQ664" s="1058"/>
      <c r="HR664" s="1058"/>
      <c r="HS664" s="1058"/>
      <c r="HT664" s="1058"/>
      <c r="HU664" s="1058"/>
      <c r="HV664" s="1058"/>
      <c r="HW664" s="1058"/>
      <c r="HX664" s="1058"/>
      <c r="HY664" s="1058"/>
      <c r="HZ664" s="1058"/>
      <c r="IA664" s="1058"/>
      <c r="IB664" s="1058"/>
      <c r="IC664" s="1058"/>
      <c r="ID664" s="1058"/>
      <c r="IE664" s="1058"/>
      <c r="IF664" s="1058"/>
      <c r="IG664" s="1058"/>
      <c r="IH664" s="1058"/>
      <c r="II664" s="1058"/>
      <c r="IJ664" s="1058"/>
      <c r="IK664" s="1058"/>
      <c r="IL664" s="1058"/>
      <c r="IM664" s="1058"/>
      <c r="IN664" s="1058"/>
      <c r="IO664" s="1058"/>
      <c r="IP664" s="1058"/>
      <c r="IQ664" s="1058"/>
      <c r="IR664" s="1058"/>
    </row>
    <row r="665" spans="1:252">
      <c r="A665" s="1421" t="s">
        <v>1458</v>
      </c>
      <c r="B665" s="1430" t="s">
        <v>1624</v>
      </c>
      <c r="C665" s="1419"/>
      <c r="D665" s="1450"/>
      <c r="E665" s="1450"/>
      <c r="F665" s="1526"/>
      <c r="G665" s="1407"/>
      <c r="H665" s="1058"/>
      <c r="I665" s="1058"/>
      <c r="J665" s="1058"/>
      <c r="K665" s="1058"/>
      <c r="L665" s="1058"/>
      <c r="M665" s="1058"/>
      <c r="N665" s="1058"/>
      <c r="O665" s="1058"/>
      <c r="P665" s="1058"/>
      <c r="Q665" s="1058"/>
      <c r="R665" s="1058"/>
      <c r="S665" s="1058"/>
      <c r="T665" s="1058"/>
      <c r="U665" s="1058"/>
      <c r="V665" s="1058"/>
      <c r="W665" s="1058"/>
      <c r="X665" s="1058"/>
      <c r="Y665" s="1058"/>
      <c r="Z665" s="1058"/>
      <c r="AA665" s="1058"/>
      <c r="AB665" s="1058"/>
      <c r="AC665" s="1058"/>
      <c r="AD665" s="1058"/>
      <c r="AE665" s="1058"/>
      <c r="AF665" s="1058"/>
      <c r="AG665" s="1058"/>
      <c r="AH665" s="1058"/>
      <c r="AI665" s="1058"/>
      <c r="AJ665" s="1058"/>
      <c r="AK665" s="1058"/>
      <c r="AL665" s="1058"/>
      <c r="AM665" s="1058"/>
      <c r="AN665" s="1058"/>
      <c r="AO665" s="1058"/>
      <c r="AP665" s="1058"/>
      <c r="AQ665" s="1058"/>
      <c r="AR665" s="1058"/>
      <c r="AS665" s="1058"/>
      <c r="AT665" s="1058"/>
      <c r="AU665" s="1058"/>
      <c r="AV665" s="1058"/>
      <c r="AW665" s="1058"/>
      <c r="AX665" s="1058"/>
      <c r="AY665" s="1058"/>
      <c r="AZ665" s="1058"/>
      <c r="BA665" s="1058"/>
      <c r="BB665" s="1058"/>
      <c r="BC665" s="1058"/>
      <c r="BD665" s="1058"/>
      <c r="BE665" s="1058"/>
      <c r="BF665" s="1058"/>
      <c r="BG665" s="1058"/>
      <c r="BH665" s="1058"/>
      <c r="BI665" s="1058"/>
      <c r="BJ665" s="1058"/>
      <c r="BK665" s="1058"/>
      <c r="BL665" s="1058"/>
      <c r="BM665" s="1058"/>
      <c r="BN665" s="1058"/>
      <c r="BO665" s="1058"/>
      <c r="BP665" s="1058"/>
      <c r="BQ665" s="1058"/>
      <c r="BR665" s="1058"/>
      <c r="BS665" s="1058"/>
      <c r="BT665" s="1058"/>
      <c r="BU665" s="1058"/>
      <c r="BV665" s="1058"/>
      <c r="BW665" s="1058"/>
      <c r="BX665" s="1058"/>
      <c r="BY665" s="1058"/>
      <c r="BZ665" s="1058"/>
      <c r="CA665" s="1058"/>
      <c r="CB665" s="1058"/>
      <c r="CC665" s="1058"/>
      <c r="CD665" s="1058"/>
      <c r="CE665" s="1058"/>
      <c r="CF665" s="1058"/>
      <c r="CG665" s="1058"/>
      <c r="CH665" s="1058"/>
      <c r="CI665" s="1058"/>
      <c r="CJ665" s="1058"/>
      <c r="CK665" s="1058"/>
      <c r="CL665" s="1058"/>
      <c r="CM665" s="1058"/>
      <c r="CN665" s="1058"/>
      <c r="CO665" s="1058"/>
      <c r="CP665" s="1058"/>
      <c r="CQ665" s="1058"/>
      <c r="CR665" s="1058"/>
      <c r="CS665" s="1058"/>
      <c r="CT665" s="1058"/>
      <c r="CU665" s="1058"/>
      <c r="CV665" s="1058"/>
      <c r="CW665" s="1058"/>
      <c r="CX665" s="1058"/>
      <c r="CY665" s="1058"/>
      <c r="CZ665" s="1058"/>
      <c r="DA665" s="1058"/>
      <c r="DB665" s="1058"/>
      <c r="DC665" s="1058"/>
      <c r="DD665" s="1058"/>
      <c r="DE665" s="1058"/>
      <c r="DF665" s="1058"/>
      <c r="DG665" s="1058"/>
      <c r="DH665" s="1058"/>
      <c r="DI665" s="1058"/>
      <c r="DJ665" s="1058"/>
      <c r="DK665" s="1058"/>
      <c r="DL665" s="1058"/>
      <c r="DM665" s="1058"/>
      <c r="DN665" s="1058"/>
      <c r="DO665" s="1058"/>
      <c r="DP665" s="1058"/>
      <c r="DQ665" s="1058"/>
      <c r="DR665" s="1058"/>
      <c r="DS665" s="1058"/>
      <c r="DT665" s="1058"/>
      <c r="DU665" s="1058"/>
      <c r="DV665" s="1058"/>
      <c r="DW665" s="1058"/>
      <c r="DX665" s="1058"/>
      <c r="DY665" s="1058"/>
      <c r="DZ665" s="1058"/>
      <c r="EA665" s="1058"/>
      <c r="EB665" s="1058"/>
      <c r="EC665" s="1058"/>
      <c r="ED665" s="1058"/>
      <c r="EE665" s="1058"/>
      <c r="EF665" s="1058"/>
      <c r="EG665" s="1058"/>
      <c r="EH665" s="1058"/>
      <c r="EI665" s="1058"/>
      <c r="EJ665" s="1058"/>
      <c r="EK665" s="1058"/>
      <c r="EL665" s="1058"/>
      <c r="EM665" s="1058"/>
      <c r="EN665" s="1058"/>
      <c r="EO665" s="1058"/>
      <c r="EP665" s="1058"/>
      <c r="EQ665" s="1058"/>
      <c r="ER665" s="1058"/>
      <c r="ES665" s="1058"/>
      <c r="ET665" s="1058"/>
      <c r="EU665" s="1058"/>
      <c r="EV665" s="1058"/>
      <c r="EW665" s="1058"/>
      <c r="EX665" s="1058"/>
      <c r="EY665" s="1058"/>
      <c r="EZ665" s="1058"/>
      <c r="FA665" s="1058"/>
      <c r="FB665" s="1058"/>
      <c r="FC665" s="1058"/>
      <c r="FD665" s="1058"/>
      <c r="FE665" s="1058"/>
      <c r="FF665" s="1058"/>
      <c r="FG665" s="1058"/>
      <c r="FH665" s="1058"/>
      <c r="FI665" s="1058"/>
      <c r="FJ665" s="1058"/>
      <c r="FK665" s="1058"/>
      <c r="FL665" s="1058"/>
      <c r="FM665" s="1058"/>
      <c r="FN665" s="1058"/>
      <c r="FO665" s="1058"/>
      <c r="FP665" s="1058"/>
      <c r="FQ665" s="1058"/>
      <c r="FR665" s="1058"/>
      <c r="FS665" s="1058"/>
      <c r="FT665" s="1058"/>
      <c r="FU665" s="1058"/>
      <c r="FV665" s="1058"/>
      <c r="FW665" s="1058"/>
      <c r="FX665" s="1058"/>
      <c r="FY665" s="1058"/>
      <c r="FZ665" s="1058"/>
      <c r="GA665" s="1058"/>
      <c r="GB665" s="1058"/>
      <c r="GC665" s="1058"/>
      <c r="GD665" s="1058"/>
      <c r="GE665" s="1058"/>
      <c r="GF665" s="1058"/>
      <c r="GG665" s="1058"/>
      <c r="GH665" s="1058"/>
      <c r="GI665" s="1058"/>
      <c r="GJ665" s="1058"/>
      <c r="GK665" s="1058"/>
      <c r="GL665" s="1058"/>
      <c r="GM665" s="1058"/>
      <c r="GN665" s="1058"/>
      <c r="GO665" s="1058"/>
      <c r="GP665" s="1058"/>
      <c r="GQ665" s="1058"/>
      <c r="GR665" s="1058"/>
      <c r="GS665" s="1058"/>
      <c r="GT665" s="1058"/>
      <c r="GU665" s="1058"/>
      <c r="GV665" s="1058"/>
      <c r="GW665" s="1058"/>
      <c r="GX665" s="1058"/>
      <c r="GY665" s="1058"/>
      <c r="GZ665" s="1058"/>
      <c r="HA665" s="1058"/>
      <c r="HB665" s="1058"/>
      <c r="HC665" s="1058"/>
      <c r="HD665" s="1058"/>
      <c r="HE665" s="1058"/>
      <c r="HF665" s="1058"/>
      <c r="HG665" s="1058"/>
      <c r="HH665" s="1058"/>
      <c r="HI665" s="1058"/>
      <c r="HJ665" s="1058"/>
      <c r="HK665" s="1058"/>
      <c r="HL665" s="1058"/>
      <c r="HM665" s="1058"/>
      <c r="HN665" s="1058"/>
      <c r="HO665" s="1058"/>
      <c r="HP665" s="1058"/>
      <c r="HQ665" s="1058"/>
      <c r="HR665" s="1058"/>
      <c r="HS665" s="1058"/>
      <c r="HT665" s="1058"/>
      <c r="HU665" s="1058"/>
      <c r="HV665" s="1058"/>
      <c r="HW665" s="1058"/>
      <c r="HX665" s="1058"/>
      <c r="HY665" s="1058"/>
      <c r="HZ665" s="1058"/>
      <c r="IA665" s="1058"/>
      <c r="IB665" s="1058"/>
      <c r="IC665" s="1058"/>
      <c r="ID665" s="1058"/>
      <c r="IE665" s="1058"/>
      <c r="IF665" s="1058"/>
      <c r="IG665" s="1058"/>
      <c r="IH665" s="1058"/>
      <c r="II665" s="1058"/>
      <c r="IJ665" s="1058"/>
      <c r="IK665" s="1058"/>
      <c r="IL665" s="1058"/>
      <c r="IM665" s="1058"/>
      <c r="IN665" s="1058"/>
      <c r="IO665" s="1058"/>
      <c r="IP665" s="1058"/>
      <c r="IQ665" s="1058"/>
      <c r="IR665" s="1058"/>
    </row>
    <row r="666" spans="1:252" ht="38.25">
      <c r="A666" s="1421" t="s">
        <v>1623</v>
      </c>
      <c r="B666" s="1454" t="s">
        <v>1622</v>
      </c>
      <c r="C666" s="1419"/>
      <c r="D666" s="703"/>
      <c r="E666" s="1424"/>
      <c r="F666" s="1526"/>
      <c r="G666" s="1407"/>
      <c r="H666" s="1058"/>
      <c r="I666" s="1058"/>
      <c r="J666" s="1058"/>
      <c r="K666" s="1058"/>
      <c r="L666" s="1058"/>
      <c r="M666" s="1058"/>
      <c r="N666" s="1058"/>
      <c r="O666" s="1058"/>
      <c r="P666" s="1058"/>
      <c r="Q666" s="1058"/>
      <c r="R666" s="1058"/>
      <c r="S666" s="1058"/>
      <c r="T666" s="1058"/>
      <c r="U666" s="1058"/>
      <c r="V666" s="1058"/>
      <c r="W666" s="1058"/>
      <c r="X666" s="1058"/>
      <c r="Y666" s="1058"/>
      <c r="Z666" s="1058"/>
      <c r="AA666" s="1058"/>
      <c r="AB666" s="1058"/>
      <c r="AC666" s="1058"/>
      <c r="AD666" s="1058"/>
      <c r="AE666" s="1058"/>
      <c r="AF666" s="1058"/>
      <c r="AG666" s="1058"/>
      <c r="AH666" s="1058"/>
      <c r="AI666" s="1058"/>
      <c r="AJ666" s="1058"/>
      <c r="AK666" s="1058"/>
      <c r="AL666" s="1058"/>
      <c r="AM666" s="1058"/>
      <c r="AN666" s="1058"/>
      <c r="AO666" s="1058"/>
      <c r="AP666" s="1058"/>
      <c r="AQ666" s="1058"/>
      <c r="AR666" s="1058"/>
      <c r="AS666" s="1058"/>
      <c r="AT666" s="1058"/>
      <c r="AU666" s="1058"/>
      <c r="AV666" s="1058"/>
      <c r="AW666" s="1058"/>
      <c r="AX666" s="1058"/>
      <c r="AY666" s="1058"/>
      <c r="AZ666" s="1058"/>
      <c r="BA666" s="1058"/>
      <c r="BB666" s="1058"/>
      <c r="BC666" s="1058"/>
      <c r="BD666" s="1058"/>
      <c r="BE666" s="1058"/>
      <c r="BF666" s="1058"/>
      <c r="BG666" s="1058"/>
      <c r="BH666" s="1058"/>
      <c r="BI666" s="1058"/>
      <c r="BJ666" s="1058"/>
      <c r="BK666" s="1058"/>
      <c r="BL666" s="1058"/>
      <c r="BM666" s="1058"/>
      <c r="BN666" s="1058"/>
      <c r="BO666" s="1058"/>
      <c r="BP666" s="1058"/>
      <c r="BQ666" s="1058"/>
      <c r="BR666" s="1058"/>
      <c r="BS666" s="1058"/>
      <c r="BT666" s="1058"/>
      <c r="BU666" s="1058"/>
      <c r="BV666" s="1058"/>
      <c r="BW666" s="1058"/>
      <c r="BX666" s="1058"/>
      <c r="BY666" s="1058"/>
      <c r="BZ666" s="1058"/>
      <c r="CA666" s="1058"/>
      <c r="CB666" s="1058"/>
      <c r="CC666" s="1058"/>
      <c r="CD666" s="1058"/>
      <c r="CE666" s="1058"/>
      <c r="CF666" s="1058"/>
      <c r="CG666" s="1058"/>
      <c r="CH666" s="1058"/>
      <c r="CI666" s="1058"/>
      <c r="CJ666" s="1058"/>
      <c r="CK666" s="1058"/>
      <c r="CL666" s="1058"/>
      <c r="CM666" s="1058"/>
      <c r="CN666" s="1058"/>
      <c r="CO666" s="1058"/>
      <c r="CP666" s="1058"/>
      <c r="CQ666" s="1058"/>
      <c r="CR666" s="1058"/>
      <c r="CS666" s="1058"/>
      <c r="CT666" s="1058"/>
      <c r="CU666" s="1058"/>
      <c r="CV666" s="1058"/>
      <c r="CW666" s="1058"/>
      <c r="CX666" s="1058"/>
      <c r="CY666" s="1058"/>
      <c r="CZ666" s="1058"/>
      <c r="DA666" s="1058"/>
      <c r="DB666" s="1058"/>
      <c r="DC666" s="1058"/>
      <c r="DD666" s="1058"/>
      <c r="DE666" s="1058"/>
      <c r="DF666" s="1058"/>
      <c r="DG666" s="1058"/>
      <c r="DH666" s="1058"/>
      <c r="DI666" s="1058"/>
      <c r="DJ666" s="1058"/>
      <c r="DK666" s="1058"/>
      <c r="DL666" s="1058"/>
      <c r="DM666" s="1058"/>
      <c r="DN666" s="1058"/>
      <c r="DO666" s="1058"/>
      <c r="DP666" s="1058"/>
      <c r="DQ666" s="1058"/>
      <c r="DR666" s="1058"/>
      <c r="DS666" s="1058"/>
      <c r="DT666" s="1058"/>
      <c r="DU666" s="1058"/>
      <c r="DV666" s="1058"/>
      <c r="DW666" s="1058"/>
      <c r="DX666" s="1058"/>
      <c r="DY666" s="1058"/>
      <c r="DZ666" s="1058"/>
      <c r="EA666" s="1058"/>
      <c r="EB666" s="1058"/>
      <c r="EC666" s="1058"/>
      <c r="ED666" s="1058"/>
      <c r="EE666" s="1058"/>
      <c r="EF666" s="1058"/>
      <c r="EG666" s="1058"/>
      <c r="EH666" s="1058"/>
      <c r="EI666" s="1058"/>
      <c r="EJ666" s="1058"/>
      <c r="EK666" s="1058"/>
      <c r="EL666" s="1058"/>
      <c r="EM666" s="1058"/>
      <c r="EN666" s="1058"/>
      <c r="EO666" s="1058"/>
      <c r="EP666" s="1058"/>
      <c r="EQ666" s="1058"/>
      <c r="ER666" s="1058"/>
      <c r="ES666" s="1058"/>
      <c r="ET666" s="1058"/>
      <c r="EU666" s="1058"/>
      <c r="EV666" s="1058"/>
      <c r="EW666" s="1058"/>
      <c r="EX666" s="1058"/>
      <c r="EY666" s="1058"/>
      <c r="EZ666" s="1058"/>
      <c r="FA666" s="1058"/>
      <c r="FB666" s="1058"/>
      <c r="FC666" s="1058"/>
      <c r="FD666" s="1058"/>
      <c r="FE666" s="1058"/>
      <c r="FF666" s="1058"/>
      <c r="FG666" s="1058"/>
      <c r="FH666" s="1058"/>
      <c r="FI666" s="1058"/>
      <c r="FJ666" s="1058"/>
      <c r="FK666" s="1058"/>
      <c r="FL666" s="1058"/>
      <c r="FM666" s="1058"/>
      <c r="FN666" s="1058"/>
      <c r="FO666" s="1058"/>
      <c r="FP666" s="1058"/>
      <c r="FQ666" s="1058"/>
      <c r="FR666" s="1058"/>
      <c r="FS666" s="1058"/>
      <c r="FT666" s="1058"/>
      <c r="FU666" s="1058"/>
      <c r="FV666" s="1058"/>
      <c r="FW666" s="1058"/>
      <c r="FX666" s="1058"/>
      <c r="FY666" s="1058"/>
      <c r="FZ666" s="1058"/>
      <c r="GA666" s="1058"/>
      <c r="GB666" s="1058"/>
      <c r="GC666" s="1058"/>
      <c r="GD666" s="1058"/>
      <c r="GE666" s="1058"/>
      <c r="GF666" s="1058"/>
      <c r="GG666" s="1058"/>
      <c r="GH666" s="1058"/>
      <c r="GI666" s="1058"/>
      <c r="GJ666" s="1058"/>
      <c r="GK666" s="1058"/>
      <c r="GL666" s="1058"/>
      <c r="GM666" s="1058"/>
      <c r="GN666" s="1058"/>
      <c r="GO666" s="1058"/>
      <c r="GP666" s="1058"/>
      <c r="GQ666" s="1058"/>
      <c r="GR666" s="1058"/>
      <c r="GS666" s="1058"/>
      <c r="GT666" s="1058"/>
      <c r="GU666" s="1058"/>
      <c r="GV666" s="1058"/>
      <c r="GW666" s="1058"/>
      <c r="GX666" s="1058"/>
      <c r="GY666" s="1058"/>
      <c r="GZ666" s="1058"/>
      <c r="HA666" s="1058"/>
      <c r="HB666" s="1058"/>
      <c r="HC666" s="1058"/>
      <c r="HD666" s="1058"/>
      <c r="HE666" s="1058"/>
      <c r="HF666" s="1058"/>
      <c r="HG666" s="1058"/>
      <c r="HH666" s="1058"/>
      <c r="HI666" s="1058"/>
      <c r="HJ666" s="1058"/>
      <c r="HK666" s="1058"/>
      <c r="HL666" s="1058"/>
      <c r="HM666" s="1058"/>
      <c r="HN666" s="1058"/>
      <c r="HO666" s="1058"/>
      <c r="HP666" s="1058"/>
      <c r="HQ666" s="1058"/>
      <c r="HR666" s="1058"/>
      <c r="HS666" s="1058"/>
      <c r="HT666" s="1058"/>
      <c r="HU666" s="1058"/>
      <c r="HV666" s="1058"/>
      <c r="HW666" s="1058"/>
      <c r="HX666" s="1058"/>
      <c r="HY666" s="1058"/>
      <c r="HZ666" s="1058"/>
      <c r="IA666" s="1058"/>
      <c r="IB666" s="1058"/>
      <c r="IC666" s="1058"/>
      <c r="ID666" s="1058"/>
      <c r="IE666" s="1058"/>
      <c r="IF666" s="1058"/>
      <c r="IG666" s="1058"/>
      <c r="IH666" s="1058"/>
      <c r="II666" s="1058"/>
      <c r="IJ666" s="1058"/>
      <c r="IK666" s="1058"/>
      <c r="IL666" s="1058"/>
      <c r="IM666" s="1058"/>
      <c r="IN666" s="1058"/>
      <c r="IO666" s="1058"/>
      <c r="IP666" s="1058"/>
      <c r="IQ666" s="1058"/>
      <c r="IR666" s="1058"/>
    </row>
    <row r="667" spans="1:252">
      <c r="A667" s="1421"/>
      <c r="B667" s="1430" t="s">
        <v>1621</v>
      </c>
      <c r="C667" s="1419"/>
      <c r="D667" s="703"/>
      <c r="E667" s="1424"/>
      <c r="F667" s="1526"/>
      <c r="G667" s="1407"/>
      <c r="H667" s="1058"/>
      <c r="I667" s="1058"/>
      <c r="J667" s="1058"/>
      <c r="K667" s="1058"/>
      <c r="L667" s="1058"/>
      <c r="M667" s="1058"/>
      <c r="N667" s="1058"/>
      <c r="O667" s="1058"/>
      <c r="P667" s="1058"/>
      <c r="Q667" s="1058"/>
      <c r="R667" s="1058"/>
      <c r="S667" s="1058"/>
      <c r="T667" s="1058"/>
      <c r="U667" s="1058"/>
      <c r="V667" s="1058"/>
      <c r="W667" s="1058"/>
      <c r="X667" s="1058"/>
      <c r="Y667" s="1058"/>
      <c r="Z667" s="1058"/>
      <c r="AA667" s="1058"/>
      <c r="AB667" s="1058"/>
      <c r="AC667" s="1058"/>
      <c r="AD667" s="1058"/>
      <c r="AE667" s="1058"/>
      <c r="AF667" s="1058"/>
      <c r="AG667" s="1058"/>
      <c r="AH667" s="1058"/>
      <c r="AI667" s="1058"/>
      <c r="AJ667" s="1058"/>
      <c r="AK667" s="1058"/>
      <c r="AL667" s="1058"/>
      <c r="AM667" s="1058"/>
      <c r="AN667" s="1058"/>
      <c r="AO667" s="1058"/>
      <c r="AP667" s="1058"/>
      <c r="AQ667" s="1058"/>
      <c r="AR667" s="1058"/>
      <c r="AS667" s="1058"/>
      <c r="AT667" s="1058"/>
      <c r="AU667" s="1058"/>
      <c r="AV667" s="1058"/>
      <c r="AW667" s="1058"/>
      <c r="AX667" s="1058"/>
      <c r="AY667" s="1058"/>
      <c r="AZ667" s="1058"/>
      <c r="BA667" s="1058"/>
      <c r="BB667" s="1058"/>
      <c r="BC667" s="1058"/>
      <c r="BD667" s="1058"/>
      <c r="BE667" s="1058"/>
      <c r="BF667" s="1058"/>
      <c r="BG667" s="1058"/>
      <c r="BH667" s="1058"/>
      <c r="BI667" s="1058"/>
      <c r="BJ667" s="1058"/>
      <c r="BK667" s="1058"/>
      <c r="BL667" s="1058"/>
      <c r="BM667" s="1058"/>
      <c r="BN667" s="1058"/>
      <c r="BO667" s="1058"/>
      <c r="BP667" s="1058"/>
      <c r="BQ667" s="1058"/>
      <c r="BR667" s="1058"/>
      <c r="BS667" s="1058"/>
      <c r="BT667" s="1058"/>
      <c r="BU667" s="1058"/>
      <c r="BV667" s="1058"/>
      <c r="BW667" s="1058"/>
      <c r="BX667" s="1058"/>
      <c r="BY667" s="1058"/>
      <c r="BZ667" s="1058"/>
      <c r="CA667" s="1058"/>
      <c r="CB667" s="1058"/>
      <c r="CC667" s="1058"/>
      <c r="CD667" s="1058"/>
      <c r="CE667" s="1058"/>
      <c r="CF667" s="1058"/>
      <c r="CG667" s="1058"/>
      <c r="CH667" s="1058"/>
      <c r="CI667" s="1058"/>
      <c r="CJ667" s="1058"/>
      <c r="CK667" s="1058"/>
      <c r="CL667" s="1058"/>
      <c r="CM667" s="1058"/>
      <c r="CN667" s="1058"/>
      <c r="CO667" s="1058"/>
      <c r="CP667" s="1058"/>
      <c r="CQ667" s="1058"/>
      <c r="CR667" s="1058"/>
      <c r="CS667" s="1058"/>
      <c r="CT667" s="1058"/>
      <c r="CU667" s="1058"/>
      <c r="CV667" s="1058"/>
      <c r="CW667" s="1058"/>
      <c r="CX667" s="1058"/>
      <c r="CY667" s="1058"/>
      <c r="CZ667" s="1058"/>
      <c r="DA667" s="1058"/>
      <c r="DB667" s="1058"/>
      <c r="DC667" s="1058"/>
      <c r="DD667" s="1058"/>
      <c r="DE667" s="1058"/>
      <c r="DF667" s="1058"/>
      <c r="DG667" s="1058"/>
      <c r="DH667" s="1058"/>
      <c r="DI667" s="1058"/>
      <c r="DJ667" s="1058"/>
      <c r="DK667" s="1058"/>
      <c r="DL667" s="1058"/>
      <c r="DM667" s="1058"/>
      <c r="DN667" s="1058"/>
      <c r="DO667" s="1058"/>
      <c r="DP667" s="1058"/>
      <c r="DQ667" s="1058"/>
      <c r="DR667" s="1058"/>
      <c r="DS667" s="1058"/>
      <c r="DT667" s="1058"/>
      <c r="DU667" s="1058"/>
      <c r="DV667" s="1058"/>
      <c r="DW667" s="1058"/>
      <c r="DX667" s="1058"/>
      <c r="DY667" s="1058"/>
      <c r="DZ667" s="1058"/>
      <c r="EA667" s="1058"/>
      <c r="EB667" s="1058"/>
      <c r="EC667" s="1058"/>
      <c r="ED667" s="1058"/>
      <c r="EE667" s="1058"/>
      <c r="EF667" s="1058"/>
      <c r="EG667" s="1058"/>
      <c r="EH667" s="1058"/>
      <c r="EI667" s="1058"/>
      <c r="EJ667" s="1058"/>
      <c r="EK667" s="1058"/>
      <c r="EL667" s="1058"/>
      <c r="EM667" s="1058"/>
      <c r="EN667" s="1058"/>
      <c r="EO667" s="1058"/>
      <c r="EP667" s="1058"/>
      <c r="EQ667" s="1058"/>
      <c r="ER667" s="1058"/>
      <c r="ES667" s="1058"/>
      <c r="ET667" s="1058"/>
      <c r="EU667" s="1058"/>
      <c r="EV667" s="1058"/>
      <c r="EW667" s="1058"/>
      <c r="EX667" s="1058"/>
      <c r="EY667" s="1058"/>
      <c r="EZ667" s="1058"/>
      <c r="FA667" s="1058"/>
      <c r="FB667" s="1058"/>
      <c r="FC667" s="1058"/>
      <c r="FD667" s="1058"/>
      <c r="FE667" s="1058"/>
      <c r="FF667" s="1058"/>
      <c r="FG667" s="1058"/>
      <c r="FH667" s="1058"/>
      <c r="FI667" s="1058"/>
      <c r="FJ667" s="1058"/>
      <c r="FK667" s="1058"/>
      <c r="FL667" s="1058"/>
      <c r="FM667" s="1058"/>
      <c r="FN667" s="1058"/>
      <c r="FO667" s="1058"/>
      <c r="FP667" s="1058"/>
      <c r="FQ667" s="1058"/>
      <c r="FR667" s="1058"/>
      <c r="FS667" s="1058"/>
      <c r="FT667" s="1058"/>
      <c r="FU667" s="1058"/>
      <c r="FV667" s="1058"/>
      <c r="FW667" s="1058"/>
      <c r="FX667" s="1058"/>
      <c r="FY667" s="1058"/>
      <c r="FZ667" s="1058"/>
      <c r="GA667" s="1058"/>
      <c r="GB667" s="1058"/>
      <c r="GC667" s="1058"/>
      <c r="GD667" s="1058"/>
      <c r="GE667" s="1058"/>
      <c r="GF667" s="1058"/>
      <c r="GG667" s="1058"/>
      <c r="GH667" s="1058"/>
      <c r="GI667" s="1058"/>
      <c r="GJ667" s="1058"/>
      <c r="GK667" s="1058"/>
      <c r="GL667" s="1058"/>
      <c r="GM667" s="1058"/>
      <c r="GN667" s="1058"/>
      <c r="GO667" s="1058"/>
      <c r="GP667" s="1058"/>
      <c r="GQ667" s="1058"/>
      <c r="GR667" s="1058"/>
      <c r="GS667" s="1058"/>
      <c r="GT667" s="1058"/>
      <c r="GU667" s="1058"/>
      <c r="GV667" s="1058"/>
      <c r="GW667" s="1058"/>
      <c r="GX667" s="1058"/>
      <c r="GY667" s="1058"/>
      <c r="GZ667" s="1058"/>
      <c r="HA667" s="1058"/>
      <c r="HB667" s="1058"/>
      <c r="HC667" s="1058"/>
      <c r="HD667" s="1058"/>
      <c r="HE667" s="1058"/>
      <c r="HF667" s="1058"/>
      <c r="HG667" s="1058"/>
      <c r="HH667" s="1058"/>
      <c r="HI667" s="1058"/>
      <c r="HJ667" s="1058"/>
      <c r="HK667" s="1058"/>
      <c r="HL667" s="1058"/>
      <c r="HM667" s="1058"/>
      <c r="HN667" s="1058"/>
      <c r="HO667" s="1058"/>
      <c r="HP667" s="1058"/>
      <c r="HQ667" s="1058"/>
      <c r="HR667" s="1058"/>
      <c r="HS667" s="1058"/>
      <c r="HT667" s="1058"/>
      <c r="HU667" s="1058"/>
      <c r="HV667" s="1058"/>
      <c r="HW667" s="1058"/>
      <c r="HX667" s="1058"/>
      <c r="HY667" s="1058"/>
      <c r="HZ667" s="1058"/>
      <c r="IA667" s="1058"/>
      <c r="IB667" s="1058"/>
      <c r="IC667" s="1058"/>
      <c r="ID667" s="1058"/>
      <c r="IE667" s="1058"/>
      <c r="IF667" s="1058"/>
      <c r="IG667" s="1058"/>
      <c r="IH667" s="1058"/>
      <c r="II667" s="1058"/>
      <c r="IJ667" s="1058"/>
      <c r="IK667" s="1058"/>
      <c r="IL667" s="1058"/>
      <c r="IM667" s="1058"/>
      <c r="IN667" s="1058"/>
      <c r="IO667" s="1058"/>
      <c r="IP667" s="1058"/>
      <c r="IQ667" s="1058"/>
      <c r="IR667" s="1058"/>
    </row>
    <row r="668" spans="1:252">
      <c r="A668" s="1421"/>
      <c r="B668" s="1430" t="s">
        <v>1620</v>
      </c>
      <c r="C668" s="1419"/>
      <c r="D668" s="703"/>
      <c r="E668" s="1424"/>
      <c r="F668" s="1526"/>
      <c r="G668" s="1407"/>
      <c r="H668" s="1058"/>
      <c r="I668" s="1058"/>
      <c r="J668" s="1058"/>
      <c r="K668" s="1058"/>
      <c r="L668" s="1058"/>
      <c r="M668" s="1058"/>
      <c r="N668" s="1058"/>
      <c r="O668" s="1058"/>
      <c r="P668" s="1058"/>
      <c r="Q668" s="1058"/>
      <c r="R668" s="1058"/>
      <c r="S668" s="1058"/>
      <c r="T668" s="1058"/>
      <c r="U668" s="1058"/>
      <c r="V668" s="1058"/>
      <c r="W668" s="1058"/>
      <c r="X668" s="1058"/>
      <c r="Y668" s="1058"/>
      <c r="Z668" s="1058"/>
      <c r="AA668" s="1058"/>
      <c r="AB668" s="1058"/>
      <c r="AC668" s="1058"/>
      <c r="AD668" s="1058"/>
      <c r="AE668" s="1058"/>
      <c r="AF668" s="1058"/>
      <c r="AG668" s="1058"/>
      <c r="AH668" s="1058"/>
      <c r="AI668" s="1058"/>
      <c r="AJ668" s="1058"/>
      <c r="AK668" s="1058"/>
      <c r="AL668" s="1058"/>
      <c r="AM668" s="1058"/>
      <c r="AN668" s="1058"/>
      <c r="AO668" s="1058"/>
      <c r="AP668" s="1058"/>
      <c r="AQ668" s="1058"/>
      <c r="AR668" s="1058"/>
      <c r="AS668" s="1058"/>
      <c r="AT668" s="1058"/>
      <c r="AU668" s="1058"/>
      <c r="AV668" s="1058"/>
      <c r="AW668" s="1058"/>
      <c r="AX668" s="1058"/>
      <c r="AY668" s="1058"/>
      <c r="AZ668" s="1058"/>
      <c r="BA668" s="1058"/>
      <c r="BB668" s="1058"/>
      <c r="BC668" s="1058"/>
      <c r="BD668" s="1058"/>
      <c r="BE668" s="1058"/>
      <c r="BF668" s="1058"/>
      <c r="BG668" s="1058"/>
      <c r="BH668" s="1058"/>
      <c r="BI668" s="1058"/>
      <c r="BJ668" s="1058"/>
      <c r="BK668" s="1058"/>
      <c r="BL668" s="1058"/>
      <c r="BM668" s="1058"/>
      <c r="BN668" s="1058"/>
      <c r="BO668" s="1058"/>
      <c r="BP668" s="1058"/>
      <c r="BQ668" s="1058"/>
      <c r="BR668" s="1058"/>
      <c r="BS668" s="1058"/>
      <c r="BT668" s="1058"/>
      <c r="BU668" s="1058"/>
      <c r="BV668" s="1058"/>
      <c r="BW668" s="1058"/>
      <c r="BX668" s="1058"/>
      <c r="BY668" s="1058"/>
      <c r="BZ668" s="1058"/>
      <c r="CA668" s="1058"/>
      <c r="CB668" s="1058"/>
      <c r="CC668" s="1058"/>
      <c r="CD668" s="1058"/>
      <c r="CE668" s="1058"/>
      <c r="CF668" s="1058"/>
      <c r="CG668" s="1058"/>
      <c r="CH668" s="1058"/>
      <c r="CI668" s="1058"/>
      <c r="CJ668" s="1058"/>
      <c r="CK668" s="1058"/>
      <c r="CL668" s="1058"/>
      <c r="CM668" s="1058"/>
      <c r="CN668" s="1058"/>
      <c r="CO668" s="1058"/>
      <c r="CP668" s="1058"/>
      <c r="CQ668" s="1058"/>
      <c r="CR668" s="1058"/>
      <c r="CS668" s="1058"/>
      <c r="CT668" s="1058"/>
      <c r="CU668" s="1058"/>
      <c r="CV668" s="1058"/>
      <c r="CW668" s="1058"/>
      <c r="CX668" s="1058"/>
      <c r="CY668" s="1058"/>
      <c r="CZ668" s="1058"/>
      <c r="DA668" s="1058"/>
      <c r="DB668" s="1058"/>
      <c r="DC668" s="1058"/>
      <c r="DD668" s="1058"/>
      <c r="DE668" s="1058"/>
      <c r="DF668" s="1058"/>
      <c r="DG668" s="1058"/>
      <c r="DH668" s="1058"/>
      <c r="DI668" s="1058"/>
      <c r="DJ668" s="1058"/>
      <c r="DK668" s="1058"/>
      <c r="DL668" s="1058"/>
      <c r="DM668" s="1058"/>
      <c r="DN668" s="1058"/>
      <c r="DO668" s="1058"/>
      <c r="DP668" s="1058"/>
      <c r="DQ668" s="1058"/>
      <c r="DR668" s="1058"/>
      <c r="DS668" s="1058"/>
      <c r="DT668" s="1058"/>
      <c r="DU668" s="1058"/>
      <c r="DV668" s="1058"/>
      <c r="DW668" s="1058"/>
      <c r="DX668" s="1058"/>
      <c r="DY668" s="1058"/>
      <c r="DZ668" s="1058"/>
      <c r="EA668" s="1058"/>
      <c r="EB668" s="1058"/>
      <c r="EC668" s="1058"/>
      <c r="ED668" s="1058"/>
      <c r="EE668" s="1058"/>
      <c r="EF668" s="1058"/>
      <c r="EG668" s="1058"/>
      <c r="EH668" s="1058"/>
      <c r="EI668" s="1058"/>
      <c r="EJ668" s="1058"/>
      <c r="EK668" s="1058"/>
      <c r="EL668" s="1058"/>
      <c r="EM668" s="1058"/>
      <c r="EN668" s="1058"/>
      <c r="EO668" s="1058"/>
      <c r="EP668" s="1058"/>
      <c r="EQ668" s="1058"/>
      <c r="ER668" s="1058"/>
      <c r="ES668" s="1058"/>
      <c r="ET668" s="1058"/>
      <c r="EU668" s="1058"/>
      <c r="EV668" s="1058"/>
      <c r="EW668" s="1058"/>
      <c r="EX668" s="1058"/>
      <c r="EY668" s="1058"/>
      <c r="EZ668" s="1058"/>
      <c r="FA668" s="1058"/>
      <c r="FB668" s="1058"/>
      <c r="FC668" s="1058"/>
      <c r="FD668" s="1058"/>
      <c r="FE668" s="1058"/>
      <c r="FF668" s="1058"/>
      <c r="FG668" s="1058"/>
      <c r="FH668" s="1058"/>
      <c r="FI668" s="1058"/>
      <c r="FJ668" s="1058"/>
      <c r="FK668" s="1058"/>
      <c r="FL668" s="1058"/>
      <c r="FM668" s="1058"/>
      <c r="FN668" s="1058"/>
      <c r="FO668" s="1058"/>
      <c r="FP668" s="1058"/>
      <c r="FQ668" s="1058"/>
      <c r="FR668" s="1058"/>
      <c r="FS668" s="1058"/>
      <c r="FT668" s="1058"/>
      <c r="FU668" s="1058"/>
      <c r="FV668" s="1058"/>
      <c r="FW668" s="1058"/>
      <c r="FX668" s="1058"/>
      <c r="FY668" s="1058"/>
      <c r="FZ668" s="1058"/>
      <c r="GA668" s="1058"/>
      <c r="GB668" s="1058"/>
      <c r="GC668" s="1058"/>
      <c r="GD668" s="1058"/>
      <c r="GE668" s="1058"/>
      <c r="GF668" s="1058"/>
      <c r="GG668" s="1058"/>
      <c r="GH668" s="1058"/>
      <c r="GI668" s="1058"/>
      <c r="GJ668" s="1058"/>
      <c r="GK668" s="1058"/>
      <c r="GL668" s="1058"/>
      <c r="GM668" s="1058"/>
      <c r="GN668" s="1058"/>
      <c r="GO668" s="1058"/>
      <c r="GP668" s="1058"/>
      <c r="GQ668" s="1058"/>
      <c r="GR668" s="1058"/>
      <c r="GS668" s="1058"/>
      <c r="GT668" s="1058"/>
      <c r="GU668" s="1058"/>
      <c r="GV668" s="1058"/>
      <c r="GW668" s="1058"/>
      <c r="GX668" s="1058"/>
      <c r="GY668" s="1058"/>
      <c r="GZ668" s="1058"/>
      <c r="HA668" s="1058"/>
      <c r="HB668" s="1058"/>
      <c r="HC668" s="1058"/>
      <c r="HD668" s="1058"/>
      <c r="HE668" s="1058"/>
      <c r="HF668" s="1058"/>
      <c r="HG668" s="1058"/>
      <c r="HH668" s="1058"/>
      <c r="HI668" s="1058"/>
      <c r="HJ668" s="1058"/>
      <c r="HK668" s="1058"/>
      <c r="HL668" s="1058"/>
      <c r="HM668" s="1058"/>
      <c r="HN668" s="1058"/>
      <c r="HO668" s="1058"/>
      <c r="HP668" s="1058"/>
      <c r="HQ668" s="1058"/>
      <c r="HR668" s="1058"/>
      <c r="HS668" s="1058"/>
      <c r="HT668" s="1058"/>
      <c r="HU668" s="1058"/>
      <c r="HV668" s="1058"/>
      <c r="HW668" s="1058"/>
      <c r="HX668" s="1058"/>
      <c r="HY668" s="1058"/>
      <c r="HZ668" s="1058"/>
      <c r="IA668" s="1058"/>
      <c r="IB668" s="1058"/>
      <c r="IC668" s="1058"/>
      <c r="ID668" s="1058"/>
      <c r="IE668" s="1058"/>
      <c r="IF668" s="1058"/>
      <c r="IG668" s="1058"/>
      <c r="IH668" s="1058"/>
      <c r="II668" s="1058"/>
      <c r="IJ668" s="1058"/>
      <c r="IK668" s="1058"/>
      <c r="IL668" s="1058"/>
      <c r="IM668" s="1058"/>
      <c r="IN668" s="1058"/>
      <c r="IO668" s="1058"/>
      <c r="IP668" s="1058"/>
      <c r="IQ668" s="1058"/>
      <c r="IR668" s="1058"/>
    </row>
    <row r="669" spans="1:252" ht="25.5">
      <c r="A669" s="1421"/>
      <c r="B669" s="1430" t="s">
        <v>1619</v>
      </c>
      <c r="C669" s="1419"/>
      <c r="D669" s="703"/>
      <c r="E669" s="1424"/>
      <c r="F669" s="1526"/>
      <c r="G669" s="1407"/>
      <c r="H669" s="1058"/>
      <c r="I669" s="1058"/>
      <c r="J669" s="1058"/>
      <c r="K669" s="1058"/>
      <c r="L669" s="1058"/>
      <c r="M669" s="1058"/>
      <c r="N669" s="1058"/>
      <c r="O669" s="1058"/>
      <c r="P669" s="1058"/>
      <c r="Q669" s="1058"/>
      <c r="R669" s="1058"/>
      <c r="S669" s="1058"/>
      <c r="T669" s="1058"/>
      <c r="U669" s="1058"/>
      <c r="V669" s="1058"/>
      <c r="W669" s="1058"/>
      <c r="X669" s="1058"/>
      <c r="Y669" s="1058"/>
      <c r="Z669" s="1058"/>
      <c r="AA669" s="1058"/>
      <c r="AB669" s="1058"/>
      <c r="AC669" s="1058"/>
      <c r="AD669" s="1058"/>
      <c r="AE669" s="1058"/>
      <c r="AF669" s="1058"/>
      <c r="AG669" s="1058"/>
      <c r="AH669" s="1058"/>
      <c r="AI669" s="1058"/>
      <c r="AJ669" s="1058"/>
      <c r="AK669" s="1058"/>
      <c r="AL669" s="1058"/>
      <c r="AM669" s="1058"/>
      <c r="AN669" s="1058"/>
      <c r="AO669" s="1058"/>
      <c r="AP669" s="1058"/>
      <c r="AQ669" s="1058"/>
      <c r="AR669" s="1058"/>
      <c r="AS669" s="1058"/>
      <c r="AT669" s="1058"/>
      <c r="AU669" s="1058"/>
      <c r="AV669" s="1058"/>
      <c r="AW669" s="1058"/>
      <c r="AX669" s="1058"/>
      <c r="AY669" s="1058"/>
      <c r="AZ669" s="1058"/>
      <c r="BA669" s="1058"/>
      <c r="BB669" s="1058"/>
      <c r="BC669" s="1058"/>
      <c r="BD669" s="1058"/>
      <c r="BE669" s="1058"/>
      <c r="BF669" s="1058"/>
      <c r="BG669" s="1058"/>
      <c r="BH669" s="1058"/>
      <c r="BI669" s="1058"/>
      <c r="BJ669" s="1058"/>
      <c r="BK669" s="1058"/>
      <c r="BL669" s="1058"/>
      <c r="BM669" s="1058"/>
      <c r="BN669" s="1058"/>
      <c r="BO669" s="1058"/>
      <c r="BP669" s="1058"/>
      <c r="BQ669" s="1058"/>
      <c r="BR669" s="1058"/>
      <c r="BS669" s="1058"/>
      <c r="BT669" s="1058"/>
      <c r="BU669" s="1058"/>
      <c r="BV669" s="1058"/>
      <c r="BW669" s="1058"/>
      <c r="BX669" s="1058"/>
      <c r="BY669" s="1058"/>
      <c r="BZ669" s="1058"/>
      <c r="CA669" s="1058"/>
      <c r="CB669" s="1058"/>
      <c r="CC669" s="1058"/>
      <c r="CD669" s="1058"/>
      <c r="CE669" s="1058"/>
      <c r="CF669" s="1058"/>
      <c r="CG669" s="1058"/>
      <c r="CH669" s="1058"/>
      <c r="CI669" s="1058"/>
      <c r="CJ669" s="1058"/>
      <c r="CK669" s="1058"/>
      <c r="CL669" s="1058"/>
      <c r="CM669" s="1058"/>
      <c r="CN669" s="1058"/>
      <c r="CO669" s="1058"/>
      <c r="CP669" s="1058"/>
      <c r="CQ669" s="1058"/>
      <c r="CR669" s="1058"/>
      <c r="CS669" s="1058"/>
      <c r="CT669" s="1058"/>
      <c r="CU669" s="1058"/>
      <c r="CV669" s="1058"/>
      <c r="CW669" s="1058"/>
      <c r="CX669" s="1058"/>
      <c r="CY669" s="1058"/>
      <c r="CZ669" s="1058"/>
      <c r="DA669" s="1058"/>
      <c r="DB669" s="1058"/>
      <c r="DC669" s="1058"/>
      <c r="DD669" s="1058"/>
      <c r="DE669" s="1058"/>
      <c r="DF669" s="1058"/>
      <c r="DG669" s="1058"/>
      <c r="DH669" s="1058"/>
      <c r="DI669" s="1058"/>
      <c r="DJ669" s="1058"/>
      <c r="DK669" s="1058"/>
      <c r="DL669" s="1058"/>
      <c r="DM669" s="1058"/>
      <c r="DN669" s="1058"/>
      <c r="DO669" s="1058"/>
      <c r="DP669" s="1058"/>
      <c r="DQ669" s="1058"/>
      <c r="DR669" s="1058"/>
      <c r="DS669" s="1058"/>
      <c r="DT669" s="1058"/>
      <c r="DU669" s="1058"/>
      <c r="DV669" s="1058"/>
      <c r="DW669" s="1058"/>
      <c r="DX669" s="1058"/>
      <c r="DY669" s="1058"/>
      <c r="DZ669" s="1058"/>
      <c r="EA669" s="1058"/>
      <c r="EB669" s="1058"/>
      <c r="EC669" s="1058"/>
      <c r="ED669" s="1058"/>
      <c r="EE669" s="1058"/>
      <c r="EF669" s="1058"/>
      <c r="EG669" s="1058"/>
      <c r="EH669" s="1058"/>
      <c r="EI669" s="1058"/>
      <c r="EJ669" s="1058"/>
      <c r="EK669" s="1058"/>
      <c r="EL669" s="1058"/>
      <c r="EM669" s="1058"/>
      <c r="EN669" s="1058"/>
      <c r="EO669" s="1058"/>
      <c r="EP669" s="1058"/>
      <c r="EQ669" s="1058"/>
      <c r="ER669" s="1058"/>
      <c r="ES669" s="1058"/>
      <c r="ET669" s="1058"/>
      <c r="EU669" s="1058"/>
      <c r="EV669" s="1058"/>
      <c r="EW669" s="1058"/>
      <c r="EX669" s="1058"/>
      <c r="EY669" s="1058"/>
      <c r="EZ669" s="1058"/>
      <c r="FA669" s="1058"/>
      <c r="FB669" s="1058"/>
      <c r="FC669" s="1058"/>
      <c r="FD669" s="1058"/>
      <c r="FE669" s="1058"/>
      <c r="FF669" s="1058"/>
      <c r="FG669" s="1058"/>
      <c r="FH669" s="1058"/>
      <c r="FI669" s="1058"/>
      <c r="FJ669" s="1058"/>
      <c r="FK669" s="1058"/>
      <c r="FL669" s="1058"/>
      <c r="FM669" s="1058"/>
      <c r="FN669" s="1058"/>
      <c r="FO669" s="1058"/>
      <c r="FP669" s="1058"/>
      <c r="FQ669" s="1058"/>
      <c r="FR669" s="1058"/>
      <c r="FS669" s="1058"/>
      <c r="FT669" s="1058"/>
      <c r="FU669" s="1058"/>
      <c r="FV669" s="1058"/>
      <c r="FW669" s="1058"/>
      <c r="FX669" s="1058"/>
      <c r="FY669" s="1058"/>
      <c r="FZ669" s="1058"/>
      <c r="GA669" s="1058"/>
      <c r="GB669" s="1058"/>
      <c r="GC669" s="1058"/>
      <c r="GD669" s="1058"/>
      <c r="GE669" s="1058"/>
      <c r="GF669" s="1058"/>
      <c r="GG669" s="1058"/>
      <c r="GH669" s="1058"/>
      <c r="GI669" s="1058"/>
      <c r="GJ669" s="1058"/>
      <c r="GK669" s="1058"/>
      <c r="GL669" s="1058"/>
      <c r="GM669" s="1058"/>
      <c r="GN669" s="1058"/>
      <c r="GO669" s="1058"/>
      <c r="GP669" s="1058"/>
      <c r="GQ669" s="1058"/>
      <c r="GR669" s="1058"/>
      <c r="GS669" s="1058"/>
      <c r="GT669" s="1058"/>
      <c r="GU669" s="1058"/>
      <c r="GV669" s="1058"/>
      <c r="GW669" s="1058"/>
      <c r="GX669" s="1058"/>
      <c r="GY669" s="1058"/>
      <c r="GZ669" s="1058"/>
      <c r="HA669" s="1058"/>
      <c r="HB669" s="1058"/>
      <c r="HC669" s="1058"/>
      <c r="HD669" s="1058"/>
      <c r="HE669" s="1058"/>
      <c r="HF669" s="1058"/>
      <c r="HG669" s="1058"/>
      <c r="HH669" s="1058"/>
      <c r="HI669" s="1058"/>
      <c r="HJ669" s="1058"/>
      <c r="HK669" s="1058"/>
      <c r="HL669" s="1058"/>
      <c r="HM669" s="1058"/>
      <c r="HN669" s="1058"/>
      <c r="HO669" s="1058"/>
      <c r="HP669" s="1058"/>
      <c r="HQ669" s="1058"/>
      <c r="HR669" s="1058"/>
      <c r="HS669" s="1058"/>
      <c r="HT669" s="1058"/>
      <c r="HU669" s="1058"/>
      <c r="HV669" s="1058"/>
      <c r="HW669" s="1058"/>
      <c r="HX669" s="1058"/>
      <c r="HY669" s="1058"/>
      <c r="HZ669" s="1058"/>
      <c r="IA669" s="1058"/>
      <c r="IB669" s="1058"/>
      <c r="IC669" s="1058"/>
      <c r="ID669" s="1058"/>
      <c r="IE669" s="1058"/>
      <c r="IF669" s="1058"/>
      <c r="IG669" s="1058"/>
      <c r="IH669" s="1058"/>
      <c r="II669" s="1058"/>
      <c r="IJ669" s="1058"/>
      <c r="IK669" s="1058"/>
      <c r="IL669" s="1058"/>
      <c r="IM669" s="1058"/>
      <c r="IN669" s="1058"/>
      <c r="IO669" s="1058"/>
      <c r="IP669" s="1058"/>
      <c r="IQ669" s="1058"/>
      <c r="IR669" s="1058"/>
    </row>
    <row r="670" spans="1:252">
      <c r="A670" s="1421"/>
      <c r="B670" s="1430" t="s">
        <v>1431</v>
      </c>
      <c r="C670" s="1419"/>
      <c r="D670" s="703"/>
      <c r="E670" s="1424"/>
      <c r="F670" s="1526"/>
      <c r="G670" s="1407"/>
      <c r="H670" s="1058"/>
      <c r="I670" s="1058"/>
      <c r="J670" s="1058"/>
      <c r="K670" s="1058"/>
      <c r="L670" s="1058"/>
      <c r="M670" s="1058"/>
      <c r="N670" s="1058"/>
      <c r="O670" s="1058"/>
      <c r="P670" s="1058"/>
      <c r="Q670" s="1058"/>
      <c r="R670" s="1058"/>
      <c r="S670" s="1058"/>
      <c r="T670" s="1058"/>
      <c r="U670" s="1058"/>
      <c r="V670" s="1058"/>
      <c r="W670" s="1058"/>
      <c r="X670" s="1058"/>
      <c r="Y670" s="1058"/>
      <c r="Z670" s="1058"/>
      <c r="AA670" s="1058"/>
      <c r="AB670" s="1058"/>
      <c r="AC670" s="1058"/>
      <c r="AD670" s="1058"/>
      <c r="AE670" s="1058"/>
      <c r="AF670" s="1058"/>
      <c r="AG670" s="1058"/>
      <c r="AH670" s="1058"/>
      <c r="AI670" s="1058"/>
      <c r="AJ670" s="1058"/>
      <c r="AK670" s="1058"/>
      <c r="AL670" s="1058"/>
      <c r="AM670" s="1058"/>
      <c r="AN670" s="1058"/>
      <c r="AO670" s="1058"/>
      <c r="AP670" s="1058"/>
      <c r="AQ670" s="1058"/>
      <c r="AR670" s="1058"/>
      <c r="AS670" s="1058"/>
      <c r="AT670" s="1058"/>
      <c r="AU670" s="1058"/>
      <c r="AV670" s="1058"/>
      <c r="AW670" s="1058"/>
      <c r="AX670" s="1058"/>
      <c r="AY670" s="1058"/>
      <c r="AZ670" s="1058"/>
      <c r="BA670" s="1058"/>
      <c r="BB670" s="1058"/>
      <c r="BC670" s="1058"/>
      <c r="BD670" s="1058"/>
      <c r="BE670" s="1058"/>
      <c r="BF670" s="1058"/>
      <c r="BG670" s="1058"/>
      <c r="BH670" s="1058"/>
      <c r="BI670" s="1058"/>
      <c r="BJ670" s="1058"/>
      <c r="BK670" s="1058"/>
      <c r="BL670" s="1058"/>
      <c r="BM670" s="1058"/>
      <c r="BN670" s="1058"/>
      <c r="BO670" s="1058"/>
      <c r="BP670" s="1058"/>
      <c r="BQ670" s="1058"/>
      <c r="BR670" s="1058"/>
      <c r="BS670" s="1058"/>
      <c r="BT670" s="1058"/>
      <c r="BU670" s="1058"/>
      <c r="BV670" s="1058"/>
      <c r="BW670" s="1058"/>
      <c r="BX670" s="1058"/>
      <c r="BY670" s="1058"/>
      <c r="BZ670" s="1058"/>
      <c r="CA670" s="1058"/>
      <c r="CB670" s="1058"/>
      <c r="CC670" s="1058"/>
      <c r="CD670" s="1058"/>
      <c r="CE670" s="1058"/>
      <c r="CF670" s="1058"/>
      <c r="CG670" s="1058"/>
      <c r="CH670" s="1058"/>
      <c r="CI670" s="1058"/>
      <c r="CJ670" s="1058"/>
      <c r="CK670" s="1058"/>
      <c r="CL670" s="1058"/>
      <c r="CM670" s="1058"/>
      <c r="CN670" s="1058"/>
      <c r="CO670" s="1058"/>
      <c r="CP670" s="1058"/>
      <c r="CQ670" s="1058"/>
      <c r="CR670" s="1058"/>
      <c r="CS670" s="1058"/>
      <c r="CT670" s="1058"/>
      <c r="CU670" s="1058"/>
      <c r="CV670" s="1058"/>
      <c r="CW670" s="1058"/>
      <c r="CX670" s="1058"/>
      <c r="CY670" s="1058"/>
      <c r="CZ670" s="1058"/>
      <c r="DA670" s="1058"/>
      <c r="DB670" s="1058"/>
      <c r="DC670" s="1058"/>
      <c r="DD670" s="1058"/>
      <c r="DE670" s="1058"/>
      <c r="DF670" s="1058"/>
      <c r="DG670" s="1058"/>
      <c r="DH670" s="1058"/>
      <c r="DI670" s="1058"/>
      <c r="DJ670" s="1058"/>
      <c r="DK670" s="1058"/>
      <c r="DL670" s="1058"/>
      <c r="DM670" s="1058"/>
      <c r="DN670" s="1058"/>
      <c r="DO670" s="1058"/>
      <c r="DP670" s="1058"/>
      <c r="DQ670" s="1058"/>
      <c r="DR670" s="1058"/>
      <c r="DS670" s="1058"/>
      <c r="DT670" s="1058"/>
      <c r="DU670" s="1058"/>
      <c r="DV670" s="1058"/>
      <c r="DW670" s="1058"/>
      <c r="DX670" s="1058"/>
      <c r="DY670" s="1058"/>
      <c r="DZ670" s="1058"/>
      <c r="EA670" s="1058"/>
      <c r="EB670" s="1058"/>
      <c r="EC670" s="1058"/>
      <c r="ED670" s="1058"/>
      <c r="EE670" s="1058"/>
      <c r="EF670" s="1058"/>
      <c r="EG670" s="1058"/>
      <c r="EH670" s="1058"/>
      <c r="EI670" s="1058"/>
      <c r="EJ670" s="1058"/>
      <c r="EK670" s="1058"/>
      <c r="EL670" s="1058"/>
      <c r="EM670" s="1058"/>
      <c r="EN670" s="1058"/>
      <c r="EO670" s="1058"/>
      <c r="EP670" s="1058"/>
      <c r="EQ670" s="1058"/>
      <c r="ER670" s="1058"/>
      <c r="ES670" s="1058"/>
      <c r="ET670" s="1058"/>
      <c r="EU670" s="1058"/>
      <c r="EV670" s="1058"/>
      <c r="EW670" s="1058"/>
      <c r="EX670" s="1058"/>
      <c r="EY670" s="1058"/>
      <c r="EZ670" s="1058"/>
      <c r="FA670" s="1058"/>
      <c r="FB670" s="1058"/>
      <c r="FC670" s="1058"/>
      <c r="FD670" s="1058"/>
      <c r="FE670" s="1058"/>
      <c r="FF670" s="1058"/>
      <c r="FG670" s="1058"/>
      <c r="FH670" s="1058"/>
      <c r="FI670" s="1058"/>
      <c r="FJ670" s="1058"/>
      <c r="FK670" s="1058"/>
      <c r="FL670" s="1058"/>
      <c r="FM670" s="1058"/>
      <c r="FN670" s="1058"/>
      <c r="FO670" s="1058"/>
      <c r="FP670" s="1058"/>
      <c r="FQ670" s="1058"/>
      <c r="FR670" s="1058"/>
      <c r="FS670" s="1058"/>
      <c r="FT670" s="1058"/>
      <c r="FU670" s="1058"/>
      <c r="FV670" s="1058"/>
      <c r="FW670" s="1058"/>
      <c r="FX670" s="1058"/>
      <c r="FY670" s="1058"/>
      <c r="FZ670" s="1058"/>
      <c r="GA670" s="1058"/>
      <c r="GB670" s="1058"/>
      <c r="GC670" s="1058"/>
      <c r="GD670" s="1058"/>
      <c r="GE670" s="1058"/>
      <c r="GF670" s="1058"/>
      <c r="GG670" s="1058"/>
      <c r="GH670" s="1058"/>
      <c r="GI670" s="1058"/>
      <c r="GJ670" s="1058"/>
      <c r="GK670" s="1058"/>
      <c r="GL670" s="1058"/>
      <c r="GM670" s="1058"/>
      <c r="GN670" s="1058"/>
      <c r="GO670" s="1058"/>
      <c r="GP670" s="1058"/>
      <c r="GQ670" s="1058"/>
      <c r="GR670" s="1058"/>
      <c r="GS670" s="1058"/>
      <c r="GT670" s="1058"/>
      <c r="GU670" s="1058"/>
      <c r="GV670" s="1058"/>
      <c r="GW670" s="1058"/>
      <c r="GX670" s="1058"/>
      <c r="GY670" s="1058"/>
      <c r="GZ670" s="1058"/>
      <c r="HA670" s="1058"/>
      <c r="HB670" s="1058"/>
      <c r="HC670" s="1058"/>
      <c r="HD670" s="1058"/>
      <c r="HE670" s="1058"/>
      <c r="HF670" s="1058"/>
      <c r="HG670" s="1058"/>
      <c r="HH670" s="1058"/>
      <c r="HI670" s="1058"/>
      <c r="HJ670" s="1058"/>
      <c r="HK670" s="1058"/>
      <c r="HL670" s="1058"/>
      <c r="HM670" s="1058"/>
      <c r="HN670" s="1058"/>
      <c r="HO670" s="1058"/>
      <c r="HP670" s="1058"/>
      <c r="HQ670" s="1058"/>
      <c r="HR670" s="1058"/>
      <c r="HS670" s="1058"/>
      <c r="HT670" s="1058"/>
      <c r="HU670" s="1058"/>
      <c r="HV670" s="1058"/>
      <c r="HW670" s="1058"/>
      <c r="HX670" s="1058"/>
      <c r="HY670" s="1058"/>
      <c r="HZ670" s="1058"/>
      <c r="IA670" s="1058"/>
      <c r="IB670" s="1058"/>
      <c r="IC670" s="1058"/>
      <c r="ID670" s="1058"/>
      <c r="IE670" s="1058"/>
      <c r="IF670" s="1058"/>
      <c r="IG670" s="1058"/>
      <c r="IH670" s="1058"/>
      <c r="II670" s="1058"/>
      <c r="IJ670" s="1058"/>
      <c r="IK670" s="1058"/>
      <c r="IL670" s="1058"/>
      <c r="IM670" s="1058"/>
      <c r="IN670" s="1058"/>
      <c r="IO670" s="1058"/>
      <c r="IP670" s="1058"/>
      <c r="IQ670" s="1058"/>
      <c r="IR670" s="1058"/>
    </row>
    <row r="671" spans="1:252">
      <c r="A671" s="1421"/>
      <c r="B671" s="1430" t="s">
        <v>1618</v>
      </c>
      <c r="C671" s="1438"/>
      <c r="D671" s="1438" t="s">
        <v>856</v>
      </c>
      <c r="E671" s="1438">
        <v>1</v>
      </c>
      <c r="F671" s="1528"/>
      <c r="G671" s="1230">
        <f>+F671*E671</f>
        <v>0</v>
      </c>
      <c r="H671" s="1058"/>
      <c r="I671" s="1058"/>
      <c r="J671" s="1058"/>
      <c r="K671" s="1058"/>
      <c r="L671" s="1058"/>
      <c r="M671" s="1058"/>
      <c r="N671" s="1058"/>
      <c r="O671" s="1058"/>
      <c r="P671" s="1058"/>
      <c r="Q671" s="1058"/>
      <c r="R671" s="1058"/>
      <c r="S671" s="1058"/>
      <c r="T671" s="1058"/>
      <c r="U671" s="1058"/>
      <c r="V671" s="1058"/>
      <c r="W671" s="1058"/>
      <c r="X671" s="1058"/>
      <c r="Y671" s="1058"/>
      <c r="Z671" s="1058"/>
      <c r="AA671" s="1058"/>
      <c r="AB671" s="1058"/>
      <c r="AC671" s="1058"/>
      <c r="AD671" s="1058"/>
      <c r="AE671" s="1058"/>
      <c r="AF671" s="1058"/>
      <c r="AG671" s="1058"/>
      <c r="AH671" s="1058"/>
      <c r="AI671" s="1058"/>
      <c r="AJ671" s="1058"/>
      <c r="AK671" s="1058"/>
      <c r="AL671" s="1058"/>
      <c r="AM671" s="1058"/>
      <c r="AN671" s="1058"/>
      <c r="AO671" s="1058"/>
      <c r="AP671" s="1058"/>
      <c r="AQ671" s="1058"/>
      <c r="AR671" s="1058"/>
      <c r="AS671" s="1058"/>
      <c r="AT671" s="1058"/>
      <c r="AU671" s="1058"/>
      <c r="AV671" s="1058"/>
      <c r="AW671" s="1058"/>
      <c r="AX671" s="1058"/>
      <c r="AY671" s="1058"/>
      <c r="AZ671" s="1058"/>
      <c r="BA671" s="1058"/>
      <c r="BB671" s="1058"/>
      <c r="BC671" s="1058"/>
      <c r="BD671" s="1058"/>
      <c r="BE671" s="1058"/>
      <c r="BF671" s="1058"/>
      <c r="BG671" s="1058"/>
      <c r="BH671" s="1058"/>
      <c r="BI671" s="1058"/>
      <c r="BJ671" s="1058"/>
      <c r="BK671" s="1058"/>
      <c r="BL671" s="1058"/>
      <c r="BM671" s="1058"/>
      <c r="BN671" s="1058"/>
      <c r="BO671" s="1058"/>
      <c r="BP671" s="1058"/>
      <c r="BQ671" s="1058"/>
      <c r="BR671" s="1058"/>
      <c r="BS671" s="1058"/>
      <c r="BT671" s="1058"/>
      <c r="BU671" s="1058"/>
      <c r="BV671" s="1058"/>
      <c r="BW671" s="1058"/>
      <c r="BX671" s="1058"/>
      <c r="BY671" s="1058"/>
      <c r="BZ671" s="1058"/>
      <c r="CA671" s="1058"/>
      <c r="CB671" s="1058"/>
      <c r="CC671" s="1058"/>
      <c r="CD671" s="1058"/>
      <c r="CE671" s="1058"/>
      <c r="CF671" s="1058"/>
      <c r="CG671" s="1058"/>
      <c r="CH671" s="1058"/>
      <c r="CI671" s="1058"/>
      <c r="CJ671" s="1058"/>
      <c r="CK671" s="1058"/>
      <c r="CL671" s="1058"/>
      <c r="CM671" s="1058"/>
      <c r="CN671" s="1058"/>
      <c r="CO671" s="1058"/>
      <c r="CP671" s="1058"/>
      <c r="CQ671" s="1058"/>
      <c r="CR671" s="1058"/>
      <c r="CS671" s="1058"/>
      <c r="CT671" s="1058"/>
      <c r="CU671" s="1058"/>
      <c r="CV671" s="1058"/>
      <c r="CW671" s="1058"/>
      <c r="CX671" s="1058"/>
      <c r="CY671" s="1058"/>
      <c r="CZ671" s="1058"/>
      <c r="DA671" s="1058"/>
      <c r="DB671" s="1058"/>
      <c r="DC671" s="1058"/>
      <c r="DD671" s="1058"/>
      <c r="DE671" s="1058"/>
      <c r="DF671" s="1058"/>
      <c r="DG671" s="1058"/>
      <c r="DH671" s="1058"/>
      <c r="DI671" s="1058"/>
      <c r="DJ671" s="1058"/>
      <c r="DK671" s="1058"/>
      <c r="DL671" s="1058"/>
      <c r="DM671" s="1058"/>
      <c r="DN671" s="1058"/>
      <c r="DO671" s="1058"/>
      <c r="DP671" s="1058"/>
      <c r="DQ671" s="1058"/>
      <c r="DR671" s="1058"/>
      <c r="DS671" s="1058"/>
      <c r="DT671" s="1058"/>
      <c r="DU671" s="1058"/>
      <c r="DV671" s="1058"/>
      <c r="DW671" s="1058"/>
      <c r="DX671" s="1058"/>
      <c r="DY671" s="1058"/>
      <c r="DZ671" s="1058"/>
      <c r="EA671" s="1058"/>
      <c r="EB671" s="1058"/>
      <c r="EC671" s="1058"/>
      <c r="ED671" s="1058"/>
      <c r="EE671" s="1058"/>
      <c r="EF671" s="1058"/>
      <c r="EG671" s="1058"/>
      <c r="EH671" s="1058"/>
      <c r="EI671" s="1058"/>
      <c r="EJ671" s="1058"/>
      <c r="EK671" s="1058"/>
      <c r="EL671" s="1058"/>
      <c r="EM671" s="1058"/>
      <c r="EN671" s="1058"/>
      <c r="EO671" s="1058"/>
      <c r="EP671" s="1058"/>
      <c r="EQ671" s="1058"/>
      <c r="ER671" s="1058"/>
      <c r="ES671" s="1058"/>
      <c r="ET671" s="1058"/>
      <c r="EU671" s="1058"/>
      <c r="EV671" s="1058"/>
      <c r="EW671" s="1058"/>
      <c r="EX671" s="1058"/>
      <c r="EY671" s="1058"/>
      <c r="EZ671" s="1058"/>
      <c r="FA671" s="1058"/>
      <c r="FB671" s="1058"/>
      <c r="FC671" s="1058"/>
      <c r="FD671" s="1058"/>
      <c r="FE671" s="1058"/>
      <c r="FF671" s="1058"/>
      <c r="FG671" s="1058"/>
      <c r="FH671" s="1058"/>
      <c r="FI671" s="1058"/>
      <c r="FJ671" s="1058"/>
      <c r="FK671" s="1058"/>
      <c r="FL671" s="1058"/>
      <c r="FM671" s="1058"/>
      <c r="FN671" s="1058"/>
      <c r="FO671" s="1058"/>
      <c r="FP671" s="1058"/>
      <c r="FQ671" s="1058"/>
      <c r="FR671" s="1058"/>
      <c r="FS671" s="1058"/>
      <c r="FT671" s="1058"/>
      <c r="FU671" s="1058"/>
      <c r="FV671" s="1058"/>
      <c r="FW671" s="1058"/>
      <c r="FX671" s="1058"/>
      <c r="FY671" s="1058"/>
      <c r="FZ671" s="1058"/>
      <c r="GA671" s="1058"/>
      <c r="GB671" s="1058"/>
      <c r="GC671" s="1058"/>
      <c r="GD671" s="1058"/>
      <c r="GE671" s="1058"/>
      <c r="GF671" s="1058"/>
      <c r="GG671" s="1058"/>
      <c r="GH671" s="1058"/>
      <c r="GI671" s="1058"/>
      <c r="GJ671" s="1058"/>
      <c r="GK671" s="1058"/>
      <c r="GL671" s="1058"/>
      <c r="GM671" s="1058"/>
      <c r="GN671" s="1058"/>
      <c r="GO671" s="1058"/>
      <c r="GP671" s="1058"/>
      <c r="GQ671" s="1058"/>
      <c r="GR671" s="1058"/>
      <c r="GS671" s="1058"/>
      <c r="GT671" s="1058"/>
      <c r="GU671" s="1058"/>
      <c r="GV671" s="1058"/>
      <c r="GW671" s="1058"/>
      <c r="GX671" s="1058"/>
      <c r="GY671" s="1058"/>
      <c r="GZ671" s="1058"/>
      <c r="HA671" s="1058"/>
      <c r="HB671" s="1058"/>
      <c r="HC671" s="1058"/>
      <c r="HD671" s="1058"/>
      <c r="HE671" s="1058"/>
      <c r="HF671" s="1058"/>
      <c r="HG671" s="1058"/>
      <c r="HH671" s="1058"/>
      <c r="HI671" s="1058"/>
      <c r="HJ671" s="1058"/>
      <c r="HK671" s="1058"/>
      <c r="HL671" s="1058"/>
      <c r="HM671" s="1058"/>
      <c r="HN671" s="1058"/>
      <c r="HO671" s="1058"/>
      <c r="HP671" s="1058"/>
      <c r="HQ671" s="1058"/>
      <c r="HR671" s="1058"/>
      <c r="HS671" s="1058"/>
      <c r="HT671" s="1058"/>
      <c r="HU671" s="1058"/>
      <c r="HV671" s="1058"/>
      <c r="HW671" s="1058"/>
      <c r="HX671" s="1058"/>
      <c r="HY671" s="1058"/>
      <c r="HZ671" s="1058"/>
      <c r="IA671" s="1058"/>
      <c r="IB671" s="1058"/>
      <c r="IC671" s="1058"/>
      <c r="ID671" s="1058"/>
      <c r="IE671" s="1058"/>
      <c r="IF671" s="1058"/>
      <c r="IG671" s="1058"/>
      <c r="IH671" s="1058"/>
      <c r="II671" s="1058"/>
      <c r="IJ671" s="1058"/>
      <c r="IK671" s="1058"/>
      <c r="IL671" s="1058"/>
      <c r="IM671" s="1058"/>
      <c r="IN671" s="1058"/>
      <c r="IO671" s="1058"/>
      <c r="IP671" s="1058"/>
      <c r="IQ671" s="1058"/>
      <c r="IR671" s="1058"/>
    </row>
    <row r="672" spans="1:252">
      <c r="A672" s="1421"/>
      <c r="B672" s="1430"/>
      <c r="C672" s="1419"/>
      <c r="D672" s="1450"/>
      <c r="E672" s="1451"/>
      <c r="F672" s="1526"/>
      <c r="G672" s="1407"/>
      <c r="H672" s="1058"/>
      <c r="I672" s="1058"/>
      <c r="J672" s="1058"/>
      <c r="K672" s="1058"/>
      <c r="L672" s="1058"/>
      <c r="M672" s="1058"/>
      <c r="N672" s="1058"/>
      <c r="O672" s="1058"/>
      <c r="P672" s="1058"/>
      <c r="Q672" s="1058"/>
      <c r="R672" s="1058"/>
      <c r="S672" s="1058"/>
      <c r="T672" s="1058"/>
      <c r="U672" s="1058"/>
      <c r="V672" s="1058"/>
      <c r="W672" s="1058"/>
      <c r="X672" s="1058"/>
      <c r="Y672" s="1058"/>
      <c r="Z672" s="1058"/>
      <c r="AA672" s="1058"/>
      <c r="AB672" s="1058"/>
      <c r="AC672" s="1058"/>
      <c r="AD672" s="1058"/>
      <c r="AE672" s="1058"/>
      <c r="AF672" s="1058"/>
      <c r="AG672" s="1058"/>
      <c r="AH672" s="1058"/>
      <c r="AI672" s="1058"/>
      <c r="AJ672" s="1058"/>
      <c r="AK672" s="1058"/>
      <c r="AL672" s="1058"/>
      <c r="AM672" s="1058"/>
      <c r="AN672" s="1058"/>
      <c r="AO672" s="1058"/>
      <c r="AP672" s="1058"/>
      <c r="AQ672" s="1058"/>
      <c r="AR672" s="1058"/>
      <c r="AS672" s="1058"/>
      <c r="AT672" s="1058"/>
      <c r="AU672" s="1058"/>
      <c r="AV672" s="1058"/>
      <c r="AW672" s="1058"/>
      <c r="AX672" s="1058"/>
      <c r="AY672" s="1058"/>
      <c r="AZ672" s="1058"/>
      <c r="BA672" s="1058"/>
      <c r="BB672" s="1058"/>
      <c r="BC672" s="1058"/>
      <c r="BD672" s="1058"/>
      <c r="BE672" s="1058"/>
      <c r="BF672" s="1058"/>
      <c r="BG672" s="1058"/>
      <c r="BH672" s="1058"/>
      <c r="BI672" s="1058"/>
      <c r="BJ672" s="1058"/>
      <c r="BK672" s="1058"/>
      <c r="BL672" s="1058"/>
      <c r="BM672" s="1058"/>
      <c r="BN672" s="1058"/>
      <c r="BO672" s="1058"/>
      <c r="BP672" s="1058"/>
      <c r="BQ672" s="1058"/>
      <c r="BR672" s="1058"/>
      <c r="BS672" s="1058"/>
      <c r="BT672" s="1058"/>
      <c r="BU672" s="1058"/>
      <c r="BV672" s="1058"/>
      <c r="BW672" s="1058"/>
      <c r="BX672" s="1058"/>
      <c r="BY672" s="1058"/>
      <c r="BZ672" s="1058"/>
      <c r="CA672" s="1058"/>
      <c r="CB672" s="1058"/>
      <c r="CC672" s="1058"/>
      <c r="CD672" s="1058"/>
      <c r="CE672" s="1058"/>
      <c r="CF672" s="1058"/>
      <c r="CG672" s="1058"/>
      <c r="CH672" s="1058"/>
      <c r="CI672" s="1058"/>
      <c r="CJ672" s="1058"/>
      <c r="CK672" s="1058"/>
      <c r="CL672" s="1058"/>
      <c r="CM672" s="1058"/>
      <c r="CN672" s="1058"/>
      <c r="CO672" s="1058"/>
      <c r="CP672" s="1058"/>
      <c r="CQ672" s="1058"/>
      <c r="CR672" s="1058"/>
      <c r="CS672" s="1058"/>
      <c r="CT672" s="1058"/>
      <c r="CU672" s="1058"/>
      <c r="CV672" s="1058"/>
      <c r="CW672" s="1058"/>
      <c r="CX672" s="1058"/>
      <c r="CY672" s="1058"/>
      <c r="CZ672" s="1058"/>
      <c r="DA672" s="1058"/>
      <c r="DB672" s="1058"/>
      <c r="DC672" s="1058"/>
      <c r="DD672" s="1058"/>
      <c r="DE672" s="1058"/>
      <c r="DF672" s="1058"/>
      <c r="DG672" s="1058"/>
      <c r="DH672" s="1058"/>
      <c r="DI672" s="1058"/>
      <c r="DJ672" s="1058"/>
      <c r="DK672" s="1058"/>
      <c r="DL672" s="1058"/>
      <c r="DM672" s="1058"/>
      <c r="DN672" s="1058"/>
      <c r="DO672" s="1058"/>
      <c r="DP672" s="1058"/>
      <c r="DQ672" s="1058"/>
      <c r="DR672" s="1058"/>
      <c r="DS672" s="1058"/>
      <c r="DT672" s="1058"/>
      <c r="DU672" s="1058"/>
      <c r="DV672" s="1058"/>
      <c r="DW672" s="1058"/>
      <c r="DX672" s="1058"/>
      <c r="DY672" s="1058"/>
      <c r="DZ672" s="1058"/>
      <c r="EA672" s="1058"/>
      <c r="EB672" s="1058"/>
      <c r="EC672" s="1058"/>
      <c r="ED672" s="1058"/>
      <c r="EE672" s="1058"/>
      <c r="EF672" s="1058"/>
      <c r="EG672" s="1058"/>
      <c r="EH672" s="1058"/>
      <c r="EI672" s="1058"/>
      <c r="EJ672" s="1058"/>
      <c r="EK672" s="1058"/>
      <c r="EL672" s="1058"/>
      <c r="EM672" s="1058"/>
      <c r="EN672" s="1058"/>
      <c r="EO672" s="1058"/>
      <c r="EP672" s="1058"/>
      <c r="EQ672" s="1058"/>
      <c r="ER672" s="1058"/>
      <c r="ES672" s="1058"/>
      <c r="ET672" s="1058"/>
      <c r="EU672" s="1058"/>
      <c r="EV672" s="1058"/>
      <c r="EW672" s="1058"/>
      <c r="EX672" s="1058"/>
      <c r="EY672" s="1058"/>
      <c r="EZ672" s="1058"/>
      <c r="FA672" s="1058"/>
      <c r="FB672" s="1058"/>
      <c r="FC672" s="1058"/>
      <c r="FD672" s="1058"/>
      <c r="FE672" s="1058"/>
      <c r="FF672" s="1058"/>
      <c r="FG672" s="1058"/>
      <c r="FH672" s="1058"/>
      <c r="FI672" s="1058"/>
      <c r="FJ672" s="1058"/>
      <c r="FK672" s="1058"/>
      <c r="FL672" s="1058"/>
      <c r="FM672" s="1058"/>
      <c r="FN672" s="1058"/>
      <c r="FO672" s="1058"/>
      <c r="FP672" s="1058"/>
      <c r="FQ672" s="1058"/>
      <c r="FR672" s="1058"/>
      <c r="FS672" s="1058"/>
      <c r="FT672" s="1058"/>
      <c r="FU672" s="1058"/>
      <c r="FV672" s="1058"/>
      <c r="FW672" s="1058"/>
      <c r="FX672" s="1058"/>
      <c r="FY672" s="1058"/>
      <c r="FZ672" s="1058"/>
      <c r="GA672" s="1058"/>
      <c r="GB672" s="1058"/>
      <c r="GC672" s="1058"/>
      <c r="GD672" s="1058"/>
      <c r="GE672" s="1058"/>
      <c r="GF672" s="1058"/>
      <c r="GG672" s="1058"/>
      <c r="GH672" s="1058"/>
      <c r="GI672" s="1058"/>
      <c r="GJ672" s="1058"/>
      <c r="GK672" s="1058"/>
      <c r="GL672" s="1058"/>
      <c r="GM672" s="1058"/>
      <c r="GN672" s="1058"/>
      <c r="GO672" s="1058"/>
      <c r="GP672" s="1058"/>
      <c r="GQ672" s="1058"/>
      <c r="GR672" s="1058"/>
      <c r="GS672" s="1058"/>
      <c r="GT672" s="1058"/>
      <c r="GU672" s="1058"/>
      <c r="GV672" s="1058"/>
      <c r="GW672" s="1058"/>
      <c r="GX672" s="1058"/>
      <c r="GY672" s="1058"/>
      <c r="GZ672" s="1058"/>
      <c r="HA672" s="1058"/>
      <c r="HB672" s="1058"/>
      <c r="HC672" s="1058"/>
      <c r="HD672" s="1058"/>
      <c r="HE672" s="1058"/>
      <c r="HF672" s="1058"/>
      <c r="HG672" s="1058"/>
      <c r="HH672" s="1058"/>
      <c r="HI672" s="1058"/>
      <c r="HJ672" s="1058"/>
      <c r="HK672" s="1058"/>
      <c r="HL672" s="1058"/>
      <c r="HM672" s="1058"/>
      <c r="HN672" s="1058"/>
      <c r="HO672" s="1058"/>
      <c r="HP672" s="1058"/>
      <c r="HQ672" s="1058"/>
      <c r="HR672" s="1058"/>
      <c r="HS672" s="1058"/>
      <c r="HT672" s="1058"/>
      <c r="HU672" s="1058"/>
      <c r="HV672" s="1058"/>
      <c r="HW672" s="1058"/>
      <c r="HX672" s="1058"/>
      <c r="HY672" s="1058"/>
      <c r="HZ672" s="1058"/>
      <c r="IA672" s="1058"/>
      <c r="IB672" s="1058"/>
      <c r="IC672" s="1058"/>
      <c r="ID672" s="1058"/>
      <c r="IE672" s="1058"/>
      <c r="IF672" s="1058"/>
      <c r="IG672" s="1058"/>
      <c r="IH672" s="1058"/>
      <c r="II672" s="1058"/>
      <c r="IJ672" s="1058"/>
      <c r="IK672" s="1058"/>
      <c r="IL672" s="1058"/>
      <c r="IM672" s="1058"/>
      <c r="IN672" s="1058"/>
      <c r="IO672" s="1058"/>
      <c r="IP672" s="1058"/>
      <c r="IQ672" s="1058"/>
      <c r="IR672" s="1058"/>
    </row>
    <row r="673" spans="1:252">
      <c r="A673" s="1455" t="s">
        <v>1452</v>
      </c>
      <c r="B673" s="1456" t="s">
        <v>1617</v>
      </c>
      <c r="C673" s="1419"/>
      <c r="D673" s="1451"/>
      <c r="E673" s="1441"/>
      <c r="F673" s="1526"/>
      <c r="G673" s="1407"/>
      <c r="H673" s="1058"/>
      <c r="I673" s="1058"/>
      <c r="J673" s="1058"/>
      <c r="K673" s="1058"/>
      <c r="L673" s="1058"/>
      <c r="M673" s="1058"/>
      <c r="N673" s="1058"/>
      <c r="O673" s="1058"/>
      <c r="P673" s="1058"/>
      <c r="Q673" s="1058"/>
      <c r="R673" s="1058"/>
      <c r="S673" s="1058"/>
      <c r="T673" s="1058"/>
      <c r="U673" s="1058"/>
      <c r="V673" s="1058"/>
      <c r="W673" s="1058"/>
      <c r="X673" s="1058"/>
      <c r="Y673" s="1058"/>
      <c r="Z673" s="1058"/>
      <c r="AA673" s="1058"/>
      <c r="AB673" s="1058"/>
      <c r="AC673" s="1058"/>
      <c r="AD673" s="1058"/>
      <c r="AE673" s="1058"/>
      <c r="AF673" s="1058"/>
      <c r="AG673" s="1058"/>
      <c r="AH673" s="1058"/>
      <c r="AI673" s="1058"/>
      <c r="AJ673" s="1058"/>
      <c r="AK673" s="1058"/>
      <c r="AL673" s="1058"/>
      <c r="AM673" s="1058"/>
      <c r="AN673" s="1058"/>
      <c r="AO673" s="1058"/>
      <c r="AP673" s="1058"/>
      <c r="AQ673" s="1058"/>
      <c r="AR673" s="1058"/>
      <c r="AS673" s="1058"/>
      <c r="AT673" s="1058"/>
      <c r="AU673" s="1058"/>
      <c r="AV673" s="1058"/>
      <c r="AW673" s="1058"/>
      <c r="AX673" s="1058"/>
      <c r="AY673" s="1058"/>
      <c r="AZ673" s="1058"/>
      <c r="BA673" s="1058"/>
      <c r="BB673" s="1058"/>
      <c r="BC673" s="1058"/>
      <c r="BD673" s="1058"/>
      <c r="BE673" s="1058"/>
      <c r="BF673" s="1058"/>
      <c r="BG673" s="1058"/>
      <c r="BH673" s="1058"/>
      <c r="BI673" s="1058"/>
      <c r="BJ673" s="1058"/>
      <c r="BK673" s="1058"/>
      <c r="BL673" s="1058"/>
      <c r="BM673" s="1058"/>
      <c r="BN673" s="1058"/>
      <c r="BO673" s="1058"/>
      <c r="BP673" s="1058"/>
      <c r="BQ673" s="1058"/>
      <c r="BR673" s="1058"/>
      <c r="BS673" s="1058"/>
      <c r="BT673" s="1058"/>
      <c r="BU673" s="1058"/>
      <c r="BV673" s="1058"/>
      <c r="BW673" s="1058"/>
      <c r="BX673" s="1058"/>
      <c r="BY673" s="1058"/>
      <c r="BZ673" s="1058"/>
      <c r="CA673" s="1058"/>
      <c r="CB673" s="1058"/>
      <c r="CC673" s="1058"/>
      <c r="CD673" s="1058"/>
      <c r="CE673" s="1058"/>
      <c r="CF673" s="1058"/>
      <c r="CG673" s="1058"/>
      <c r="CH673" s="1058"/>
      <c r="CI673" s="1058"/>
      <c r="CJ673" s="1058"/>
      <c r="CK673" s="1058"/>
      <c r="CL673" s="1058"/>
      <c r="CM673" s="1058"/>
      <c r="CN673" s="1058"/>
      <c r="CO673" s="1058"/>
      <c r="CP673" s="1058"/>
      <c r="CQ673" s="1058"/>
      <c r="CR673" s="1058"/>
      <c r="CS673" s="1058"/>
      <c r="CT673" s="1058"/>
      <c r="CU673" s="1058"/>
      <c r="CV673" s="1058"/>
      <c r="CW673" s="1058"/>
      <c r="CX673" s="1058"/>
      <c r="CY673" s="1058"/>
      <c r="CZ673" s="1058"/>
      <c r="DA673" s="1058"/>
      <c r="DB673" s="1058"/>
      <c r="DC673" s="1058"/>
      <c r="DD673" s="1058"/>
      <c r="DE673" s="1058"/>
      <c r="DF673" s="1058"/>
      <c r="DG673" s="1058"/>
      <c r="DH673" s="1058"/>
      <c r="DI673" s="1058"/>
      <c r="DJ673" s="1058"/>
      <c r="DK673" s="1058"/>
      <c r="DL673" s="1058"/>
      <c r="DM673" s="1058"/>
      <c r="DN673" s="1058"/>
      <c r="DO673" s="1058"/>
      <c r="DP673" s="1058"/>
      <c r="DQ673" s="1058"/>
      <c r="DR673" s="1058"/>
      <c r="DS673" s="1058"/>
      <c r="DT673" s="1058"/>
      <c r="DU673" s="1058"/>
      <c r="DV673" s="1058"/>
      <c r="DW673" s="1058"/>
      <c r="DX673" s="1058"/>
      <c r="DY673" s="1058"/>
      <c r="DZ673" s="1058"/>
      <c r="EA673" s="1058"/>
      <c r="EB673" s="1058"/>
      <c r="EC673" s="1058"/>
      <c r="ED673" s="1058"/>
      <c r="EE673" s="1058"/>
      <c r="EF673" s="1058"/>
      <c r="EG673" s="1058"/>
      <c r="EH673" s="1058"/>
      <c r="EI673" s="1058"/>
      <c r="EJ673" s="1058"/>
      <c r="EK673" s="1058"/>
      <c r="EL673" s="1058"/>
      <c r="EM673" s="1058"/>
      <c r="EN673" s="1058"/>
      <c r="EO673" s="1058"/>
      <c r="EP673" s="1058"/>
      <c r="EQ673" s="1058"/>
      <c r="ER673" s="1058"/>
      <c r="ES673" s="1058"/>
      <c r="ET673" s="1058"/>
      <c r="EU673" s="1058"/>
      <c r="EV673" s="1058"/>
      <c r="EW673" s="1058"/>
      <c r="EX673" s="1058"/>
      <c r="EY673" s="1058"/>
      <c r="EZ673" s="1058"/>
      <c r="FA673" s="1058"/>
      <c r="FB673" s="1058"/>
      <c r="FC673" s="1058"/>
      <c r="FD673" s="1058"/>
      <c r="FE673" s="1058"/>
      <c r="FF673" s="1058"/>
      <c r="FG673" s="1058"/>
      <c r="FH673" s="1058"/>
      <c r="FI673" s="1058"/>
      <c r="FJ673" s="1058"/>
      <c r="FK673" s="1058"/>
      <c r="FL673" s="1058"/>
      <c r="FM673" s="1058"/>
      <c r="FN673" s="1058"/>
      <c r="FO673" s="1058"/>
      <c r="FP673" s="1058"/>
      <c r="FQ673" s="1058"/>
      <c r="FR673" s="1058"/>
      <c r="FS673" s="1058"/>
      <c r="FT673" s="1058"/>
      <c r="FU673" s="1058"/>
      <c r="FV673" s="1058"/>
      <c r="FW673" s="1058"/>
      <c r="FX673" s="1058"/>
      <c r="FY673" s="1058"/>
      <c r="FZ673" s="1058"/>
      <c r="GA673" s="1058"/>
      <c r="GB673" s="1058"/>
      <c r="GC673" s="1058"/>
      <c r="GD673" s="1058"/>
      <c r="GE673" s="1058"/>
      <c r="GF673" s="1058"/>
      <c r="GG673" s="1058"/>
      <c r="GH673" s="1058"/>
      <c r="GI673" s="1058"/>
      <c r="GJ673" s="1058"/>
      <c r="GK673" s="1058"/>
      <c r="GL673" s="1058"/>
      <c r="GM673" s="1058"/>
      <c r="GN673" s="1058"/>
      <c r="GO673" s="1058"/>
      <c r="GP673" s="1058"/>
      <c r="GQ673" s="1058"/>
      <c r="GR673" s="1058"/>
      <c r="GS673" s="1058"/>
      <c r="GT673" s="1058"/>
      <c r="GU673" s="1058"/>
      <c r="GV673" s="1058"/>
      <c r="GW673" s="1058"/>
      <c r="GX673" s="1058"/>
      <c r="GY673" s="1058"/>
      <c r="GZ673" s="1058"/>
      <c r="HA673" s="1058"/>
      <c r="HB673" s="1058"/>
      <c r="HC673" s="1058"/>
      <c r="HD673" s="1058"/>
      <c r="HE673" s="1058"/>
      <c r="HF673" s="1058"/>
      <c r="HG673" s="1058"/>
      <c r="HH673" s="1058"/>
      <c r="HI673" s="1058"/>
      <c r="HJ673" s="1058"/>
      <c r="HK673" s="1058"/>
      <c r="HL673" s="1058"/>
      <c r="HM673" s="1058"/>
      <c r="HN673" s="1058"/>
      <c r="HO673" s="1058"/>
      <c r="HP673" s="1058"/>
      <c r="HQ673" s="1058"/>
      <c r="HR673" s="1058"/>
      <c r="HS673" s="1058"/>
      <c r="HT673" s="1058"/>
      <c r="HU673" s="1058"/>
      <c r="HV673" s="1058"/>
      <c r="HW673" s="1058"/>
      <c r="HX673" s="1058"/>
      <c r="HY673" s="1058"/>
      <c r="HZ673" s="1058"/>
      <c r="IA673" s="1058"/>
      <c r="IB673" s="1058"/>
      <c r="IC673" s="1058"/>
      <c r="ID673" s="1058"/>
      <c r="IE673" s="1058"/>
      <c r="IF673" s="1058"/>
      <c r="IG673" s="1058"/>
      <c r="IH673" s="1058"/>
      <c r="II673" s="1058"/>
      <c r="IJ673" s="1058"/>
      <c r="IK673" s="1058"/>
      <c r="IL673" s="1058"/>
      <c r="IM673" s="1058"/>
      <c r="IN673" s="1058"/>
      <c r="IO673" s="1058"/>
      <c r="IP673" s="1058"/>
      <c r="IQ673" s="1058"/>
      <c r="IR673" s="1058"/>
    </row>
    <row r="674" spans="1:252">
      <c r="A674" s="1421"/>
      <c r="B674" s="1457"/>
      <c r="C674" s="1419"/>
      <c r="D674" s="1451"/>
      <c r="E674" s="1441"/>
      <c r="F674" s="1526"/>
      <c r="G674" s="1407"/>
      <c r="H674" s="1058"/>
      <c r="I674" s="1058"/>
      <c r="J674" s="1058"/>
      <c r="K674" s="1058"/>
      <c r="L674" s="1058"/>
      <c r="M674" s="1058"/>
      <c r="N674" s="1058"/>
      <c r="O674" s="1058"/>
      <c r="P674" s="1058"/>
      <c r="Q674" s="1058"/>
      <c r="R674" s="1058"/>
      <c r="S674" s="1058"/>
      <c r="T674" s="1058"/>
      <c r="U674" s="1058"/>
      <c r="V674" s="1058"/>
      <c r="W674" s="1058"/>
      <c r="X674" s="1058"/>
      <c r="Y674" s="1058"/>
      <c r="Z674" s="1058"/>
      <c r="AA674" s="1058"/>
      <c r="AB674" s="1058"/>
      <c r="AC674" s="1058"/>
      <c r="AD674" s="1058"/>
      <c r="AE674" s="1058"/>
      <c r="AF674" s="1058"/>
      <c r="AG674" s="1058"/>
      <c r="AH674" s="1058"/>
      <c r="AI674" s="1058"/>
      <c r="AJ674" s="1058"/>
      <c r="AK674" s="1058"/>
      <c r="AL674" s="1058"/>
      <c r="AM674" s="1058"/>
      <c r="AN674" s="1058"/>
      <c r="AO674" s="1058"/>
      <c r="AP674" s="1058"/>
      <c r="AQ674" s="1058"/>
      <c r="AR674" s="1058"/>
      <c r="AS674" s="1058"/>
      <c r="AT674" s="1058"/>
      <c r="AU674" s="1058"/>
      <c r="AV674" s="1058"/>
      <c r="AW674" s="1058"/>
      <c r="AX674" s="1058"/>
      <c r="AY674" s="1058"/>
      <c r="AZ674" s="1058"/>
      <c r="BA674" s="1058"/>
      <c r="BB674" s="1058"/>
      <c r="BC674" s="1058"/>
      <c r="BD674" s="1058"/>
      <c r="BE674" s="1058"/>
      <c r="BF674" s="1058"/>
      <c r="BG674" s="1058"/>
      <c r="BH674" s="1058"/>
      <c r="BI674" s="1058"/>
      <c r="BJ674" s="1058"/>
      <c r="BK674" s="1058"/>
      <c r="BL674" s="1058"/>
      <c r="BM674" s="1058"/>
      <c r="BN674" s="1058"/>
      <c r="BO674" s="1058"/>
      <c r="BP674" s="1058"/>
      <c r="BQ674" s="1058"/>
      <c r="BR674" s="1058"/>
      <c r="BS674" s="1058"/>
      <c r="BT674" s="1058"/>
      <c r="BU674" s="1058"/>
      <c r="BV674" s="1058"/>
      <c r="BW674" s="1058"/>
      <c r="BX674" s="1058"/>
      <c r="BY674" s="1058"/>
      <c r="BZ674" s="1058"/>
      <c r="CA674" s="1058"/>
      <c r="CB674" s="1058"/>
      <c r="CC674" s="1058"/>
      <c r="CD674" s="1058"/>
      <c r="CE674" s="1058"/>
      <c r="CF674" s="1058"/>
      <c r="CG674" s="1058"/>
      <c r="CH674" s="1058"/>
      <c r="CI674" s="1058"/>
      <c r="CJ674" s="1058"/>
      <c r="CK674" s="1058"/>
      <c r="CL674" s="1058"/>
      <c r="CM674" s="1058"/>
      <c r="CN674" s="1058"/>
      <c r="CO674" s="1058"/>
      <c r="CP674" s="1058"/>
      <c r="CQ674" s="1058"/>
      <c r="CR674" s="1058"/>
      <c r="CS674" s="1058"/>
      <c r="CT674" s="1058"/>
      <c r="CU674" s="1058"/>
      <c r="CV674" s="1058"/>
      <c r="CW674" s="1058"/>
      <c r="CX674" s="1058"/>
      <c r="CY674" s="1058"/>
      <c r="CZ674" s="1058"/>
      <c r="DA674" s="1058"/>
      <c r="DB674" s="1058"/>
      <c r="DC674" s="1058"/>
      <c r="DD674" s="1058"/>
      <c r="DE674" s="1058"/>
      <c r="DF674" s="1058"/>
      <c r="DG674" s="1058"/>
      <c r="DH674" s="1058"/>
      <c r="DI674" s="1058"/>
      <c r="DJ674" s="1058"/>
      <c r="DK674" s="1058"/>
      <c r="DL674" s="1058"/>
      <c r="DM674" s="1058"/>
      <c r="DN674" s="1058"/>
      <c r="DO674" s="1058"/>
      <c r="DP674" s="1058"/>
      <c r="DQ674" s="1058"/>
      <c r="DR674" s="1058"/>
      <c r="DS674" s="1058"/>
      <c r="DT674" s="1058"/>
      <c r="DU674" s="1058"/>
      <c r="DV674" s="1058"/>
      <c r="DW674" s="1058"/>
      <c r="DX674" s="1058"/>
      <c r="DY674" s="1058"/>
      <c r="DZ674" s="1058"/>
      <c r="EA674" s="1058"/>
      <c r="EB674" s="1058"/>
      <c r="EC674" s="1058"/>
      <c r="ED674" s="1058"/>
      <c r="EE674" s="1058"/>
      <c r="EF674" s="1058"/>
      <c r="EG674" s="1058"/>
      <c r="EH674" s="1058"/>
      <c r="EI674" s="1058"/>
      <c r="EJ674" s="1058"/>
      <c r="EK674" s="1058"/>
      <c r="EL674" s="1058"/>
      <c r="EM674" s="1058"/>
      <c r="EN674" s="1058"/>
      <c r="EO674" s="1058"/>
      <c r="EP674" s="1058"/>
      <c r="EQ674" s="1058"/>
      <c r="ER674" s="1058"/>
      <c r="ES674" s="1058"/>
      <c r="ET674" s="1058"/>
      <c r="EU674" s="1058"/>
      <c r="EV674" s="1058"/>
      <c r="EW674" s="1058"/>
      <c r="EX674" s="1058"/>
      <c r="EY674" s="1058"/>
      <c r="EZ674" s="1058"/>
      <c r="FA674" s="1058"/>
      <c r="FB674" s="1058"/>
      <c r="FC674" s="1058"/>
      <c r="FD674" s="1058"/>
      <c r="FE674" s="1058"/>
      <c r="FF674" s="1058"/>
      <c r="FG674" s="1058"/>
      <c r="FH674" s="1058"/>
      <c r="FI674" s="1058"/>
      <c r="FJ674" s="1058"/>
      <c r="FK674" s="1058"/>
      <c r="FL674" s="1058"/>
      <c r="FM674" s="1058"/>
      <c r="FN674" s="1058"/>
      <c r="FO674" s="1058"/>
      <c r="FP674" s="1058"/>
      <c r="FQ674" s="1058"/>
      <c r="FR674" s="1058"/>
      <c r="FS674" s="1058"/>
      <c r="FT674" s="1058"/>
      <c r="FU674" s="1058"/>
      <c r="FV674" s="1058"/>
      <c r="FW674" s="1058"/>
      <c r="FX674" s="1058"/>
      <c r="FY674" s="1058"/>
      <c r="FZ674" s="1058"/>
      <c r="GA674" s="1058"/>
      <c r="GB674" s="1058"/>
      <c r="GC674" s="1058"/>
      <c r="GD674" s="1058"/>
      <c r="GE674" s="1058"/>
      <c r="GF674" s="1058"/>
      <c r="GG674" s="1058"/>
      <c r="GH674" s="1058"/>
      <c r="GI674" s="1058"/>
      <c r="GJ674" s="1058"/>
      <c r="GK674" s="1058"/>
      <c r="GL674" s="1058"/>
      <c r="GM674" s="1058"/>
      <c r="GN674" s="1058"/>
      <c r="GO674" s="1058"/>
      <c r="GP674" s="1058"/>
      <c r="GQ674" s="1058"/>
      <c r="GR674" s="1058"/>
      <c r="GS674" s="1058"/>
      <c r="GT674" s="1058"/>
      <c r="GU674" s="1058"/>
      <c r="GV674" s="1058"/>
      <c r="GW674" s="1058"/>
      <c r="GX674" s="1058"/>
      <c r="GY674" s="1058"/>
      <c r="GZ674" s="1058"/>
      <c r="HA674" s="1058"/>
      <c r="HB674" s="1058"/>
      <c r="HC674" s="1058"/>
      <c r="HD674" s="1058"/>
      <c r="HE674" s="1058"/>
      <c r="HF674" s="1058"/>
      <c r="HG674" s="1058"/>
      <c r="HH674" s="1058"/>
      <c r="HI674" s="1058"/>
      <c r="HJ674" s="1058"/>
      <c r="HK674" s="1058"/>
      <c r="HL674" s="1058"/>
      <c r="HM674" s="1058"/>
      <c r="HN674" s="1058"/>
      <c r="HO674" s="1058"/>
      <c r="HP674" s="1058"/>
      <c r="HQ674" s="1058"/>
      <c r="HR674" s="1058"/>
      <c r="HS674" s="1058"/>
      <c r="HT674" s="1058"/>
      <c r="HU674" s="1058"/>
      <c r="HV674" s="1058"/>
      <c r="HW674" s="1058"/>
      <c r="HX674" s="1058"/>
      <c r="HY674" s="1058"/>
      <c r="HZ674" s="1058"/>
      <c r="IA674" s="1058"/>
      <c r="IB674" s="1058"/>
      <c r="IC674" s="1058"/>
      <c r="ID674" s="1058"/>
      <c r="IE674" s="1058"/>
      <c r="IF674" s="1058"/>
      <c r="IG674" s="1058"/>
      <c r="IH674" s="1058"/>
      <c r="II674" s="1058"/>
      <c r="IJ674" s="1058"/>
      <c r="IK674" s="1058"/>
      <c r="IL674" s="1058"/>
      <c r="IM674" s="1058"/>
      <c r="IN674" s="1058"/>
      <c r="IO674" s="1058"/>
      <c r="IP674" s="1058"/>
      <c r="IQ674" s="1058"/>
      <c r="IR674" s="1058"/>
    </row>
    <row r="675" spans="1:252" ht="51">
      <c r="A675" s="1421"/>
      <c r="B675" s="1458" t="s">
        <v>1616</v>
      </c>
      <c r="C675" s="1419"/>
      <c r="D675" s="1451"/>
      <c r="E675" s="1441"/>
      <c r="F675" s="1526"/>
      <c r="G675" s="1407"/>
      <c r="H675" s="1058"/>
      <c r="I675" s="1058"/>
      <c r="J675" s="1058"/>
      <c r="K675" s="1058"/>
      <c r="L675" s="1058"/>
      <c r="M675" s="1058"/>
      <c r="N675" s="1058"/>
      <c r="O675" s="1058"/>
      <c r="P675" s="1058"/>
      <c r="Q675" s="1058"/>
      <c r="R675" s="1058"/>
      <c r="S675" s="1058"/>
      <c r="T675" s="1058"/>
      <c r="U675" s="1058"/>
      <c r="V675" s="1058"/>
      <c r="W675" s="1058"/>
      <c r="X675" s="1058"/>
      <c r="Y675" s="1058"/>
      <c r="Z675" s="1058"/>
      <c r="AA675" s="1058"/>
      <c r="AB675" s="1058"/>
      <c r="AC675" s="1058"/>
      <c r="AD675" s="1058"/>
      <c r="AE675" s="1058"/>
      <c r="AF675" s="1058"/>
      <c r="AG675" s="1058"/>
      <c r="AH675" s="1058"/>
      <c r="AI675" s="1058"/>
      <c r="AJ675" s="1058"/>
      <c r="AK675" s="1058"/>
      <c r="AL675" s="1058"/>
      <c r="AM675" s="1058"/>
      <c r="AN675" s="1058"/>
      <c r="AO675" s="1058"/>
      <c r="AP675" s="1058"/>
      <c r="AQ675" s="1058"/>
      <c r="AR675" s="1058"/>
      <c r="AS675" s="1058"/>
      <c r="AT675" s="1058"/>
      <c r="AU675" s="1058"/>
      <c r="AV675" s="1058"/>
      <c r="AW675" s="1058"/>
      <c r="AX675" s="1058"/>
      <c r="AY675" s="1058"/>
      <c r="AZ675" s="1058"/>
      <c r="BA675" s="1058"/>
      <c r="BB675" s="1058"/>
      <c r="BC675" s="1058"/>
      <c r="BD675" s="1058"/>
      <c r="BE675" s="1058"/>
      <c r="BF675" s="1058"/>
      <c r="BG675" s="1058"/>
      <c r="BH675" s="1058"/>
      <c r="BI675" s="1058"/>
      <c r="BJ675" s="1058"/>
      <c r="BK675" s="1058"/>
      <c r="BL675" s="1058"/>
      <c r="BM675" s="1058"/>
      <c r="BN675" s="1058"/>
      <c r="BO675" s="1058"/>
      <c r="BP675" s="1058"/>
      <c r="BQ675" s="1058"/>
      <c r="BR675" s="1058"/>
      <c r="BS675" s="1058"/>
      <c r="BT675" s="1058"/>
      <c r="BU675" s="1058"/>
      <c r="BV675" s="1058"/>
      <c r="BW675" s="1058"/>
      <c r="BX675" s="1058"/>
      <c r="BY675" s="1058"/>
      <c r="BZ675" s="1058"/>
      <c r="CA675" s="1058"/>
      <c r="CB675" s="1058"/>
      <c r="CC675" s="1058"/>
      <c r="CD675" s="1058"/>
      <c r="CE675" s="1058"/>
      <c r="CF675" s="1058"/>
      <c r="CG675" s="1058"/>
      <c r="CH675" s="1058"/>
      <c r="CI675" s="1058"/>
      <c r="CJ675" s="1058"/>
      <c r="CK675" s="1058"/>
      <c r="CL675" s="1058"/>
      <c r="CM675" s="1058"/>
      <c r="CN675" s="1058"/>
      <c r="CO675" s="1058"/>
      <c r="CP675" s="1058"/>
      <c r="CQ675" s="1058"/>
      <c r="CR675" s="1058"/>
      <c r="CS675" s="1058"/>
      <c r="CT675" s="1058"/>
      <c r="CU675" s="1058"/>
      <c r="CV675" s="1058"/>
      <c r="CW675" s="1058"/>
      <c r="CX675" s="1058"/>
      <c r="CY675" s="1058"/>
      <c r="CZ675" s="1058"/>
      <c r="DA675" s="1058"/>
      <c r="DB675" s="1058"/>
      <c r="DC675" s="1058"/>
      <c r="DD675" s="1058"/>
      <c r="DE675" s="1058"/>
      <c r="DF675" s="1058"/>
      <c r="DG675" s="1058"/>
      <c r="DH675" s="1058"/>
      <c r="DI675" s="1058"/>
      <c r="DJ675" s="1058"/>
      <c r="DK675" s="1058"/>
      <c r="DL675" s="1058"/>
      <c r="DM675" s="1058"/>
      <c r="DN675" s="1058"/>
      <c r="DO675" s="1058"/>
      <c r="DP675" s="1058"/>
      <c r="DQ675" s="1058"/>
      <c r="DR675" s="1058"/>
      <c r="DS675" s="1058"/>
      <c r="DT675" s="1058"/>
      <c r="DU675" s="1058"/>
      <c r="DV675" s="1058"/>
      <c r="DW675" s="1058"/>
      <c r="DX675" s="1058"/>
      <c r="DY675" s="1058"/>
      <c r="DZ675" s="1058"/>
      <c r="EA675" s="1058"/>
      <c r="EB675" s="1058"/>
      <c r="EC675" s="1058"/>
      <c r="ED675" s="1058"/>
      <c r="EE675" s="1058"/>
      <c r="EF675" s="1058"/>
      <c r="EG675" s="1058"/>
      <c r="EH675" s="1058"/>
      <c r="EI675" s="1058"/>
      <c r="EJ675" s="1058"/>
      <c r="EK675" s="1058"/>
      <c r="EL675" s="1058"/>
      <c r="EM675" s="1058"/>
      <c r="EN675" s="1058"/>
      <c r="EO675" s="1058"/>
      <c r="EP675" s="1058"/>
      <c r="EQ675" s="1058"/>
      <c r="ER675" s="1058"/>
      <c r="ES675" s="1058"/>
      <c r="ET675" s="1058"/>
      <c r="EU675" s="1058"/>
      <c r="EV675" s="1058"/>
      <c r="EW675" s="1058"/>
      <c r="EX675" s="1058"/>
      <c r="EY675" s="1058"/>
      <c r="EZ675" s="1058"/>
      <c r="FA675" s="1058"/>
      <c r="FB675" s="1058"/>
      <c r="FC675" s="1058"/>
      <c r="FD675" s="1058"/>
      <c r="FE675" s="1058"/>
      <c r="FF675" s="1058"/>
      <c r="FG675" s="1058"/>
      <c r="FH675" s="1058"/>
      <c r="FI675" s="1058"/>
      <c r="FJ675" s="1058"/>
      <c r="FK675" s="1058"/>
      <c r="FL675" s="1058"/>
      <c r="FM675" s="1058"/>
      <c r="FN675" s="1058"/>
      <c r="FO675" s="1058"/>
      <c r="FP675" s="1058"/>
      <c r="FQ675" s="1058"/>
      <c r="FR675" s="1058"/>
      <c r="FS675" s="1058"/>
      <c r="FT675" s="1058"/>
      <c r="FU675" s="1058"/>
      <c r="FV675" s="1058"/>
      <c r="FW675" s="1058"/>
      <c r="FX675" s="1058"/>
      <c r="FY675" s="1058"/>
      <c r="FZ675" s="1058"/>
      <c r="GA675" s="1058"/>
      <c r="GB675" s="1058"/>
      <c r="GC675" s="1058"/>
      <c r="GD675" s="1058"/>
      <c r="GE675" s="1058"/>
      <c r="GF675" s="1058"/>
      <c r="GG675" s="1058"/>
      <c r="GH675" s="1058"/>
      <c r="GI675" s="1058"/>
      <c r="GJ675" s="1058"/>
      <c r="GK675" s="1058"/>
      <c r="GL675" s="1058"/>
      <c r="GM675" s="1058"/>
      <c r="GN675" s="1058"/>
      <c r="GO675" s="1058"/>
      <c r="GP675" s="1058"/>
      <c r="GQ675" s="1058"/>
      <c r="GR675" s="1058"/>
      <c r="GS675" s="1058"/>
      <c r="GT675" s="1058"/>
      <c r="GU675" s="1058"/>
      <c r="GV675" s="1058"/>
      <c r="GW675" s="1058"/>
      <c r="GX675" s="1058"/>
      <c r="GY675" s="1058"/>
      <c r="GZ675" s="1058"/>
      <c r="HA675" s="1058"/>
      <c r="HB675" s="1058"/>
      <c r="HC675" s="1058"/>
      <c r="HD675" s="1058"/>
      <c r="HE675" s="1058"/>
      <c r="HF675" s="1058"/>
      <c r="HG675" s="1058"/>
      <c r="HH675" s="1058"/>
      <c r="HI675" s="1058"/>
      <c r="HJ675" s="1058"/>
      <c r="HK675" s="1058"/>
      <c r="HL675" s="1058"/>
      <c r="HM675" s="1058"/>
      <c r="HN675" s="1058"/>
      <c r="HO675" s="1058"/>
      <c r="HP675" s="1058"/>
      <c r="HQ675" s="1058"/>
      <c r="HR675" s="1058"/>
      <c r="HS675" s="1058"/>
      <c r="HT675" s="1058"/>
      <c r="HU675" s="1058"/>
      <c r="HV675" s="1058"/>
      <c r="HW675" s="1058"/>
      <c r="HX675" s="1058"/>
      <c r="HY675" s="1058"/>
      <c r="HZ675" s="1058"/>
      <c r="IA675" s="1058"/>
      <c r="IB675" s="1058"/>
      <c r="IC675" s="1058"/>
      <c r="ID675" s="1058"/>
      <c r="IE675" s="1058"/>
      <c r="IF675" s="1058"/>
      <c r="IG675" s="1058"/>
      <c r="IH675" s="1058"/>
      <c r="II675" s="1058"/>
      <c r="IJ675" s="1058"/>
      <c r="IK675" s="1058"/>
      <c r="IL675" s="1058"/>
      <c r="IM675" s="1058"/>
      <c r="IN675" s="1058"/>
      <c r="IO675" s="1058"/>
      <c r="IP675" s="1058"/>
      <c r="IQ675" s="1058"/>
      <c r="IR675" s="1058"/>
    </row>
    <row r="676" spans="1:252" ht="25.5">
      <c r="A676" s="1421"/>
      <c r="B676" s="1458" t="s">
        <v>1615</v>
      </c>
      <c r="C676" s="1419"/>
      <c r="D676" s="1451"/>
      <c r="E676" s="1441"/>
      <c r="F676" s="1526"/>
      <c r="G676" s="1407"/>
      <c r="H676" s="1058"/>
      <c r="I676" s="1058"/>
      <c r="J676" s="1058"/>
      <c r="K676" s="1058"/>
      <c r="L676" s="1058"/>
      <c r="M676" s="1058"/>
      <c r="N676" s="1058"/>
      <c r="O676" s="1058"/>
      <c r="P676" s="1058"/>
      <c r="Q676" s="1058"/>
      <c r="R676" s="1058"/>
      <c r="S676" s="1058"/>
      <c r="T676" s="1058"/>
      <c r="U676" s="1058"/>
      <c r="V676" s="1058"/>
      <c r="W676" s="1058"/>
      <c r="X676" s="1058"/>
      <c r="Y676" s="1058"/>
      <c r="Z676" s="1058"/>
      <c r="AA676" s="1058"/>
      <c r="AB676" s="1058"/>
      <c r="AC676" s="1058"/>
      <c r="AD676" s="1058"/>
      <c r="AE676" s="1058"/>
      <c r="AF676" s="1058"/>
      <c r="AG676" s="1058"/>
      <c r="AH676" s="1058"/>
      <c r="AI676" s="1058"/>
      <c r="AJ676" s="1058"/>
      <c r="AK676" s="1058"/>
      <c r="AL676" s="1058"/>
      <c r="AM676" s="1058"/>
      <c r="AN676" s="1058"/>
      <c r="AO676" s="1058"/>
      <c r="AP676" s="1058"/>
      <c r="AQ676" s="1058"/>
      <c r="AR676" s="1058"/>
      <c r="AS676" s="1058"/>
      <c r="AT676" s="1058"/>
      <c r="AU676" s="1058"/>
      <c r="AV676" s="1058"/>
      <c r="AW676" s="1058"/>
      <c r="AX676" s="1058"/>
      <c r="AY676" s="1058"/>
      <c r="AZ676" s="1058"/>
      <c r="BA676" s="1058"/>
      <c r="BB676" s="1058"/>
      <c r="BC676" s="1058"/>
      <c r="BD676" s="1058"/>
      <c r="BE676" s="1058"/>
      <c r="BF676" s="1058"/>
      <c r="BG676" s="1058"/>
      <c r="BH676" s="1058"/>
      <c r="BI676" s="1058"/>
      <c r="BJ676" s="1058"/>
      <c r="BK676" s="1058"/>
      <c r="BL676" s="1058"/>
      <c r="BM676" s="1058"/>
      <c r="BN676" s="1058"/>
      <c r="BO676" s="1058"/>
      <c r="BP676" s="1058"/>
      <c r="BQ676" s="1058"/>
      <c r="BR676" s="1058"/>
      <c r="BS676" s="1058"/>
      <c r="BT676" s="1058"/>
      <c r="BU676" s="1058"/>
      <c r="BV676" s="1058"/>
      <c r="BW676" s="1058"/>
      <c r="BX676" s="1058"/>
      <c r="BY676" s="1058"/>
      <c r="BZ676" s="1058"/>
      <c r="CA676" s="1058"/>
      <c r="CB676" s="1058"/>
      <c r="CC676" s="1058"/>
      <c r="CD676" s="1058"/>
      <c r="CE676" s="1058"/>
      <c r="CF676" s="1058"/>
      <c r="CG676" s="1058"/>
      <c r="CH676" s="1058"/>
      <c r="CI676" s="1058"/>
      <c r="CJ676" s="1058"/>
      <c r="CK676" s="1058"/>
      <c r="CL676" s="1058"/>
      <c r="CM676" s="1058"/>
      <c r="CN676" s="1058"/>
      <c r="CO676" s="1058"/>
      <c r="CP676" s="1058"/>
      <c r="CQ676" s="1058"/>
      <c r="CR676" s="1058"/>
      <c r="CS676" s="1058"/>
      <c r="CT676" s="1058"/>
      <c r="CU676" s="1058"/>
      <c r="CV676" s="1058"/>
      <c r="CW676" s="1058"/>
      <c r="CX676" s="1058"/>
      <c r="CY676" s="1058"/>
      <c r="CZ676" s="1058"/>
      <c r="DA676" s="1058"/>
      <c r="DB676" s="1058"/>
      <c r="DC676" s="1058"/>
      <c r="DD676" s="1058"/>
      <c r="DE676" s="1058"/>
      <c r="DF676" s="1058"/>
      <c r="DG676" s="1058"/>
      <c r="DH676" s="1058"/>
      <c r="DI676" s="1058"/>
      <c r="DJ676" s="1058"/>
      <c r="DK676" s="1058"/>
      <c r="DL676" s="1058"/>
      <c r="DM676" s="1058"/>
      <c r="DN676" s="1058"/>
      <c r="DO676" s="1058"/>
      <c r="DP676" s="1058"/>
      <c r="DQ676" s="1058"/>
      <c r="DR676" s="1058"/>
      <c r="DS676" s="1058"/>
      <c r="DT676" s="1058"/>
      <c r="DU676" s="1058"/>
      <c r="DV676" s="1058"/>
      <c r="DW676" s="1058"/>
      <c r="DX676" s="1058"/>
      <c r="DY676" s="1058"/>
      <c r="DZ676" s="1058"/>
      <c r="EA676" s="1058"/>
      <c r="EB676" s="1058"/>
      <c r="EC676" s="1058"/>
      <c r="ED676" s="1058"/>
      <c r="EE676" s="1058"/>
      <c r="EF676" s="1058"/>
      <c r="EG676" s="1058"/>
      <c r="EH676" s="1058"/>
      <c r="EI676" s="1058"/>
      <c r="EJ676" s="1058"/>
      <c r="EK676" s="1058"/>
      <c r="EL676" s="1058"/>
      <c r="EM676" s="1058"/>
      <c r="EN676" s="1058"/>
      <c r="EO676" s="1058"/>
      <c r="EP676" s="1058"/>
      <c r="EQ676" s="1058"/>
      <c r="ER676" s="1058"/>
      <c r="ES676" s="1058"/>
      <c r="ET676" s="1058"/>
      <c r="EU676" s="1058"/>
      <c r="EV676" s="1058"/>
      <c r="EW676" s="1058"/>
      <c r="EX676" s="1058"/>
      <c r="EY676" s="1058"/>
      <c r="EZ676" s="1058"/>
      <c r="FA676" s="1058"/>
      <c r="FB676" s="1058"/>
      <c r="FC676" s="1058"/>
      <c r="FD676" s="1058"/>
      <c r="FE676" s="1058"/>
      <c r="FF676" s="1058"/>
      <c r="FG676" s="1058"/>
      <c r="FH676" s="1058"/>
      <c r="FI676" s="1058"/>
      <c r="FJ676" s="1058"/>
      <c r="FK676" s="1058"/>
      <c r="FL676" s="1058"/>
      <c r="FM676" s="1058"/>
      <c r="FN676" s="1058"/>
      <c r="FO676" s="1058"/>
      <c r="FP676" s="1058"/>
      <c r="FQ676" s="1058"/>
      <c r="FR676" s="1058"/>
      <c r="FS676" s="1058"/>
      <c r="FT676" s="1058"/>
      <c r="FU676" s="1058"/>
      <c r="FV676" s="1058"/>
      <c r="FW676" s="1058"/>
      <c r="FX676" s="1058"/>
      <c r="FY676" s="1058"/>
      <c r="FZ676" s="1058"/>
      <c r="GA676" s="1058"/>
      <c r="GB676" s="1058"/>
      <c r="GC676" s="1058"/>
      <c r="GD676" s="1058"/>
      <c r="GE676" s="1058"/>
      <c r="GF676" s="1058"/>
      <c r="GG676" s="1058"/>
      <c r="GH676" s="1058"/>
      <c r="GI676" s="1058"/>
      <c r="GJ676" s="1058"/>
      <c r="GK676" s="1058"/>
      <c r="GL676" s="1058"/>
      <c r="GM676" s="1058"/>
      <c r="GN676" s="1058"/>
      <c r="GO676" s="1058"/>
      <c r="GP676" s="1058"/>
      <c r="GQ676" s="1058"/>
      <c r="GR676" s="1058"/>
      <c r="GS676" s="1058"/>
      <c r="GT676" s="1058"/>
      <c r="GU676" s="1058"/>
      <c r="GV676" s="1058"/>
      <c r="GW676" s="1058"/>
      <c r="GX676" s="1058"/>
      <c r="GY676" s="1058"/>
      <c r="GZ676" s="1058"/>
      <c r="HA676" s="1058"/>
      <c r="HB676" s="1058"/>
      <c r="HC676" s="1058"/>
      <c r="HD676" s="1058"/>
      <c r="HE676" s="1058"/>
      <c r="HF676" s="1058"/>
      <c r="HG676" s="1058"/>
      <c r="HH676" s="1058"/>
      <c r="HI676" s="1058"/>
      <c r="HJ676" s="1058"/>
      <c r="HK676" s="1058"/>
      <c r="HL676" s="1058"/>
      <c r="HM676" s="1058"/>
      <c r="HN676" s="1058"/>
      <c r="HO676" s="1058"/>
      <c r="HP676" s="1058"/>
      <c r="HQ676" s="1058"/>
      <c r="HR676" s="1058"/>
      <c r="HS676" s="1058"/>
      <c r="HT676" s="1058"/>
      <c r="HU676" s="1058"/>
      <c r="HV676" s="1058"/>
      <c r="HW676" s="1058"/>
      <c r="HX676" s="1058"/>
      <c r="HY676" s="1058"/>
      <c r="HZ676" s="1058"/>
      <c r="IA676" s="1058"/>
      <c r="IB676" s="1058"/>
      <c r="IC676" s="1058"/>
      <c r="ID676" s="1058"/>
      <c r="IE676" s="1058"/>
      <c r="IF676" s="1058"/>
      <c r="IG676" s="1058"/>
      <c r="IH676" s="1058"/>
      <c r="II676" s="1058"/>
      <c r="IJ676" s="1058"/>
      <c r="IK676" s="1058"/>
      <c r="IL676" s="1058"/>
      <c r="IM676" s="1058"/>
      <c r="IN676" s="1058"/>
      <c r="IO676" s="1058"/>
      <c r="IP676" s="1058"/>
      <c r="IQ676" s="1058"/>
      <c r="IR676" s="1058"/>
    </row>
    <row r="677" spans="1:252">
      <c r="A677" s="1421"/>
      <c r="B677" s="1458" t="s">
        <v>1614</v>
      </c>
      <c r="C677" s="1419"/>
      <c r="D677" s="1451"/>
      <c r="E677" s="1441"/>
      <c r="F677" s="1526"/>
      <c r="G677" s="1407"/>
      <c r="H677" s="1058"/>
      <c r="I677" s="1058"/>
      <c r="J677" s="1058"/>
      <c r="K677" s="1058"/>
      <c r="L677" s="1058"/>
      <c r="M677" s="1058"/>
      <c r="N677" s="1058"/>
      <c r="O677" s="1058"/>
      <c r="P677" s="1058"/>
      <c r="Q677" s="1058"/>
      <c r="R677" s="1058"/>
      <c r="S677" s="1058"/>
      <c r="T677" s="1058"/>
      <c r="U677" s="1058"/>
      <c r="V677" s="1058"/>
      <c r="W677" s="1058"/>
      <c r="X677" s="1058"/>
      <c r="Y677" s="1058"/>
      <c r="Z677" s="1058"/>
      <c r="AA677" s="1058"/>
      <c r="AB677" s="1058"/>
      <c r="AC677" s="1058"/>
      <c r="AD677" s="1058"/>
      <c r="AE677" s="1058"/>
      <c r="AF677" s="1058"/>
      <c r="AG677" s="1058"/>
      <c r="AH677" s="1058"/>
      <c r="AI677" s="1058"/>
      <c r="AJ677" s="1058"/>
      <c r="AK677" s="1058"/>
      <c r="AL677" s="1058"/>
      <c r="AM677" s="1058"/>
      <c r="AN677" s="1058"/>
      <c r="AO677" s="1058"/>
      <c r="AP677" s="1058"/>
      <c r="AQ677" s="1058"/>
      <c r="AR677" s="1058"/>
      <c r="AS677" s="1058"/>
      <c r="AT677" s="1058"/>
      <c r="AU677" s="1058"/>
      <c r="AV677" s="1058"/>
      <c r="AW677" s="1058"/>
      <c r="AX677" s="1058"/>
      <c r="AY677" s="1058"/>
      <c r="AZ677" s="1058"/>
      <c r="BA677" s="1058"/>
      <c r="BB677" s="1058"/>
      <c r="BC677" s="1058"/>
      <c r="BD677" s="1058"/>
      <c r="BE677" s="1058"/>
      <c r="BF677" s="1058"/>
      <c r="BG677" s="1058"/>
      <c r="BH677" s="1058"/>
      <c r="BI677" s="1058"/>
      <c r="BJ677" s="1058"/>
      <c r="BK677" s="1058"/>
      <c r="BL677" s="1058"/>
      <c r="BM677" s="1058"/>
      <c r="BN677" s="1058"/>
      <c r="BO677" s="1058"/>
      <c r="BP677" s="1058"/>
      <c r="BQ677" s="1058"/>
      <c r="BR677" s="1058"/>
      <c r="BS677" s="1058"/>
      <c r="BT677" s="1058"/>
      <c r="BU677" s="1058"/>
      <c r="BV677" s="1058"/>
      <c r="BW677" s="1058"/>
      <c r="BX677" s="1058"/>
      <c r="BY677" s="1058"/>
      <c r="BZ677" s="1058"/>
      <c r="CA677" s="1058"/>
      <c r="CB677" s="1058"/>
      <c r="CC677" s="1058"/>
      <c r="CD677" s="1058"/>
      <c r="CE677" s="1058"/>
      <c r="CF677" s="1058"/>
      <c r="CG677" s="1058"/>
      <c r="CH677" s="1058"/>
      <c r="CI677" s="1058"/>
      <c r="CJ677" s="1058"/>
      <c r="CK677" s="1058"/>
      <c r="CL677" s="1058"/>
      <c r="CM677" s="1058"/>
      <c r="CN677" s="1058"/>
      <c r="CO677" s="1058"/>
      <c r="CP677" s="1058"/>
      <c r="CQ677" s="1058"/>
      <c r="CR677" s="1058"/>
      <c r="CS677" s="1058"/>
      <c r="CT677" s="1058"/>
      <c r="CU677" s="1058"/>
      <c r="CV677" s="1058"/>
      <c r="CW677" s="1058"/>
      <c r="CX677" s="1058"/>
      <c r="CY677" s="1058"/>
      <c r="CZ677" s="1058"/>
      <c r="DA677" s="1058"/>
      <c r="DB677" s="1058"/>
      <c r="DC677" s="1058"/>
      <c r="DD677" s="1058"/>
      <c r="DE677" s="1058"/>
      <c r="DF677" s="1058"/>
      <c r="DG677" s="1058"/>
      <c r="DH677" s="1058"/>
      <c r="DI677" s="1058"/>
      <c r="DJ677" s="1058"/>
      <c r="DK677" s="1058"/>
      <c r="DL677" s="1058"/>
      <c r="DM677" s="1058"/>
      <c r="DN677" s="1058"/>
      <c r="DO677" s="1058"/>
      <c r="DP677" s="1058"/>
      <c r="DQ677" s="1058"/>
      <c r="DR677" s="1058"/>
      <c r="DS677" s="1058"/>
      <c r="DT677" s="1058"/>
      <c r="DU677" s="1058"/>
      <c r="DV677" s="1058"/>
      <c r="DW677" s="1058"/>
      <c r="DX677" s="1058"/>
      <c r="DY677" s="1058"/>
      <c r="DZ677" s="1058"/>
      <c r="EA677" s="1058"/>
      <c r="EB677" s="1058"/>
      <c r="EC677" s="1058"/>
      <c r="ED677" s="1058"/>
      <c r="EE677" s="1058"/>
      <c r="EF677" s="1058"/>
      <c r="EG677" s="1058"/>
      <c r="EH677" s="1058"/>
      <c r="EI677" s="1058"/>
      <c r="EJ677" s="1058"/>
      <c r="EK677" s="1058"/>
      <c r="EL677" s="1058"/>
      <c r="EM677" s="1058"/>
      <c r="EN677" s="1058"/>
      <c r="EO677" s="1058"/>
      <c r="EP677" s="1058"/>
      <c r="EQ677" s="1058"/>
      <c r="ER677" s="1058"/>
      <c r="ES677" s="1058"/>
      <c r="ET677" s="1058"/>
      <c r="EU677" s="1058"/>
      <c r="EV677" s="1058"/>
      <c r="EW677" s="1058"/>
      <c r="EX677" s="1058"/>
      <c r="EY677" s="1058"/>
      <c r="EZ677" s="1058"/>
      <c r="FA677" s="1058"/>
      <c r="FB677" s="1058"/>
      <c r="FC677" s="1058"/>
      <c r="FD677" s="1058"/>
      <c r="FE677" s="1058"/>
      <c r="FF677" s="1058"/>
      <c r="FG677" s="1058"/>
      <c r="FH677" s="1058"/>
      <c r="FI677" s="1058"/>
      <c r="FJ677" s="1058"/>
      <c r="FK677" s="1058"/>
      <c r="FL677" s="1058"/>
      <c r="FM677" s="1058"/>
      <c r="FN677" s="1058"/>
      <c r="FO677" s="1058"/>
      <c r="FP677" s="1058"/>
      <c r="FQ677" s="1058"/>
      <c r="FR677" s="1058"/>
      <c r="FS677" s="1058"/>
      <c r="FT677" s="1058"/>
      <c r="FU677" s="1058"/>
      <c r="FV677" s="1058"/>
      <c r="FW677" s="1058"/>
      <c r="FX677" s="1058"/>
      <c r="FY677" s="1058"/>
      <c r="FZ677" s="1058"/>
      <c r="GA677" s="1058"/>
      <c r="GB677" s="1058"/>
      <c r="GC677" s="1058"/>
      <c r="GD677" s="1058"/>
      <c r="GE677" s="1058"/>
      <c r="GF677" s="1058"/>
      <c r="GG677" s="1058"/>
      <c r="GH677" s="1058"/>
      <c r="GI677" s="1058"/>
      <c r="GJ677" s="1058"/>
      <c r="GK677" s="1058"/>
      <c r="GL677" s="1058"/>
      <c r="GM677" s="1058"/>
      <c r="GN677" s="1058"/>
      <c r="GO677" s="1058"/>
      <c r="GP677" s="1058"/>
      <c r="GQ677" s="1058"/>
      <c r="GR677" s="1058"/>
      <c r="GS677" s="1058"/>
      <c r="GT677" s="1058"/>
      <c r="GU677" s="1058"/>
      <c r="GV677" s="1058"/>
      <c r="GW677" s="1058"/>
      <c r="GX677" s="1058"/>
      <c r="GY677" s="1058"/>
      <c r="GZ677" s="1058"/>
      <c r="HA677" s="1058"/>
      <c r="HB677" s="1058"/>
      <c r="HC677" s="1058"/>
      <c r="HD677" s="1058"/>
      <c r="HE677" s="1058"/>
      <c r="HF677" s="1058"/>
      <c r="HG677" s="1058"/>
      <c r="HH677" s="1058"/>
      <c r="HI677" s="1058"/>
      <c r="HJ677" s="1058"/>
      <c r="HK677" s="1058"/>
      <c r="HL677" s="1058"/>
      <c r="HM677" s="1058"/>
      <c r="HN677" s="1058"/>
      <c r="HO677" s="1058"/>
      <c r="HP677" s="1058"/>
      <c r="HQ677" s="1058"/>
      <c r="HR677" s="1058"/>
      <c r="HS677" s="1058"/>
      <c r="HT677" s="1058"/>
      <c r="HU677" s="1058"/>
      <c r="HV677" s="1058"/>
      <c r="HW677" s="1058"/>
      <c r="HX677" s="1058"/>
      <c r="HY677" s="1058"/>
      <c r="HZ677" s="1058"/>
      <c r="IA677" s="1058"/>
      <c r="IB677" s="1058"/>
      <c r="IC677" s="1058"/>
      <c r="ID677" s="1058"/>
      <c r="IE677" s="1058"/>
      <c r="IF677" s="1058"/>
      <c r="IG677" s="1058"/>
      <c r="IH677" s="1058"/>
      <c r="II677" s="1058"/>
      <c r="IJ677" s="1058"/>
      <c r="IK677" s="1058"/>
      <c r="IL677" s="1058"/>
      <c r="IM677" s="1058"/>
      <c r="IN677" s="1058"/>
      <c r="IO677" s="1058"/>
      <c r="IP677" s="1058"/>
      <c r="IQ677" s="1058"/>
      <c r="IR677" s="1058"/>
    </row>
    <row r="678" spans="1:252">
      <c r="A678" s="1421"/>
      <c r="B678" s="1458" t="s">
        <v>1613</v>
      </c>
      <c r="C678" s="1419"/>
      <c r="D678" s="1451"/>
      <c r="E678" s="1441"/>
      <c r="F678" s="1526"/>
      <c r="G678" s="1407"/>
      <c r="H678" s="1058"/>
      <c r="I678" s="1058"/>
      <c r="J678" s="1058"/>
      <c r="K678" s="1058"/>
      <c r="L678" s="1058"/>
      <c r="M678" s="1058"/>
      <c r="N678" s="1058"/>
      <c r="O678" s="1058"/>
      <c r="P678" s="1058"/>
      <c r="Q678" s="1058"/>
      <c r="R678" s="1058"/>
      <c r="S678" s="1058"/>
      <c r="T678" s="1058"/>
      <c r="U678" s="1058"/>
      <c r="V678" s="1058"/>
      <c r="W678" s="1058"/>
      <c r="X678" s="1058"/>
      <c r="Y678" s="1058"/>
      <c r="Z678" s="1058"/>
      <c r="AA678" s="1058"/>
      <c r="AB678" s="1058"/>
      <c r="AC678" s="1058"/>
      <c r="AD678" s="1058"/>
      <c r="AE678" s="1058"/>
      <c r="AF678" s="1058"/>
      <c r="AG678" s="1058"/>
      <c r="AH678" s="1058"/>
      <c r="AI678" s="1058"/>
      <c r="AJ678" s="1058"/>
      <c r="AK678" s="1058"/>
      <c r="AL678" s="1058"/>
      <c r="AM678" s="1058"/>
      <c r="AN678" s="1058"/>
      <c r="AO678" s="1058"/>
      <c r="AP678" s="1058"/>
      <c r="AQ678" s="1058"/>
      <c r="AR678" s="1058"/>
      <c r="AS678" s="1058"/>
      <c r="AT678" s="1058"/>
      <c r="AU678" s="1058"/>
      <c r="AV678" s="1058"/>
      <c r="AW678" s="1058"/>
      <c r="AX678" s="1058"/>
      <c r="AY678" s="1058"/>
      <c r="AZ678" s="1058"/>
      <c r="BA678" s="1058"/>
      <c r="BB678" s="1058"/>
      <c r="BC678" s="1058"/>
      <c r="BD678" s="1058"/>
      <c r="BE678" s="1058"/>
      <c r="BF678" s="1058"/>
      <c r="BG678" s="1058"/>
      <c r="BH678" s="1058"/>
      <c r="BI678" s="1058"/>
      <c r="BJ678" s="1058"/>
      <c r="BK678" s="1058"/>
      <c r="BL678" s="1058"/>
      <c r="BM678" s="1058"/>
      <c r="BN678" s="1058"/>
      <c r="BO678" s="1058"/>
      <c r="BP678" s="1058"/>
      <c r="BQ678" s="1058"/>
      <c r="BR678" s="1058"/>
      <c r="BS678" s="1058"/>
      <c r="BT678" s="1058"/>
      <c r="BU678" s="1058"/>
      <c r="BV678" s="1058"/>
      <c r="BW678" s="1058"/>
      <c r="BX678" s="1058"/>
      <c r="BY678" s="1058"/>
      <c r="BZ678" s="1058"/>
      <c r="CA678" s="1058"/>
      <c r="CB678" s="1058"/>
      <c r="CC678" s="1058"/>
      <c r="CD678" s="1058"/>
      <c r="CE678" s="1058"/>
      <c r="CF678" s="1058"/>
      <c r="CG678" s="1058"/>
      <c r="CH678" s="1058"/>
      <c r="CI678" s="1058"/>
      <c r="CJ678" s="1058"/>
      <c r="CK678" s="1058"/>
      <c r="CL678" s="1058"/>
      <c r="CM678" s="1058"/>
      <c r="CN678" s="1058"/>
      <c r="CO678" s="1058"/>
      <c r="CP678" s="1058"/>
      <c r="CQ678" s="1058"/>
      <c r="CR678" s="1058"/>
      <c r="CS678" s="1058"/>
      <c r="CT678" s="1058"/>
      <c r="CU678" s="1058"/>
      <c r="CV678" s="1058"/>
      <c r="CW678" s="1058"/>
      <c r="CX678" s="1058"/>
      <c r="CY678" s="1058"/>
      <c r="CZ678" s="1058"/>
      <c r="DA678" s="1058"/>
      <c r="DB678" s="1058"/>
      <c r="DC678" s="1058"/>
      <c r="DD678" s="1058"/>
      <c r="DE678" s="1058"/>
      <c r="DF678" s="1058"/>
      <c r="DG678" s="1058"/>
      <c r="DH678" s="1058"/>
      <c r="DI678" s="1058"/>
      <c r="DJ678" s="1058"/>
      <c r="DK678" s="1058"/>
      <c r="DL678" s="1058"/>
      <c r="DM678" s="1058"/>
      <c r="DN678" s="1058"/>
      <c r="DO678" s="1058"/>
      <c r="DP678" s="1058"/>
      <c r="DQ678" s="1058"/>
      <c r="DR678" s="1058"/>
      <c r="DS678" s="1058"/>
      <c r="DT678" s="1058"/>
      <c r="DU678" s="1058"/>
      <c r="DV678" s="1058"/>
      <c r="DW678" s="1058"/>
      <c r="DX678" s="1058"/>
      <c r="DY678" s="1058"/>
      <c r="DZ678" s="1058"/>
      <c r="EA678" s="1058"/>
      <c r="EB678" s="1058"/>
      <c r="EC678" s="1058"/>
      <c r="ED678" s="1058"/>
      <c r="EE678" s="1058"/>
      <c r="EF678" s="1058"/>
      <c r="EG678" s="1058"/>
      <c r="EH678" s="1058"/>
      <c r="EI678" s="1058"/>
      <c r="EJ678" s="1058"/>
      <c r="EK678" s="1058"/>
      <c r="EL678" s="1058"/>
      <c r="EM678" s="1058"/>
      <c r="EN678" s="1058"/>
      <c r="EO678" s="1058"/>
      <c r="EP678" s="1058"/>
      <c r="EQ678" s="1058"/>
      <c r="ER678" s="1058"/>
      <c r="ES678" s="1058"/>
      <c r="ET678" s="1058"/>
      <c r="EU678" s="1058"/>
      <c r="EV678" s="1058"/>
      <c r="EW678" s="1058"/>
      <c r="EX678" s="1058"/>
      <c r="EY678" s="1058"/>
      <c r="EZ678" s="1058"/>
      <c r="FA678" s="1058"/>
      <c r="FB678" s="1058"/>
      <c r="FC678" s="1058"/>
      <c r="FD678" s="1058"/>
      <c r="FE678" s="1058"/>
      <c r="FF678" s="1058"/>
      <c r="FG678" s="1058"/>
      <c r="FH678" s="1058"/>
      <c r="FI678" s="1058"/>
      <c r="FJ678" s="1058"/>
      <c r="FK678" s="1058"/>
      <c r="FL678" s="1058"/>
      <c r="FM678" s="1058"/>
      <c r="FN678" s="1058"/>
      <c r="FO678" s="1058"/>
      <c r="FP678" s="1058"/>
      <c r="FQ678" s="1058"/>
      <c r="FR678" s="1058"/>
      <c r="FS678" s="1058"/>
      <c r="FT678" s="1058"/>
      <c r="FU678" s="1058"/>
      <c r="FV678" s="1058"/>
      <c r="FW678" s="1058"/>
      <c r="FX678" s="1058"/>
      <c r="FY678" s="1058"/>
      <c r="FZ678" s="1058"/>
      <c r="GA678" s="1058"/>
      <c r="GB678" s="1058"/>
      <c r="GC678" s="1058"/>
      <c r="GD678" s="1058"/>
      <c r="GE678" s="1058"/>
      <c r="GF678" s="1058"/>
      <c r="GG678" s="1058"/>
      <c r="GH678" s="1058"/>
      <c r="GI678" s="1058"/>
      <c r="GJ678" s="1058"/>
      <c r="GK678" s="1058"/>
      <c r="GL678" s="1058"/>
      <c r="GM678" s="1058"/>
      <c r="GN678" s="1058"/>
      <c r="GO678" s="1058"/>
      <c r="GP678" s="1058"/>
      <c r="GQ678" s="1058"/>
      <c r="GR678" s="1058"/>
      <c r="GS678" s="1058"/>
      <c r="GT678" s="1058"/>
      <c r="GU678" s="1058"/>
      <c r="GV678" s="1058"/>
      <c r="GW678" s="1058"/>
      <c r="GX678" s="1058"/>
      <c r="GY678" s="1058"/>
      <c r="GZ678" s="1058"/>
      <c r="HA678" s="1058"/>
      <c r="HB678" s="1058"/>
      <c r="HC678" s="1058"/>
      <c r="HD678" s="1058"/>
      <c r="HE678" s="1058"/>
      <c r="HF678" s="1058"/>
      <c r="HG678" s="1058"/>
      <c r="HH678" s="1058"/>
      <c r="HI678" s="1058"/>
      <c r="HJ678" s="1058"/>
      <c r="HK678" s="1058"/>
      <c r="HL678" s="1058"/>
      <c r="HM678" s="1058"/>
      <c r="HN678" s="1058"/>
      <c r="HO678" s="1058"/>
      <c r="HP678" s="1058"/>
      <c r="HQ678" s="1058"/>
      <c r="HR678" s="1058"/>
      <c r="HS678" s="1058"/>
      <c r="HT678" s="1058"/>
      <c r="HU678" s="1058"/>
      <c r="HV678" s="1058"/>
      <c r="HW678" s="1058"/>
      <c r="HX678" s="1058"/>
      <c r="HY678" s="1058"/>
      <c r="HZ678" s="1058"/>
      <c r="IA678" s="1058"/>
      <c r="IB678" s="1058"/>
      <c r="IC678" s="1058"/>
      <c r="ID678" s="1058"/>
      <c r="IE678" s="1058"/>
      <c r="IF678" s="1058"/>
      <c r="IG678" s="1058"/>
      <c r="IH678" s="1058"/>
      <c r="II678" s="1058"/>
      <c r="IJ678" s="1058"/>
      <c r="IK678" s="1058"/>
      <c r="IL678" s="1058"/>
      <c r="IM678" s="1058"/>
      <c r="IN678" s="1058"/>
      <c r="IO678" s="1058"/>
      <c r="IP678" s="1058"/>
      <c r="IQ678" s="1058"/>
      <c r="IR678" s="1058"/>
    </row>
    <row r="679" spans="1:252">
      <c r="A679" s="1421"/>
      <c r="B679" s="1458" t="s">
        <v>1612</v>
      </c>
      <c r="C679" s="1419"/>
      <c r="D679" s="1451"/>
      <c r="E679" s="1441"/>
      <c r="F679" s="1526"/>
      <c r="G679" s="1407"/>
      <c r="H679" s="1058"/>
      <c r="I679" s="1058"/>
      <c r="J679" s="1058"/>
      <c r="K679" s="1058"/>
      <c r="L679" s="1058"/>
      <c r="M679" s="1058"/>
      <c r="N679" s="1058"/>
      <c r="O679" s="1058"/>
      <c r="P679" s="1058"/>
      <c r="Q679" s="1058"/>
      <c r="R679" s="1058"/>
      <c r="S679" s="1058"/>
      <c r="T679" s="1058"/>
      <c r="U679" s="1058"/>
      <c r="V679" s="1058"/>
      <c r="W679" s="1058"/>
      <c r="X679" s="1058"/>
      <c r="Y679" s="1058"/>
      <c r="Z679" s="1058"/>
      <c r="AA679" s="1058"/>
      <c r="AB679" s="1058"/>
      <c r="AC679" s="1058"/>
      <c r="AD679" s="1058"/>
      <c r="AE679" s="1058"/>
      <c r="AF679" s="1058"/>
      <c r="AG679" s="1058"/>
      <c r="AH679" s="1058"/>
      <c r="AI679" s="1058"/>
      <c r="AJ679" s="1058"/>
      <c r="AK679" s="1058"/>
      <c r="AL679" s="1058"/>
      <c r="AM679" s="1058"/>
      <c r="AN679" s="1058"/>
      <c r="AO679" s="1058"/>
      <c r="AP679" s="1058"/>
      <c r="AQ679" s="1058"/>
      <c r="AR679" s="1058"/>
      <c r="AS679" s="1058"/>
      <c r="AT679" s="1058"/>
      <c r="AU679" s="1058"/>
      <c r="AV679" s="1058"/>
      <c r="AW679" s="1058"/>
      <c r="AX679" s="1058"/>
      <c r="AY679" s="1058"/>
      <c r="AZ679" s="1058"/>
      <c r="BA679" s="1058"/>
      <c r="BB679" s="1058"/>
      <c r="BC679" s="1058"/>
      <c r="BD679" s="1058"/>
      <c r="BE679" s="1058"/>
      <c r="BF679" s="1058"/>
      <c r="BG679" s="1058"/>
      <c r="BH679" s="1058"/>
      <c r="BI679" s="1058"/>
      <c r="BJ679" s="1058"/>
      <c r="BK679" s="1058"/>
      <c r="BL679" s="1058"/>
      <c r="BM679" s="1058"/>
      <c r="BN679" s="1058"/>
      <c r="BO679" s="1058"/>
      <c r="BP679" s="1058"/>
      <c r="BQ679" s="1058"/>
      <c r="BR679" s="1058"/>
      <c r="BS679" s="1058"/>
      <c r="BT679" s="1058"/>
      <c r="BU679" s="1058"/>
      <c r="BV679" s="1058"/>
      <c r="BW679" s="1058"/>
      <c r="BX679" s="1058"/>
      <c r="BY679" s="1058"/>
      <c r="BZ679" s="1058"/>
      <c r="CA679" s="1058"/>
      <c r="CB679" s="1058"/>
      <c r="CC679" s="1058"/>
      <c r="CD679" s="1058"/>
      <c r="CE679" s="1058"/>
      <c r="CF679" s="1058"/>
      <c r="CG679" s="1058"/>
      <c r="CH679" s="1058"/>
      <c r="CI679" s="1058"/>
      <c r="CJ679" s="1058"/>
      <c r="CK679" s="1058"/>
      <c r="CL679" s="1058"/>
      <c r="CM679" s="1058"/>
      <c r="CN679" s="1058"/>
      <c r="CO679" s="1058"/>
      <c r="CP679" s="1058"/>
      <c r="CQ679" s="1058"/>
      <c r="CR679" s="1058"/>
      <c r="CS679" s="1058"/>
      <c r="CT679" s="1058"/>
      <c r="CU679" s="1058"/>
      <c r="CV679" s="1058"/>
      <c r="CW679" s="1058"/>
      <c r="CX679" s="1058"/>
      <c r="CY679" s="1058"/>
      <c r="CZ679" s="1058"/>
      <c r="DA679" s="1058"/>
      <c r="DB679" s="1058"/>
      <c r="DC679" s="1058"/>
      <c r="DD679" s="1058"/>
      <c r="DE679" s="1058"/>
      <c r="DF679" s="1058"/>
      <c r="DG679" s="1058"/>
      <c r="DH679" s="1058"/>
      <c r="DI679" s="1058"/>
      <c r="DJ679" s="1058"/>
      <c r="DK679" s="1058"/>
      <c r="DL679" s="1058"/>
      <c r="DM679" s="1058"/>
      <c r="DN679" s="1058"/>
      <c r="DO679" s="1058"/>
      <c r="DP679" s="1058"/>
      <c r="DQ679" s="1058"/>
      <c r="DR679" s="1058"/>
      <c r="DS679" s="1058"/>
      <c r="DT679" s="1058"/>
      <c r="DU679" s="1058"/>
      <c r="DV679" s="1058"/>
      <c r="DW679" s="1058"/>
      <c r="DX679" s="1058"/>
      <c r="DY679" s="1058"/>
      <c r="DZ679" s="1058"/>
      <c r="EA679" s="1058"/>
      <c r="EB679" s="1058"/>
      <c r="EC679" s="1058"/>
      <c r="ED679" s="1058"/>
      <c r="EE679" s="1058"/>
      <c r="EF679" s="1058"/>
      <c r="EG679" s="1058"/>
      <c r="EH679" s="1058"/>
      <c r="EI679" s="1058"/>
      <c r="EJ679" s="1058"/>
      <c r="EK679" s="1058"/>
      <c r="EL679" s="1058"/>
      <c r="EM679" s="1058"/>
      <c r="EN679" s="1058"/>
      <c r="EO679" s="1058"/>
      <c r="EP679" s="1058"/>
      <c r="EQ679" s="1058"/>
      <c r="ER679" s="1058"/>
      <c r="ES679" s="1058"/>
      <c r="ET679" s="1058"/>
      <c r="EU679" s="1058"/>
      <c r="EV679" s="1058"/>
      <c r="EW679" s="1058"/>
      <c r="EX679" s="1058"/>
      <c r="EY679" s="1058"/>
      <c r="EZ679" s="1058"/>
      <c r="FA679" s="1058"/>
      <c r="FB679" s="1058"/>
      <c r="FC679" s="1058"/>
      <c r="FD679" s="1058"/>
      <c r="FE679" s="1058"/>
      <c r="FF679" s="1058"/>
      <c r="FG679" s="1058"/>
      <c r="FH679" s="1058"/>
      <c r="FI679" s="1058"/>
      <c r="FJ679" s="1058"/>
      <c r="FK679" s="1058"/>
      <c r="FL679" s="1058"/>
      <c r="FM679" s="1058"/>
      <c r="FN679" s="1058"/>
      <c r="FO679" s="1058"/>
      <c r="FP679" s="1058"/>
      <c r="FQ679" s="1058"/>
      <c r="FR679" s="1058"/>
      <c r="FS679" s="1058"/>
      <c r="FT679" s="1058"/>
      <c r="FU679" s="1058"/>
      <c r="FV679" s="1058"/>
      <c r="FW679" s="1058"/>
      <c r="FX679" s="1058"/>
      <c r="FY679" s="1058"/>
      <c r="FZ679" s="1058"/>
      <c r="GA679" s="1058"/>
      <c r="GB679" s="1058"/>
      <c r="GC679" s="1058"/>
      <c r="GD679" s="1058"/>
      <c r="GE679" s="1058"/>
      <c r="GF679" s="1058"/>
      <c r="GG679" s="1058"/>
      <c r="GH679" s="1058"/>
      <c r="GI679" s="1058"/>
      <c r="GJ679" s="1058"/>
      <c r="GK679" s="1058"/>
      <c r="GL679" s="1058"/>
      <c r="GM679" s="1058"/>
      <c r="GN679" s="1058"/>
      <c r="GO679" s="1058"/>
      <c r="GP679" s="1058"/>
      <c r="GQ679" s="1058"/>
      <c r="GR679" s="1058"/>
      <c r="GS679" s="1058"/>
      <c r="GT679" s="1058"/>
      <c r="GU679" s="1058"/>
      <c r="GV679" s="1058"/>
      <c r="GW679" s="1058"/>
      <c r="GX679" s="1058"/>
      <c r="GY679" s="1058"/>
      <c r="GZ679" s="1058"/>
      <c r="HA679" s="1058"/>
      <c r="HB679" s="1058"/>
      <c r="HC679" s="1058"/>
      <c r="HD679" s="1058"/>
      <c r="HE679" s="1058"/>
      <c r="HF679" s="1058"/>
      <c r="HG679" s="1058"/>
      <c r="HH679" s="1058"/>
      <c r="HI679" s="1058"/>
      <c r="HJ679" s="1058"/>
      <c r="HK679" s="1058"/>
      <c r="HL679" s="1058"/>
      <c r="HM679" s="1058"/>
      <c r="HN679" s="1058"/>
      <c r="HO679" s="1058"/>
      <c r="HP679" s="1058"/>
      <c r="HQ679" s="1058"/>
      <c r="HR679" s="1058"/>
      <c r="HS679" s="1058"/>
      <c r="HT679" s="1058"/>
      <c r="HU679" s="1058"/>
      <c r="HV679" s="1058"/>
      <c r="HW679" s="1058"/>
      <c r="HX679" s="1058"/>
      <c r="HY679" s="1058"/>
      <c r="HZ679" s="1058"/>
      <c r="IA679" s="1058"/>
      <c r="IB679" s="1058"/>
      <c r="IC679" s="1058"/>
      <c r="ID679" s="1058"/>
      <c r="IE679" s="1058"/>
      <c r="IF679" s="1058"/>
      <c r="IG679" s="1058"/>
      <c r="IH679" s="1058"/>
      <c r="II679" s="1058"/>
      <c r="IJ679" s="1058"/>
      <c r="IK679" s="1058"/>
      <c r="IL679" s="1058"/>
      <c r="IM679" s="1058"/>
      <c r="IN679" s="1058"/>
      <c r="IO679" s="1058"/>
      <c r="IP679" s="1058"/>
      <c r="IQ679" s="1058"/>
      <c r="IR679" s="1058"/>
    </row>
    <row r="680" spans="1:252">
      <c r="A680" s="1421"/>
      <c r="B680" s="1458" t="s">
        <v>1402</v>
      </c>
      <c r="C680" s="1419"/>
      <c r="D680" s="1451"/>
      <c r="E680" s="1441"/>
      <c r="F680" s="1526"/>
      <c r="G680" s="1407"/>
      <c r="H680" s="1058"/>
      <c r="I680" s="1058"/>
      <c r="J680" s="1058"/>
      <c r="K680" s="1058"/>
      <c r="L680" s="1058"/>
      <c r="M680" s="1058"/>
      <c r="N680" s="1058"/>
      <c r="O680" s="1058"/>
      <c r="P680" s="1058"/>
      <c r="Q680" s="1058"/>
      <c r="R680" s="1058"/>
      <c r="S680" s="1058"/>
      <c r="T680" s="1058"/>
      <c r="U680" s="1058"/>
      <c r="V680" s="1058"/>
      <c r="W680" s="1058"/>
      <c r="X680" s="1058"/>
      <c r="Y680" s="1058"/>
      <c r="Z680" s="1058"/>
      <c r="AA680" s="1058"/>
      <c r="AB680" s="1058"/>
      <c r="AC680" s="1058"/>
      <c r="AD680" s="1058"/>
      <c r="AE680" s="1058"/>
      <c r="AF680" s="1058"/>
      <c r="AG680" s="1058"/>
      <c r="AH680" s="1058"/>
      <c r="AI680" s="1058"/>
      <c r="AJ680" s="1058"/>
      <c r="AK680" s="1058"/>
      <c r="AL680" s="1058"/>
      <c r="AM680" s="1058"/>
      <c r="AN680" s="1058"/>
      <c r="AO680" s="1058"/>
      <c r="AP680" s="1058"/>
      <c r="AQ680" s="1058"/>
      <c r="AR680" s="1058"/>
      <c r="AS680" s="1058"/>
      <c r="AT680" s="1058"/>
      <c r="AU680" s="1058"/>
      <c r="AV680" s="1058"/>
      <c r="AW680" s="1058"/>
      <c r="AX680" s="1058"/>
      <c r="AY680" s="1058"/>
      <c r="AZ680" s="1058"/>
      <c r="BA680" s="1058"/>
      <c r="BB680" s="1058"/>
      <c r="BC680" s="1058"/>
      <c r="BD680" s="1058"/>
      <c r="BE680" s="1058"/>
      <c r="BF680" s="1058"/>
      <c r="BG680" s="1058"/>
      <c r="BH680" s="1058"/>
      <c r="BI680" s="1058"/>
      <c r="BJ680" s="1058"/>
      <c r="BK680" s="1058"/>
      <c r="BL680" s="1058"/>
      <c r="BM680" s="1058"/>
      <c r="BN680" s="1058"/>
      <c r="BO680" s="1058"/>
      <c r="BP680" s="1058"/>
      <c r="BQ680" s="1058"/>
      <c r="BR680" s="1058"/>
      <c r="BS680" s="1058"/>
      <c r="BT680" s="1058"/>
      <c r="BU680" s="1058"/>
      <c r="BV680" s="1058"/>
      <c r="BW680" s="1058"/>
      <c r="BX680" s="1058"/>
      <c r="BY680" s="1058"/>
      <c r="BZ680" s="1058"/>
      <c r="CA680" s="1058"/>
      <c r="CB680" s="1058"/>
      <c r="CC680" s="1058"/>
      <c r="CD680" s="1058"/>
      <c r="CE680" s="1058"/>
      <c r="CF680" s="1058"/>
      <c r="CG680" s="1058"/>
      <c r="CH680" s="1058"/>
      <c r="CI680" s="1058"/>
      <c r="CJ680" s="1058"/>
      <c r="CK680" s="1058"/>
      <c r="CL680" s="1058"/>
      <c r="CM680" s="1058"/>
      <c r="CN680" s="1058"/>
      <c r="CO680" s="1058"/>
      <c r="CP680" s="1058"/>
      <c r="CQ680" s="1058"/>
      <c r="CR680" s="1058"/>
      <c r="CS680" s="1058"/>
      <c r="CT680" s="1058"/>
      <c r="CU680" s="1058"/>
      <c r="CV680" s="1058"/>
      <c r="CW680" s="1058"/>
      <c r="CX680" s="1058"/>
      <c r="CY680" s="1058"/>
      <c r="CZ680" s="1058"/>
      <c r="DA680" s="1058"/>
      <c r="DB680" s="1058"/>
      <c r="DC680" s="1058"/>
      <c r="DD680" s="1058"/>
      <c r="DE680" s="1058"/>
      <c r="DF680" s="1058"/>
      <c r="DG680" s="1058"/>
      <c r="DH680" s="1058"/>
      <c r="DI680" s="1058"/>
      <c r="DJ680" s="1058"/>
      <c r="DK680" s="1058"/>
      <c r="DL680" s="1058"/>
      <c r="DM680" s="1058"/>
      <c r="DN680" s="1058"/>
      <c r="DO680" s="1058"/>
      <c r="DP680" s="1058"/>
      <c r="DQ680" s="1058"/>
      <c r="DR680" s="1058"/>
      <c r="DS680" s="1058"/>
      <c r="DT680" s="1058"/>
      <c r="DU680" s="1058"/>
      <c r="DV680" s="1058"/>
      <c r="DW680" s="1058"/>
      <c r="DX680" s="1058"/>
      <c r="DY680" s="1058"/>
      <c r="DZ680" s="1058"/>
      <c r="EA680" s="1058"/>
      <c r="EB680" s="1058"/>
      <c r="EC680" s="1058"/>
      <c r="ED680" s="1058"/>
      <c r="EE680" s="1058"/>
      <c r="EF680" s="1058"/>
      <c r="EG680" s="1058"/>
      <c r="EH680" s="1058"/>
      <c r="EI680" s="1058"/>
      <c r="EJ680" s="1058"/>
      <c r="EK680" s="1058"/>
      <c r="EL680" s="1058"/>
      <c r="EM680" s="1058"/>
      <c r="EN680" s="1058"/>
      <c r="EO680" s="1058"/>
      <c r="EP680" s="1058"/>
      <c r="EQ680" s="1058"/>
      <c r="ER680" s="1058"/>
      <c r="ES680" s="1058"/>
      <c r="ET680" s="1058"/>
      <c r="EU680" s="1058"/>
      <c r="EV680" s="1058"/>
      <c r="EW680" s="1058"/>
      <c r="EX680" s="1058"/>
      <c r="EY680" s="1058"/>
      <c r="EZ680" s="1058"/>
      <c r="FA680" s="1058"/>
      <c r="FB680" s="1058"/>
      <c r="FC680" s="1058"/>
      <c r="FD680" s="1058"/>
      <c r="FE680" s="1058"/>
      <c r="FF680" s="1058"/>
      <c r="FG680" s="1058"/>
      <c r="FH680" s="1058"/>
      <c r="FI680" s="1058"/>
      <c r="FJ680" s="1058"/>
      <c r="FK680" s="1058"/>
      <c r="FL680" s="1058"/>
      <c r="FM680" s="1058"/>
      <c r="FN680" s="1058"/>
      <c r="FO680" s="1058"/>
      <c r="FP680" s="1058"/>
      <c r="FQ680" s="1058"/>
      <c r="FR680" s="1058"/>
      <c r="FS680" s="1058"/>
      <c r="FT680" s="1058"/>
      <c r="FU680" s="1058"/>
      <c r="FV680" s="1058"/>
      <c r="FW680" s="1058"/>
      <c r="FX680" s="1058"/>
      <c r="FY680" s="1058"/>
      <c r="FZ680" s="1058"/>
      <c r="GA680" s="1058"/>
      <c r="GB680" s="1058"/>
      <c r="GC680" s="1058"/>
      <c r="GD680" s="1058"/>
      <c r="GE680" s="1058"/>
      <c r="GF680" s="1058"/>
      <c r="GG680" s="1058"/>
      <c r="GH680" s="1058"/>
      <c r="GI680" s="1058"/>
      <c r="GJ680" s="1058"/>
      <c r="GK680" s="1058"/>
      <c r="GL680" s="1058"/>
      <c r="GM680" s="1058"/>
      <c r="GN680" s="1058"/>
      <c r="GO680" s="1058"/>
      <c r="GP680" s="1058"/>
      <c r="GQ680" s="1058"/>
      <c r="GR680" s="1058"/>
      <c r="GS680" s="1058"/>
      <c r="GT680" s="1058"/>
      <c r="GU680" s="1058"/>
      <c r="GV680" s="1058"/>
      <c r="GW680" s="1058"/>
      <c r="GX680" s="1058"/>
      <c r="GY680" s="1058"/>
      <c r="GZ680" s="1058"/>
      <c r="HA680" s="1058"/>
      <c r="HB680" s="1058"/>
      <c r="HC680" s="1058"/>
      <c r="HD680" s="1058"/>
      <c r="HE680" s="1058"/>
      <c r="HF680" s="1058"/>
      <c r="HG680" s="1058"/>
      <c r="HH680" s="1058"/>
      <c r="HI680" s="1058"/>
      <c r="HJ680" s="1058"/>
      <c r="HK680" s="1058"/>
      <c r="HL680" s="1058"/>
      <c r="HM680" s="1058"/>
      <c r="HN680" s="1058"/>
      <c r="HO680" s="1058"/>
      <c r="HP680" s="1058"/>
      <c r="HQ680" s="1058"/>
      <c r="HR680" s="1058"/>
      <c r="HS680" s="1058"/>
      <c r="HT680" s="1058"/>
      <c r="HU680" s="1058"/>
      <c r="HV680" s="1058"/>
      <c r="HW680" s="1058"/>
      <c r="HX680" s="1058"/>
      <c r="HY680" s="1058"/>
      <c r="HZ680" s="1058"/>
      <c r="IA680" s="1058"/>
      <c r="IB680" s="1058"/>
      <c r="IC680" s="1058"/>
      <c r="ID680" s="1058"/>
      <c r="IE680" s="1058"/>
      <c r="IF680" s="1058"/>
      <c r="IG680" s="1058"/>
      <c r="IH680" s="1058"/>
      <c r="II680" s="1058"/>
      <c r="IJ680" s="1058"/>
      <c r="IK680" s="1058"/>
      <c r="IL680" s="1058"/>
      <c r="IM680" s="1058"/>
      <c r="IN680" s="1058"/>
      <c r="IO680" s="1058"/>
      <c r="IP680" s="1058"/>
      <c r="IQ680" s="1058"/>
      <c r="IR680" s="1058"/>
    </row>
    <row r="681" spans="1:252">
      <c r="A681" s="1421"/>
      <c r="B681" s="1458" t="s">
        <v>1611</v>
      </c>
      <c r="C681" s="1419"/>
      <c r="D681" s="1451"/>
      <c r="E681" s="1441"/>
      <c r="F681" s="1526"/>
      <c r="G681" s="1407"/>
      <c r="H681" s="1058"/>
      <c r="I681" s="1058"/>
      <c r="J681" s="1058"/>
      <c r="K681" s="1058"/>
      <c r="L681" s="1058"/>
      <c r="M681" s="1058"/>
      <c r="N681" s="1058"/>
      <c r="O681" s="1058"/>
      <c r="P681" s="1058"/>
      <c r="Q681" s="1058"/>
      <c r="R681" s="1058"/>
      <c r="S681" s="1058"/>
      <c r="T681" s="1058"/>
      <c r="U681" s="1058"/>
      <c r="V681" s="1058"/>
      <c r="W681" s="1058"/>
      <c r="X681" s="1058"/>
      <c r="Y681" s="1058"/>
      <c r="Z681" s="1058"/>
      <c r="AA681" s="1058"/>
      <c r="AB681" s="1058"/>
      <c r="AC681" s="1058"/>
      <c r="AD681" s="1058"/>
      <c r="AE681" s="1058"/>
      <c r="AF681" s="1058"/>
      <c r="AG681" s="1058"/>
      <c r="AH681" s="1058"/>
      <c r="AI681" s="1058"/>
      <c r="AJ681" s="1058"/>
      <c r="AK681" s="1058"/>
      <c r="AL681" s="1058"/>
      <c r="AM681" s="1058"/>
      <c r="AN681" s="1058"/>
      <c r="AO681" s="1058"/>
      <c r="AP681" s="1058"/>
      <c r="AQ681" s="1058"/>
      <c r="AR681" s="1058"/>
      <c r="AS681" s="1058"/>
      <c r="AT681" s="1058"/>
      <c r="AU681" s="1058"/>
      <c r="AV681" s="1058"/>
      <c r="AW681" s="1058"/>
      <c r="AX681" s="1058"/>
      <c r="AY681" s="1058"/>
      <c r="AZ681" s="1058"/>
      <c r="BA681" s="1058"/>
      <c r="BB681" s="1058"/>
      <c r="BC681" s="1058"/>
      <c r="BD681" s="1058"/>
      <c r="BE681" s="1058"/>
      <c r="BF681" s="1058"/>
      <c r="BG681" s="1058"/>
      <c r="BH681" s="1058"/>
      <c r="BI681" s="1058"/>
      <c r="BJ681" s="1058"/>
      <c r="BK681" s="1058"/>
      <c r="BL681" s="1058"/>
      <c r="BM681" s="1058"/>
      <c r="BN681" s="1058"/>
      <c r="BO681" s="1058"/>
      <c r="BP681" s="1058"/>
      <c r="BQ681" s="1058"/>
      <c r="BR681" s="1058"/>
      <c r="BS681" s="1058"/>
      <c r="BT681" s="1058"/>
      <c r="BU681" s="1058"/>
      <c r="BV681" s="1058"/>
      <c r="BW681" s="1058"/>
      <c r="BX681" s="1058"/>
      <c r="BY681" s="1058"/>
      <c r="BZ681" s="1058"/>
      <c r="CA681" s="1058"/>
      <c r="CB681" s="1058"/>
      <c r="CC681" s="1058"/>
      <c r="CD681" s="1058"/>
      <c r="CE681" s="1058"/>
      <c r="CF681" s="1058"/>
      <c r="CG681" s="1058"/>
      <c r="CH681" s="1058"/>
      <c r="CI681" s="1058"/>
      <c r="CJ681" s="1058"/>
      <c r="CK681" s="1058"/>
      <c r="CL681" s="1058"/>
      <c r="CM681" s="1058"/>
      <c r="CN681" s="1058"/>
      <c r="CO681" s="1058"/>
      <c r="CP681" s="1058"/>
      <c r="CQ681" s="1058"/>
      <c r="CR681" s="1058"/>
      <c r="CS681" s="1058"/>
      <c r="CT681" s="1058"/>
      <c r="CU681" s="1058"/>
      <c r="CV681" s="1058"/>
      <c r="CW681" s="1058"/>
      <c r="CX681" s="1058"/>
      <c r="CY681" s="1058"/>
      <c r="CZ681" s="1058"/>
      <c r="DA681" s="1058"/>
      <c r="DB681" s="1058"/>
      <c r="DC681" s="1058"/>
      <c r="DD681" s="1058"/>
      <c r="DE681" s="1058"/>
      <c r="DF681" s="1058"/>
      <c r="DG681" s="1058"/>
      <c r="DH681" s="1058"/>
      <c r="DI681" s="1058"/>
      <c r="DJ681" s="1058"/>
      <c r="DK681" s="1058"/>
      <c r="DL681" s="1058"/>
      <c r="DM681" s="1058"/>
      <c r="DN681" s="1058"/>
      <c r="DO681" s="1058"/>
      <c r="DP681" s="1058"/>
      <c r="DQ681" s="1058"/>
      <c r="DR681" s="1058"/>
      <c r="DS681" s="1058"/>
      <c r="DT681" s="1058"/>
      <c r="DU681" s="1058"/>
      <c r="DV681" s="1058"/>
      <c r="DW681" s="1058"/>
      <c r="DX681" s="1058"/>
      <c r="DY681" s="1058"/>
      <c r="DZ681" s="1058"/>
      <c r="EA681" s="1058"/>
      <c r="EB681" s="1058"/>
      <c r="EC681" s="1058"/>
      <c r="ED681" s="1058"/>
      <c r="EE681" s="1058"/>
      <c r="EF681" s="1058"/>
      <c r="EG681" s="1058"/>
      <c r="EH681" s="1058"/>
      <c r="EI681" s="1058"/>
      <c r="EJ681" s="1058"/>
      <c r="EK681" s="1058"/>
      <c r="EL681" s="1058"/>
      <c r="EM681" s="1058"/>
      <c r="EN681" s="1058"/>
      <c r="EO681" s="1058"/>
      <c r="EP681" s="1058"/>
      <c r="EQ681" s="1058"/>
      <c r="ER681" s="1058"/>
      <c r="ES681" s="1058"/>
      <c r="ET681" s="1058"/>
      <c r="EU681" s="1058"/>
      <c r="EV681" s="1058"/>
      <c r="EW681" s="1058"/>
      <c r="EX681" s="1058"/>
      <c r="EY681" s="1058"/>
      <c r="EZ681" s="1058"/>
      <c r="FA681" s="1058"/>
      <c r="FB681" s="1058"/>
      <c r="FC681" s="1058"/>
      <c r="FD681" s="1058"/>
      <c r="FE681" s="1058"/>
      <c r="FF681" s="1058"/>
      <c r="FG681" s="1058"/>
      <c r="FH681" s="1058"/>
      <c r="FI681" s="1058"/>
      <c r="FJ681" s="1058"/>
      <c r="FK681" s="1058"/>
      <c r="FL681" s="1058"/>
      <c r="FM681" s="1058"/>
      <c r="FN681" s="1058"/>
      <c r="FO681" s="1058"/>
      <c r="FP681" s="1058"/>
      <c r="FQ681" s="1058"/>
      <c r="FR681" s="1058"/>
      <c r="FS681" s="1058"/>
      <c r="FT681" s="1058"/>
      <c r="FU681" s="1058"/>
      <c r="FV681" s="1058"/>
      <c r="FW681" s="1058"/>
      <c r="FX681" s="1058"/>
      <c r="FY681" s="1058"/>
      <c r="FZ681" s="1058"/>
      <c r="GA681" s="1058"/>
      <c r="GB681" s="1058"/>
      <c r="GC681" s="1058"/>
      <c r="GD681" s="1058"/>
      <c r="GE681" s="1058"/>
      <c r="GF681" s="1058"/>
      <c r="GG681" s="1058"/>
      <c r="GH681" s="1058"/>
      <c r="GI681" s="1058"/>
      <c r="GJ681" s="1058"/>
      <c r="GK681" s="1058"/>
      <c r="GL681" s="1058"/>
      <c r="GM681" s="1058"/>
      <c r="GN681" s="1058"/>
      <c r="GO681" s="1058"/>
      <c r="GP681" s="1058"/>
      <c r="GQ681" s="1058"/>
      <c r="GR681" s="1058"/>
      <c r="GS681" s="1058"/>
      <c r="GT681" s="1058"/>
      <c r="GU681" s="1058"/>
      <c r="GV681" s="1058"/>
      <c r="GW681" s="1058"/>
      <c r="GX681" s="1058"/>
      <c r="GY681" s="1058"/>
      <c r="GZ681" s="1058"/>
      <c r="HA681" s="1058"/>
      <c r="HB681" s="1058"/>
      <c r="HC681" s="1058"/>
      <c r="HD681" s="1058"/>
      <c r="HE681" s="1058"/>
      <c r="HF681" s="1058"/>
      <c r="HG681" s="1058"/>
      <c r="HH681" s="1058"/>
      <c r="HI681" s="1058"/>
      <c r="HJ681" s="1058"/>
      <c r="HK681" s="1058"/>
      <c r="HL681" s="1058"/>
      <c r="HM681" s="1058"/>
      <c r="HN681" s="1058"/>
      <c r="HO681" s="1058"/>
      <c r="HP681" s="1058"/>
      <c r="HQ681" s="1058"/>
      <c r="HR681" s="1058"/>
      <c r="HS681" s="1058"/>
      <c r="HT681" s="1058"/>
      <c r="HU681" s="1058"/>
      <c r="HV681" s="1058"/>
      <c r="HW681" s="1058"/>
      <c r="HX681" s="1058"/>
      <c r="HY681" s="1058"/>
      <c r="HZ681" s="1058"/>
      <c r="IA681" s="1058"/>
      <c r="IB681" s="1058"/>
      <c r="IC681" s="1058"/>
      <c r="ID681" s="1058"/>
      <c r="IE681" s="1058"/>
      <c r="IF681" s="1058"/>
      <c r="IG681" s="1058"/>
      <c r="IH681" s="1058"/>
      <c r="II681" s="1058"/>
      <c r="IJ681" s="1058"/>
      <c r="IK681" s="1058"/>
      <c r="IL681" s="1058"/>
      <c r="IM681" s="1058"/>
      <c r="IN681" s="1058"/>
      <c r="IO681" s="1058"/>
      <c r="IP681" s="1058"/>
      <c r="IQ681" s="1058"/>
      <c r="IR681" s="1058"/>
    </row>
    <row r="682" spans="1:252">
      <c r="A682" s="1421"/>
      <c r="B682" s="1458" t="s">
        <v>1922</v>
      </c>
      <c r="C682" s="1419"/>
      <c r="D682" s="1451"/>
      <c r="E682" s="1441"/>
      <c r="F682" s="1526"/>
      <c r="G682" s="1407"/>
      <c r="H682" s="1058"/>
      <c r="I682" s="1058"/>
      <c r="J682" s="1058"/>
      <c r="K682" s="1058"/>
      <c r="L682" s="1058"/>
      <c r="M682" s="1058"/>
      <c r="N682" s="1058"/>
      <c r="O682" s="1058"/>
      <c r="P682" s="1058"/>
      <c r="Q682" s="1058"/>
      <c r="R682" s="1058"/>
      <c r="S682" s="1058"/>
      <c r="T682" s="1058"/>
      <c r="U682" s="1058"/>
      <c r="V682" s="1058"/>
      <c r="W682" s="1058"/>
      <c r="X682" s="1058"/>
      <c r="Y682" s="1058"/>
      <c r="Z682" s="1058"/>
      <c r="AA682" s="1058"/>
      <c r="AB682" s="1058"/>
      <c r="AC682" s="1058"/>
      <c r="AD682" s="1058"/>
      <c r="AE682" s="1058"/>
      <c r="AF682" s="1058"/>
      <c r="AG682" s="1058"/>
      <c r="AH682" s="1058"/>
      <c r="AI682" s="1058"/>
      <c r="AJ682" s="1058"/>
      <c r="AK682" s="1058"/>
      <c r="AL682" s="1058"/>
      <c r="AM682" s="1058"/>
      <c r="AN682" s="1058"/>
      <c r="AO682" s="1058"/>
      <c r="AP682" s="1058"/>
      <c r="AQ682" s="1058"/>
      <c r="AR682" s="1058"/>
      <c r="AS682" s="1058"/>
      <c r="AT682" s="1058"/>
      <c r="AU682" s="1058"/>
      <c r="AV682" s="1058"/>
      <c r="AW682" s="1058"/>
      <c r="AX682" s="1058"/>
      <c r="AY682" s="1058"/>
      <c r="AZ682" s="1058"/>
      <c r="BA682" s="1058"/>
      <c r="BB682" s="1058"/>
      <c r="BC682" s="1058"/>
      <c r="BD682" s="1058"/>
      <c r="BE682" s="1058"/>
      <c r="BF682" s="1058"/>
      <c r="BG682" s="1058"/>
      <c r="BH682" s="1058"/>
      <c r="BI682" s="1058"/>
      <c r="BJ682" s="1058"/>
      <c r="BK682" s="1058"/>
      <c r="BL682" s="1058"/>
      <c r="BM682" s="1058"/>
      <c r="BN682" s="1058"/>
      <c r="BO682" s="1058"/>
      <c r="BP682" s="1058"/>
      <c r="BQ682" s="1058"/>
      <c r="BR682" s="1058"/>
      <c r="BS682" s="1058"/>
      <c r="BT682" s="1058"/>
      <c r="BU682" s="1058"/>
      <c r="BV682" s="1058"/>
      <c r="BW682" s="1058"/>
      <c r="BX682" s="1058"/>
      <c r="BY682" s="1058"/>
      <c r="BZ682" s="1058"/>
      <c r="CA682" s="1058"/>
      <c r="CB682" s="1058"/>
      <c r="CC682" s="1058"/>
      <c r="CD682" s="1058"/>
      <c r="CE682" s="1058"/>
      <c r="CF682" s="1058"/>
      <c r="CG682" s="1058"/>
      <c r="CH682" s="1058"/>
      <c r="CI682" s="1058"/>
      <c r="CJ682" s="1058"/>
      <c r="CK682" s="1058"/>
      <c r="CL682" s="1058"/>
      <c r="CM682" s="1058"/>
      <c r="CN682" s="1058"/>
      <c r="CO682" s="1058"/>
      <c r="CP682" s="1058"/>
      <c r="CQ682" s="1058"/>
      <c r="CR682" s="1058"/>
      <c r="CS682" s="1058"/>
      <c r="CT682" s="1058"/>
      <c r="CU682" s="1058"/>
      <c r="CV682" s="1058"/>
      <c r="CW682" s="1058"/>
      <c r="CX682" s="1058"/>
      <c r="CY682" s="1058"/>
      <c r="CZ682" s="1058"/>
      <c r="DA682" s="1058"/>
      <c r="DB682" s="1058"/>
      <c r="DC682" s="1058"/>
      <c r="DD682" s="1058"/>
      <c r="DE682" s="1058"/>
      <c r="DF682" s="1058"/>
      <c r="DG682" s="1058"/>
      <c r="DH682" s="1058"/>
      <c r="DI682" s="1058"/>
      <c r="DJ682" s="1058"/>
      <c r="DK682" s="1058"/>
      <c r="DL682" s="1058"/>
      <c r="DM682" s="1058"/>
      <c r="DN682" s="1058"/>
      <c r="DO682" s="1058"/>
      <c r="DP682" s="1058"/>
      <c r="DQ682" s="1058"/>
      <c r="DR682" s="1058"/>
      <c r="DS682" s="1058"/>
      <c r="DT682" s="1058"/>
      <c r="DU682" s="1058"/>
      <c r="DV682" s="1058"/>
      <c r="DW682" s="1058"/>
      <c r="DX682" s="1058"/>
      <c r="DY682" s="1058"/>
      <c r="DZ682" s="1058"/>
      <c r="EA682" s="1058"/>
      <c r="EB682" s="1058"/>
      <c r="EC682" s="1058"/>
      <c r="ED682" s="1058"/>
      <c r="EE682" s="1058"/>
      <c r="EF682" s="1058"/>
      <c r="EG682" s="1058"/>
      <c r="EH682" s="1058"/>
      <c r="EI682" s="1058"/>
      <c r="EJ682" s="1058"/>
      <c r="EK682" s="1058"/>
      <c r="EL682" s="1058"/>
      <c r="EM682" s="1058"/>
      <c r="EN682" s="1058"/>
      <c r="EO682" s="1058"/>
      <c r="EP682" s="1058"/>
      <c r="EQ682" s="1058"/>
      <c r="ER682" s="1058"/>
      <c r="ES682" s="1058"/>
      <c r="ET682" s="1058"/>
      <c r="EU682" s="1058"/>
      <c r="EV682" s="1058"/>
      <c r="EW682" s="1058"/>
      <c r="EX682" s="1058"/>
      <c r="EY682" s="1058"/>
      <c r="EZ682" s="1058"/>
      <c r="FA682" s="1058"/>
      <c r="FB682" s="1058"/>
      <c r="FC682" s="1058"/>
      <c r="FD682" s="1058"/>
      <c r="FE682" s="1058"/>
      <c r="FF682" s="1058"/>
      <c r="FG682" s="1058"/>
      <c r="FH682" s="1058"/>
      <c r="FI682" s="1058"/>
      <c r="FJ682" s="1058"/>
      <c r="FK682" s="1058"/>
      <c r="FL682" s="1058"/>
      <c r="FM682" s="1058"/>
      <c r="FN682" s="1058"/>
      <c r="FO682" s="1058"/>
      <c r="FP682" s="1058"/>
      <c r="FQ682" s="1058"/>
      <c r="FR682" s="1058"/>
      <c r="FS682" s="1058"/>
      <c r="FT682" s="1058"/>
      <c r="FU682" s="1058"/>
      <c r="FV682" s="1058"/>
      <c r="FW682" s="1058"/>
      <c r="FX682" s="1058"/>
      <c r="FY682" s="1058"/>
      <c r="FZ682" s="1058"/>
      <c r="GA682" s="1058"/>
      <c r="GB682" s="1058"/>
      <c r="GC682" s="1058"/>
      <c r="GD682" s="1058"/>
      <c r="GE682" s="1058"/>
      <c r="GF682" s="1058"/>
      <c r="GG682" s="1058"/>
      <c r="GH682" s="1058"/>
      <c r="GI682" s="1058"/>
      <c r="GJ682" s="1058"/>
      <c r="GK682" s="1058"/>
      <c r="GL682" s="1058"/>
      <c r="GM682" s="1058"/>
      <c r="GN682" s="1058"/>
      <c r="GO682" s="1058"/>
      <c r="GP682" s="1058"/>
      <c r="GQ682" s="1058"/>
      <c r="GR682" s="1058"/>
      <c r="GS682" s="1058"/>
      <c r="GT682" s="1058"/>
      <c r="GU682" s="1058"/>
      <c r="GV682" s="1058"/>
      <c r="GW682" s="1058"/>
      <c r="GX682" s="1058"/>
      <c r="GY682" s="1058"/>
      <c r="GZ682" s="1058"/>
      <c r="HA682" s="1058"/>
      <c r="HB682" s="1058"/>
      <c r="HC682" s="1058"/>
      <c r="HD682" s="1058"/>
      <c r="HE682" s="1058"/>
      <c r="HF682" s="1058"/>
      <c r="HG682" s="1058"/>
      <c r="HH682" s="1058"/>
      <c r="HI682" s="1058"/>
      <c r="HJ682" s="1058"/>
      <c r="HK682" s="1058"/>
      <c r="HL682" s="1058"/>
      <c r="HM682" s="1058"/>
      <c r="HN682" s="1058"/>
      <c r="HO682" s="1058"/>
      <c r="HP682" s="1058"/>
      <c r="HQ682" s="1058"/>
      <c r="HR682" s="1058"/>
      <c r="HS682" s="1058"/>
      <c r="HT682" s="1058"/>
      <c r="HU682" s="1058"/>
      <c r="HV682" s="1058"/>
      <c r="HW682" s="1058"/>
      <c r="HX682" s="1058"/>
      <c r="HY682" s="1058"/>
      <c r="HZ682" s="1058"/>
      <c r="IA682" s="1058"/>
      <c r="IB682" s="1058"/>
      <c r="IC682" s="1058"/>
      <c r="ID682" s="1058"/>
      <c r="IE682" s="1058"/>
      <c r="IF682" s="1058"/>
      <c r="IG682" s="1058"/>
      <c r="IH682" s="1058"/>
      <c r="II682" s="1058"/>
      <c r="IJ682" s="1058"/>
      <c r="IK682" s="1058"/>
      <c r="IL682" s="1058"/>
      <c r="IM682" s="1058"/>
      <c r="IN682" s="1058"/>
      <c r="IO682" s="1058"/>
      <c r="IP682" s="1058"/>
      <c r="IQ682" s="1058"/>
      <c r="IR682" s="1058"/>
    </row>
    <row r="683" spans="1:252">
      <c r="A683" s="1421"/>
      <c r="B683" s="1458" t="s">
        <v>1610</v>
      </c>
      <c r="C683" s="1419"/>
      <c r="D683" s="1451"/>
      <c r="E683" s="1441"/>
      <c r="F683" s="1526"/>
      <c r="G683" s="1407"/>
      <c r="H683" s="1058"/>
      <c r="I683" s="1058"/>
      <c r="J683" s="1058"/>
      <c r="K683" s="1058"/>
      <c r="L683" s="1058"/>
      <c r="M683" s="1058"/>
      <c r="N683" s="1058"/>
      <c r="O683" s="1058"/>
      <c r="P683" s="1058"/>
      <c r="Q683" s="1058"/>
      <c r="R683" s="1058"/>
      <c r="S683" s="1058"/>
      <c r="T683" s="1058"/>
      <c r="U683" s="1058"/>
      <c r="V683" s="1058"/>
      <c r="W683" s="1058"/>
      <c r="X683" s="1058"/>
      <c r="Y683" s="1058"/>
      <c r="Z683" s="1058"/>
      <c r="AA683" s="1058"/>
      <c r="AB683" s="1058"/>
      <c r="AC683" s="1058"/>
      <c r="AD683" s="1058"/>
      <c r="AE683" s="1058"/>
      <c r="AF683" s="1058"/>
      <c r="AG683" s="1058"/>
      <c r="AH683" s="1058"/>
      <c r="AI683" s="1058"/>
      <c r="AJ683" s="1058"/>
      <c r="AK683" s="1058"/>
      <c r="AL683" s="1058"/>
      <c r="AM683" s="1058"/>
      <c r="AN683" s="1058"/>
      <c r="AO683" s="1058"/>
      <c r="AP683" s="1058"/>
      <c r="AQ683" s="1058"/>
      <c r="AR683" s="1058"/>
      <c r="AS683" s="1058"/>
      <c r="AT683" s="1058"/>
      <c r="AU683" s="1058"/>
      <c r="AV683" s="1058"/>
      <c r="AW683" s="1058"/>
      <c r="AX683" s="1058"/>
      <c r="AY683" s="1058"/>
      <c r="AZ683" s="1058"/>
      <c r="BA683" s="1058"/>
      <c r="BB683" s="1058"/>
      <c r="BC683" s="1058"/>
      <c r="BD683" s="1058"/>
      <c r="BE683" s="1058"/>
      <c r="BF683" s="1058"/>
      <c r="BG683" s="1058"/>
      <c r="BH683" s="1058"/>
      <c r="BI683" s="1058"/>
      <c r="BJ683" s="1058"/>
      <c r="BK683" s="1058"/>
      <c r="BL683" s="1058"/>
      <c r="BM683" s="1058"/>
      <c r="BN683" s="1058"/>
      <c r="BO683" s="1058"/>
      <c r="BP683" s="1058"/>
      <c r="BQ683" s="1058"/>
      <c r="BR683" s="1058"/>
      <c r="BS683" s="1058"/>
      <c r="BT683" s="1058"/>
      <c r="BU683" s="1058"/>
      <c r="BV683" s="1058"/>
      <c r="BW683" s="1058"/>
      <c r="BX683" s="1058"/>
      <c r="BY683" s="1058"/>
      <c r="BZ683" s="1058"/>
      <c r="CA683" s="1058"/>
      <c r="CB683" s="1058"/>
      <c r="CC683" s="1058"/>
      <c r="CD683" s="1058"/>
      <c r="CE683" s="1058"/>
      <c r="CF683" s="1058"/>
      <c r="CG683" s="1058"/>
      <c r="CH683" s="1058"/>
      <c r="CI683" s="1058"/>
      <c r="CJ683" s="1058"/>
      <c r="CK683" s="1058"/>
      <c r="CL683" s="1058"/>
      <c r="CM683" s="1058"/>
      <c r="CN683" s="1058"/>
      <c r="CO683" s="1058"/>
      <c r="CP683" s="1058"/>
      <c r="CQ683" s="1058"/>
      <c r="CR683" s="1058"/>
      <c r="CS683" s="1058"/>
      <c r="CT683" s="1058"/>
      <c r="CU683" s="1058"/>
      <c r="CV683" s="1058"/>
      <c r="CW683" s="1058"/>
      <c r="CX683" s="1058"/>
      <c r="CY683" s="1058"/>
      <c r="CZ683" s="1058"/>
      <c r="DA683" s="1058"/>
      <c r="DB683" s="1058"/>
      <c r="DC683" s="1058"/>
      <c r="DD683" s="1058"/>
      <c r="DE683" s="1058"/>
      <c r="DF683" s="1058"/>
      <c r="DG683" s="1058"/>
      <c r="DH683" s="1058"/>
      <c r="DI683" s="1058"/>
      <c r="DJ683" s="1058"/>
      <c r="DK683" s="1058"/>
      <c r="DL683" s="1058"/>
      <c r="DM683" s="1058"/>
      <c r="DN683" s="1058"/>
      <c r="DO683" s="1058"/>
      <c r="DP683" s="1058"/>
      <c r="DQ683" s="1058"/>
      <c r="DR683" s="1058"/>
      <c r="DS683" s="1058"/>
      <c r="DT683" s="1058"/>
      <c r="DU683" s="1058"/>
      <c r="DV683" s="1058"/>
      <c r="DW683" s="1058"/>
      <c r="DX683" s="1058"/>
      <c r="DY683" s="1058"/>
      <c r="DZ683" s="1058"/>
      <c r="EA683" s="1058"/>
      <c r="EB683" s="1058"/>
      <c r="EC683" s="1058"/>
      <c r="ED683" s="1058"/>
      <c r="EE683" s="1058"/>
      <c r="EF683" s="1058"/>
      <c r="EG683" s="1058"/>
      <c r="EH683" s="1058"/>
      <c r="EI683" s="1058"/>
      <c r="EJ683" s="1058"/>
      <c r="EK683" s="1058"/>
      <c r="EL683" s="1058"/>
      <c r="EM683" s="1058"/>
      <c r="EN683" s="1058"/>
      <c r="EO683" s="1058"/>
      <c r="EP683" s="1058"/>
      <c r="EQ683" s="1058"/>
      <c r="ER683" s="1058"/>
      <c r="ES683" s="1058"/>
      <c r="ET683" s="1058"/>
      <c r="EU683" s="1058"/>
      <c r="EV683" s="1058"/>
      <c r="EW683" s="1058"/>
      <c r="EX683" s="1058"/>
      <c r="EY683" s="1058"/>
      <c r="EZ683" s="1058"/>
      <c r="FA683" s="1058"/>
      <c r="FB683" s="1058"/>
      <c r="FC683" s="1058"/>
      <c r="FD683" s="1058"/>
      <c r="FE683" s="1058"/>
      <c r="FF683" s="1058"/>
      <c r="FG683" s="1058"/>
      <c r="FH683" s="1058"/>
      <c r="FI683" s="1058"/>
      <c r="FJ683" s="1058"/>
      <c r="FK683" s="1058"/>
      <c r="FL683" s="1058"/>
      <c r="FM683" s="1058"/>
      <c r="FN683" s="1058"/>
      <c r="FO683" s="1058"/>
      <c r="FP683" s="1058"/>
      <c r="FQ683" s="1058"/>
      <c r="FR683" s="1058"/>
      <c r="FS683" s="1058"/>
      <c r="FT683" s="1058"/>
      <c r="FU683" s="1058"/>
      <c r="FV683" s="1058"/>
      <c r="FW683" s="1058"/>
      <c r="FX683" s="1058"/>
      <c r="FY683" s="1058"/>
      <c r="FZ683" s="1058"/>
      <c r="GA683" s="1058"/>
      <c r="GB683" s="1058"/>
      <c r="GC683" s="1058"/>
      <c r="GD683" s="1058"/>
      <c r="GE683" s="1058"/>
      <c r="GF683" s="1058"/>
      <c r="GG683" s="1058"/>
      <c r="GH683" s="1058"/>
      <c r="GI683" s="1058"/>
      <c r="GJ683" s="1058"/>
      <c r="GK683" s="1058"/>
      <c r="GL683" s="1058"/>
      <c r="GM683" s="1058"/>
      <c r="GN683" s="1058"/>
      <c r="GO683" s="1058"/>
      <c r="GP683" s="1058"/>
      <c r="GQ683" s="1058"/>
      <c r="GR683" s="1058"/>
      <c r="GS683" s="1058"/>
      <c r="GT683" s="1058"/>
      <c r="GU683" s="1058"/>
      <c r="GV683" s="1058"/>
      <c r="GW683" s="1058"/>
      <c r="GX683" s="1058"/>
      <c r="GY683" s="1058"/>
      <c r="GZ683" s="1058"/>
      <c r="HA683" s="1058"/>
      <c r="HB683" s="1058"/>
      <c r="HC683" s="1058"/>
      <c r="HD683" s="1058"/>
      <c r="HE683" s="1058"/>
      <c r="HF683" s="1058"/>
      <c r="HG683" s="1058"/>
      <c r="HH683" s="1058"/>
      <c r="HI683" s="1058"/>
      <c r="HJ683" s="1058"/>
      <c r="HK683" s="1058"/>
      <c r="HL683" s="1058"/>
      <c r="HM683" s="1058"/>
      <c r="HN683" s="1058"/>
      <c r="HO683" s="1058"/>
      <c r="HP683" s="1058"/>
      <c r="HQ683" s="1058"/>
      <c r="HR683" s="1058"/>
      <c r="HS683" s="1058"/>
      <c r="HT683" s="1058"/>
      <c r="HU683" s="1058"/>
      <c r="HV683" s="1058"/>
      <c r="HW683" s="1058"/>
      <c r="HX683" s="1058"/>
      <c r="HY683" s="1058"/>
      <c r="HZ683" s="1058"/>
      <c r="IA683" s="1058"/>
      <c r="IB683" s="1058"/>
      <c r="IC683" s="1058"/>
      <c r="ID683" s="1058"/>
      <c r="IE683" s="1058"/>
      <c r="IF683" s="1058"/>
      <c r="IG683" s="1058"/>
      <c r="IH683" s="1058"/>
      <c r="II683" s="1058"/>
      <c r="IJ683" s="1058"/>
      <c r="IK683" s="1058"/>
      <c r="IL683" s="1058"/>
      <c r="IM683" s="1058"/>
      <c r="IN683" s="1058"/>
      <c r="IO683" s="1058"/>
      <c r="IP683" s="1058"/>
      <c r="IQ683" s="1058"/>
      <c r="IR683" s="1058"/>
    </row>
    <row r="684" spans="1:252">
      <c r="A684" s="1421"/>
      <c r="B684" s="1456" t="s">
        <v>1609</v>
      </c>
      <c r="C684" s="1419"/>
      <c r="D684" s="1451"/>
      <c r="E684" s="1441"/>
      <c r="F684" s="1526"/>
      <c r="G684" s="1407"/>
      <c r="H684" s="1058"/>
      <c r="I684" s="1058"/>
      <c r="J684" s="1058"/>
      <c r="K684" s="1058"/>
      <c r="L684" s="1058"/>
      <c r="M684" s="1058"/>
      <c r="N684" s="1058"/>
      <c r="O684" s="1058"/>
      <c r="P684" s="1058"/>
      <c r="Q684" s="1058"/>
      <c r="R684" s="1058"/>
      <c r="S684" s="1058"/>
      <c r="T684" s="1058"/>
      <c r="U684" s="1058"/>
      <c r="V684" s="1058"/>
      <c r="W684" s="1058"/>
      <c r="X684" s="1058"/>
      <c r="Y684" s="1058"/>
      <c r="Z684" s="1058"/>
      <c r="AA684" s="1058"/>
      <c r="AB684" s="1058"/>
      <c r="AC684" s="1058"/>
      <c r="AD684" s="1058"/>
      <c r="AE684" s="1058"/>
      <c r="AF684" s="1058"/>
      <c r="AG684" s="1058"/>
      <c r="AH684" s="1058"/>
      <c r="AI684" s="1058"/>
      <c r="AJ684" s="1058"/>
      <c r="AK684" s="1058"/>
      <c r="AL684" s="1058"/>
      <c r="AM684" s="1058"/>
      <c r="AN684" s="1058"/>
      <c r="AO684" s="1058"/>
      <c r="AP684" s="1058"/>
      <c r="AQ684" s="1058"/>
      <c r="AR684" s="1058"/>
      <c r="AS684" s="1058"/>
      <c r="AT684" s="1058"/>
      <c r="AU684" s="1058"/>
      <c r="AV684" s="1058"/>
      <c r="AW684" s="1058"/>
      <c r="AX684" s="1058"/>
      <c r="AY684" s="1058"/>
      <c r="AZ684" s="1058"/>
      <c r="BA684" s="1058"/>
      <c r="BB684" s="1058"/>
      <c r="BC684" s="1058"/>
      <c r="BD684" s="1058"/>
      <c r="BE684" s="1058"/>
      <c r="BF684" s="1058"/>
      <c r="BG684" s="1058"/>
      <c r="BH684" s="1058"/>
      <c r="BI684" s="1058"/>
      <c r="BJ684" s="1058"/>
      <c r="BK684" s="1058"/>
      <c r="BL684" s="1058"/>
      <c r="BM684" s="1058"/>
      <c r="BN684" s="1058"/>
      <c r="BO684" s="1058"/>
      <c r="BP684" s="1058"/>
      <c r="BQ684" s="1058"/>
      <c r="BR684" s="1058"/>
      <c r="BS684" s="1058"/>
      <c r="BT684" s="1058"/>
      <c r="BU684" s="1058"/>
      <c r="BV684" s="1058"/>
      <c r="BW684" s="1058"/>
      <c r="BX684" s="1058"/>
      <c r="BY684" s="1058"/>
      <c r="BZ684" s="1058"/>
      <c r="CA684" s="1058"/>
      <c r="CB684" s="1058"/>
      <c r="CC684" s="1058"/>
      <c r="CD684" s="1058"/>
      <c r="CE684" s="1058"/>
      <c r="CF684" s="1058"/>
      <c r="CG684" s="1058"/>
      <c r="CH684" s="1058"/>
      <c r="CI684" s="1058"/>
      <c r="CJ684" s="1058"/>
      <c r="CK684" s="1058"/>
      <c r="CL684" s="1058"/>
      <c r="CM684" s="1058"/>
      <c r="CN684" s="1058"/>
      <c r="CO684" s="1058"/>
      <c r="CP684" s="1058"/>
      <c r="CQ684" s="1058"/>
      <c r="CR684" s="1058"/>
      <c r="CS684" s="1058"/>
      <c r="CT684" s="1058"/>
      <c r="CU684" s="1058"/>
      <c r="CV684" s="1058"/>
      <c r="CW684" s="1058"/>
      <c r="CX684" s="1058"/>
      <c r="CY684" s="1058"/>
      <c r="CZ684" s="1058"/>
      <c r="DA684" s="1058"/>
      <c r="DB684" s="1058"/>
      <c r="DC684" s="1058"/>
      <c r="DD684" s="1058"/>
      <c r="DE684" s="1058"/>
      <c r="DF684" s="1058"/>
      <c r="DG684" s="1058"/>
      <c r="DH684" s="1058"/>
      <c r="DI684" s="1058"/>
      <c r="DJ684" s="1058"/>
      <c r="DK684" s="1058"/>
      <c r="DL684" s="1058"/>
      <c r="DM684" s="1058"/>
      <c r="DN684" s="1058"/>
      <c r="DO684" s="1058"/>
      <c r="DP684" s="1058"/>
      <c r="DQ684" s="1058"/>
      <c r="DR684" s="1058"/>
      <c r="DS684" s="1058"/>
      <c r="DT684" s="1058"/>
      <c r="DU684" s="1058"/>
      <c r="DV684" s="1058"/>
      <c r="DW684" s="1058"/>
      <c r="DX684" s="1058"/>
      <c r="DY684" s="1058"/>
      <c r="DZ684" s="1058"/>
      <c r="EA684" s="1058"/>
      <c r="EB684" s="1058"/>
      <c r="EC684" s="1058"/>
      <c r="ED684" s="1058"/>
      <c r="EE684" s="1058"/>
      <c r="EF684" s="1058"/>
      <c r="EG684" s="1058"/>
      <c r="EH684" s="1058"/>
      <c r="EI684" s="1058"/>
      <c r="EJ684" s="1058"/>
      <c r="EK684" s="1058"/>
      <c r="EL684" s="1058"/>
      <c r="EM684" s="1058"/>
      <c r="EN684" s="1058"/>
      <c r="EO684" s="1058"/>
      <c r="EP684" s="1058"/>
      <c r="EQ684" s="1058"/>
      <c r="ER684" s="1058"/>
      <c r="ES684" s="1058"/>
      <c r="ET684" s="1058"/>
      <c r="EU684" s="1058"/>
      <c r="EV684" s="1058"/>
      <c r="EW684" s="1058"/>
      <c r="EX684" s="1058"/>
      <c r="EY684" s="1058"/>
      <c r="EZ684" s="1058"/>
      <c r="FA684" s="1058"/>
      <c r="FB684" s="1058"/>
      <c r="FC684" s="1058"/>
      <c r="FD684" s="1058"/>
      <c r="FE684" s="1058"/>
      <c r="FF684" s="1058"/>
      <c r="FG684" s="1058"/>
      <c r="FH684" s="1058"/>
      <c r="FI684" s="1058"/>
      <c r="FJ684" s="1058"/>
      <c r="FK684" s="1058"/>
      <c r="FL684" s="1058"/>
      <c r="FM684" s="1058"/>
      <c r="FN684" s="1058"/>
      <c r="FO684" s="1058"/>
      <c r="FP684" s="1058"/>
      <c r="FQ684" s="1058"/>
      <c r="FR684" s="1058"/>
      <c r="FS684" s="1058"/>
      <c r="FT684" s="1058"/>
      <c r="FU684" s="1058"/>
      <c r="FV684" s="1058"/>
      <c r="FW684" s="1058"/>
      <c r="FX684" s="1058"/>
      <c r="FY684" s="1058"/>
      <c r="FZ684" s="1058"/>
      <c r="GA684" s="1058"/>
      <c r="GB684" s="1058"/>
      <c r="GC684" s="1058"/>
      <c r="GD684" s="1058"/>
      <c r="GE684" s="1058"/>
      <c r="GF684" s="1058"/>
      <c r="GG684" s="1058"/>
      <c r="GH684" s="1058"/>
      <c r="GI684" s="1058"/>
      <c r="GJ684" s="1058"/>
      <c r="GK684" s="1058"/>
      <c r="GL684" s="1058"/>
      <c r="GM684" s="1058"/>
      <c r="GN684" s="1058"/>
      <c r="GO684" s="1058"/>
      <c r="GP684" s="1058"/>
      <c r="GQ684" s="1058"/>
      <c r="GR684" s="1058"/>
      <c r="GS684" s="1058"/>
      <c r="GT684" s="1058"/>
      <c r="GU684" s="1058"/>
      <c r="GV684" s="1058"/>
      <c r="GW684" s="1058"/>
      <c r="GX684" s="1058"/>
      <c r="GY684" s="1058"/>
      <c r="GZ684" s="1058"/>
      <c r="HA684" s="1058"/>
      <c r="HB684" s="1058"/>
      <c r="HC684" s="1058"/>
      <c r="HD684" s="1058"/>
      <c r="HE684" s="1058"/>
      <c r="HF684" s="1058"/>
      <c r="HG684" s="1058"/>
      <c r="HH684" s="1058"/>
      <c r="HI684" s="1058"/>
      <c r="HJ684" s="1058"/>
      <c r="HK684" s="1058"/>
      <c r="HL684" s="1058"/>
      <c r="HM684" s="1058"/>
      <c r="HN684" s="1058"/>
      <c r="HO684" s="1058"/>
      <c r="HP684" s="1058"/>
      <c r="HQ684" s="1058"/>
      <c r="HR684" s="1058"/>
      <c r="HS684" s="1058"/>
      <c r="HT684" s="1058"/>
      <c r="HU684" s="1058"/>
      <c r="HV684" s="1058"/>
      <c r="HW684" s="1058"/>
      <c r="HX684" s="1058"/>
      <c r="HY684" s="1058"/>
      <c r="HZ684" s="1058"/>
      <c r="IA684" s="1058"/>
      <c r="IB684" s="1058"/>
      <c r="IC684" s="1058"/>
      <c r="ID684" s="1058"/>
      <c r="IE684" s="1058"/>
      <c r="IF684" s="1058"/>
      <c r="IG684" s="1058"/>
      <c r="IH684" s="1058"/>
      <c r="II684" s="1058"/>
      <c r="IJ684" s="1058"/>
      <c r="IK684" s="1058"/>
      <c r="IL684" s="1058"/>
      <c r="IM684" s="1058"/>
      <c r="IN684" s="1058"/>
      <c r="IO684" s="1058"/>
      <c r="IP684" s="1058"/>
      <c r="IQ684" s="1058"/>
      <c r="IR684" s="1058"/>
    </row>
    <row r="685" spans="1:252">
      <c r="A685" s="1421"/>
      <c r="B685" s="1458" t="s">
        <v>1608</v>
      </c>
      <c r="C685" s="1419"/>
      <c r="D685" s="1451"/>
      <c r="E685" s="1441"/>
      <c r="F685" s="1526"/>
      <c r="G685" s="1407"/>
      <c r="H685" s="1058"/>
      <c r="I685" s="1058"/>
      <c r="J685" s="1058"/>
      <c r="K685" s="1058"/>
      <c r="L685" s="1058"/>
      <c r="M685" s="1058"/>
      <c r="N685" s="1058"/>
      <c r="O685" s="1058"/>
      <c r="P685" s="1058"/>
      <c r="Q685" s="1058"/>
      <c r="R685" s="1058"/>
      <c r="S685" s="1058"/>
      <c r="T685" s="1058"/>
      <c r="U685" s="1058"/>
      <c r="V685" s="1058"/>
      <c r="W685" s="1058"/>
      <c r="X685" s="1058"/>
      <c r="Y685" s="1058"/>
      <c r="Z685" s="1058"/>
      <c r="AA685" s="1058"/>
      <c r="AB685" s="1058"/>
      <c r="AC685" s="1058"/>
      <c r="AD685" s="1058"/>
      <c r="AE685" s="1058"/>
      <c r="AF685" s="1058"/>
      <c r="AG685" s="1058"/>
      <c r="AH685" s="1058"/>
      <c r="AI685" s="1058"/>
      <c r="AJ685" s="1058"/>
      <c r="AK685" s="1058"/>
      <c r="AL685" s="1058"/>
      <c r="AM685" s="1058"/>
      <c r="AN685" s="1058"/>
      <c r="AO685" s="1058"/>
      <c r="AP685" s="1058"/>
      <c r="AQ685" s="1058"/>
      <c r="AR685" s="1058"/>
      <c r="AS685" s="1058"/>
      <c r="AT685" s="1058"/>
      <c r="AU685" s="1058"/>
      <c r="AV685" s="1058"/>
      <c r="AW685" s="1058"/>
      <c r="AX685" s="1058"/>
      <c r="AY685" s="1058"/>
      <c r="AZ685" s="1058"/>
      <c r="BA685" s="1058"/>
      <c r="BB685" s="1058"/>
      <c r="BC685" s="1058"/>
      <c r="BD685" s="1058"/>
      <c r="BE685" s="1058"/>
      <c r="BF685" s="1058"/>
      <c r="BG685" s="1058"/>
      <c r="BH685" s="1058"/>
      <c r="BI685" s="1058"/>
      <c r="BJ685" s="1058"/>
      <c r="BK685" s="1058"/>
      <c r="BL685" s="1058"/>
      <c r="BM685" s="1058"/>
      <c r="BN685" s="1058"/>
      <c r="BO685" s="1058"/>
      <c r="BP685" s="1058"/>
      <c r="BQ685" s="1058"/>
      <c r="BR685" s="1058"/>
      <c r="BS685" s="1058"/>
      <c r="BT685" s="1058"/>
      <c r="BU685" s="1058"/>
      <c r="BV685" s="1058"/>
      <c r="BW685" s="1058"/>
      <c r="BX685" s="1058"/>
      <c r="BY685" s="1058"/>
      <c r="BZ685" s="1058"/>
      <c r="CA685" s="1058"/>
      <c r="CB685" s="1058"/>
      <c r="CC685" s="1058"/>
      <c r="CD685" s="1058"/>
      <c r="CE685" s="1058"/>
      <c r="CF685" s="1058"/>
      <c r="CG685" s="1058"/>
      <c r="CH685" s="1058"/>
      <c r="CI685" s="1058"/>
      <c r="CJ685" s="1058"/>
      <c r="CK685" s="1058"/>
      <c r="CL685" s="1058"/>
      <c r="CM685" s="1058"/>
      <c r="CN685" s="1058"/>
      <c r="CO685" s="1058"/>
      <c r="CP685" s="1058"/>
      <c r="CQ685" s="1058"/>
      <c r="CR685" s="1058"/>
      <c r="CS685" s="1058"/>
      <c r="CT685" s="1058"/>
      <c r="CU685" s="1058"/>
      <c r="CV685" s="1058"/>
      <c r="CW685" s="1058"/>
      <c r="CX685" s="1058"/>
      <c r="CY685" s="1058"/>
      <c r="CZ685" s="1058"/>
      <c r="DA685" s="1058"/>
      <c r="DB685" s="1058"/>
      <c r="DC685" s="1058"/>
      <c r="DD685" s="1058"/>
      <c r="DE685" s="1058"/>
      <c r="DF685" s="1058"/>
      <c r="DG685" s="1058"/>
      <c r="DH685" s="1058"/>
      <c r="DI685" s="1058"/>
      <c r="DJ685" s="1058"/>
      <c r="DK685" s="1058"/>
      <c r="DL685" s="1058"/>
      <c r="DM685" s="1058"/>
      <c r="DN685" s="1058"/>
      <c r="DO685" s="1058"/>
      <c r="DP685" s="1058"/>
      <c r="DQ685" s="1058"/>
      <c r="DR685" s="1058"/>
      <c r="DS685" s="1058"/>
      <c r="DT685" s="1058"/>
      <c r="DU685" s="1058"/>
      <c r="DV685" s="1058"/>
      <c r="DW685" s="1058"/>
      <c r="DX685" s="1058"/>
      <c r="DY685" s="1058"/>
      <c r="DZ685" s="1058"/>
      <c r="EA685" s="1058"/>
      <c r="EB685" s="1058"/>
      <c r="EC685" s="1058"/>
      <c r="ED685" s="1058"/>
      <c r="EE685" s="1058"/>
      <c r="EF685" s="1058"/>
      <c r="EG685" s="1058"/>
      <c r="EH685" s="1058"/>
      <c r="EI685" s="1058"/>
      <c r="EJ685" s="1058"/>
      <c r="EK685" s="1058"/>
      <c r="EL685" s="1058"/>
      <c r="EM685" s="1058"/>
      <c r="EN685" s="1058"/>
      <c r="EO685" s="1058"/>
      <c r="EP685" s="1058"/>
      <c r="EQ685" s="1058"/>
      <c r="ER685" s="1058"/>
      <c r="ES685" s="1058"/>
      <c r="ET685" s="1058"/>
      <c r="EU685" s="1058"/>
      <c r="EV685" s="1058"/>
      <c r="EW685" s="1058"/>
      <c r="EX685" s="1058"/>
      <c r="EY685" s="1058"/>
      <c r="EZ685" s="1058"/>
      <c r="FA685" s="1058"/>
      <c r="FB685" s="1058"/>
      <c r="FC685" s="1058"/>
      <c r="FD685" s="1058"/>
      <c r="FE685" s="1058"/>
      <c r="FF685" s="1058"/>
      <c r="FG685" s="1058"/>
      <c r="FH685" s="1058"/>
      <c r="FI685" s="1058"/>
      <c r="FJ685" s="1058"/>
      <c r="FK685" s="1058"/>
      <c r="FL685" s="1058"/>
      <c r="FM685" s="1058"/>
      <c r="FN685" s="1058"/>
      <c r="FO685" s="1058"/>
      <c r="FP685" s="1058"/>
      <c r="FQ685" s="1058"/>
      <c r="FR685" s="1058"/>
      <c r="FS685" s="1058"/>
      <c r="FT685" s="1058"/>
      <c r="FU685" s="1058"/>
      <c r="FV685" s="1058"/>
      <c r="FW685" s="1058"/>
      <c r="FX685" s="1058"/>
      <c r="FY685" s="1058"/>
      <c r="FZ685" s="1058"/>
      <c r="GA685" s="1058"/>
      <c r="GB685" s="1058"/>
      <c r="GC685" s="1058"/>
      <c r="GD685" s="1058"/>
      <c r="GE685" s="1058"/>
      <c r="GF685" s="1058"/>
      <c r="GG685" s="1058"/>
      <c r="GH685" s="1058"/>
      <c r="GI685" s="1058"/>
      <c r="GJ685" s="1058"/>
      <c r="GK685" s="1058"/>
      <c r="GL685" s="1058"/>
      <c r="GM685" s="1058"/>
      <c r="GN685" s="1058"/>
      <c r="GO685" s="1058"/>
      <c r="GP685" s="1058"/>
      <c r="GQ685" s="1058"/>
      <c r="GR685" s="1058"/>
      <c r="GS685" s="1058"/>
      <c r="GT685" s="1058"/>
      <c r="GU685" s="1058"/>
      <c r="GV685" s="1058"/>
      <c r="GW685" s="1058"/>
      <c r="GX685" s="1058"/>
      <c r="GY685" s="1058"/>
      <c r="GZ685" s="1058"/>
      <c r="HA685" s="1058"/>
      <c r="HB685" s="1058"/>
      <c r="HC685" s="1058"/>
      <c r="HD685" s="1058"/>
      <c r="HE685" s="1058"/>
      <c r="HF685" s="1058"/>
      <c r="HG685" s="1058"/>
      <c r="HH685" s="1058"/>
      <c r="HI685" s="1058"/>
      <c r="HJ685" s="1058"/>
      <c r="HK685" s="1058"/>
      <c r="HL685" s="1058"/>
      <c r="HM685" s="1058"/>
      <c r="HN685" s="1058"/>
      <c r="HO685" s="1058"/>
      <c r="HP685" s="1058"/>
      <c r="HQ685" s="1058"/>
      <c r="HR685" s="1058"/>
      <c r="HS685" s="1058"/>
      <c r="HT685" s="1058"/>
      <c r="HU685" s="1058"/>
      <c r="HV685" s="1058"/>
      <c r="HW685" s="1058"/>
      <c r="HX685" s="1058"/>
      <c r="HY685" s="1058"/>
      <c r="HZ685" s="1058"/>
      <c r="IA685" s="1058"/>
      <c r="IB685" s="1058"/>
      <c r="IC685" s="1058"/>
      <c r="ID685" s="1058"/>
      <c r="IE685" s="1058"/>
      <c r="IF685" s="1058"/>
      <c r="IG685" s="1058"/>
      <c r="IH685" s="1058"/>
      <c r="II685" s="1058"/>
      <c r="IJ685" s="1058"/>
      <c r="IK685" s="1058"/>
      <c r="IL685" s="1058"/>
      <c r="IM685" s="1058"/>
      <c r="IN685" s="1058"/>
      <c r="IO685" s="1058"/>
      <c r="IP685" s="1058"/>
      <c r="IQ685" s="1058"/>
      <c r="IR685" s="1058"/>
    </row>
    <row r="686" spans="1:252">
      <c r="A686" s="1421"/>
      <c r="B686" s="1458" t="s">
        <v>1607</v>
      </c>
      <c r="C686" s="1419"/>
      <c r="D686" s="1451"/>
      <c r="E686" s="1441"/>
      <c r="F686" s="1526"/>
      <c r="G686" s="1407"/>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AU686" s="1058"/>
      <c r="AV686" s="1058"/>
      <c r="AW686" s="1058"/>
      <c r="AX686" s="1058"/>
      <c r="AY686" s="1058"/>
      <c r="AZ686" s="1058"/>
      <c r="BA686" s="1058"/>
      <c r="BB686" s="1058"/>
      <c r="BC686" s="1058"/>
      <c r="BD686" s="1058"/>
      <c r="BE686" s="1058"/>
      <c r="BF686" s="1058"/>
      <c r="BG686" s="1058"/>
      <c r="BH686" s="1058"/>
      <c r="BI686" s="1058"/>
      <c r="BJ686" s="1058"/>
      <c r="BK686" s="1058"/>
      <c r="BL686" s="1058"/>
      <c r="BM686" s="1058"/>
      <c r="BN686" s="1058"/>
      <c r="BO686" s="1058"/>
      <c r="BP686" s="1058"/>
      <c r="BQ686" s="1058"/>
      <c r="BR686" s="1058"/>
      <c r="BS686" s="1058"/>
      <c r="BT686" s="1058"/>
      <c r="BU686" s="1058"/>
      <c r="BV686" s="1058"/>
      <c r="BW686" s="1058"/>
      <c r="BX686" s="1058"/>
      <c r="BY686" s="1058"/>
      <c r="BZ686" s="1058"/>
      <c r="CA686" s="1058"/>
      <c r="CB686" s="1058"/>
      <c r="CC686" s="1058"/>
      <c r="CD686" s="1058"/>
      <c r="CE686" s="1058"/>
      <c r="CF686" s="1058"/>
      <c r="CG686" s="1058"/>
      <c r="CH686" s="1058"/>
      <c r="CI686" s="1058"/>
      <c r="CJ686" s="1058"/>
      <c r="CK686" s="1058"/>
      <c r="CL686" s="1058"/>
      <c r="CM686" s="1058"/>
      <c r="CN686" s="1058"/>
      <c r="CO686" s="1058"/>
      <c r="CP686" s="1058"/>
      <c r="CQ686" s="1058"/>
      <c r="CR686" s="1058"/>
      <c r="CS686" s="1058"/>
      <c r="CT686" s="1058"/>
      <c r="CU686" s="1058"/>
      <c r="CV686" s="1058"/>
      <c r="CW686" s="1058"/>
      <c r="CX686" s="1058"/>
      <c r="CY686" s="1058"/>
      <c r="CZ686" s="1058"/>
      <c r="DA686" s="1058"/>
      <c r="DB686" s="1058"/>
      <c r="DC686" s="1058"/>
      <c r="DD686" s="1058"/>
      <c r="DE686" s="1058"/>
      <c r="DF686" s="1058"/>
      <c r="DG686" s="1058"/>
      <c r="DH686" s="1058"/>
      <c r="DI686" s="1058"/>
      <c r="DJ686" s="1058"/>
      <c r="DK686" s="1058"/>
      <c r="DL686" s="1058"/>
      <c r="DM686" s="1058"/>
      <c r="DN686" s="1058"/>
      <c r="DO686" s="1058"/>
      <c r="DP686" s="1058"/>
      <c r="DQ686" s="1058"/>
      <c r="DR686" s="1058"/>
      <c r="DS686" s="1058"/>
      <c r="DT686" s="1058"/>
      <c r="DU686" s="1058"/>
      <c r="DV686" s="1058"/>
      <c r="DW686" s="1058"/>
      <c r="DX686" s="1058"/>
      <c r="DY686" s="1058"/>
      <c r="DZ686" s="1058"/>
      <c r="EA686" s="1058"/>
      <c r="EB686" s="1058"/>
      <c r="EC686" s="1058"/>
      <c r="ED686" s="1058"/>
      <c r="EE686" s="1058"/>
      <c r="EF686" s="1058"/>
      <c r="EG686" s="1058"/>
      <c r="EH686" s="1058"/>
      <c r="EI686" s="1058"/>
      <c r="EJ686" s="1058"/>
      <c r="EK686" s="1058"/>
      <c r="EL686" s="1058"/>
      <c r="EM686" s="1058"/>
      <c r="EN686" s="1058"/>
      <c r="EO686" s="1058"/>
      <c r="EP686" s="1058"/>
      <c r="EQ686" s="1058"/>
      <c r="ER686" s="1058"/>
      <c r="ES686" s="1058"/>
      <c r="ET686" s="1058"/>
      <c r="EU686" s="1058"/>
      <c r="EV686" s="1058"/>
      <c r="EW686" s="1058"/>
      <c r="EX686" s="1058"/>
      <c r="EY686" s="1058"/>
      <c r="EZ686" s="1058"/>
      <c r="FA686" s="1058"/>
      <c r="FB686" s="1058"/>
      <c r="FC686" s="1058"/>
      <c r="FD686" s="1058"/>
      <c r="FE686" s="1058"/>
      <c r="FF686" s="1058"/>
      <c r="FG686" s="1058"/>
      <c r="FH686" s="1058"/>
      <c r="FI686" s="1058"/>
      <c r="FJ686" s="1058"/>
      <c r="FK686" s="1058"/>
      <c r="FL686" s="1058"/>
      <c r="FM686" s="1058"/>
      <c r="FN686" s="1058"/>
      <c r="FO686" s="1058"/>
      <c r="FP686" s="1058"/>
      <c r="FQ686" s="1058"/>
      <c r="FR686" s="1058"/>
      <c r="FS686" s="1058"/>
      <c r="FT686" s="1058"/>
      <c r="FU686" s="1058"/>
      <c r="FV686" s="1058"/>
      <c r="FW686" s="1058"/>
      <c r="FX686" s="1058"/>
      <c r="FY686" s="1058"/>
      <c r="FZ686" s="1058"/>
      <c r="GA686" s="1058"/>
      <c r="GB686" s="1058"/>
      <c r="GC686" s="1058"/>
      <c r="GD686" s="1058"/>
      <c r="GE686" s="1058"/>
      <c r="GF686" s="1058"/>
      <c r="GG686" s="1058"/>
      <c r="GH686" s="1058"/>
      <c r="GI686" s="1058"/>
      <c r="GJ686" s="1058"/>
      <c r="GK686" s="1058"/>
      <c r="GL686" s="1058"/>
      <c r="GM686" s="1058"/>
      <c r="GN686" s="1058"/>
      <c r="GO686" s="1058"/>
      <c r="GP686" s="1058"/>
      <c r="GQ686" s="1058"/>
      <c r="GR686" s="1058"/>
      <c r="GS686" s="1058"/>
      <c r="GT686" s="1058"/>
      <c r="GU686" s="1058"/>
      <c r="GV686" s="1058"/>
      <c r="GW686" s="1058"/>
      <c r="GX686" s="1058"/>
      <c r="GY686" s="1058"/>
      <c r="GZ686" s="1058"/>
      <c r="HA686" s="1058"/>
      <c r="HB686" s="1058"/>
      <c r="HC686" s="1058"/>
      <c r="HD686" s="1058"/>
      <c r="HE686" s="1058"/>
      <c r="HF686" s="1058"/>
      <c r="HG686" s="1058"/>
      <c r="HH686" s="1058"/>
      <c r="HI686" s="1058"/>
      <c r="HJ686" s="1058"/>
      <c r="HK686" s="1058"/>
      <c r="HL686" s="1058"/>
      <c r="HM686" s="1058"/>
      <c r="HN686" s="1058"/>
      <c r="HO686" s="1058"/>
      <c r="HP686" s="1058"/>
      <c r="HQ686" s="1058"/>
      <c r="HR686" s="1058"/>
      <c r="HS686" s="1058"/>
      <c r="HT686" s="1058"/>
      <c r="HU686" s="1058"/>
      <c r="HV686" s="1058"/>
      <c r="HW686" s="1058"/>
      <c r="HX686" s="1058"/>
      <c r="HY686" s="1058"/>
      <c r="HZ686" s="1058"/>
      <c r="IA686" s="1058"/>
      <c r="IB686" s="1058"/>
      <c r="IC686" s="1058"/>
      <c r="ID686" s="1058"/>
      <c r="IE686" s="1058"/>
      <c r="IF686" s="1058"/>
      <c r="IG686" s="1058"/>
      <c r="IH686" s="1058"/>
      <c r="II686" s="1058"/>
      <c r="IJ686" s="1058"/>
      <c r="IK686" s="1058"/>
      <c r="IL686" s="1058"/>
      <c r="IM686" s="1058"/>
      <c r="IN686" s="1058"/>
      <c r="IO686" s="1058"/>
      <c r="IP686" s="1058"/>
      <c r="IQ686" s="1058"/>
      <c r="IR686" s="1058"/>
    </row>
    <row r="687" spans="1:252">
      <c r="A687" s="1421"/>
      <c r="B687" s="1458" t="s">
        <v>1606</v>
      </c>
      <c r="C687" s="1419"/>
      <c r="D687" s="1451"/>
      <c r="E687" s="1441"/>
      <c r="F687" s="1526"/>
      <c r="G687" s="1407"/>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AU687" s="1058"/>
      <c r="AV687" s="1058"/>
      <c r="AW687" s="1058"/>
      <c r="AX687" s="1058"/>
      <c r="AY687" s="1058"/>
      <c r="AZ687" s="1058"/>
      <c r="BA687" s="1058"/>
      <c r="BB687" s="1058"/>
      <c r="BC687" s="1058"/>
      <c r="BD687" s="1058"/>
      <c r="BE687" s="1058"/>
      <c r="BF687" s="1058"/>
      <c r="BG687" s="1058"/>
      <c r="BH687" s="1058"/>
      <c r="BI687" s="1058"/>
      <c r="BJ687" s="1058"/>
      <c r="BK687" s="1058"/>
      <c r="BL687" s="1058"/>
      <c r="BM687" s="1058"/>
      <c r="BN687" s="1058"/>
      <c r="BO687" s="1058"/>
      <c r="BP687" s="1058"/>
      <c r="BQ687" s="1058"/>
      <c r="BR687" s="1058"/>
      <c r="BS687" s="1058"/>
      <c r="BT687" s="1058"/>
      <c r="BU687" s="1058"/>
      <c r="BV687" s="1058"/>
      <c r="BW687" s="1058"/>
      <c r="BX687" s="1058"/>
      <c r="BY687" s="1058"/>
      <c r="BZ687" s="1058"/>
      <c r="CA687" s="1058"/>
      <c r="CB687" s="1058"/>
      <c r="CC687" s="1058"/>
      <c r="CD687" s="1058"/>
      <c r="CE687" s="1058"/>
      <c r="CF687" s="1058"/>
      <c r="CG687" s="1058"/>
      <c r="CH687" s="1058"/>
      <c r="CI687" s="1058"/>
      <c r="CJ687" s="1058"/>
      <c r="CK687" s="1058"/>
      <c r="CL687" s="1058"/>
      <c r="CM687" s="1058"/>
      <c r="CN687" s="1058"/>
      <c r="CO687" s="1058"/>
      <c r="CP687" s="1058"/>
      <c r="CQ687" s="1058"/>
      <c r="CR687" s="1058"/>
      <c r="CS687" s="1058"/>
      <c r="CT687" s="1058"/>
      <c r="CU687" s="1058"/>
      <c r="CV687" s="1058"/>
      <c r="CW687" s="1058"/>
      <c r="CX687" s="1058"/>
      <c r="CY687" s="1058"/>
      <c r="CZ687" s="1058"/>
      <c r="DA687" s="1058"/>
      <c r="DB687" s="1058"/>
      <c r="DC687" s="1058"/>
      <c r="DD687" s="1058"/>
      <c r="DE687" s="1058"/>
      <c r="DF687" s="1058"/>
      <c r="DG687" s="1058"/>
      <c r="DH687" s="1058"/>
      <c r="DI687" s="1058"/>
      <c r="DJ687" s="1058"/>
      <c r="DK687" s="1058"/>
      <c r="DL687" s="1058"/>
      <c r="DM687" s="1058"/>
      <c r="DN687" s="1058"/>
      <c r="DO687" s="1058"/>
      <c r="DP687" s="1058"/>
      <c r="DQ687" s="1058"/>
      <c r="DR687" s="1058"/>
      <c r="DS687" s="1058"/>
      <c r="DT687" s="1058"/>
      <c r="DU687" s="1058"/>
      <c r="DV687" s="1058"/>
      <c r="DW687" s="1058"/>
      <c r="DX687" s="1058"/>
      <c r="DY687" s="1058"/>
      <c r="DZ687" s="1058"/>
      <c r="EA687" s="1058"/>
      <c r="EB687" s="1058"/>
      <c r="EC687" s="1058"/>
      <c r="ED687" s="1058"/>
      <c r="EE687" s="1058"/>
      <c r="EF687" s="1058"/>
      <c r="EG687" s="1058"/>
      <c r="EH687" s="1058"/>
      <c r="EI687" s="1058"/>
      <c r="EJ687" s="1058"/>
      <c r="EK687" s="1058"/>
      <c r="EL687" s="1058"/>
      <c r="EM687" s="1058"/>
      <c r="EN687" s="1058"/>
      <c r="EO687" s="1058"/>
      <c r="EP687" s="1058"/>
      <c r="EQ687" s="1058"/>
      <c r="ER687" s="1058"/>
      <c r="ES687" s="1058"/>
      <c r="ET687" s="1058"/>
      <c r="EU687" s="1058"/>
      <c r="EV687" s="1058"/>
      <c r="EW687" s="1058"/>
      <c r="EX687" s="1058"/>
      <c r="EY687" s="1058"/>
      <c r="EZ687" s="1058"/>
      <c r="FA687" s="1058"/>
      <c r="FB687" s="1058"/>
      <c r="FC687" s="1058"/>
      <c r="FD687" s="1058"/>
      <c r="FE687" s="1058"/>
      <c r="FF687" s="1058"/>
      <c r="FG687" s="1058"/>
      <c r="FH687" s="1058"/>
      <c r="FI687" s="1058"/>
      <c r="FJ687" s="1058"/>
      <c r="FK687" s="1058"/>
      <c r="FL687" s="1058"/>
      <c r="FM687" s="1058"/>
      <c r="FN687" s="1058"/>
      <c r="FO687" s="1058"/>
      <c r="FP687" s="1058"/>
      <c r="FQ687" s="1058"/>
      <c r="FR687" s="1058"/>
      <c r="FS687" s="1058"/>
      <c r="FT687" s="1058"/>
      <c r="FU687" s="1058"/>
      <c r="FV687" s="1058"/>
      <c r="FW687" s="1058"/>
      <c r="FX687" s="1058"/>
      <c r="FY687" s="1058"/>
      <c r="FZ687" s="1058"/>
      <c r="GA687" s="1058"/>
      <c r="GB687" s="1058"/>
      <c r="GC687" s="1058"/>
      <c r="GD687" s="1058"/>
      <c r="GE687" s="1058"/>
      <c r="GF687" s="1058"/>
      <c r="GG687" s="1058"/>
      <c r="GH687" s="1058"/>
      <c r="GI687" s="1058"/>
      <c r="GJ687" s="1058"/>
      <c r="GK687" s="1058"/>
      <c r="GL687" s="1058"/>
      <c r="GM687" s="1058"/>
      <c r="GN687" s="1058"/>
      <c r="GO687" s="1058"/>
      <c r="GP687" s="1058"/>
      <c r="GQ687" s="1058"/>
      <c r="GR687" s="1058"/>
      <c r="GS687" s="1058"/>
      <c r="GT687" s="1058"/>
      <c r="GU687" s="1058"/>
      <c r="GV687" s="1058"/>
      <c r="GW687" s="1058"/>
      <c r="GX687" s="1058"/>
      <c r="GY687" s="1058"/>
      <c r="GZ687" s="1058"/>
      <c r="HA687" s="1058"/>
      <c r="HB687" s="1058"/>
      <c r="HC687" s="1058"/>
      <c r="HD687" s="1058"/>
      <c r="HE687" s="1058"/>
      <c r="HF687" s="1058"/>
      <c r="HG687" s="1058"/>
      <c r="HH687" s="1058"/>
      <c r="HI687" s="1058"/>
      <c r="HJ687" s="1058"/>
      <c r="HK687" s="1058"/>
      <c r="HL687" s="1058"/>
      <c r="HM687" s="1058"/>
      <c r="HN687" s="1058"/>
      <c r="HO687" s="1058"/>
      <c r="HP687" s="1058"/>
      <c r="HQ687" s="1058"/>
      <c r="HR687" s="1058"/>
      <c r="HS687" s="1058"/>
      <c r="HT687" s="1058"/>
      <c r="HU687" s="1058"/>
      <c r="HV687" s="1058"/>
      <c r="HW687" s="1058"/>
      <c r="HX687" s="1058"/>
      <c r="HY687" s="1058"/>
      <c r="HZ687" s="1058"/>
      <c r="IA687" s="1058"/>
      <c r="IB687" s="1058"/>
      <c r="IC687" s="1058"/>
      <c r="ID687" s="1058"/>
      <c r="IE687" s="1058"/>
      <c r="IF687" s="1058"/>
      <c r="IG687" s="1058"/>
      <c r="IH687" s="1058"/>
      <c r="II687" s="1058"/>
      <c r="IJ687" s="1058"/>
      <c r="IK687" s="1058"/>
      <c r="IL687" s="1058"/>
      <c r="IM687" s="1058"/>
      <c r="IN687" s="1058"/>
      <c r="IO687" s="1058"/>
      <c r="IP687" s="1058"/>
      <c r="IQ687" s="1058"/>
      <c r="IR687" s="1058"/>
    </row>
    <row r="688" spans="1:252">
      <c r="A688" s="1421"/>
      <c r="B688" s="1458"/>
      <c r="C688" s="1419"/>
      <c r="D688" s="1438" t="s">
        <v>856</v>
      </c>
      <c r="E688" s="1438">
        <v>1</v>
      </c>
      <c r="F688" s="1528"/>
      <c r="G688" s="1230">
        <f>+F688*E688</f>
        <v>0</v>
      </c>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AU688" s="1058"/>
      <c r="AV688" s="1058"/>
      <c r="AW688" s="1058"/>
      <c r="AX688" s="1058"/>
      <c r="AY688" s="1058"/>
      <c r="AZ688" s="1058"/>
      <c r="BA688" s="1058"/>
      <c r="BB688" s="1058"/>
      <c r="BC688" s="1058"/>
      <c r="BD688" s="1058"/>
      <c r="BE688" s="1058"/>
      <c r="BF688" s="1058"/>
      <c r="BG688" s="1058"/>
      <c r="BH688" s="1058"/>
      <c r="BI688" s="1058"/>
      <c r="BJ688" s="1058"/>
      <c r="BK688" s="1058"/>
      <c r="BL688" s="1058"/>
      <c r="BM688" s="1058"/>
      <c r="BN688" s="1058"/>
      <c r="BO688" s="1058"/>
      <c r="BP688" s="1058"/>
      <c r="BQ688" s="1058"/>
      <c r="BR688" s="1058"/>
      <c r="BS688" s="1058"/>
      <c r="BT688" s="1058"/>
      <c r="BU688" s="1058"/>
      <c r="BV688" s="1058"/>
      <c r="BW688" s="1058"/>
      <c r="BX688" s="1058"/>
      <c r="BY688" s="1058"/>
      <c r="BZ688" s="1058"/>
      <c r="CA688" s="1058"/>
      <c r="CB688" s="1058"/>
      <c r="CC688" s="1058"/>
      <c r="CD688" s="1058"/>
      <c r="CE688" s="1058"/>
      <c r="CF688" s="1058"/>
      <c r="CG688" s="1058"/>
      <c r="CH688" s="1058"/>
      <c r="CI688" s="1058"/>
      <c r="CJ688" s="1058"/>
      <c r="CK688" s="1058"/>
      <c r="CL688" s="1058"/>
      <c r="CM688" s="1058"/>
      <c r="CN688" s="1058"/>
      <c r="CO688" s="1058"/>
      <c r="CP688" s="1058"/>
      <c r="CQ688" s="1058"/>
      <c r="CR688" s="1058"/>
      <c r="CS688" s="1058"/>
      <c r="CT688" s="1058"/>
      <c r="CU688" s="1058"/>
      <c r="CV688" s="1058"/>
      <c r="CW688" s="1058"/>
      <c r="CX688" s="1058"/>
      <c r="CY688" s="1058"/>
      <c r="CZ688" s="1058"/>
      <c r="DA688" s="1058"/>
      <c r="DB688" s="1058"/>
      <c r="DC688" s="1058"/>
      <c r="DD688" s="1058"/>
      <c r="DE688" s="1058"/>
      <c r="DF688" s="1058"/>
      <c r="DG688" s="1058"/>
      <c r="DH688" s="1058"/>
      <c r="DI688" s="1058"/>
      <c r="DJ688" s="1058"/>
      <c r="DK688" s="1058"/>
      <c r="DL688" s="1058"/>
      <c r="DM688" s="1058"/>
      <c r="DN688" s="1058"/>
      <c r="DO688" s="1058"/>
      <c r="DP688" s="1058"/>
      <c r="DQ688" s="1058"/>
      <c r="DR688" s="1058"/>
      <c r="DS688" s="1058"/>
      <c r="DT688" s="1058"/>
      <c r="DU688" s="1058"/>
      <c r="DV688" s="1058"/>
      <c r="DW688" s="1058"/>
      <c r="DX688" s="1058"/>
      <c r="DY688" s="1058"/>
      <c r="DZ688" s="1058"/>
      <c r="EA688" s="1058"/>
      <c r="EB688" s="1058"/>
      <c r="EC688" s="1058"/>
      <c r="ED688" s="1058"/>
      <c r="EE688" s="1058"/>
      <c r="EF688" s="1058"/>
      <c r="EG688" s="1058"/>
      <c r="EH688" s="1058"/>
      <c r="EI688" s="1058"/>
      <c r="EJ688" s="1058"/>
      <c r="EK688" s="1058"/>
      <c r="EL688" s="1058"/>
      <c r="EM688" s="1058"/>
      <c r="EN688" s="1058"/>
      <c r="EO688" s="1058"/>
      <c r="EP688" s="1058"/>
      <c r="EQ688" s="1058"/>
      <c r="ER688" s="1058"/>
      <c r="ES688" s="1058"/>
      <c r="ET688" s="1058"/>
      <c r="EU688" s="1058"/>
      <c r="EV688" s="1058"/>
      <c r="EW688" s="1058"/>
      <c r="EX688" s="1058"/>
      <c r="EY688" s="1058"/>
      <c r="EZ688" s="1058"/>
      <c r="FA688" s="1058"/>
      <c r="FB688" s="1058"/>
      <c r="FC688" s="1058"/>
      <c r="FD688" s="1058"/>
      <c r="FE688" s="1058"/>
      <c r="FF688" s="1058"/>
      <c r="FG688" s="1058"/>
      <c r="FH688" s="1058"/>
      <c r="FI688" s="1058"/>
      <c r="FJ688" s="1058"/>
      <c r="FK688" s="1058"/>
      <c r="FL688" s="1058"/>
      <c r="FM688" s="1058"/>
      <c r="FN688" s="1058"/>
      <c r="FO688" s="1058"/>
      <c r="FP688" s="1058"/>
      <c r="FQ688" s="1058"/>
      <c r="FR688" s="1058"/>
      <c r="FS688" s="1058"/>
      <c r="FT688" s="1058"/>
      <c r="FU688" s="1058"/>
      <c r="FV688" s="1058"/>
      <c r="FW688" s="1058"/>
      <c r="FX688" s="1058"/>
      <c r="FY688" s="1058"/>
      <c r="FZ688" s="1058"/>
      <c r="GA688" s="1058"/>
      <c r="GB688" s="1058"/>
      <c r="GC688" s="1058"/>
      <c r="GD688" s="1058"/>
      <c r="GE688" s="1058"/>
      <c r="GF688" s="1058"/>
      <c r="GG688" s="1058"/>
      <c r="GH688" s="1058"/>
      <c r="GI688" s="1058"/>
      <c r="GJ688" s="1058"/>
      <c r="GK688" s="1058"/>
      <c r="GL688" s="1058"/>
      <c r="GM688" s="1058"/>
      <c r="GN688" s="1058"/>
      <c r="GO688" s="1058"/>
      <c r="GP688" s="1058"/>
      <c r="GQ688" s="1058"/>
      <c r="GR688" s="1058"/>
      <c r="GS688" s="1058"/>
      <c r="GT688" s="1058"/>
      <c r="GU688" s="1058"/>
      <c r="GV688" s="1058"/>
      <c r="GW688" s="1058"/>
      <c r="GX688" s="1058"/>
      <c r="GY688" s="1058"/>
      <c r="GZ688" s="1058"/>
      <c r="HA688" s="1058"/>
      <c r="HB688" s="1058"/>
      <c r="HC688" s="1058"/>
      <c r="HD688" s="1058"/>
      <c r="HE688" s="1058"/>
      <c r="HF688" s="1058"/>
      <c r="HG688" s="1058"/>
      <c r="HH688" s="1058"/>
      <c r="HI688" s="1058"/>
      <c r="HJ688" s="1058"/>
      <c r="HK688" s="1058"/>
      <c r="HL688" s="1058"/>
      <c r="HM688" s="1058"/>
      <c r="HN688" s="1058"/>
      <c r="HO688" s="1058"/>
      <c r="HP688" s="1058"/>
      <c r="HQ688" s="1058"/>
      <c r="HR688" s="1058"/>
      <c r="HS688" s="1058"/>
      <c r="HT688" s="1058"/>
      <c r="HU688" s="1058"/>
      <c r="HV688" s="1058"/>
      <c r="HW688" s="1058"/>
      <c r="HX688" s="1058"/>
      <c r="HY688" s="1058"/>
      <c r="HZ688" s="1058"/>
      <c r="IA688" s="1058"/>
      <c r="IB688" s="1058"/>
      <c r="IC688" s="1058"/>
      <c r="ID688" s="1058"/>
      <c r="IE688" s="1058"/>
      <c r="IF688" s="1058"/>
      <c r="IG688" s="1058"/>
      <c r="IH688" s="1058"/>
      <c r="II688" s="1058"/>
      <c r="IJ688" s="1058"/>
      <c r="IK688" s="1058"/>
      <c r="IL688" s="1058"/>
      <c r="IM688" s="1058"/>
      <c r="IN688" s="1058"/>
      <c r="IO688" s="1058"/>
      <c r="IP688" s="1058"/>
      <c r="IQ688" s="1058"/>
      <c r="IR688" s="1058"/>
    </row>
    <row r="689" spans="1:252">
      <c r="A689" s="1421"/>
      <c r="B689" s="1458"/>
      <c r="C689" s="1419"/>
      <c r="D689" s="1451"/>
      <c r="E689" s="1441"/>
      <c r="F689" s="1526"/>
      <c r="G689" s="1407"/>
      <c r="H689" s="1058"/>
      <c r="I689" s="1058"/>
      <c r="J689" s="1058"/>
      <c r="K689" s="1058"/>
      <c r="L689" s="1058"/>
      <c r="M689" s="1058"/>
      <c r="N689" s="1058"/>
      <c r="O689" s="1058"/>
      <c r="P689" s="1058"/>
      <c r="Q689" s="1058"/>
      <c r="R689" s="1058"/>
      <c r="S689" s="1058"/>
      <c r="T689" s="1058"/>
      <c r="U689" s="1058"/>
      <c r="V689" s="1058"/>
      <c r="W689" s="1058"/>
      <c r="X689" s="1058"/>
      <c r="Y689" s="1058"/>
      <c r="Z689" s="1058"/>
      <c r="AA689" s="1058"/>
      <c r="AB689" s="1058"/>
      <c r="AC689" s="1058"/>
      <c r="AD689" s="1058"/>
      <c r="AE689" s="1058"/>
      <c r="AF689" s="1058"/>
      <c r="AG689" s="1058"/>
      <c r="AH689" s="1058"/>
      <c r="AI689" s="1058"/>
      <c r="AJ689" s="1058"/>
      <c r="AK689" s="1058"/>
      <c r="AL689" s="1058"/>
      <c r="AM689" s="1058"/>
      <c r="AN689" s="1058"/>
      <c r="AO689" s="1058"/>
      <c r="AP689" s="1058"/>
      <c r="AQ689" s="1058"/>
      <c r="AR689" s="1058"/>
      <c r="AS689" s="1058"/>
      <c r="AT689" s="1058"/>
      <c r="AU689" s="1058"/>
      <c r="AV689" s="1058"/>
      <c r="AW689" s="1058"/>
      <c r="AX689" s="1058"/>
      <c r="AY689" s="1058"/>
      <c r="AZ689" s="1058"/>
      <c r="BA689" s="1058"/>
      <c r="BB689" s="1058"/>
      <c r="BC689" s="1058"/>
      <c r="BD689" s="1058"/>
      <c r="BE689" s="1058"/>
      <c r="BF689" s="1058"/>
      <c r="BG689" s="1058"/>
      <c r="BH689" s="1058"/>
      <c r="BI689" s="1058"/>
      <c r="BJ689" s="1058"/>
      <c r="BK689" s="1058"/>
      <c r="BL689" s="1058"/>
      <c r="BM689" s="1058"/>
      <c r="BN689" s="1058"/>
      <c r="BO689" s="1058"/>
      <c r="BP689" s="1058"/>
      <c r="BQ689" s="1058"/>
      <c r="BR689" s="1058"/>
      <c r="BS689" s="1058"/>
      <c r="BT689" s="1058"/>
      <c r="BU689" s="1058"/>
      <c r="BV689" s="1058"/>
      <c r="BW689" s="1058"/>
      <c r="BX689" s="1058"/>
      <c r="BY689" s="1058"/>
      <c r="BZ689" s="1058"/>
      <c r="CA689" s="1058"/>
      <c r="CB689" s="1058"/>
      <c r="CC689" s="1058"/>
      <c r="CD689" s="1058"/>
      <c r="CE689" s="1058"/>
      <c r="CF689" s="1058"/>
      <c r="CG689" s="1058"/>
      <c r="CH689" s="1058"/>
      <c r="CI689" s="1058"/>
      <c r="CJ689" s="1058"/>
      <c r="CK689" s="1058"/>
      <c r="CL689" s="1058"/>
      <c r="CM689" s="1058"/>
      <c r="CN689" s="1058"/>
      <c r="CO689" s="1058"/>
      <c r="CP689" s="1058"/>
      <c r="CQ689" s="1058"/>
      <c r="CR689" s="1058"/>
      <c r="CS689" s="1058"/>
      <c r="CT689" s="1058"/>
      <c r="CU689" s="1058"/>
      <c r="CV689" s="1058"/>
      <c r="CW689" s="1058"/>
      <c r="CX689" s="1058"/>
      <c r="CY689" s="1058"/>
      <c r="CZ689" s="1058"/>
      <c r="DA689" s="1058"/>
      <c r="DB689" s="1058"/>
      <c r="DC689" s="1058"/>
      <c r="DD689" s="1058"/>
      <c r="DE689" s="1058"/>
      <c r="DF689" s="1058"/>
      <c r="DG689" s="1058"/>
      <c r="DH689" s="1058"/>
      <c r="DI689" s="1058"/>
      <c r="DJ689" s="1058"/>
      <c r="DK689" s="1058"/>
      <c r="DL689" s="1058"/>
      <c r="DM689" s="1058"/>
      <c r="DN689" s="1058"/>
      <c r="DO689" s="1058"/>
      <c r="DP689" s="1058"/>
      <c r="DQ689" s="1058"/>
      <c r="DR689" s="1058"/>
      <c r="DS689" s="1058"/>
      <c r="DT689" s="1058"/>
      <c r="DU689" s="1058"/>
      <c r="DV689" s="1058"/>
      <c r="DW689" s="1058"/>
      <c r="DX689" s="1058"/>
      <c r="DY689" s="1058"/>
      <c r="DZ689" s="1058"/>
      <c r="EA689" s="1058"/>
      <c r="EB689" s="1058"/>
      <c r="EC689" s="1058"/>
      <c r="ED689" s="1058"/>
      <c r="EE689" s="1058"/>
      <c r="EF689" s="1058"/>
      <c r="EG689" s="1058"/>
      <c r="EH689" s="1058"/>
      <c r="EI689" s="1058"/>
      <c r="EJ689" s="1058"/>
      <c r="EK689" s="1058"/>
      <c r="EL689" s="1058"/>
      <c r="EM689" s="1058"/>
      <c r="EN689" s="1058"/>
      <c r="EO689" s="1058"/>
      <c r="EP689" s="1058"/>
      <c r="EQ689" s="1058"/>
      <c r="ER689" s="1058"/>
      <c r="ES689" s="1058"/>
      <c r="ET689" s="1058"/>
      <c r="EU689" s="1058"/>
      <c r="EV689" s="1058"/>
      <c r="EW689" s="1058"/>
      <c r="EX689" s="1058"/>
      <c r="EY689" s="1058"/>
      <c r="EZ689" s="1058"/>
      <c r="FA689" s="1058"/>
      <c r="FB689" s="1058"/>
      <c r="FC689" s="1058"/>
      <c r="FD689" s="1058"/>
      <c r="FE689" s="1058"/>
      <c r="FF689" s="1058"/>
      <c r="FG689" s="1058"/>
      <c r="FH689" s="1058"/>
      <c r="FI689" s="1058"/>
      <c r="FJ689" s="1058"/>
      <c r="FK689" s="1058"/>
      <c r="FL689" s="1058"/>
      <c r="FM689" s="1058"/>
      <c r="FN689" s="1058"/>
      <c r="FO689" s="1058"/>
      <c r="FP689" s="1058"/>
      <c r="FQ689" s="1058"/>
      <c r="FR689" s="1058"/>
      <c r="FS689" s="1058"/>
      <c r="FT689" s="1058"/>
      <c r="FU689" s="1058"/>
      <c r="FV689" s="1058"/>
      <c r="FW689" s="1058"/>
      <c r="FX689" s="1058"/>
      <c r="FY689" s="1058"/>
      <c r="FZ689" s="1058"/>
      <c r="GA689" s="1058"/>
      <c r="GB689" s="1058"/>
      <c r="GC689" s="1058"/>
      <c r="GD689" s="1058"/>
      <c r="GE689" s="1058"/>
      <c r="GF689" s="1058"/>
      <c r="GG689" s="1058"/>
      <c r="GH689" s="1058"/>
      <c r="GI689" s="1058"/>
      <c r="GJ689" s="1058"/>
      <c r="GK689" s="1058"/>
      <c r="GL689" s="1058"/>
      <c r="GM689" s="1058"/>
      <c r="GN689" s="1058"/>
      <c r="GO689" s="1058"/>
      <c r="GP689" s="1058"/>
      <c r="GQ689" s="1058"/>
      <c r="GR689" s="1058"/>
      <c r="GS689" s="1058"/>
      <c r="GT689" s="1058"/>
      <c r="GU689" s="1058"/>
      <c r="GV689" s="1058"/>
      <c r="GW689" s="1058"/>
      <c r="GX689" s="1058"/>
      <c r="GY689" s="1058"/>
      <c r="GZ689" s="1058"/>
      <c r="HA689" s="1058"/>
      <c r="HB689" s="1058"/>
      <c r="HC689" s="1058"/>
      <c r="HD689" s="1058"/>
      <c r="HE689" s="1058"/>
      <c r="HF689" s="1058"/>
      <c r="HG689" s="1058"/>
      <c r="HH689" s="1058"/>
      <c r="HI689" s="1058"/>
      <c r="HJ689" s="1058"/>
      <c r="HK689" s="1058"/>
      <c r="HL689" s="1058"/>
      <c r="HM689" s="1058"/>
      <c r="HN689" s="1058"/>
      <c r="HO689" s="1058"/>
      <c r="HP689" s="1058"/>
      <c r="HQ689" s="1058"/>
      <c r="HR689" s="1058"/>
      <c r="HS689" s="1058"/>
      <c r="HT689" s="1058"/>
      <c r="HU689" s="1058"/>
      <c r="HV689" s="1058"/>
      <c r="HW689" s="1058"/>
      <c r="HX689" s="1058"/>
      <c r="HY689" s="1058"/>
      <c r="HZ689" s="1058"/>
      <c r="IA689" s="1058"/>
      <c r="IB689" s="1058"/>
      <c r="IC689" s="1058"/>
      <c r="ID689" s="1058"/>
      <c r="IE689" s="1058"/>
      <c r="IF689" s="1058"/>
      <c r="IG689" s="1058"/>
      <c r="IH689" s="1058"/>
      <c r="II689" s="1058"/>
      <c r="IJ689" s="1058"/>
      <c r="IK689" s="1058"/>
      <c r="IL689" s="1058"/>
      <c r="IM689" s="1058"/>
      <c r="IN689" s="1058"/>
      <c r="IO689" s="1058"/>
      <c r="IP689" s="1058"/>
      <c r="IQ689" s="1058"/>
      <c r="IR689" s="1058"/>
    </row>
    <row r="690" spans="1:252" ht="63.75">
      <c r="A690" s="1459" t="s">
        <v>1445</v>
      </c>
      <c r="B690" s="1460" t="s">
        <v>1605</v>
      </c>
      <c r="C690" s="1461"/>
      <c r="D690" s="1461"/>
      <c r="E690" s="1441"/>
      <c r="F690" s="1526"/>
      <c r="G690" s="1407"/>
      <c r="H690" s="1058"/>
      <c r="I690" s="1058"/>
      <c r="J690" s="1058"/>
      <c r="K690" s="1058"/>
      <c r="L690" s="1058"/>
      <c r="M690" s="1058"/>
      <c r="N690" s="1058"/>
      <c r="O690" s="1058"/>
      <c r="P690" s="1058"/>
      <c r="Q690" s="1058"/>
      <c r="R690" s="1058"/>
      <c r="S690" s="1058"/>
      <c r="T690" s="1058"/>
      <c r="U690" s="1058"/>
      <c r="V690" s="1058"/>
      <c r="W690" s="1058"/>
      <c r="X690" s="1058"/>
      <c r="Y690" s="1058"/>
      <c r="Z690" s="1058"/>
      <c r="AA690" s="1058"/>
      <c r="AB690" s="1058"/>
      <c r="AC690" s="1058"/>
      <c r="AD690" s="1058"/>
      <c r="AE690" s="1058"/>
      <c r="AF690" s="1058"/>
      <c r="AG690" s="1058"/>
      <c r="AH690" s="1058"/>
      <c r="AI690" s="1058"/>
      <c r="AJ690" s="1058"/>
      <c r="AK690" s="1058"/>
      <c r="AL690" s="1058"/>
      <c r="AM690" s="1058"/>
      <c r="AN690" s="1058"/>
      <c r="AO690" s="1058"/>
      <c r="AP690" s="1058"/>
      <c r="AQ690" s="1058"/>
      <c r="AR690" s="1058"/>
      <c r="AS690" s="1058"/>
      <c r="AT690" s="1058"/>
      <c r="AU690" s="1058"/>
      <c r="AV690" s="1058"/>
      <c r="AW690" s="1058"/>
      <c r="AX690" s="1058"/>
      <c r="AY690" s="1058"/>
      <c r="AZ690" s="1058"/>
      <c r="BA690" s="1058"/>
      <c r="BB690" s="1058"/>
      <c r="BC690" s="1058"/>
      <c r="BD690" s="1058"/>
      <c r="BE690" s="1058"/>
      <c r="BF690" s="1058"/>
      <c r="BG690" s="1058"/>
      <c r="BH690" s="1058"/>
      <c r="BI690" s="1058"/>
      <c r="BJ690" s="1058"/>
      <c r="BK690" s="1058"/>
      <c r="BL690" s="1058"/>
      <c r="BM690" s="1058"/>
      <c r="BN690" s="1058"/>
      <c r="BO690" s="1058"/>
      <c r="BP690" s="1058"/>
      <c r="BQ690" s="1058"/>
      <c r="BR690" s="1058"/>
      <c r="BS690" s="1058"/>
      <c r="BT690" s="1058"/>
      <c r="BU690" s="1058"/>
      <c r="BV690" s="1058"/>
      <c r="BW690" s="1058"/>
      <c r="BX690" s="1058"/>
      <c r="BY690" s="1058"/>
      <c r="BZ690" s="1058"/>
      <c r="CA690" s="1058"/>
      <c r="CB690" s="1058"/>
      <c r="CC690" s="1058"/>
      <c r="CD690" s="1058"/>
      <c r="CE690" s="1058"/>
      <c r="CF690" s="1058"/>
      <c r="CG690" s="1058"/>
      <c r="CH690" s="1058"/>
      <c r="CI690" s="1058"/>
      <c r="CJ690" s="1058"/>
      <c r="CK690" s="1058"/>
      <c r="CL690" s="1058"/>
      <c r="CM690" s="1058"/>
      <c r="CN690" s="1058"/>
      <c r="CO690" s="1058"/>
      <c r="CP690" s="1058"/>
      <c r="CQ690" s="1058"/>
      <c r="CR690" s="1058"/>
      <c r="CS690" s="1058"/>
      <c r="CT690" s="1058"/>
      <c r="CU690" s="1058"/>
      <c r="CV690" s="1058"/>
      <c r="CW690" s="1058"/>
      <c r="CX690" s="1058"/>
      <c r="CY690" s="1058"/>
      <c r="CZ690" s="1058"/>
      <c r="DA690" s="1058"/>
      <c r="DB690" s="1058"/>
      <c r="DC690" s="1058"/>
      <c r="DD690" s="1058"/>
      <c r="DE690" s="1058"/>
      <c r="DF690" s="1058"/>
      <c r="DG690" s="1058"/>
      <c r="DH690" s="1058"/>
      <c r="DI690" s="1058"/>
      <c r="DJ690" s="1058"/>
      <c r="DK690" s="1058"/>
      <c r="DL690" s="1058"/>
      <c r="DM690" s="1058"/>
      <c r="DN690" s="1058"/>
      <c r="DO690" s="1058"/>
      <c r="DP690" s="1058"/>
      <c r="DQ690" s="1058"/>
      <c r="DR690" s="1058"/>
      <c r="DS690" s="1058"/>
      <c r="DT690" s="1058"/>
      <c r="DU690" s="1058"/>
      <c r="DV690" s="1058"/>
      <c r="DW690" s="1058"/>
      <c r="DX690" s="1058"/>
      <c r="DY690" s="1058"/>
      <c r="DZ690" s="1058"/>
      <c r="EA690" s="1058"/>
      <c r="EB690" s="1058"/>
      <c r="EC690" s="1058"/>
      <c r="ED690" s="1058"/>
      <c r="EE690" s="1058"/>
      <c r="EF690" s="1058"/>
      <c r="EG690" s="1058"/>
      <c r="EH690" s="1058"/>
      <c r="EI690" s="1058"/>
      <c r="EJ690" s="1058"/>
      <c r="EK690" s="1058"/>
      <c r="EL690" s="1058"/>
      <c r="EM690" s="1058"/>
      <c r="EN690" s="1058"/>
      <c r="EO690" s="1058"/>
      <c r="EP690" s="1058"/>
      <c r="EQ690" s="1058"/>
      <c r="ER690" s="1058"/>
      <c r="ES690" s="1058"/>
      <c r="ET690" s="1058"/>
      <c r="EU690" s="1058"/>
      <c r="EV690" s="1058"/>
      <c r="EW690" s="1058"/>
      <c r="EX690" s="1058"/>
      <c r="EY690" s="1058"/>
      <c r="EZ690" s="1058"/>
      <c r="FA690" s="1058"/>
      <c r="FB690" s="1058"/>
      <c r="FC690" s="1058"/>
      <c r="FD690" s="1058"/>
      <c r="FE690" s="1058"/>
      <c r="FF690" s="1058"/>
      <c r="FG690" s="1058"/>
      <c r="FH690" s="1058"/>
      <c r="FI690" s="1058"/>
      <c r="FJ690" s="1058"/>
      <c r="FK690" s="1058"/>
      <c r="FL690" s="1058"/>
      <c r="FM690" s="1058"/>
      <c r="FN690" s="1058"/>
      <c r="FO690" s="1058"/>
      <c r="FP690" s="1058"/>
      <c r="FQ690" s="1058"/>
      <c r="FR690" s="1058"/>
      <c r="FS690" s="1058"/>
      <c r="FT690" s="1058"/>
      <c r="FU690" s="1058"/>
      <c r="FV690" s="1058"/>
      <c r="FW690" s="1058"/>
      <c r="FX690" s="1058"/>
      <c r="FY690" s="1058"/>
      <c r="FZ690" s="1058"/>
      <c r="GA690" s="1058"/>
      <c r="GB690" s="1058"/>
      <c r="GC690" s="1058"/>
      <c r="GD690" s="1058"/>
      <c r="GE690" s="1058"/>
      <c r="GF690" s="1058"/>
      <c r="GG690" s="1058"/>
      <c r="GH690" s="1058"/>
      <c r="GI690" s="1058"/>
      <c r="GJ690" s="1058"/>
      <c r="GK690" s="1058"/>
      <c r="GL690" s="1058"/>
      <c r="GM690" s="1058"/>
      <c r="GN690" s="1058"/>
      <c r="GO690" s="1058"/>
      <c r="GP690" s="1058"/>
      <c r="GQ690" s="1058"/>
      <c r="GR690" s="1058"/>
      <c r="GS690" s="1058"/>
      <c r="GT690" s="1058"/>
      <c r="GU690" s="1058"/>
      <c r="GV690" s="1058"/>
      <c r="GW690" s="1058"/>
      <c r="GX690" s="1058"/>
      <c r="GY690" s="1058"/>
      <c r="GZ690" s="1058"/>
      <c r="HA690" s="1058"/>
      <c r="HB690" s="1058"/>
      <c r="HC690" s="1058"/>
      <c r="HD690" s="1058"/>
      <c r="HE690" s="1058"/>
      <c r="HF690" s="1058"/>
      <c r="HG690" s="1058"/>
      <c r="HH690" s="1058"/>
      <c r="HI690" s="1058"/>
      <c r="HJ690" s="1058"/>
      <c r="HK690" s="1058"/>
      <c r="HL690" s="1058"/>
      <c r="HM690" s="1058"/>
      <c r="HN690" s="1058"/>
      <c r="HO690" s="1058"/>
      <c r="HP690" s="1058"/>
      <c r="HQ690" s="1058"/>
      <c r="HR690" s="1058"/>
      <c r="HS690" s="1058"/>
      <c r="HT690" s="1058"/>
      <c r="HU690" s="1058"/>
      <c r="HV690" s="1058"/>
      <c r="HW690" s="1058"/>
      <c r="HX690" s="1058"/>
      <c r="HY690" s="1058"/>
      <c r="HZ690" s="1058"/>
      <c r="IA690" s="1058"/>
      <c r="IB690" s="1058"/>
      <c r="IC690" s="1058"/>
      <c r="ID690" s="1058"/>
      <c r="IE690" s="1058"/>
      <c r="IF690" s="1058"/>
      <c r="IG690" s="1058"/>
      <c r="IH690" s="1058"/>
      <c r="II690" s="1058"/>
      <c r="IJ690" s="1058"/>
      <c r="IK690" s="1058"/>
      <c r="IL690" s="1058"/>
      <c r="IM690" s="1058"/>
      <c r="IN690" s="1058"/>
      <c r="IO690" s="1058"/>
      <c r="IP690" s="1058"/>
      <c r="IQ690" s="1058"/>
      <c r="IR690" s="1058"/>
    </row>
    <row r="691" spans="1:252" ht="25.5">
      <c r="A691" s="1459"/>
      <c r="B691" s="1460" t="s">
        <v>1604</v>
      </c>
      <c r="C691" s="1461"/>
      <c r="D691" s="1461"/>
      <c r="E691" s="1441"/>
      <c r="F691" s="1526"/>
      <c r="G691" s="1407"/>
      <c r="H691" s="1058"/>
      <c r="I691" s="1058"/>
      <c r="J691" s="1058"/>
      <c r="K691" s="1058"/>
      <c r="L691" s="1058"/>
      <c r="M691" s="1058"/>
      <c r="N691" s="1058"/>
      <c r="O691" s="1058"/>
      <c r="P691" s="1058"/>
      <c r="Q691" s="1058"/>
      <c r="R691" s="1058"/>
      <c r="S691" s="1058"/>
      <c r="T691" s="1058"/>
      <c r="U691" s="1058"/>
      <c r="V691" s="1058"/>
      <c r="W691" s="1058"/>
      <c r="X691" s="1058"/>
      <c r="Y691" s="1058"/>
      <c r="Z691" s="1058"/>
      <c r="AA691" s="1058"/>
      <c r="AB691" s="1058"/>
      <c r="AC691" s="1058"/>
      <c r="AD691" s="1058"/>
      <c r="AE691" s="1058"/>
      <c r="AF691" s="1058"/>
      <c r="AG691" s="1058"/>
      <c r="AH691" s="1058"/>
      <c r="AI691" s="1058"/>
      <c r="AJ691" s="1058"/>
      <c r="AK691" s="1058"/>
      <c r="AL691" s="1058"/>
      <c r="AM691" s="1058"/>
      <c r="AN691" s="1058"/>
      <c r="AO691" s="1058"/>
      <c r="AP691" s="1058"/>
      <c r="AQ691" s="1058"/>
      <c r="AR691" s="1058"/>
      <c r="AS691" s="1058"/>
      <c r="AT691" s="1058"/>
      <c r="AU691" s="1058"/>
      <c r="AV691" s="1058"/>
      <c r="AW691" s="1058"/>
      <c r="AX691" s="1058"/>
      <c r="AY691" s="1058"/>
      <c r="AZ691" s="1058"/>
      <c r="BA691" s="1058"/>
      <c r="BB691" s="1058"/>
      <c r="BC691" s="1058"/>
      <c r="BD691" s="1058"/>
      <c r="BE691" s="1058"/>
      <c r="BF691" s="1058"/>
      <c r="BG691" s="1058"/>
      <c r="BH691" s="1058"/>
      <c r="BI691" s="1058"/>
      <c r="BJ691" s="1058"/>
      <c r="BK691" s="1058"/>
      <c r="BL691" s="1058"/>
      <c r="BM691" s="1058"/>
      <c r="BN691" s="1058"/>
      <c r="BO691" s="1058"/>
      <c r="BP691" s="1058"/>
      <c r="BQ691" s="1058"/>
      <c r="BR691" s="1058"/>
      <c r="BS691" s="1058"/>
      <c r="BT691" s="1058"/>
      <c r="BU691" s="1058"/>
      <c r="BV691" s="1058"/>
      <c r="BW691" s="1058"/>
      <c r="BX691" s="1058"/>
      <c r="BY691" s="1058"/>
      <c r="BZ691" s="1058"/>
      <c r="CA691" s="1058"/>
      <c r="CB691" s="1058"/>
      <c r="CC691" s="1058"/>
      <c r="CD691" s="1058"/>
      <c r="CE691" s="1058"/>
      <c r="CF691" s="1058"/>
      <c r="CG691" s="1058"/>
      <c r="CH691" s="1058"/>
      <c r="CI691" s="1058"/>
      <c r="CJ691" s="1058"/>
      <c r="CK691" s="1058"/>
      <c r="CL691" s="1058"/>
      <c r="CM691" s="1058"/>
      <c r="CN691" s="1058"/>
      <c r="CO691" s="1058"/>
      <c r="CP691" s="1058"/>
      <c r="CQ691" s="1058"/>
      <c r="CR691" s="1058"/>
      <c r="CS691" s="1058"/>
      <c r="CT691" s="1058"/>
      <c r="CU691" s="1058"/>
      <c r="CV691" s="1058"/>
      <c r="CW691" s="1058"/>
      <c r="CX691" s="1058"/>
      <c r="CY691" s="1058"/>
      <c r="CZ691" s="1058"/>
      <c r="DA691" s="1058"/>
      <c r="DB691" s="1058"/>
      <c r="DC691" s="1058"/>
      <c r="DD691" s="1058"/>
      <c r="DE691" s="1058"/>
      <c r="DF691" s="1058"/>
      <c r="DG691" s="1058"/>
      <c r="DH691" s="1058"/>
      <c r="DI691" s="1058"/>
      <c r="DJ691" s="1058"/>
      <c r="DK691" s="1058"/>
      <c r="DL691" s="1058"/>
      <c r="DM691" s="1058"/>
      <c r="DN691" s="1058"/>
      <c r="DO691" s="1058"/>
      <c r="DP691" s="1058"/>
      <c r="DQ691" s="1058"/>
      <c r="DR691" s="1058"/>
      <c r="DS691" s="1058"/>
      <c r="DT691" s="1058"/>
      <c r="DU691" s="1058"/>
      <c r="DV691" s="1058"/>
      <c r="DW691" s="1058"/>
      <c r="DX691" s="1058"/>
      <c r="DY691" s="1058"/>
      <c r="DZ691" s="1058"/>
      <c r="EA691" s="1058"/>
      <c r="EB691" s="1058"/>
      <c r="EC691" s="1058"/>
      <c r="ED691" s="1058"/>
      <c r="EE691" s="1058"/>
      <c r="EF691" s="1058"/>
      <c r="EG691" s="1058"/>
      <c r="EH691" s="1058"/>
      <c r="EI691" s="1058"/>
      <c r="EJ691" s="1058"/>
      <c r="EK691" s="1058"/>
      <c r="EL691" s="1058"/>
      <c r="EM691" s="1058"/>
      <c r="EN691" s="1058"/>
      <c r="EO691" s="1058"/>
      <c r="EP691" s="1058"/>
      <c r="EQ691" s="1058"/>
      <c r="ER691" s="1058"/>
      <c r="ES691" s="1058"/>
      <c r="ET691" s="1058"/>
      <c r="EU691" s="1058"/>
      <c r="EV691" s="1058"/>
      <c r="EW691" s="1058"/>
      <c r="EX691" s="1058"/>
      <c r="EY691" s="1058"/>
      <c r="EZ691" s="1058"/>
      <c r="FA691" s="1058"/>
      <c r="FB691" s="1058"/>
      <c r="FC691" s="1058"/>
      <c r="FD691" s="1058"/>
      <c r="FE691" s="1058"/>
      <c r="FF691" s="1058"/>
      <c r="FG691" s="1058"/>
      <c r="FH691" s="1058"/>
      <c r="FI691" s="1058"/>
      <c r="FJ691" s="1058"/>
      <c r="FK691" s="1058"/>
      <c r="FL691" s="1058"/>
      <c r="FM691" s="1058"/>
      <c r="FN691" s="1058"/>
      <c r="FO691" s="1058"/>
      <c r="FP691" s="1058"/>
      <c r="FQ691" s="1058"/>
      <c r="FR691" s="1058"/>
      <c r="FS691" s="1058"/>
      <c r="FT691" s="1058"/>
      <c r="FU691" s="1058"/>
      <c r="FV691" s="1058"/>
      <c r="FW691" s="1058"/>
      <c r="FX691" s="1058"/>
      <c r="FY691" s="1058"/>
      <c r="FZ691" s="1058"/>
      <c r="GA691" s="1058"/>
      <c r="GB691" s="1058"/>
      <c r="GC691" s="1058"/>
      <c r="GD691" s="1058"/>
      <c r="GE691" s="1058"/>
      <c r="GF691" s="1058"/>
      <c r="GG691" s="1058"/>
      <c r="GH691" s="1058"/>
      <c r="GI691" s="1058"/>
      <c r="GJ691" s="1058"/>
      <c r="GK691" s="1058"/>
      <c r="GL691" s="1058"/>
      <c r="GM691" s="1058"/>
      <c r="GN691" s="1058"/>
      <c r="GO691" s="1058"/>
      <c r="GP691" s="1058"/>
      <c r="GQ691" s="1058"/>
      <c r="GR691" s="1058"/>
      <c r="GS691" s="1058"/>
      <c r="GT691" s="1058"/>
      <c r="GU691" s="1058"/>
      <c r="GV691" s="1058"/>
      <c r="GW691" s="1058"/>
      <c r="GX691" s="1058"/>
      <c r="GY691" s="1058"/>
      <c r="GZ691" s="1058"/>
      <c r="HA691" s="1058"/>
      <c r="HB691" s="1058"/>
      <c r="HC691" s="1058"/>
      <c r="HD691" s="1058"/>
      <c r="HE691" s="1058"/>
      <c r="HF691" s="1058"/>
      <c r="HG691" s="1058"/>
      <c r="HH691" s="1058"/>
      <c r="HI691" s="1058"/>
      <c r="HJ691" s="1058"/>
      <c r="HK691" s="1058"/>
      <c r="HL691" s="1058"/>
      <c r="HM691" s="1058"/>
      <c r="HN691" s="1058"/>
      <c r="HO691" s="1058"/>
      <c r="HP691" s="1058"/>
      <c r="HQ691" s="1058"/>
      <c r="HR691" s="1058"/>
      <c r="HS691" s="1058"/>
      <c r="HT691" s="1058"/>
      <c r="HU691" s="1058"/>
      <c r="HV691" s="1058"/>
      <c r="HW691" s="1058"/>
      <c r="HX691" s="1058"/>
      <c r="HY691" s="1058"/>
      <c r="HZ691" s="1058"/>
      <c r="IA691" s="1058"/>
      <c r="IB691" s="1058"/>
      <c r="IC691" s="1058"/>
      <c r="ID691" s="1058"/>
      <c r="IE691" s="1058"/>
      <c r="IF691" s="1058"/>
      <c r="IG691" s="1058"/>
      <c r="IH691" s="1058"/>
      <c r="II691" s="1058"/>
      <c r="IJ691" s="1058"/>
      <c r="IK691" s="1058"/>
      <c r="IL691" s="1058"/>
      <c r="IM691" s="1058"/>
      <c r="IN691" s="1058"/>
      <c r="IO691" s="1058"/>
      <c r="IP691" s="1058"/>
      <c r="IQ691" s="1058"/>
      <c r="IR691" s="1058"/>
    </row>
    <row r="692" spans="1:252">
      <c r="A692" s="1459"/>
      <c r="B692" s="1460" t="s">
        <v>1082</v>
      </c>
      <c r="C692" s="1461"/>
      <c r="D692" s="1461"/>
      <c r="E692" s="1441"/>
      <c r="F692" s="1526"/>
      <c r="G692" s="1407"/>
      <c r="H692" s="1058"/>
      <c r="I692" s="1058"/>
      <c r="J692" s="1058"/>
      <c r="K692" s="1058"/>
      <c r="L692" s="1058"/>
      <c r="M692" s="1058"/>
      <c r="N692" s="1058"/>
      <c r="O692" s="1058"/>
      <c r="P692" s="1058"/>
      <c r="Q692" s="1058"/>
      <c r="R692" s="1058"/>
      <c r="S692" s="1058"/>
      <c r="T692" s="1058"/>
      <c r="U692" s="1058"/>
      <c r="V692" s="1058"/>
      <c r="W692" s="1058"/>
      <c r="X692" s="1058"/>
      <c r="Y692" s="1058"/>
      <c r="Z692" s="1058"/>
      <c r="AA692" s="1058"/>
      <c r="AB692" s="1058"/>
      <c r="AC692" s="1058"/>
      <c r="AD692" s="1058"/>
      <c r="AE692" s="1058"/>
      <c r="AF692" s="1058"/>
      <c r="AG692" s="1058"/>
      <c r="AH692" s="1058"/>
      <c r="AI692" s="1058"/>
      <c r="AJ692" s="1058"/>
      <c r="AK692" s="1058"/>
      <c r="AL692" s="1058"/>
      <c r="AM692" s="1058"/>
      <c r="AN692" s="1058"/>
      <c r="AO692" s="1058"/>
      <c r="AP692" s="1058"/>
      <c r="AQ692" s="1058"/>
      <c r="AR692" s="1058"/>
      <c r="AS692" s="1058"/>
      <c r="AT692" s="1058"/>
      <c r="AU692" s="1058"/>
      <c r="AV692" s="1058"/>
      <c r="AW692" s="1058"/>
      <c r="AX692" s="1058"/>
      <c r="AY692" s="1058"/>
      <c r="AZ692" s="1058"/>
      <c r="BA692" s="1058"/>
      <c r="BB692" s="1058"/>
      <c r="BC692" s="1058"/>
      <c r="BD692" s="1058"/>
      <c r="BE692" s="1058"/>
      <c r="BF692" s="1058"/>
      <c r="BG692" s="1058"/>
      <c r="BH692" s="1058"/>
      <c r="BI692" s="1058"/>
      <c r="BJ692" s="1058"/>
      <c r="BK692" s="1058"/>
      <c r="BL692" s="1058"/>
      <c r="BM692" s="1058"/>
      <c r="BN692" s="1058"/>
      <c r="BO692" s="1058"/>
      <c r="BP692" s="1058"/>
      <c r="BQ692" s="1058"/>
      <c r="BR692" s="1058"/>
      <c r="BS692" s="1058"/>
      <c r="BT692" s="1058"/>
      <c r="BU692" s="1058"/>
      <c r="BV692" s="1058"/>
      <c r="BW692" s="1058"/>
      <c r="BX692" s="1058"/>
      <c r="BY692" s="1058"/>
      <c r="BZ692" s="1058"/>
      <c r="CA692" s="1058"/>
      <c r="CB692" s="1058"/>
      <c r="CC692" s="1058"/>
      <c r="CD692" s="1058"/>
      <c r="CE692" s="1058"/>
      <c r="CF692" s="1058"/>
      <c r="CG692" s="1058"/>
      <c r="CH692" s="1058"/>
      <c r="CI692" s="1058"/>
      <c r="CJ692" s="1058"/>
      <c r="CK692" s="1058"/>
      <c r="CL692" s="1058"/>
      <c r="CM692" s="1058"/>
      <c r="CN692" s="1058"/>
      <c r="CO692" s="1058"/>
      <c r="CP692" s="1058"/>
      <c r="CQ692" s="1058"/>
      <c r="CR692" s="1058"/>
      <c r="CS692" s="1058"/>
      <c r="CT692" s="1058"/>
      <c r="CU692" s="1058"/>
      <c r="CV692" s="1058"/>
      <c r="CW692" s="1058"/>
      <c r="CX692" s="1058"/>
      <c r="CY692" s="1058"/>
      <c r="CZ692" s="1058"/>
      <c r="DA692" s="1058"/>
      <c r="DB692" s="1058"/>
      <c r="DC692" s="1058"/>
      <c r="DD692" s="1058"/>
      <c r="DE692" s="1058"/>
      <c r="DF692" s="1058"/>
      <c r="DG692" s="1058"/>
      <c r="DH692" s="1058"/>
      <c r="DI692" s="1058"/>
      <c r="DJ692" s="1058"/>
      <c r="DK692" s="1058"/>
      <c r="DL692" s="1058"/>
      <c r="DM692" s="1058"/>
      <c r="DN692" s="1058"/>
      <c r="DO692" s="1058"/>
      <c r="DP692" s="1058"/>
      <c r="DQ692" s="1058"/>
      <c r="DR692" s="1058"/>
      <c r="DS692" s="1058"/>
      <c r="DT692" s="1058"/>
      <c r="DU692" s="1058"/>
      <c r="DV692" s="1058"/>
      <c r="DW692" s="1058"/>
      <c r="DX692" s="1058"/>
      <c r="DY692" s="1058"/>
      <c r="DZ692" s="1058"/>
      <c r="EA692" s="1058"/>
      <c r="EB692" s="1058"/>
      <c r="EC692" s="1058"/>
      <c r="ED692" s="1058"/>
      <c r="EE692" s="1058"/>
      <c r="EF692" s="1058"/>
      <c r="EG692" s="1058"/>
      <c r="EH692" s="1058"/>
      <c r="EI692" s="1058"/>
      <c r="EJ692" s="1058"/>
      <c r="EK692" s="1058"/>
      <c r="EL692" s="1058"/>
      <c r="EM692" s="1058"/>
      <c r="EN692" s="1058"/>
      <c r="EO692" s="1058"/>
      <c r="EP692" s="1058"/>
      <c r="EQ692" s="1058"/>
      <c r="ER692" s="1058"/>
      <c r="ES692" s="1058"/>
      <c r="ET692" s="1058"/>
      <c r="EU692" s="1058"/>
      <c r="EV692" s="1058"/>
      <c r="EW692" s="1058"/>
      <c r="EX692" s="1058"/>
      <c r="EY692" s="1058"/>
      <c r="EZ692" s="1058"/>
      <c r="FA692" s="1058"/>
      <c r="FB692" s="1058"/>
      <c r="FC692" s="1058"/>
      <c r="FD692" s="1058"/>
      <c r="FE692" s="1058"/>
      <c r="FF692" s="1058"/>
      <c r="FG692" s="1058"/>
      <c r="FH692" s="1058"/>
      <c r="FI692" s="1058"/>
      <c r="FJ692" s="1058"/>
      <c r="FK692" s="1058"/>
      <c r="FL692" s="1058"/>
      <c r="FM692" s="1058"/>
      <c r="FN692" s="1058"/>
      <c r="FO692" s="1058"/>
      <c r="FP692" s="1058"/>
      <c r="FQ692" s="1058"/>
      <c r="FR692" s="1058"/>
      <c r="FS692" s="1058"/>
      <c r="FT692" s="1058"/>
      <c r="FU692" s="1058"/>
      <c r="FV692" s="1058"/>
      <c r="FW692" s="1058"/>
      <c r="FX692" s="1058"/>
      <c r="FY692" s="1058"/>
      <c r="FZ692" s="1058"/>
      <c r="GA692" s="1058"/>
      <c r="GB692" s="1058"/>
      <c r="GC692" s="1058"/>
      <c r="GD692" s="1058"/>
      <c r="GE692" s="1058"/>
      <c r="GF692" s="1058"/>
      <c r="GG692" s="1058"/>
      <c r="GH692" s="1058"/>
      <c r="GI692" s="1058"/>
      <c r="GJ692" s="1058"/>
      <c r="GK692" s="1058"/>
      <c r="GL692" s="1058"/>
      <c r="GM692" s="1058"/>
      <c r="GN692" s="1058"/>
      <c r="GO692" s="1058"/>
      <c r="GP692" s="1058"/>
      <c r="GQ692" s="1058"/>
      <c r="GR692" s="1058"/>
      <c r="GS692" s="1058"/>
      <c r="GT692" s="1058"/>
      <c r="GU692" s="1058"/>
      <c r="GV692" s="1058"/>
      <c r="GW692" s="1058"/>
      <c r="GX692" s="1058"/>
      <c r="GY692" s="1058"/>
      <c r="GZ692" s="1058"/>
      <c r="HA692" s="1058"/>
      <c r="HB692" s="1058"/>
      <c r="HC692" s="1058"/>
      <c r="HD692" s="1058"/>
      <c r="HE692" s="1058"/>
      <c r="HF692" s="1058"/>
      <c r="HG692" s="1058"/>
      <c r="HH692" s="1058"/>
      <c r="HI692" s="1058"/>
      <c r="HJ692" s="1058"/>
      <c r="HK692" s="1058"/>
      <c r="HL692" s="1058"/>
      <c r="HM692" s="1058"/>
      <c r="HN692" s="1058"/>
      <c r="HO692" s="1058"/>
      <c r="HP692" s="1058"/>
      <c r="HQ692" s="1058"/>
      <c r="HR692" s="1058"/>
      <c r="HS692" s="1058"/>
      <c r="HT692" s="1058"/>
      <c r="HU692" s="1058"/>
      <c r="HV692" s="1058"/>
      <c r="HW692" s="1058"/>
      <c r="HX692" s="1058"/>
      <c r="HY692" s="1058"/>
      <c r="HZ692" s="1058"/>
      <c r="IA692" s="1058"/>
      <c r="IB692" s="1058"/>
      <c r="IC692" s="1058"/>
      <c r="ID692" s="1058"/>
      <c r="IE692" s="1058"/>
      <c r="IF692" s="1058"/>
      <c r="IG692" s="1058"/>
      <c r="IH692" s="1058"/>
      <c r="II692" s="1058"/>
      <c r="IJ692" s="1058"/>
      <c r="IK692" s="1058"/>
      <c r="IL692" s="1058"/>
      <c r="IM692" s="1058"/>
      <c r="IN692" s="1058"/>
      <c r="IO692" s="1058"/>
      <c r="IP692" s="1058"/>
      <c r="IQ692" s="1058"/>
      <c r="IR692" s="1058"/>
    </row>
    <row r="693" spans="1:252">
      <c r="A693" s="1459"/>
      <c r="B693" s="1460" t="s">
        <v>1603</v>
      </c>
      <c r="C693" s="1461"/>
      <c r="D693" s="1461"/>
      <c r="E693" s="1441"/>
      <c r="F693" s="1526"/>
      <c r="G693" s="1407"/>
      <c r="H693" s="1058"/>
      <c r="I693" s="1058"/>
      <c r="J693" s="1058"/>
      <c r="K693" s="1058"/>
      <c r="L693" s="1058"/>
      <c r="M693" s="1058"/>
      <c r="N693" s="1058"/>
      <c r="O693" s="1058"/>
      <c r="P693" s="1058"/>
      <c r="Q693" s="1058"/>
      <c r="R693" s="1058"/>
      <c r="S693" s="1058"/>
      <c r="T693" s="1058"/>
      <c r="U693" s="1058"/>
      <c r="V693" s="1058"/>
      <c r="W693" s="1058"/>
      <c r="X693" s="1058"/>
      <c r="Y693" s="1058"/>
      <c r="Z693" s="1058"/>
      <c r="AA693" s="1058"/>
      <c r="AB693" s="1058"/>
      <c r="AC693" s="1058"/>
      <c r="AD693" s="1058"/>
      <c r="AE693" s="1058"/>
      <c r="AF693" s="1058"/>
      <c r="AG693" s="1058"/>
      <c r="AH693" s="1058"/>
      <c r="AI693" s="1058"/>
      <c r="AJ693" s="1058"/>
      <c r="AK693" s="1058"/>
      <c r="AL693" s="1058"/>
      <c r="AM693" s="1058"/>
      <c r="AN693" s="1058"/>
      <c r="AO693" s="1058"/>
      <c r="AP693" s="1058"/>
      <c r="AQ693" s="1058"/>
      <c r="AR693" s="1058"/>
      <c r="AS693" s="1058"/>
      <c r="AT693" s="1058"/>
      <c r="AU693" s="1058"/>
      <c r="AV693" s="1058"/>
      <c r="AW693" s="1058"/>
      <c r="AX693" s="1058"/>
      <c r="AY693" s="1058"/>
      <c r="AZ693" s="1058"/>
      <c r="BA693" s="1058"/>
      <c r="BB693" s="1058"/>
      <c r="BC693" s="1058"/>
      <c r="BD693" s="1058"/>
      <c r="BE693" s="1058"/>
      <c r="BF693" s="1058"/>
      <c r="BG693" s="1058"/>
      <c r="BH693" s="1058"/>
      <c r="BI693" s="1058"/>
      <c r="BJ693" s="1058"/>
      <c r="BK693" s="1058"/>
      <c r="BL693" s="1058"/>
      <c r="BM693" s="1058"/>
      <c r="BN693" s="1058"/>
      <c r="BO693" s="1058"/>
      <c r="BP693" s="1058"/>
      <c r="BQ693" s="1058"/>
      <c r="BR693" s="1058"/>
      <c r="BS693" s="1058"/>
      <c r="BT693" s="1058"/>
      <c r="BU693" s="1058"/>
      <c r="BV693" s="1058"/>
      <c r="BW693" s="1058"/>
      <c r="BX693" s="1058"/>
      <c r="BY693" s="1058"/>
      <c r="BZ693" s="1058"/>
      <c r="CA693" s="1058"/>
      <c r="CB693" s="1058"/>
      <c r="CC693" s="1058"/>
      <c r="CD693" s="1058"/>
      <c r="CE693" s="1058"/>
      <c r="CF693" s="1058"/>
      <c r="CG693" s="1058"/>
      <c r="CH693" s="1058"/>
      <c r="CI693" s="1058"/>
      <c r="CJ693" s="1058"/>
      <c r="CK693" s="1058"/>
      <c r="CL693" s="1058"/>
      <c r="CM693" s="1058"/>
      <c r="CN693" s="1058"/>
      <c r="CO693" s="1058"/>
      <c r="CP693" s="1058"/>
      <c r="CQ693" s="1058"/>
      <c r="CR693" s="1058"/>
      <c r="CS693" s="1058"/>
      <c r="CT693" s="1058"/>
      <c r="CU693" s="1058"/>
      <c r="CV693" s="1058"/>
      <c r="CW693" s="1058"/>
      <c r="CX693" s="1058"/>
      <c r="CY693" s="1058"/>
      <c r="CZ693" s="1058"/>
      <c r="DA693" s="1058"/>
      <c r="DB693" s="1058"/>
      <c r="DC693" s="1058"/>
      <c r="DD693" s="1058"/>
      <c r="DE693" s="1058"/>
      <c r="DF693" s="1058"/>
      <c r="DG693" s="1058"/>
      <c r="DH693" s="1058"/>
      <c r="DI693" s="1058"/>
      <c r="DJ693" s="1058"/>
      <c r="DK693" s="1058"/>
      <c r="DL693" s="1058"/>
      <c r="DM693" s="1058"/>
      <c r="DN693" s="1058"/>
      <c r="DO693" s="1058"/>
      <c r="DP693" s="1058"/>
      <c r="DQ693" s="1058"/>
      <c r="DR693" s="1058"/>
      <c r="DS693" s="1058"/>
      <c r="DT693" s="1058"/>
      <c r="DU693" s="1058"/>
      <c r="DV693" s="1058"/>
      <c r="DW693" s="1058"/>
      <c r="DX693" s="1058"/>
      <c r="DY693" s="1058"/>
      <c r="DZ693" s="1058"/>
      <c r="EA693" s="1058"/>
      <c r="EB693" s="1058"/>
      <c r="EC693" s="1058"/>
      <c r="ED693" s="1058"/>
      <c r="EE693" s="1058"/>
      <c r="EF693" s="1058"/>
      <c r="EG693" s="1058"/>
      <c r="EH693" s="1058"/>
      <c r="EI693" s="1058"/>
      <c r="EJ693" s="1058"/>
      <c r="EK693" s="1058"/>
      <c r="EL693" s="1058"/>
      <c r="EM693" s="1058"/>
      <c r="EN693" s="1058"/>
      <c r="EO693" s="1058"/>
      <c r="EP693" s="1058"/>
      <c r="EQ693" s="1058"/>
      <c r="ER693" s="1058"/>
      <c r="ES693" s="1058"/>
      <c r="ET693" s="1058"/>
      <c r="EU693" s="1058"/>
      <c r="EV693" s="1058"/>
      <c r="EW693" s="1058"/>
      <c r="EX693" s="1058"/>
      <c r="EY693" s="1058"/>
      <c r="EZ693" s="1058"/>
      <c r="FA693" s="1058"/>
      <c r="FB693" s="1058"/>
      <c r="FC693" s="1058"/>
      <c r="FD693" s="1058"/>
      <c r="FE693" s="1058"/>
      <c r="FF693" s="1058"/>
      <c r="FG693" s="1058"/>
      <c r="FH693" s="1058"/>
      <c r="FI693" s="1058"/>
      <c r="FJ693" s="1058"/>
      <c r="FK693" s="1058"/>
      <c r="FL693" s="1058"/>
      <c r="FM693" s="1058"/>
      <c r="FN693" s="1058"/>
      <c r="FO693" s="1058"/>
      <c r="FP693" s="1058"/>
      <c r="FQ693" s="1058"/>
      <c r="FR693" s="1058"/>
      <c r="FS693" s="1058"/>
      <c r="FT693" s="1058"/>
      <c r="FU693" s="1058"/>
      <c r="FV693" s="1058"/>
      <c r="FW693" s="1058"/>
      <c r="FX693" s="1058"/>
      <c r="FY693" s="1058"/>
      <c r="FZ693" s="1058"/>
      <c r="GA693" s="1058"/>
      <c r="GB693" s="1058"/>
      <c r="GC693" s="1058"/>
      <c r="GD693" s="1058"/>
      <c r="GE693" s="1058"/>
      <c r="GF693" s="1058"/>
      <c r="GG693" s="1058"/>
      <c r="GH693" s="1058"/>
      <c r="GI693" s="1058"/>
      <c r="GJ693" s="1058"/>
      <c r="GK693" s="1058"/>
      <c r="GL693" s="1058"/>
      <c r="GM693" s="1058"/>
      <c r="GN693" s="1058"/>
      <c r="GO693" s="1058"/>
      <c r="GP693" s="1058"/>
      <c r="GQ693" s="1058"/>
      <c r="GR693" s="1058"/>
      <c r="GS693" s="1058"/>
      <c r="GT693" s="1058"/>
      <c r="GU693" s="1058"/>
      <c r="GV693" s="1058"/>
      <c r="GW693" s="1058"/>
      <c r="GX693" s="1058"/>
      <c r="GY693" s="1058"/>
      <c r="GZ693" s="1058"/>
      <c r="HA693" s="1058"/>
      <c r="HB693" s="1058"/>
      <c r="HC693" s="1058"/>
      <c r="HD693" s="1058"/>
      <c r="HE693" s="1058"/>
      <c r="HF693" s="1058"/>
      <c r="HG693" s="1058"/>
      <c r="HH693" s="1058"/>
      <c r="HI693" s="1058"/>
      <c r="HJ693" s="1058"/>
      <c r="HK693" s="1058"/>
      <c r="HL693" s="1058"/>
      <c r="HM693" s="1058"/>
      <c r="HN693" s="1058"/>
      <c r="HO693" s="1058"/>
      <c r="HP693" s="1058"/>
      <c r="HQ693" s="1058"/>
      <c r="HR693" s="1058"/>
      <c r="HS693" s="1058"/>
      <c r="HT693" s="1058"/>
      <c r="HU693" s="1058"/>
      <c r="HV693" s="1058"/>
      <c r="HW693" s="1058"/>
      <c r="HX693" s="1058"/>
      <c r="HY693" s="1058"/>
      <c r="HZ693" s="1058"/>
      <c r="IA693" s="1058"/>
      <c r="IB693" s="1058"/>
      <c r="IC693" s="1058"/>
      <c r="ID693" s="1058"/>
      <c r="IE693" s="1058"/>
      <c r="IF693" s="1058"/>
      <c r="IG693" s="1058"/>
      <c r="IH693" s="1058"/>
      <c r="II693" s="1058"/>
      <c r="IJ693" s="1058"/>
      <c r="IK693" s="1058"/>
      <c r="IL693" s="1058"/>
      <c r="IM693" s="1058"/>
      <c r="IN693" s="1058"/>
      <c r="IO693" s="1058"/>
      <c r="IP693" s="1058"/>
      <c r="IQ693" s="1058"/>
      <c r="IR693" s="1058"/>
    </row>
    <row r="694" spans="1:252">
      <c r="A694" s="1459"/>
      <c r="B694" s="1460" t="s">
        <v>1602</v>
      </c>
      <c r="C694" s="1461"/>
      <c r="D694" s="1461"/>
      <c r="E694" s="1441"/>
      <c r="F694" s="1526"/>
      <c r="G694" s="1407"/>
      <c r="H694" s="1058"/>
      <c r="I694" s="1058"/>
      <c r="J694" s="1058"/>
      <c r="K694" s="1058"/>
      <c r="L694" s="1058"/>
      <c r="M694" s="1058"/>
      <c r="N694" s="1058"/>
      <c r="O694" s="1058"/>
      <c r="P694" s="1058"/>
      <c r="Q694" s="1058"/>
      <c r="R694" s="1058"/>
      <c r="S694" s="1058"/>
      <c r="T694" s="1058"/>
      <c r="U694" s="1058"/>
      <c r="V694" s="1058"/>
      <c r="W694" s="1058"/>
      <c r="X694" s="1058"/>
      <c r="Y694" s="1058"/>
      <c r="Z694" s="1058"/>
      <c r="AA694" s="1058"/>
      <c r="AB694" s="1058"/>
      <c r="AC694" s="1058"/>
      <c r="AD694" s="1058"/>
      <c r="AE694" s="1058"/>
      <c r="AF694" s="1058"/>
      <c r="AG694" s="1058"/>
      <c r="AH694" s="1058"/>
      <c r="AI694" s="1058"/>
      <c r="AJ694" s="1058"/>
      <c r="AK694" s="1058"/>
      <c r="AL694" s="1058"/>
      <c r="AM694" s="1058"/>
      <c r="AN694" s="1058"/>
      <c r="AO694" s="1058"/>
      <c r="AP694" s="1058"/>
      <c r="AQ694" s="1058"/>
      <c r="AR694" s="1058"/>
      <c r="AS694" s="1058"/>
      <c r="AT694" s="1058"/>
      <c r="AU694" s="1058"/>
      <c r="AV694" s="1058"/>
      <c r="AW694" s="1058"/>
      <c r="AX694" s="1058"/>
      <c r="AY694" s="1058"/>
      <c r="AZ694" s="1058"/>
      <c r="BA694" s="1058"/>
      <c r="BB694" s="1058"/>
      <c r="BC694" s="1058"/>
      <c r="BD694" s="1058"/>
      <c r="BE694" s="1058"/>
      <c r="BF694" s="1058"/>
      <c r="BG694" s="1058"/>
      <c r="BH694" s="1058"/>
      <c r="BI694" s="1058"/>
      <c r="BJ694" s="1058"/>
      <c r="BK694" s="1058"/>
      <c r="BL694" s="1058"/>
      <c r="BM694" s="1058"/>
      <c r="BN694" s="1058"/>
      <c r="BO694" s="1058"/>
      <c r="BP694" s="1058"/>
      <c r="BQ694" s="1058"/>
      <c r="BR694" s="1058"/>
      <c r="BS694" s="1058"/>
      <c r="BT694" s="1058"/>
      <c r="BU694" s="1058"/>
      <c r="BV694" s="1058"/>
      <c r="BW694" s="1058"/>
      <c r="BX694" s="1058"/>
      <c r="BY694" s="1058"/>
      <c r="BZ694" s="1058"/>
      <c r="CA694" s="1058"/>
      <c r="CB694" s="1058"/>
      <c r="CC694" s="1058"/>
      <c r="CD694" s="1058"/>
      <c r="CE694" s="1058"/>
      <c r="CF694" s="1058"/>
      <c r="CG694" s="1058"/>
      <c r="CH694" s="1058"/>
      <c r="CI694" s="1058"/>
      <c r="CJ694" s="1058"/>
      <c r="CK694" s="1058"/>
      <c r="CL694" s="1058"/>
      <c r="CM694" s="1058"/>
      <c r="CN694" s="1058"/>
      <c r="CO694" s="1058"/>
      <c r="CP694" s="1058"/>
      <c r="CQ694" s="1058"/>
      <c r="CR694" s="1058"/>
      <c r="CS694" s="1058"/>
      <c r="CT694" s="1058"/>
      <c r="CU694" s="1058"/>
      <c r="CV694" s="1058"/>
      <c r="CW694" s="1058"/>
      <c r="CX694" s="1058"/>
      <c r="CY694" s="1058"/>
      <c r="CZ694" s="1058"/>
      <c r="DA694" s="1058"/>
      <c r="DB694" s="1058"/>
      <c r="DC694" s="1058"/>
      <c r="DD694" s="1058"/>
      <c r="DE694" s="1058"/>
      <c r="DF694" s="1058"/>
      <c r="DG694" s="1058"/>
      <c r="DH694" s="1058"/>
      <c r="DI694" s="1058"/>
      <c r="DJ694" s="1058"/>
      <c r="DK694" s="1058"/>
      <c r="DL694" s="1058"/>
      <c r="DM694" s="1058"/>
      <c r="DN694" s="1058"/>
      <c r="DO694" s="1058"/>
      <c r="DP694" s="1058"/>
      <c r="DQ694" s="1058"/>
      <c r="DR694" s="1058"/>
      <c r="DS694" s="1058"/>
      <c r="DT694" s="1058"/>
      <c r="DU694" s="1058"/>
      <c r="DV694" s="1058"/>
      <c r="DW694" s="1058"/>
      <c r="DX694" s="1058"/>
      <c r="DY694" s="1058"/>
      <c r="DZ694" s="1058"/>
      <c r="EA694" s="1058"/>
      <c r="EB694" s="1058"/>
      <c r="EC694" s="1058"/>
      <c r="ED694" s="1058"/>
      <c r="EE694" s="1058"/>
      <c r="EF694" s="1058"/>
      <c r="EG694" s="1058"/>
      <c r="EH694" s="1058"/>
      <c r="EI694" s="1058"/>
      <c r="EJ694" s="1058"/>
      <c r="EK694" s="1058"/>
      <c r="EL694" s="1058"/>
      <c r="EM694" s="1058"/>
      <c r="EN694" s="1058"/>
      <c r="EO694" s="1058"/>
      <c r="EP694" s="1058"/>
      <c r="EQ694" s="1058"/>
      <c r="ER694" s="1058"/>
      <c r="ES694" s="1058"/>
      <c r="ET694" s="1058"/>
      <c r="EU694" s="1058"/>
      <c r="EV694" s="1058"/>
      <c r="EW694" s="1058"/>
      <c r="EX694" s="1058"/>
      <c r="EY694" s="1058"/>
      <c r="EZ694" s="1058"/>
      <c r="FA694" s="1058"/>
      <c r="FB694" s="1058"/>
      <c r="FC694" s="1058"/>
      <c r="FD694" s="1058"/>
      <c r="FE694" s="1058"/>
      <c r="FF694" s="1058"/>
      <c r="FG694" s="1058"/>
      <c r="FH694" s="1058"/>
      <c r="FI694" s="1058"/>
      <c r="FJ694" s="1058"/>
      <c r="FK694" s="1058"/>
      <c r="FL694" s="1058"/>
      <c r="FM694" s="1058"/>
      <c r="FN694" s="1058"/>
      <c r="FO694" s="1058"/>
      <c r="FP694" s="1058"/>
      <c r="FQ694" s="1058"/>
      <c r="FR694" s="1058"/>
      <c r="FS694" s="1058"/>
      <c r="FT694" s="1058"/>
      <c r="FU694" s="1058"/>
      <c r="FV694" s="1058"/>
      <c r="FW694" s="1058"/>
      <c r="FX694" s="1058"/>
      <c r="FY694" s="1058"/>
      <c r="FZ694" s="1058"/>
      <c r="GA694" s="1058"/>
      <c r="GB694" s="1058"/>
      <c r="GC694" s="1058"/>
      <c r="GD694" s="1058"/>
      <c r="GE694" s="1058"/>
      <c r="GF694" s="1058"/>
      <c r="GG694" s="1058"/>
      <c r="GH694" s="1058"/>
      <c r="GI694" s="1058"/>
      <c r="GJ694" s="1058"/>
      <c r="GK694" s="1058"/>
      <c r="GL694" s="1058"/>
      <c r="GM694" s="1058"/>
      <c r="GN694" s="1058"/>
      <c r="GO694" s="1058"/>
      <c r="GP694" s="1058"/>
      <c r="GQ694" s="1058"/>
      <c r="GR694" s="1058"/>
      <c r="GS694" s="1058"/>
      <c r="GT694" s="1058"/>
      <c r="GU694" s="1058"/>
      <c r="GV694" s="1058"/>
      <c r="GW694" s="1058"/>
      <c r="GX694" s="1058"/>
      <c r="GY694" s="1058"/>
      <c r="GZ694" s="1058"/>
      <c r="HA694" s="1058"/>
      <c r="HB694" s="1058"/>
      <c r="HC694" s="1058"/>
      <c r="HD694" s="1058"/>
      <c r="HE694" s="1058"/>
      <c r="HF694" s="1058"/>
      <c r="HG694" s="1058"/>
      <c r="HH694" s="1058"/>
      <c r="HI694" s="1058"/>
      <c r="HJ694" s="1058"/>
      <c r="HK694" s="1058"/>
      <c r="HL694" s="1058"/>
      <c r="HM694" s="1058"/>
      <c r="HN694" s="1058"/>
      <c r="HO694" s="1058"/>
      <c r="HP694" s="1058"/>
      <c r="HQ694" s="1058"/>
      <c r="HR694" s="1058"/>
      <c r="HS694" s="1058"/>
      <c r="HT694" s="1058"/>
      <c r="HU694" s="1058"/>
      <c r="HV694" s="1058"/>
      <c r="HW694" s="1058"/>
      <c r="HX694" s="1058"/>
      <c r="HY694" s="1058"/>
      <c r="HZ694" s="1058"/>
      <c r="IA694" s="1058"/>
      <c r="IB694" s="1058"/>
      <c r="IC694" s="1058"/>
      <c r="ID694" s="1058"/>
      <c r="IE694" s="1058"/>
      <c r="IF694" s="1058"/>
      <c r="IG694" s="1058"/>
      <c r="IH694" s="1058"/>
      <c r="II694" s="1058"/>
      <c r="IJ694" s="1058"/>
      <c r="IK694" s="1058"/>
      <c r="IL694" s="1058"/>
      <c r="IM694" s="1058"/>
      <c r="IN694" s="1058"/>
      <c r="IO694" s="1058"/>
      <c r="IP694" s="1058"/>
      <c r="IQ694" s="1058"/>
      <c r="IR694" s="1058"/>
    </row>
    <row r="695" spans="1:252">
      <c r="A695" s="1459"/>
      <c r="B695" s="1460" t="s">
        <v>1601</v>
      </c>
      <c r="C695" s="1461"/>
      <c r="D695" s="1461"/>
      <c r="E695" s="1441"/>
      <c r="F695" s="1526"/>
      <c r="G695" s="1407"/>
      <c r="H695" s="1058"/>
      <c r="I695" s="1058"/>
      <c r="J695" s="1058"/>
      <c r="K695" s="1058"/>
      <c r="L695" s="1058"/>
      <c r="M695" s="1058"/>
      <c r="N695" s="1058"/>
      <c r="O695" s="1058"/>
      <c r="P695" s="1058"/>
      <c r="Q695" s="1058"/>
      <c r="R695" s="1058"/>
      <c r="S695" s="1058"/>
      <c r="T695" s="1058"/>
      <c r="U695" s="1058"/>
      <c r="V695" s="1058"/>
      <c r="W695" s="1058"/>
      <c r="X695" s="1058"/>
      <c r="Y695" s="1058"/>
      <c r="Z695" s="1058"/>
      <c r="AA695" s="1058"/>
      <c r="AB695" s="1058"/>
      <c r="AC695" s="1058"/>
      <c r="AD695" s="1058"/>
      <c r="AE695" s="1058"/>
      <c r="AF695" s="1058"/>
      <c r="AG695" s="1058"/>
      <c r="AH695" s="1058"/>
      <c r="AI695" s="1058"/>
      <c r="AJ695" s="1058"/>
      <c r="AK695" s="1058"/>
      <c r="AL695" s="1058"/>
      <c r="AM695" s="1058"/>
      <c r="AN695" s="1058"/>
      <c r="AO695" s="1058"/>
      <c r="AP695" s="1058"/>
      <c r="AQ695" s="1058"/>
      <c r="AR695" s="1058"/>
      <c r="AS695" s="1058"/>
      <c r="AT695" s="1058"/>
      <c r="AU695" s="1058"/>
      <c r="AV695" s="1058"/>
      <c r="AW695" s="1058"/>
      <c r="AX695" s="1058"/>
      <c r="AY695" s="1058"/>
      <c r="AZ695" s="1058"/>
      <c r="BA695" s="1058"/>
      <c r="BB695" s="1058"/>
      <c r="BC695" s="1058"/>
      <c r="BD695" s="1058"/>
      <c r="BE695" s="1058"/>
      <c r="BF695" s="1058"/>
      <c r="BG695" s="1058"/>
      <c r="BH695" s="1058"/>
      <c r="BI695" s="1058"/>
      <c r="BJ695" s="1058"/>
      <c r="BK695" s="1058"/>
      <c r="BL695" s="1058"/>
      <c r="BM695" s="1058"/>
      <c r="BN695" s="1058"/>
      <c r="BO695" s="1058"/>
      <c r="BP695" s="1058"/>
      <c r="BQ695" s="1058"/>
      <c r="BR695" s="1058"/>
      <c r="BS695" s="1058"/>
      <c r="BT695" s="1058"/>
      <c r="BU695" s="1058"/>
      <c r="BV695" s="1058"/>
      <c r="BW695" s="1058"/>
      <c r="BX695" s="1058"/>
      <c r="BY695" s="1058"/>
      <c r="BZ695" s="1058"/>
      <c r="CA695" s="1058"/>
      <c r="CB695" s="1058"/>
      <c r="CC695" s="1058"/>
      <c r="CD695" s="1058"/>
      <c r="CE695" s="1058"/>
      <c r="CF695" s="1058"/>
      <c r="CG695" s="1058"/>
      <c r="CH695" s="1058"/>
      <c r="CI695" s="1058"/>
      <c r="CJ695" s="1058"/>
      <c r="CK695" s="1058"/>
      <c r="CL695" s="1058"/>
      <c r="CM695" s="1058"/>
      <c r="CN695" s="1058"/>
      <c r="CO695" s="1058"/>
      <c r="CP695" s="1058"/>
      <c r="CQ695" s="1058"/>
      <c r="CR695" s="1058"/>
      <c r="CS695" s="1058"/>
      <c r="CT695" s="1058"/>
      <c r="CU695" s="1058"/>
      <c r="CV695" s="1058"/>
      <c r="CW695" s="1058"/>
      <c r="CX695" s="1058"/>
      <c r="CY695" s="1058"/>
      <c r="CZ695" s="1058"/>
      <c r="DA695" s="1058"/>
      <c r="DB695" s="1058"/>
      <c r="DC695" s="1058"/>
      <c r="DD695" s="1058"/>
      <c r="DE695" s="1058"/>
      <c r="DF695" s="1058"/>
      <c r="DG695" s="1058"/>
      <c r="DH695" s="1058"/>
      <c r="DI695" s="1058"/>
      <c r="DJ695" s="1058"/>
      <c r="DK695" s="1058"/>
      <c r="DL695" s="1058"/>
      <c r="DM695" s="1058"/>
      <c r="DN695" s="1058"/>
      <c r="DO695" s="1058"/>
      <c r="DP695" s="1058"/>
      <c r="DQ695" s="1058"/>
      <c r="DR695" s="1058"/>
      <c r="DS695" s="1058"/>
      <c r="DT695" s="1058"/>
      <c r="DU695" s="1058"/>
      <c r="DV695" s="1058"/>
      <c r="DW695" s="1058"/>
      <c r="DX695" s="1058"/>
      <c r="DY695" s="1058"/>
      <c r="DZ695" s="1058"/>
      <c r="EA695" s="1058"/>
      <c r="EB695" s="1058"/>
      <c r="EC695" s="1058"/>
      <c r="ED695" s="1058"/>
      <c r="EE695" s="1058"/>
      <c r="EF695" s="1058"/>
      <c r="EG695" s="1058"/>
      <c r="EH695" s="1058"/>
      <c r="EI695" s="1058"/>
      <c r="EJ695" s="1058"/>
      <c r="EK695" s="1058"/>
      <c r="EL695" s="1058"/>
      <c r="EM695" s="1058"/>
      <c r="EN695" s="1058"/>
      <c r="EO695" s="1058"/>
      <c r="EP695" s="1058"/>
      <c r="EQ695" s="1058"/>
      <c r="ER695" s="1058"/>
      <c r="ES695" s="1058"/>
      <c r="ET695" s="1058"/>
      <c r="EU695" s="1058"/>
      <c r="EV695" s="1058"/>
      <c r="EW695" s="1058"/>
      <c r="EX695" s="1058"/>
      <c r="EY695" s="1058"/>
      <c r="EZ695" s="1058"/>
      <c r="FA695" s="1058"/>
      <c r="FB695" s="1058"/>
      <c r="FC695" s="1058"/>
      <c r="FD695" s="1058"/>
      <c r="FE695" s="1058"/>
      <c r="FF695" s="1058"/>
      <c r="FG695" s="1058"/>
      <c r="FH695" s="1058"/>
      <c r="FI695" s="1058"/>
      <c r="FJ695" s="1058"/>
      <c r="FK695" s="1058"/>
      <c r="FL695" s="1058"/>
      <c r="FM695" s="1058"/>
      <c r="FN695" s="1058"/>
      <c r="FO695" s="1058"/>
      <c r="FP695" s="1058"/>
      <c r="FQ695" s="1058"/>
      <c r="FR695" s="1058"/>
      <c r="FS695" s="1058"/>
      <c r="FT695" s="1058"/>
      <c r="FU695" s="1058"/>
      <c r="FV695" s="1058"/>
      <c r="FW695" s="1058"/>
      <c r="FX695" s="1058"/>
      <c r="FY695" s="1058"/>
      <c r="FZ695" s="1058"/>
      <c r="GA695" s="1058"/>
      <c r="GB695" s="1058"/>
      <c r="GC695" s="1058"/>
      <c r="GD695" s="1058"/>
      <c r="GE695" s="1058"/>
      <c r="GF695" s="1058"/>
      <c r="GG695" s="1058"/>
      <c r="GH695" s="1058"/>
      <c r="GI695" s="1058"/>
      <c r="GJ695" s="1058"/>
      <c r="GK695" s="1058"/>
      <c r="GL695" s="1058"/>
      <c r="GM695" s="1058"/>
      <c r="GN695" s="1058"/>
      <c r="GO695" s="1058"/>
      <c r="GP695" s="1058"/>
      <c r="GQ695" s="1058"/>
      <c r="GR695" s="1058"/>
      <c r="GS695" s="1058"/>
      <c r="GT695" s="1058"/>
      <c r="GU695" s="1058"/>
      <c r="GV695" s="1058"/>
      <c r="GW695" s="1058"/>
      <c r="GX695" s="1058"/>
      <c r="GY695" s="1058"/>
      <c r="GZ695" s="1058"/>
      <c r="HA695" s="1058"/>
      <c r="HB695" s="1058"/>
      <c r="HC695" s="1058"/>
      <c r="HD695" s="1058"/>
      <c r="HE695" s="1058"/>
      <c r="HF695" s="1058"/>
      <c r="HG695" s="1058"/>
      <c r="HH695" s="1058"/>
      <c r="HI695" s="1058"/>
      <c r="HJ695" s="1058"/>
      <c r="HK695" s="1058"/>
      <c r="HL695" s="1058"/>
      <c r="HM695" s="1058"/>
      <c r="HN695" s="1058"/>
      <c r="HO695" s="1058"/>
      <c r="HP695" s="1058"/>
      <c r="HQ695" s="1058"/>
      <c r="HR695" s="1058"/>
      <c r="HS695" s="1058"/>
      <c r="HT695" s="1058"/>
      <c r="HU695" s="1058"/>
      <c r="HV695" s="1058"/>
      <c r="HW695" s="1058"/>
      <c r="HX695" s="1058"/>
      <c r="HY695" s="1058"/>
      <c r="HZ695" s="1058"/>
      <c r="IA695" s="1058"/>
      <c r="IB695" s="1058"/>
      <c r="IC695" s="1058"/>
      <c r="ID695" s="1058"/>
      <c r="IE695" s="1058"/>
      <c r="IF695" s="1058"/>
      <c r="IG695" s="1058"/>
      <c r="IH695" s="1058"/>
      <c r="II695" s="1058"/>
      <c r="IJ695" s="1058"/>
      <c r="IK695" s="1058"/>
      <c r="IL695" s="1058"/>
      <c r="IM695" s="1058"/>
      <c r="IN695" s="1058"/>
      <c r="IO695" s="1058"/>
      <c r="IP695" s="1058"/>
      <c r="IQ695" s="1058"/>
      <c r="IR695" s="1058"/>
    </row>
    <row r="696" spans="1:252">
      <c r="A696" s="1459"/>
      <c r="B696" s="1460" t="s">
        <v>1600</v>
      </c>
      <c r="C696" s="1461"/>
      <c r="D696" s="1461"/>
      <c r="E696" s="1462"/>
      <c r="F696" s="1526"/>
      <c r="G696" s="1407"/>
      <c r="H696" s="1058"/>
      <c r="I696" s="1058"/>
      <c r="J696" s="1058"/>
      <c r="K696" s="1058"/>
      <c r="L696" s="1058"/>
      <c r="M696" s="1058"/>
      <c r="N696" s="1058"/>
      <c r="O696" s="1058"/>
      <c r="P696" s="1058"/>
      <c r="Q696" s="1058"/>
      <c r="R696" s="1058"/>
      <c r="S696" s="1058"/>
      <c r="T696" s="1058"/>
      <c r="U696" s="1058"/>
      <c r="V696" s="1058"/>
      <c r="W696" s="1058"/>
      <c r="X696" s="1058"/>
      <c r="Y696" s="1058"/>
      <c r="Z696" s="1058"/>
      <c r="AA696" s="1058"/>
      <c r="AB696" s="1058"/>
      <c r="AC696" s="1058"/>
      <c r="AD696" s="1058"/>
      <c r="AE696" s="1058"/>
      <c r="AF696" s="1058"/>
      <c r="AG696" s="1058"/>
      <c r="AH696" s="1058"/>
      <c r="AI696" s="1058"/>
      <c r="AJ696" s="1058"/>
      <c r="AK696" s="1058"/>
      <c r="AL696" s="1058"/>
      <c r="AM696" s="1058"/>
      <c r="AN696" s="1058"/>
      <c r="AO696" s="1058"/>
      <c r="AP696" s="1058"/>
      <c r="AQ696" s="1058"/>
      <c r="AR696" s="1058"/>
      <c r="AS696" s="1058"/>
      <c r="AT696" s="1058"/>
      <c r="AU696" s="1058"/>
      <c r="AV696" s="1058"/>
      <c r="AW696" s="1058"/>
      <c r="AX696" s="1058"/>
      <c r="AY696" s="1058"/>
      <c r="AZ696" s="1058"/>
      <c r="BA696" s="1058"/>
      <c r="BB696" s="1058"/>
      <c r="BC696" s="1058"/>
      <c r="BD696" s="1058"/>
      <c r="BE696" s="1058"/>
      <c r="BF696" s="1058"/>
      <c r="BG696" s="1058"/>
      <c r="BH696" s="1058"/>
      <c r="BI696" s="1058"/>
      <c r="BJ696" s="1058"/>
      <c r="BK696" s="1058"/>
      <c r="BL696" s="1058"/>
      <c r="BM696" s="1058"/>
      <c r="BN696" s="1058"/>
      <c r="BO696" s="1058"/>
      <c r="BP696" s="1058"/>
      <c r="BQ696" s="1058"/>
      <c r="BR696" s="1058"/>
      <c r="BS696" s="1058"/>
      <c r="BT696" s="1058"/>
      <c r="BU696" s="1058"/>
      <c r="BV696" s="1058"/>
      <c r="BW696" s="1058"/>
      <c r="BX696" s="1058"/>
      <c r="BY696" s="1058"/>
      <c r="BZ696" s="1058"/>
      <c r="CA696" s="1058"/>
      <c r="CB696" s="1058"/>
      <c r="CC696" s="1058"/>
      <c r="CD696" s="1058"/>
      <c r="CE696" s="1058"/>
      <c r="CF696" s="1058"/>
      <c r="CG696" s="1058"/>
      <c r="CH696" s="1058"/>
      <c r="CI696" s="1058"/>
      <c r="CJ696" s="1058"/>
      <c r="CK696" s="1058"/>
      <c r="CL696" s="1058"/>
      <c r="CM696" s="1058"/>
      <c r="CN696" s="1058"/>
      <c r="CO696" s="1058"/>
      <c r="CP696" s="1058"/>
      <c r="CQ696" s="1058"/>
      <c r="CR696" s="1058"/>
      <c r="CS696" s="1058"/>
      <c r="CT696" s="1058"/>
      <c r="CU696" s="1058"/>
      <c r="CV696" s="1058"/>
      <c r="CW696" s="1058"/>
      <c r="CX696" s="1058"/>
      <c r="CY696" s="1058"/>
      <c r="CZ696" s="1058"/>
      <c r="DA696" s="1058"/>
      <c r="DB696" s="1058"/>
      <c r="DC696" s="1058"/>
      <c r="DD696" s="1058"/>
      <c r="DE696" s="1058"/>
      <c r="DF696" s="1058"/>
      <c r="DG696" s="1058"/>
      <c r="DH696" s="1058"/>
      <c r="DI696" s="1058"/>
      <c r="DJ696" s="1058"/>
      <c r="DK696" s="1058"/>
      <c r="DL696" s="1058"/>
      <c r="DM696" s="1058"/>
      <c r="DN696" s="1058"/>
      <c r="DO696" s="1058"/>
      <c r="DP696" s="1058"/>
      <c r="DQ696" s="1058"/>
      <c r="DR696" s="1058"/>
      <c r="DS696" s="1058"/>
      <c r="DT696" s="1058"/>
      <c r="DU696" s="1058"/>
      <c r="DV696" s="1058"/>
      <c r="DW696" s="1058"/>
      <c r="DX696" s="1058"/>
      <c r="DY696" s="1058"/>
      <c r="DZ696" s="1058"/>
      <c r="EA696" s="1058"/>
      <c r="EB696" s="1058"/>
      <c r="EC696" s="1058"/>
      <c r="ED696" s="1058"/>
      <c r="EE696" s="1058"/>
      <c r="EF696" s="1058"/>
      <c r="EG696" s="1058"/>
      <c r="EH696" s="1058"/>
      <c r="EI696" s="1058"/>
      <c r="EJ696" s="1058"/>
      <c r="EK696" s="1058"/>
      <c r="EL696" s="1058"/>
      <c r="EM696" s="1058"/>
      <c r="EN696" s="1058"/>
      <c r="EO696" s="1058"/>
      <c r="EP696" s="1058"/>
      <c r="EQ696" s="1058"/>
      <c r="ER696" s="1058"/>
      <c r="ES696" s="1058"/>
      <c r="ET696" s="1058"/>
      <c r="EU696" s="1058"/>
      <c r="EV696" s="1058"/>
      <c r="EW696" s="1058"/>
      <c r="EX696" s="1058"/>
      <c r="EY696" s="1058"/>
      <c r="EZ696" s="1058"/>
      <c r="FA696" s="1058"/>
      <c r="FB696" s="1058"/>
      <c r="FC696" s="1058"/>
      <c r="FD696" s="1058"/>
      <c r="FE696" s="1058"/>
      <c r="FF696" s="1058"/>
      <c r="FG696" s="1058"/>
      <c r="FH696" s="1058"/>
      <c r="FI696" s="1058"/>
      <c r="FJ696" s="1058"/>
      <c r="FK696" s="1058"/>
      <c r="FL696" s="1058"/>
      <c r="FM696" s="1058"/>
      <c r="FN696" s="1058"/>
      <c r="FO696" s="1058"/>
      <c r="FP696" s="1058"/>
      <c r="FQ696" s="1058"/>
      <c r="FR696" s="1058"/>
      <c r="FS696" s="1058"/>
      <c r="FT696" s="1058"/>
      <c r="FU696" s="1058"/>
      <c r="FV696" s="1058"/>
      <c r="FW696" s="1058"/>
      <c r="FX696" s="1058"/>
      <c r="FY696" s="1058"/>
      <c r="FZ696" s="1058"/>
      <c r="GA696" s="1058"/>
      <c r="GB696" s="1058"/>
      <c r="GC696" s="1058"/>
      <c r="GD696" s="1058"/>
      <c r="GE696" s="1058"/>
      <c r="GF696" s="1058"/>
      <c r="GG696" s="1058"/>
      <c r="GH696" s="1058"/>
      <c r="GI696" s="1058"/>
      <c r="GJ696" s="1058"/>
      <c r="GK696" s="1058"/>
      <c r="GL696" s="1058"/>
      <c r="GM696" s="1058"/>
      <c r="GN696" s="1058"/>
      <c r="GO696" s="1058"/>
      <c r="GP696" s="1058"/>
      <c r="GQ696" s="1058"/>
      <c r="GR696" s="1058"/>
      <c r="GS696" s="1058"/>
      <c r="GT696" s="1058"/>
      <c r="GU696" s="1058"/>
      <c r="GV696" s="1058"/>
      <c r="GW696" s="1058"/>
      <c r="GX696" s="1058"/>
      <c r="GY696" s="1058"/>
      <c r="GZ696" s="1058"/>
      <c r="HA696" s="1058"/>
      <c r="HB696" s="1058"/>
      <c r="HC696" s="1058"/>
      <c r="HD696" s="1058"/>
      <c r="HE696" s="1058"/>
      <c r="HF696" s="1058"/>
      <c r="HG696" s="1058"/>
      <c r="HH696" s="1058"/>
      <c r="HI696" s="1058"/>
      <c r="HJ696" s="1058"/>
      <c r="HK696" s="1058"/>
      <c r="HL696" s="1058"/>
      <c r="HM696" s="1058"/>
      <c r="HN696" s="1058"/>
      <c r="HO696" s="1058"/>
      <c r="HP696" s="1058"/>
      <c r="HQ696" s="1058"/>
      <c r="HR696" s="1058"/>
      <c r="HS696" s="1058"/>
      <c r="HT696" s="1058"/>
      <c r="HU696" s="1058"/>
      <c r="HV696" s="1058"/>
      <c r="HW696" s="1058"/>
      <c r="HX696" s="1058"/>
      <c r="HY696" s="1058"/>
      <c r="HZ696" s="1058"/>
      <c r="IA696" s="1058"/>
      <c r="IB696" s="1058"/>
      <c r="IC696" s="1058"/>
      <c r="ID696" s="1058"/>
      <c r="IE696" s="1058"/>
      <c r="IF696" s="1058"/>
      <c r="IG696" s="1058"/>
      <c r="IH696" s="1058"/>
      <c r="II696" s="1058"/>
      <c r="IJ696" s="1058"/>
      <c r="IK696" s="1058"/>
      <c r="IL696" s="1058"/>
      <c r="IM696" s="1058"/>
      <c r="IN696" s="1058"/>
      <c r="IO696" s="1058"/>
      <c r="IP696" s="1058"/>
      <c r="IQ696" s="1058"/>
      <c r="IR696" s="1058"/>
    </row>
    <row r="697" spans="1:252">
      <c r="A697" s="1459"/>
      <c r="B697" s="1460" t="s">
        <v>1599</v>
      </c>
      <c r="C697" s="1463"/>
      <c r="D697" s="1463"/>
      <c r="E697" s="1464"/>
      <c r="F697" s="1526"/>
      <c r="G697" s="1407"/>
      <c r="H697" s="1058"/>
      <c r="I697" s="1058"/>
      <c r="J697" s="1058"/>
      <c r="K697" s="1058"/>
      <c r="L697" s="1058"/>
      <c r="M697" s="1058"/>
      <c r="N697" s="1058"/>
      <c r="O697" s="1058"/>
      <c r="P697" s="1058"/>
      <c r="Q697" s="1058"/>
      <c r="R697" s="1058"/>
      <c r="S697" s="1058"/>
      <c r="T697" s="1058"/>
      <c r="U697" s="1058"/>
      <c r="V697" s="1058"/>
      <c r="W697" s="1058"/>
      <c r="X697" s="1058"/>
      <c r="Y697" s="1058"/>
      <c r="Z697" s="1058"/>
      <c r="AA697" s="1058"/>
      <c r="AB697" s="1058"/>
      <c r="AC697" s="1058"/>
      <c r="AD697" s="1058"/>
      <c r="AE697" s="1058"/>
      <c r="AF697" s="1058"/>
      <c r="AG697" s="1058"/>
      <c r="AH697" s="1058"/>
      <c r="AI697" s="1058"/>
      <c r="AJ697" s="1058"/>
      <c r="AK697" s="1058"/>
      <c r="AL697" s="1058"/>
      <c r="AM697" s="1058"/>
      <c r="AN697" s="1058"/>
      <c r="AO697" s="1058"/>
      <c r="AP697" s="1058"/>
      <c r="AQ697" s="1058"/>
      <c r="AR697" s="1058"/>
      <c r="AS697" s="1058"/>
      <c r="AT697" s="1058"/>
      <c r="AU697" s="1058"/>
      <c r="AV697" s="1058"/>
      <c r="AW697" s="1058"/>
      <c r="AX697" s="1058"/>
      <c r="AY697" s="1058"/>
      <c r="AZ697" s="1058"/>
      <c r="BA697" s="1058"/>
      <c r="BB697" s="1058"/>
      <c r="BC697" s="1058"/>
      <c r="BD697" s="1058"/>
      <c r="BE697" s="1058"/>
      <c r="BF697" s="1058"/>
      <c r="BG697" s="1058"/>
      <c r="BH697" s="1058"/>
      <c r="BI697" s="1058"/>
      <c r="BJ697" s="1058"/>
      <c r="BK697" s="1058"/>
      <c r="BL697" s="1058"/>
      <c r="BM697" s="1058"/>
      <c r="BN697" s="1058"/>
      <c r="BO697" s="1058"/>
      <c r="BP697" s="1058"/>
      <c r="BQ697" s="1058"/>
      <c r="BR697" s="1058"/>
      <c r="BS697" s="1058"/>
      <c r="BT697" s="1058"/>
      <c r="BU697" s="1058"/>
      <c r="BV697" s="1058"/>
      <c r="BW697" s="1058"/>
      <c r="BX697" s="1058"/>
      <c r="BY697" s="1058"/>
      <c r="BZ697" s="1058"/>
      <c r="CA697" s="1058"/>
      <c r="CB697" s="1058"/>
      <c r="CC697" s="1058"/>
      <c r="CD697" s="1058"/>
      <c r="CE697" s="1058"/>
      <c r="CF697" s="1058"/>
      <c r="CG697" s="1058"/>
      <c r="CH697" s="1058"/>
      <c r="CI697" s="1058"/>
      <c r="CJ697" s="1058"/>
      <c r="CK697" s="1058"/>
      <c r="CL697" s="1058"/>
      <c r="CM697" s="1058"/>
      <c r="CN697" s="1058"/>
      <c r="CO697" s="1058"/>
      <c r="CP697" s="1058"/>
      <c r="CQ697" s="1058"/>
      <c r="CR697" s="1058"/>
      <c r="CS697" s="1058"/>
      <c r="CT697" s="1058"/>
      <c r="CU697" s="1058"/>
      <c r="CV697" s="1058"/>
      <c r="CW697" s="1058"/>
      <c r="CX697" s="1058"/>
      <c r="CY697" s="1058"/>
      <c r="CZ697" s="1058"/>
      <c r="DA697" s="1058"/>
      <c r="DB697" s="1058"/>
      <c r="DC697" s="1058"/>
      <c r="DD697" s="1058"/>
      <c r="DE697" s="1058"/>
      <c r="DF697" s="1058"/>
      <c r="DG697" s="1058"/>
      <c r="DH697" s="1058"/>
      <c r="DI697" s="1058"/>
      <c r="DJ697" s="1058"/>
      <c r="DK697" s="1058"/>
      <c r="DL697" s="1058"/>
      <c r="DM697" s="1058"/>
      <c r="DN697" s="1058"/>
      <c r="DO697" s="1058"/>
      <c r="DP697" s="1058"/>
      <c r="DQ697" s="1058"/>
      <c r="DR697" s="1058"/>
      <c r="DS697" s="1058"/>
      <c r="DT697" s="1058"/>
      <c r="DU697" s="1058"/>
      <c r="DV697" s="1058"/>
      <c r="DW697" s="1058"/>
      <c r="DX697" s="1058"/>
      <c r="DY697" s="1058"/>
      <c r="DZ697" s="1058"/>
      <c r="EA697" s="1058"/>
      <c r="EB697" s="1058"/>
      <c r="EC697" s="1058"/>
      <c r="ED697" s="1058"/>
      <c r="EE697" s="1058"/>
      <c r="EF697" s="1058"/>
      <c r="EG697" s="1058"/>
      <c r="EH697" s="1058"/>
      <c r="EI697" s="1058"/>
      <c r="EJ697" s="1058"/>
      <c r="EK697" s="1058"/>
      <c r="EL697" s="1058"/>
      <c r="EM697" s="1058"/>
      <c r="EN697" s="1058"/>
      <c r="EO697" s="1058"/>
      <c r="EP697" s="1058"/>
      <c r="EQ697" s="1058"/>
      <c r="ER697" s="1058"/>
      <c r="ES697" s="1058"/>
      <c r="ET697" s="1058"/>
      <c r="EU697" s="1058"/>
      <c r="EV697" s="1058"/>
      <c r="EW697" s="1058"/>
      <c r="EX697" s="1058"/>
      <c r="EY697" s="1058"/>
      <c r="EZ697" s="1058"/>
      <c r="FA697" s="1058"/>
      <c r="FB697" s="1058"/>
      <c r="FC697" s="1058"/>
      <c r="FD697" s="1058"/>
      <c r="FE697" s="1058"/>
      <c r="FF697" s="1058"/>
      <c r="FG697" s="1058"/>
      <c r="FH697" s="1058"/>
      <c r="FI697" s="1058"/>
      <c r="FJ697" s="1058"/>
      <c r="FK697" s="1058"/>
      <c r="FL697" s="1058"/>
      <c r="FM697" s="1058"/>
      <c r="FN697" s="1058"/>
      <c r="FO697" s="1058"/>
      <c r="FP697" s="1058"/>
      <c r="FQ697" s="1058"/>
      <c r="FR697" s="1058"/>
      <c r="FS697" s="1058"/>
      <c r="FT697" s="1058"/>
      <c r="FU697" s="1058"/>
      <c r="FV697" s="1058"/>
      <c r="FW697" s="1058"/>
      <c r="FX697" s="1058"/>
      <c r="FY697" s="1058"/>
      <c r="FZ697" s="1058"/>
      <c r="GA697" s="1058"/>
      <c r="GB697" s="1058"/>
      <c r="GC697" s="1058"/>
      <c r="GD697" s="1058"/>
      <c r="GE697" s="1058"/>
      <c r="GF697" s="1058"/>
      <c r="GG697" s="1058"/>
      <c r="GH697" s="1058"/>
      <c r="GI697" s="1058"/>
      <c r="GJ697" s="1058"/>
      <c r="GK697" s="1058"/>
      <c r="GL697" s="1058"/>
      <c r="GM697" s="1058"/>
      <c r="GN697" s="1058"/>
      <c r="GO697" s="1058"/>
      <c r="GP697" s="1058"/>
      <c r="GQ697" s="1058"/>
      <c r="GR697" s="1058"/>
      <c r="GS697" s="1058"/>
      <c r="GT697" s="1058"/>
      <c r="GU697" s="1058"/>
      <c r="GV697" s="1058"/>
      <c r="GW697" s="1058"/>
      <c r="GX697" s="1058"/>
      <c r="GY697" s="1058"/>
      <c r="GZ697" s="1058"/>
      <c r="HA697" s="1058"/>
      <c r="HB697" s="1058"/>
      <c r="HC697" s="1058"/>
      <c r="HD697" s="1058"/>
      <c r="HE697" s="1058"/>
      <c r="HF697" s="1058"/>
      <c r="HG697" s="1058"/>
      <c r="HH697" s="1058"/>
      <c r="HI697" s="1058"/>
      <c r="HJ697" s="1058"/>
      <c r="HK697" s="1058"/>
      <c r="HL697" s="1058"/>
      <c r="HM697" s="1058"/>
      <c r="HN697" s="1058"/>
      <c r="HO697" s="1058"/>
      <c r="HP697" s="1058"/>
      <c r="HQ697" s="1058"/>
      <c r="HR697" s="1058"/>
      <c r="HS697" s="1058"/>
      <c r="HT697" s="1058"/>
      <c r="HU697" s="1058"/>
      <c r="HV697" s="1058"/>
      <c r="HW697" s="1058"/>
      <c r="HX697" s="1058"/>
      <c r="HY697" s="1058"/>
      <c r="HZ697" s="1058"/>
      <c r="IA697" s="1058"/>
      <c r="IB697" s="1058"/>
      <c r="IC697" s="1058"/>
      <c r="ID697" s="1058"/>
      <c r="IE697" s="1058"/>
      <c r="IF697" s="1058"/>
      <c r="IG697" s="1058"/>
      <c r="IH697" s="1058"/>
      <c r="II697" s="1058"/>
      <c r="IJ697" s="1058"/>
      <c r="IK697" s="1058"/>
      <c r="IL697" s="1058"/>
      <c r="IM697" s="1058"/>
      <c r="IN697" s="1058"/>
      <c r="IO697" s="1058"/>
      <c r="IP697" s="1058"/>
      <c r="IQ697" s="1058"/>
      <c r="IR697" s="1058"/>
    </row>
    <row r="698" spans="1:252">
      <c r="A698" s="1459"/>
      <c r="B698" s="1460" t="s">
        <v>1598</v>
      </c>
      <c r="C698" s="1463"/>
      <c r="D698" s="1463"/>
      <c r="E698" s="1464"/>
      <c r="F698" s="1526"/>
      <c r="G698" s="1407"/>
      <c r="H698" s="1058"/>
      <c r="I698" s="1058"/>
      <c r="J698" s="1058"/>
      <c r="K698" s="1058"/>
      <c r="L698" s="1058"/>
      <c r="M698" s="1058"/>
      <c r="N698" s="1058"/>
      <c r="O698" s="1058"/>
      <c r="P698" s="1058"/>
      <c r="Q698" s="1058"/>
      <c r="R698" s="1058"/>
      <c r="S698" s="1058"/>
      <c r="T698" s="1058"/>
      <c r="U698" s="1058"/>
      <c r="V698" s="1058"/>
      <c r="W698" s="1058"/>
      <c r="X698" s="1058"/>
      <c r="Y698" s="1058"/>
      <c r="Z698" s="1058"/>
      <c r="AA698" s="1058"/>
      <c r="AB698" s="1058"/>
      <c r="AC698" s="1058"/>
      <c r="AD698" s="1058"/>
      <c r="AE698" s="1058"/>
      <c r="AF698" s="1058"/>
      <c r="AG698" s="1058"/>
      <c r="AH698" s="1058"/>
      <c r="AI698" s="1058"/>
      <c r="AJ698" s="1058"/>
      <c r="AK698" s="1058"/>
      <c r="AL698" s="1058"/>
      <c r="AM698" s="1058"/>
      <c r="AN698" s="1058"/>
      <c r="AO698" s="1058"/>
      <c r="AP698" s="1058"/>
      <c r="AQ698" s="1058"/>
      <c r="AR698" s="1058"/>
      <c r="AS698" s="1058"/>
      <c r="AT698" s="1058"/>
      <c r="AU698" s="1058"/>
      <c r="AV698" s="1058"/>
      <c r="AW698" s="1058"/>
      <c r="AX698" s="1058"/>
      <c r="AY698" s="1058"/>
      <c r="AZ698" s="1058"/>
      <c r="BA698" s="1058"/>
      <c r="BB698" s="1058"/>
      <c r="BC698" s="1058"/>
      <c r="BD698" s="1058"/>
      <c r="BE698" s="1058"/>
      <c r="BF698" s="1058"/>
      <c r="BG698" s="1058"/>
      <c r="BH698" s="1058"/>
      <c r="BI698" s="1058"/>
      <c r="BJ698" s="1058"/>
      <c r="BK698" s="1058"/>
      <c r="BL698" s="1058"/>
      <c r="BM698" s="1058"/>
      <c r="BN698" s="1058"/>
      <c r="BO698" s="1058"/>
      <c r="BP698" s="1058"/>
      <c r="BQ698" s="1058"/>
      <c r="BR698" s="1058"/>
      <c r="BS698" s="1058"/>
      <c r="BT698" s="1058"/>
      <c r="BU698" s="1058"/>
      <c r="BV698" s="1058"/>
      <c r="BW698" s="1058"/>
      <c r="BX698" s="1058"/>
      <c r="BY698" s="1058"/>
      <c r="BZ698" s="1058"/>
      <c r="CA698" s="1058"/>
      <c r="CB698" s="1058"/>
      <c r="CC698" s="1058"/>
      <c r="CD698" s="1058"/>
      <c r="CE698" s="1058"/>
      <c r="CF698" s="1058"/>
      <c r="CG698" s="1058"/>
      <c r="CH698" s="1058"/>
      <c r="CI698" s="1058"/>
      <c r="CJ698" s="1058"/>
      <c r="CK698" s="1058"/>
      <c r="CL698" s="1058"/>
      <c r="CM698" s="1058"/>
      <c r="CN698" s="1058"/>
      <c r="CO698" s="1058"/>
      <c r="CP698" s="1058"/>
      <c r="CQ698" s="1058"/>
      <c r="CR698" s="1058"/>
      <c r="CS698" s="1058"/>
      <c r="CT698" s="1058"/>
      <c r="CU698" s="1058"/>
      <c r="CV698" s="1058"/>
      <c r="CW698" s="1058"/>
      <c r="CX698" s="1058"/>
      <c r="CY698" s="1058"/>
      <c r="CZ698" s="1058"/>
      <c r="DA698" s="1058"/>
      <c r="DB698" s="1058"/>
      <c r="DC698" s="1058"/>
      <c r="DD698" s="1058"/>
      <c r="DE698" s="1058"/>
      <c r="DF698" s="1058"/>
      <c r="DG698" s="1058"/>
      <c r="DH698" s="1058"/>
      <c r="DI698" s="1058"/>
      <c r="DJ698" s="1058"/>
      <c r="DK698" s="1058"/>
      <c r="DL698" s="1058"/>
      <c r="DM698" s="1058"/>
      <c r="DN698" s="1058"/>
      <c r="DO698" s="1058"/>
      <c r="DP698" s="1058"/>
      <c r="DQ698" s="1058"/>
      <c r="DR698" s="1058"/>
      <c r="DS698" s="1058"/>
      <c r="DT698" s="1058"/>
      <c r="DU698" s="1058"/>
      <c r="DV698" s="1058"/>
      <c r="DW698" s="1058"/>
      <c r="DX698" s="1058"/>
      <c r="DY698" s="1058"/>
      <c r="DZ698" s="1058"/>
      <c r="EA698" s="1058"/>
      <c r="EB698" s="1058"/>
      <c r="EC698" s="1058"/>
      <c r="ED698" s="1058"/>
      <c r="EE698" s="1058"/>
      <c r="EF698" s="1058"/>
      <c r="EG698" s="1058"/>
      <c r="EH698" s="1058"/>
      <c r="EI698" s="1058"/>
      <c r="EJ698" s="1058"/>
      <c r="EK698" s="1058"/>
      <c r="EL698" s="1058"/>
      <c r="EM698" s="1058"/>
      <c r="EN698" s="1058"/>
      <c r="EO698" s="1058"/>
      <c r="EP698" s="1058"/>
      <c r="EQ698" s="1058"/>
      <c r="ER698" s="1058"/>
      <c r="ES698" s="1058"/>
      <c r="ET698" s="1058"/>
      <c r="EU698" s="1058"/>
      <c r="EV698" s="1058"/>
      <c r="EW698" s="1058"/>
      <c r="EX698" s="1058"/>
      <c r="EY698" s="1058"/>
      <c r="EZ698" s="1058"/>
      <c r="FA698" s="1058"/>
      <c r="FB698" s="1058"/>
      <c r="FC698" s="1058"/>
      <c r="FD698" s="1058"/>
      <c r="FE698" s="1058"/>
      <c r="FF698" s="1058"/>
      <c r="FG698" s="1058"/>
      <c r="FH698" s="1058"/>
      <c r="FI698" s="1058"/>
      <c r="FJ698" s="1058"/>
      <c r="FK698" s="1058"/>
      <c r="FL698" s="1058"/>
      <c r="FM698" s="1058"/>
      <c r="FN698" s="1058"/>
      <c r="FO698" s="1058"/>
      <c r="FP698" s="1058"/>
      <c r="FQ698" s="1058"/>
      <c r="FR698" s="1058"/>
      <c r="FS698" s="1058"/>
      <c r="FT698" s="1058"/>
      <c r="FU698" s="1058"/>
      <c r="FV698" s="1058"/>
      <c r="FW698" s="1058"/>
      <c r="FX698" s="1058"/>
      <c r="FY698" s="1058"/>
      <c r="FZ698" s="1058"/>
      <c r="GA698" s="1058"/>
      <c r="GB698" s="1058"/>
      <c r="GC698" s="1058"/>
      <c r="GD698" s="1058"/>
      <c r="GE698" s="1058"/>
      <c r="GF698" s="1058"/>
      <c r="GG698" s="1058"/>
      <c r="GH698" s="1058"/>
      <c r="GI698" s="1058"/>
      <c r="GJ698" s="1058"/>
      <c r="GK698" s="1058"/>
      <c r="GL698" s="1058"/>
      <c r="GM698" s="1058"/>
      <c r="GN698" s="1058"/>
      <c r="GO698" s="1058"/>
      <c r="GP698" s="1058"/>
      <c r="GQ698" s="1058"/>
      <c r="GR698" s="1058"/>
      <c r="GS698" s="1058"/>
      <c r="GT698" s="1058"/>
      <c r="GU698" s="1058"/>
      <c r="GV698" s="1058"/>
      <c r="GW698" s="1058"/>
      <c r="GX698" s="1058"/>
      <c r="GY698" s="1058"/>
      <c r="GZ698" s="1058"/>
      <c r="HA698" s="1058"/>
      <c r="HB698" s="1058"/>
      <c r="HC698" s="1058"/>
      <c r="HD698" s="1058"/>
      <c r="HE698" s="1058"/>
      <c r="HF698" s="1058"/>
      <c r="HG698" s="1058"/>
      <c r="HH698" s="1058"/>
      <c r="HI698" s="1058"/>
      <c r="HJ698" s="1058"/>
      <c r="HK698" s="1058"/>
      <c r="HL698" s="1058"/>
      <c r="HM698" s="1058"/>
      <c r="HN698" s="1058"/>
      <c r="HO698" s="1058"/>
      <c r="HP698" s="1058"/>
      <c r="HQ698" s="1058"/>
      <c r="HR698" s="1058"/>
      <c r="HS698" s="1058"/>
      <c r="HT698" s="1058"/>
      <c r="HU698" s="1058"/>
      <c r="HV698" s="1058"/>
      <c r="HW698" s="1058"/>
      <c r="HX698" s="1058"/>
      <c r="HY698" s="1058"/>
      <c r="HZ698" s="1058"/>
      <c r="IA698" s="1058"/>
      <c r="IB698" s="1058"/>
      <c r="IC698" s="1058"/>
      <c r="ID698" s="1058"/>
      <c r="IE698" s="1058"/>
      <c r="IF698" s="1058"/>
      <c r="IG698" s="1058"/>
      <c r="IH698" s="1058"/>
      <c r="II698" s="1058"/>
      <c r="IJ698" s="1058"/>
      <c r="IK698" s="1058"/>
      <c r="IL698" s="1058"/>
      <c r="IM698" s="1058"/>
      <c r="IN698" s="1058"/>
      <c r="IO698" s="1058"/>
      <c r="IP698" s="1058"/>
      <c r="IQ698" s="1058"/>
      <c r="IR698" s="1058"/>
    </row>
    <row r="699" spans="1:252">
      <c r="A699" s="1459"/>
      <c r="B699" s="1460" t="s">
        <v>1597</v>
      </c>
      <c r="C699" s="1463"/>
      <c r="D699" s="1463"/>
      <c r="E699" s="1464"/>
      <c r="F699" s="1526"/>
      <c r="G699" s="1407"/>
      <c r="H699" s="1058"/>
      <c r="I699" s="1058"/>
      <c r="J699" s="1058"/>
      <c r="K699" s="1058"/>
      <c r="L699" s="1058"/>
      <c r="M699" s="1058"/>
      <c r="N699" s="1058"/>
      <c r="O699" s="1058"/>
      <c r="P699" s="1058"/>
      <c r="Q699" s="1058"/>
      <c r="R699" s="1058"/>
      <c r="S699" s="1058"/>
      <c r="T699" s="1058"/>
      <c r="U699" s="1058"/>
      <c r="V699" s="1058"/>
      <c r="W699" s="1058"/>
      <c r="X699" s="1058"/>
      <c r="Y699" s="1058"/>
      <c r="Z699" s="1058"/>
      <c r="AA699" s="1058"/>
      <c r="AB699" s="1058"/>
      <c r="AC699" s="1058"/>
      <c r="AD699" s="1058"/>
      <c r="AE699" s="1058"/>
      <c r="AF699" s="1058"/>
      <c r="AG699" s="1058"/>
      <c r="AH699" s="1058"/>
      <c r="AI699" s="1058"/>
      <c r="AJ699" s="1058"/>
      <c r="AK699" s="1058"/>
      <c r="AL699" s="1058"/>
      <c r="AM699" s="1058"/>
      <c r="AN699" s="1058"/>
      <c r="AO699" s="1058"/>
      <c r="AP699" s="1058"/>
      <c r="AQ699" s="1058"/>
      <c r="AR699" s="1058"/>
      <c r="AS699" s="1058"/>
      <c r="AT699" s="1058"/>
      <c r="AU699" s="1058"/>
      <c r="AV699" s="1058"/>
      <c r="AW699" s="1058"/>
      <c r="AX699" s="1058"/>
      <c r="AY699" s="1058"/>
      <c r="AZ699" s="1058"/>
      <c r="BA699" s="1058"/>
      <c r="BB699" s="1058"/>
      <c r="BC699" s="1058"/>
      <c r="BD699" s="1058"/>
      <c r="BE699" s="1058"/>
      <c r="BF699" s="1058"/>
      <c r="BG699" s="1058"/>
      <c r="BH699" s="1058"/>
      <c r="BI699" s="1058"/>
      <c r="BJ699" s="1058"/>
      <c r="BK699" s="1058"/>
      <c r="BL699" s="1058"/>
      <c r="BM699" s="1058"/>
      <c r="BN699" s="1058"/>
      <c r="BO699" s="1058"/>
      <c r="BP699" s="1058"/>
      <c r="BQ699" s="1058"/>
      <c r="BR699" s="1058"/>
      <c r="BS699" s="1058"/>
      <c r="BT699" s="1058"/>
      <c r="BU699" s="1058"/>
      <c r="BV699" s="1058"/>
      <c r="BW699" s="1058"/>
      <c r="BX699" s="1058"/>
      <c r="BY699" s="1058"/>
      <c r="BZ699" s="1058"/>
      <c r="CA699" s="1058"/>
      <c r="CB699" s="1058"/>
      <c r="CC699" s="1058"/>
      <c r="CD699" s="1058"/>
      <c r="CE699" s="1058"/>
      <c r="CF699" s="1058"/>
      <c r="CG699" s="1058"/>
      <c r="CH699" s="1058"/>
      <c r="CI699" s="1058"/>
      <c r="CJ699" s="1058"/>
      <c r="CK699" s="1058"/>
      <c r="CL699" s="1058"/>
      <c r="CM699" s="1058"/>
      <c r="CN699" s="1058"/>
      <c r="CO699" s="1058"/>
      <c r="CP699" s="1058"/>
      <c r="CQ699" s="1058"/>
      <c r="CR699" s="1058"/>
      <c r="CS699" s="1058"/>
      <c r="CT699" s="1058"/>
      <c r="CU699" s="1058"/>
      <c r="CV699" s="1058"/>
      <c r="CW699" s="1058"/>
      <c r="CX699" s="1058"/>
      <c r="CY699" s="1058"/>
      <c r="CZ699" s="1058"/>
      <c r="DA699" s="1058"/>
      <c r="DB699" s="1058"/>
      <c r="DC699" s="1058"/>
      <c r="DD699" s="1058"/>
      <c r="DE699" s="1058"/>
      <c r="DF699" s="1058"/>
      <c r="DG699" s="1058"/>
      <c r="DH699" s="1058"/>
      <c r="DI699" s="1058"/>
      <c r="DJ699" s="1058"/>
      <c r="DK699" s="1058"/>
      <c r="DL699" s="1058"/>
      <c r="DM699" s="1058"/>
      <c r="DN699" s="1058"/>
      <c r="DO699" s="1058"/>
      <c r="DP699" s="1058"/>
      <c r="DQ699" s="1058"/>
      <c r="DR699" s="1058"/>
      <c r="DS699" s="1058"/>
      <c r="DT699" s="1058"/>
      <c r="DU699" s="1058"/>
      <c r="DV699" s="1058"/>
      <c r="DW699" s="1058"/>
      <c r="DX699" s="1058"/>
      <c r="DY699" s="1058"/>
      <c r="DZ699" s="1058"/>
      <c r="EA699" s="1058"/>
      <c r="EB699" s="1058"/>
      <c r="EC699" s="1058"/>
      <c r="ED699" s="1058"/>
      <c r="EE699" s="1058"/>
      <c r="EF699" s="1058"/>
      <c r="EG699" s="1058"/>
      <c r="EH699" s="1058"/>
      <c r="EI699" s="1058"/>
      <c r="EJ699" s="1058"/>
      <c r="EK699" s="1058"/>
      <c r="EL699" s="1058"/>
      <c r="EM699" s="1058"/>
      <c r="EN699" s="1058"/>
      <c r="EO699" s="1058"/>
      <c r="EP699" s="1058"/>
      <c r="EQ699" s="1058"/>
      <c r="ER699" s="1058"/>
      <c r="ES699" s="1058"/>
      <c r="ET699" s="1058"/>
      <c r="EU699" s="1058"/>
      <c r="EV699" s="1058"/>
      <c r="EW699" s="1058"/>
      <c r="EX699" s="1058"/>
      <c r="EY699" s="1058"/>
      <c r="EZ699" s="1058"/>
      <c r="FA699" s="1058"/>
      <c r="FB699" s="1058"/>
      <c r="FC699" s="1058"/>
      <c r="FD699" s="1058"/>
      <c r="FE699" s="1058"/>
      <c r="FF699" s="1058"/>
      <c r="FG699" s="1058"/>
      <c r="FH699" s="1058"/>
      <c r="FI699" s="1058"/>
      <c r="FJ699" s="1058"/>
      <c r="FK699" s="1058"/>
      <c r="FL699" s="1058"/>
      <c r="FM699" s="1058"/>
      <c r="FN699" s="1058"/>
      <c r="FO699" s="1058"/>
      <c r="FP699" s="1058"/>
      <c r="FQ699" s="1058"/>
      <c r="FR699" s="1058"/>
      <c r="FS699" s="1058"/>
      <c r="FT699" s="1058"/>
      <c r="FU699" s="1058"/>
      <c r="FV699" s="1058"/>
      <c r="FW699" s="1058"/>
      <c r="FX699" s="1058"/>
      <c r="FY699" s="1058"/>
      <c r="FZ699" s="1058"/>
      <c r="GA699" s="1058"/>
      <c r="GB699" s="1058"/>
      <c r="GC699" s="1058"/>
      <c r="GD699" s="1058"/>
      <c r="GE699" s="1058"/>
      <c r="GF699" s="1058"/>
      <c r="GG699" s="1058"/>
      <c r="GH699" s="1058"/>
      <c r="GI699" s="1058"/>
      <c r="GJ699" s="1058"/>
      <c r="GK699" s="1058"/>
      <c r="GL699" s="1058"/>
      <c r="GM699" s="1058"/>
      <c r="GN699" s="1058"/>
      <c r="GO699" s="1058"/>
      <c r="GP699" s="1058"/>
      <c r="GQ699" s="1058"/>
      <c r="GR699" s="1058"/>
      <c r="GS699" s="1058"/>
      <c r="GT699" s="1058"/>
      <c r="GU699" s="1058"/>
      <c r="GV699" s="1058"/>
      <c r="GW699" s="1058"/>
      <c r="GX699" s="1058"/>
      <c r="GY699" s="1058"/>
      <c r="GZ699" s="1058"/>
      <c r="HA699" s="1058"/>
      <c r="HB699" s="1058"/>
      <c r="HC699" s="1058"/>
      <c r="HD699" s="1058"/>
      <c r="HE699" s="1058"/>
      <c r="HF699" s="1058"/>
      <c r="HG699" s="1058"/>
      <c r="HH699" s="1058"/>
      <c r="HI699" s="1058"/>
      <c r="HJ699" s="1058"/>
      <c r="HK699" s="1058"/>
      <c r="HL699" s="1058"/>
      <c r="HM699" s="1058"/>
      <c r="HN699" s="1058"/>
      <c r="HO699" s="1058"/>
      <c r="HP699" s="1058"/>
      <c r="HQ699" s="1058"/>
      <c r="HR699" s="1058"/>
      <c r="HS699" s="1058"/>
      <c r="HT699" s="1058"/>
      <c r="HU699" s="1058"/>
      <c r="HV699" s="1058"/>
      <c r="HW699" s="1058"/>
      <c r="HX699" s="1058"/>
      <c r="HY699" s="1058"/>
      <c r="HZ699" s="1058"/>
      <c r="IA699" s="1058"/>
      <c r="IB699" s="1058"/>
      <c r="IC699" s="1058"/>
      <c r="ID699" s="1058"/>
      <c r="IE699" s="1058"/>
      <c r="IF699" s="1058"/>
      <c r="IG699" s="1058"/>
      <c r="IH699" s="1058"/>
      <c r="II699" s="1058"/>
      <c r="IJ699" s="1058"/>
      <c r="IK699" s="1058"/>
      <c r="IL699" s="1058"/>
      <c r="IM699" s="1058"/>
      <c r="IN699" s="1058"/>
      <c r="IO699" s="1058"/>
      <c r="IP699" s="1058"/>
      <c r="IQ699" s="1058"/>
      <c r="IR699" s="1058"/>
    </row>
    <row r="700" spans="1:252">
      <c r="A700" s="1459"/>
      <c r="B700" s="1460" t="s">
        <v>1596</v>
      </c>
      <c r="C700" s="1463"/>
      <c r="D700" s="1463"/>
      <c r="E700" s="1464"/>
      <c r="F700" s="1526"/>
      <c r="G700" s="1407"/>
      <c r="H700" s="1058"/>
      <c r="I700" s="1058"/>
      <c r="J700" s="1058"/>
      <c r="K700" s="1058"/>
      <c r="L700" s="1058"/>
      <c r="M700" s="1058"/>
      <c r="N700" s="1058"/>
      <c r="O700" s="1058"/>
      <c r="P700" s="1058"/>
      <c r="Q700" s="1058"/>
      <c r="R700" s="1058"/>
      <c r="S700" s="1058"/>
      <c r="T700" s="1058"/>
      <c r="U700" s="1058"/>
      <c r="V700" s="1058"/>
      <c r="W700" s="1058"/>
      <c r="X700" s="1058"/>
      <c r="Y700" s="1058"/>
      <c r="Z700" s="1058"/>
      <c r="AA700" s="1058"/>
      <c r="AB700" s="1058"/>
      <c r="AC700" s="1058"/>
      <c r="AD700" s="1058"/>
      <c r="AE700" s="1058"/>
      <c r="AF700" s="1058"/>
      <c r="AG700" s="1058"/>
      <c r="AH700" s="1058"/>
      <c r="AI700" s="1058"/>
      <c r="AJ700" s="1058"/>
      <c r="AK700" s="1058"/>
      <c r="AL700" s="1058"/>
      <c r="AM700" s="1058"/>
      <c r="AN700" s="1058"/>
      <c r="AO700" s="1058"/>
      <c r="AP700" s="1058"/>
      <c r="AQ700" s="1058"/>
      <c r="AR700" s="1058"/>
      <c r="AS700" s="1058"/>
      <c r="AT700" s="1058"/>
      <c r="AU700" s="1058"/>
      <c r="AV700" s="1058"/>
      <c r="AW700" s="1058"/>
      <c r="AX700" s="1058"/>
      <c r="AY700" s="1058"/>
      <c r="AZ700" s="1058"/>
      <c r="BA700" s="1058"/>
      <c r="BB700" s="1058"/>
      <c r="BC700" s="1058"/>
      <c r="BD700" s="1058"/>
      <c r="BE700" s="1058"/>
      <c r="BF700" s="1058"/>
      <c r="BG700" s="1058"/>
      <c r="BH700" s="1058"/>
      <c r="BI700" s="1058"/>
      <c r="BJ700" s="1058"/>
      <c r="BK700" s="1058"/>
      <c r="BL700" s="1058"/>
      <c r="BM700" s="1058"/>
      <c r="BN700" s="1058"/>
      <c r="BO700" s="1058"/>
      <c r="BP700" s="1058"/>
      <c r="BQ700" s="1058"/>
      <c r="BR700" s="1058"/>
      <c r="BS700" s="1058"/>
      <c r="BT700" s="1058"/>
      <c r="BU700" s="1058"/>
      <c r="BV700" s="1058"/>
      <c r="BW700" s="1058"/>
      <c r="BX700" s="1058"/>
      <c r="BY700" s="1058"/>
      <c r="BZ700" s="1058"/>
      <c r="CA700" s="1058"/>
      <c r="CB700" s="1058"/>
      <c r="CC700" s="1058"/>
      <c r="CD700" s="1058"/>
      <c r="CE700" s="1058"/>
      <c r="CF700" s="1058"/>
      <c r="CG700" s="1058"/>
      <c r="CH700" s="1058"/>
      <c r="CI700" s="1058"/>
      <c r="CJ700" s="1058"/>
      <c r="CK700" s="1058"/>
      <c r="CL700" s="1058"/>
      <c r="CM700" s="1058"/>
      <c r="CN700" s="1058"/>
      <c r="CO700" s="1058"/>
      <c r="CP700" s="1058"/>
      <c r="CQ700" s="1058"/>
      <c r="CR700" s="1058"/>
      <c r="CS700" s="1058"/>
      <c r="CT700" s="1058"/>
      <c r="CU700" s="1058"/>
      <c r="CV700" s="1058"/>
      <c r="CW700" s="1058"/>
      <c r="CX700" s="1058"/>
      <c r="CY700" s="1058"/>
      <c r="CZ700" s="1058"/>
      <c r="DA700" s="1058"/>
      <c r="DB700" s="1058"/>
      <c r="DC700" s="1058"/>
      <c r="DD700" s="1058"/>
      <c r="DE700" s="1058"/>
      <c r="DF700" s="1058"/>
      <c r="DG700" s="1058"/>
      <c r="DH700" s="1058"/>
      <c r="DI700" s="1058"/>
      <c r="DJ700" s="1058"/>
      <c r="DK700" s="1058"/>
      <c r="DL700" s="1058"/>
      <c r="DM700" s="1058"/>
      <c r="DN700" s="1058"/>
      <c r="DO700" s="1058"/>
      <c r="DP700" s="1058"/>
      <c r="DQ700" s="1058"/>
      <c r="DR700" s="1058"/>
      <c r="DS700" s="1058"/>
      <c r="DT700" s="1058"/>
      <c r="DU700" s="1058"/>
      <c r="DV700" s="1058"/>
      <c r="DW700" s="1058"/>
      <c r="DX700" s="1058"/>
      <c r="DY700" s="1058"/>
      <c r="DZ700" s="1058"/>
      <c r="EA700" s="1058"/>
      <c r="EB700" s="1058"/>
      <c r="EC700" s="1058"/>
      <c r="ED700" s="1058"/>
      <c r="EE700" s="1058"/>
      <c r="EF700" s="1058"/>
      <c r="EG700" s="1058"/>
      <c r="EH700" s="1058"/>
      <c r="EI700" s="1058"/>
      <c r="EJ700" s="1058"/>
      <c r="EK700" s="1058"/>
      <c r="EL700" s="1058"/>
      <c r="EM700" s="1058"/>
      <c r="EN700" s="1058"/>
      <c r="EO700" s="1058"/>
      <c r="EP700" s="1058"/>
      <c r="EQ700" s="1058"/>
      <c r="ER700" s="1058"/>
      <c r="ES700" s="1058"/>
      <c r="ET700" s="1058"/>
      <c r="EU700" s="1058"/>
      <c r="EV700" s="1058"/>
      <c r="EW700" s="1058"/>
      <c r="EX700" s="1058"/>
      <c r="EY700" s="1058"/>
      <c r="EZ700" s="1058"/>
      <c r="FA700" s="1058"/>
      <c r="FB700" s="1058"/>
      <c r="FC700" s="1058"/>
      <c r="FD700" s="1058"/>
      <c r="FE700" s="1058"/>
      <c r="FF700" s="1058"/>
      <c r="FG700" s="1058"/>
      <c r="FH700" s="1058"/>
      <c r="FI700" s="1058"/>
      <c r="FJ700" s="1058"/>
      <c r="FK700" s="1058"/>
      <c r="FL700" s="1058"/>
      <c r="FM700" s="1058"/>
      <c r="FN700" s="1058"/>
      <c r="FO700" s="1058"/>
      <c r="FP700" s="1058"/>
      <c r="FQ700" s="1058"/>
      <c r="FR700" s="1058"/>
      <c r="FS700" s="1058"/>
      <c r="FT700" s="1058"/>
      <c r="FU700" s="1058"/>
      <c r="FV700" s="1058"/>
      <c r="FW700" s="1058"/>
      <c r="FX700" s="1058"/>
      <c r="FY700" s="1058"/>
      <c r="FZ700" s="1058"/>
      <c r="GA700" s="1058"/>
      <c r="GB700" s="1058"/>
      <c r="GC700" s="1058"/>
      <c r="GD700" s="1058"/>
      <c r="GE700" s="1058"/>
      <c r="GF700" s="1058"/>
      <c r="GG700" s="1058"/>
      <c r="GH700" s="1058"/>
      <c r="GI700" s="1058"/>
      <c r="GJ700" s="1058"/>
      <c r="GK700" s="1058"/>
      <c r="GL700" s="1058"/>
      <c r="GM700" s="1058"/>
      <c r="GN700" s="1058"/>
      <c r="GO700" s="1058"/>
      <c r="GP700" s="1058"/>
      <c r="GQ700" s="1058"/>
      <c r="GR700" s="1058"/>
      <c r="GS700" s="1058"/>
      <c r="GT700" s="1058"/>
      <c r="GU700" s="1058"/>
      <c r="GV700" s="1058"/>
      <c r="GW700" s="1058"/>
      <c r="GX700" s="1058"/>
      <c r="GY700" s="1058"/>
      <c r="GZ700" s="1058"/>
      <c r="HA700" s="1058"/>
      <c r="HB700" s="1058"/>
      <c r="HC700" s="1058"/>
      <c r="HD700" s="1058"/>
      <c r="HE700" s="1058"/>
      <c r="HF700" s="1058"/>
      <c r="HG700" s="1058"/>
      <c r="HH700" s="1058"/>
      <c r="HI700" s="1058"/>
      <c r="HJ700" s="1058"/>
      <c r="HK700" s="1058"/>
      <c r="HL700" s="1058"/>
      <c r="HM700" s="1058"/>
      <c r="HN700" s="1058"/>
      <c r="HO700" s="1058"/>
      <c r="HP700" s="1058"/>
      <c r="HQ700" s="1058"/>
      <c r="HR700" s="1058"/>
      <c r="HS700" s="1058"/>
      <c r="HT700" s="1058"/>
      <c r="HU700" s="1058"/>
      <c r="HV700" s="1058"/>
      <c r="HW700" s="1058"/>
      <c r="HX700" s="1058"/>
      <c r="HY700" s="1058"/>
      <c r="HZ700" s="1058"/>
      <c r="IA700" s="1058"/>
      <c r="IB700" s="1058"/>
      <c r="IC700" s="1058"/>
      <c r="ID700" s="1058"/>
      <c r="IE700" s="1058"/>
      <c r="IF700" s="1058"/>
      <c r="IG700" s="1058"/>
      <c r="IH700" s="1058"/>
      <c r="II700" s="1058"/>
      <c r="IJ700" s="1058"/>
      <c r="IK700" s="1058"/>
      <c r="IL700" s="1058"/>
      <c r="IM700" s="1058"/>
      <c r="IN700" s="1058"/>
      <c r="IO700" s="1058"/>
      <c r="IP700" s="1058"/>
      <c r="IQ700" s="1058"/>
      <c r="IR700" s="1058"/>
    </row>
    <row r="701" spans="1:252">
      <c r="A701" s="1459"/>
      <c r="B701" s="1460" t="s">
        <v>1595</v>
      </c>
      <c r="C701" s="1463"/>
      <c r="D701" s="1463"/>
      <c r="E701" s="1464"/>
      <c r="F701" s="1526"/>
      <c r="G701" s="1407"/>
      <c r="H701" s="1058"/>
      <c r="I701" s="1058"/>
      <c r="J701" s="1058"/>
      <c r="K701" s="1058"/>
      <c r="L701" s="1058"/>
      <c r="M701" s="1058"/>
      <c r="N701" s="1058"/>
      <c r="O701" s="1058"/>
      <c r="P701" s="1058"/>
      <c r="Q701" s="1058"/>
      <c r="R701" s="1058"/>
      <c r="S701" s="1058"/>
      <c r="T701" s="1058"/>
      <c r="U701" s="1058"/>
      <c r="V701" s="1058"/>
      <c r="W701" s="1058"/>
      <c r="X701" s="1058"/>
      <c r="Y701" s="1058"/>
      <c r="Z701" s="1058"/>
      <c r="AA701" s="1058"/>
      <c r="AB701" s="1058"/>
      <c r="AC701" s="1058"/>
      <c r="AD701" s="1058"/>
      <c r="AE701" s="1058"/>
      <c r="AF701" s="1058"/>
      <c r="AG701" s="1058"/>
      <c r="AH701" s="1058"/>
      <c r="AI701" s="1058"/>
      <c r="AJ701" s="1058"/>
      <c r="AK701" s="1058"/>
      <c r="AL701" s="1058"/>
      <c r="AM701" s="1058"/>
      <c r="AN701" s="1058"/>
      <c r="AO701" s="1058"/>
      <c r="AP701" s="1058"/>
      <c r="AQ701" s="1058"/>
      <c r="AR701" s="1058"/>
      <c r="AS701" s="1058"/>
      <c r="AT701" s="1058"/>
      <c r="AU701" s="1058"/>
      <c r="AV701" s="1058"/>
      <c r="AW701" s="1058"/>
      <c r="AX701" s="1058"/>
      <c r="AY701" s="1058"/>
      <c r="AZ701" s="1058"/>
      <c r="BA701" s="1058"/>
      <c r="BB701" s="1058"/>
      <c r="BC701" s="1058"/>
      <c r="BD701" s="1058"/>
      <c r="BE701" s="1058"/>
      <c r="BF701" s="1058"/>
      <c r="BG701" s="1058"/>
      <c r="BH701" s="1058"/>
      <c r="BI701" s="1058"/>
      <c r="BJ701" s="1058"/>
      <c r="BK701" s="1058"/>
      <c r="BL701" s="1058"/>
      <c r="BM701" s="1058"/>
      <c r="BN701" s="1058"/>
      <c r="BO701" s="1058"/>
      <c r="BP701" s="1058"/>
      <c r="BQ701" s="1058"/>
      <c r="BR701" s="1058"/>
      <c r="BS701" s="1058"/>
      <c r="BT701" s="1058"/>
      <c r="BU701" s="1058"/>
      <c r="BV701" s="1058"/>
      <c r="BW701" s="1058"/>
      <c r="BX701" s="1058"/>
      <c r="BY701" s="1058"/>
      <c r="BZ701" s="1058"/>
      <c r="CA701" s="1058"/>
      <c r="CB701" s="1058"/>
      <c r="CC701" s="1058"/>
      <c r="CD701" s="1058"/>
      <c r="CE701" s="1058"/>
      <c r="CF701" s="1058"/>
      <c r="CG701" s="1058"/>
      <c r="CH701" s="1058"/>
      <c r="CI701" s="1058"/>
      <c r="CJ701" s="1058"/>
      <c r="CK701" s="1058"/>
      <c r="CL701" s="1058"/>
      <c r="CM701" s="1058"/>
      <c r="CN701" s="1058"/>
      <c r="CO701" s="1058"/>
      <c r="CP701" s="1058"/>
      <c r="CQ701" s="1058"/>
      <c r="CR701" s="1058"/>
      <c r="CS701" s="1058"/>
      <c r="CT701" s="1058"/>
      <c r="CU701" s="1058"/>
      <c r="CV701" s="1058"/>
      <c r="CW701" s="1058"/>
      <c r="CX701" s="1058"/>
      <c r="CY701" s="1058"/>
      <c r="CZ701" s="1058"/>
      <c r="DA701" s="1058"/>
      <c r="DB701" s="1058"/>
      <c r="DC701" s="1058"/>
      <c r="DD701" s="1058"/>
      <c r="DE701" s="1058"/>
      <c r="DF701" s="1058"/>
      <c r="DG701" s="1058"/>
      <c r="DH701" s="1058"/>
      <c r="DI701" s="1058"/>
      <c r="DJ701" s="1058"/>
      <c r="DK701" s="1058"/>
      <c r="DL701" s="1058"/>
      <c r="DM701" s="1058"/>
      <c r="DN701" s="1058"/>
      <c r="DO701" s="1058"/>
      <c r="DP701" s="1058"/>
      <c r="DQ701" s="1058"/>
      <c r="DR701" s="1058"/>
      <c r="DS701" s="1058"/>
      <c r="DT701" s="1058"/>
      <c r="DU701" s="1058"/>
      <c r="DV701" s="1058"/>
      <c r="DW701" s="1058"/>
      <c r="DX701" s="1058"/>
      <c r="DY701" s="1058"/>
      <c r="DZ701" s="1058"/>
      <c r="EA701" s="1058"/>
      <c r="EB701" s="1058"/>
      <c r="EC701" s="1058"/>
      <c r="ED701" s="1058"/>
      <c r="EE701" s="1058"/>
      <c r="EF701" s="1058"/>
      <c r="EG701" s="1058"/>
      <c r="EH701" s="1058"/>
      <c r="EI701" s="1058"/>
      <c r="EJ701" s="1058"/>
      <c r="EK701" s="1058"/>
      <c r="EL701" s="1058"/>
      <c r="EM701" s="1058"/>
      <c r="EN701" s="1058"/>
      <c r="EO701" s="1058"/>
      <c r="EP701" s="1058"/>
      <c r="EQ701" s="1058"/>
      <c r="ER701" s="1058"/>
      <c r="ES701" s="1058"/>
      <c r="ET701" s="1058"/>
      <c r="EU701" s="1058"/>
      <c r="EV701" s="1058"/>
      <c r="EW701" s="1058"/>
      <c r="EX701" s="1058"/>
      <c r="EY701" s="1058"/>
      <c r="EZ701" s="1058"/>
      <c r="FA701" s="1058"/>
      <c r="FB701" s="1058"/>
      <c r="FC701" s="1058"/>
      <c r="FD701" s="1058"/>
      <c r="FE701" s="1058"/>
      <c r="FF701" s="1058"/>
      <c r="FG701" s="1058"/>
      <c r="FH701" s="1058"/>
      <c r="FI701" s="1058"/>
      <c r="FJ701" s="1058"/>
      <c r="FK701" s="1058"/>
      <c r="FL701" s="1058"/>
      <c r="FM701" s="1058"/>
      <c r="FN701" s="1058"/>
      <c r="FO701" s="1058"/>
      <c r="FP701" s="1058"/>
      <c r="FQ701" s="1058"/>
      <c r="FR701" s="1058"/>
      <c r="FS701" s="1058"/>
      <c r="FT701" s="1058"/>
      <c r="FU701" s="1058"/>
      <c r="FV701" s="1058"/>
      <c r="FW701" s="1058"/>
      <c r="FX701" s="1058"/>
      <c r="FY701" s="1058"/>
      <c r="FZ701" s="1058"/>
      <c r="GA701" s="1058"/>
      <c r="GB701" s="1058"/>
      <c r="GC701" s="1058"/>
      <c r="GD701" s="1058"/>
      <c r="GE701" s="1058"/>
      <c r="GF701" s="1058"/>
      <c r="GG701" s="1058"/>
      <c r="GH701" s="1058"/>
      <c r="GI701" s="1058"/>
      <c r="GJ701" s="1058"/>
      <c r="GK701" s="1058"/>
      <c r="GL701" s="1058"/>
      <c r="GM701" s="1058"/>
      <c r="GN701" s="1058"/>
      <c r="GO701" s="1058"/>
      <c r="GP701" s="1058"/>
      <c r="GQ701" s="1058"/>
      <c r="GR701" s="1058"/>
      <c r="GS701" s="1058"/>
      <c r="GT701" s="1058"/>
      <c r="GU701" s="1058"/>
      <c r="GV701" s="1058"/>
      <c r="GW701" s="1058"/>
      <c r="GX701" s="1058"/>
      <c r="GY701" s="1058"/>
      <c r="GZ701" s="1058"/>
      <c r="HA701" s="1058"/>
      <c r="HB701" s="1058"/>
      <c r="HC701" s="1058"/>
      <c r="HD701" s="1058"/>
      <c r="HE701" s="1058"/>
      <c r="HF701" s="1058"/>
      <c r="HG701" s="1058"/>
      <c r="HH701" s="1058"/>
      <c r="HI701" s="1058"/>
      <c r="HJ701" s="1058"/>
      <c r="HK701" s="1058"/>
      <c r="HL701" s="1058"/>
      <c r="HM701" s="1058"/>
      <c r="HN701" s="1058"/>
      <c r="HO701" s="1058"/>
      <c r="HP701" s="1058"/>
      <c r="HQ701" s="1058"/>
      <c r="HR701" s="1058"/>
      <c r="HS701" s="1058"/>
      <c r="HT701" s="1058"/>
      <c r="HU701" s="1058"/>
      <c r="HV701" s="1058"/>
      <c r="HW701" s="1058"/>
      <c r="HX701" s="1058"/>
      <c r="HY701" s="1058"/>
      <c r="HZ701" s="1058"/>
      <c r="IA701" s="1058"/>
      <c r="IB701" s="1058"/>
      <c r="IC701" s="1058"/>
      <c r="ID701" s="1058"/>
      <c r="IE701" s="1058"/>
      <c r="IF701" s="1058"/>
      <c r="IG701" s="1058"/>
      <c r="IH701" s="1058"/>
      <c r="II701" s="1058"/>
      <c r="IJ701" s="1058"/>
      <c r="IK701" s="1058"/>
      <c r="IL701" s="1058"/>
      <c r="IM701" s="1058"/>
      <c r="IN701" s="1058"/>
      <c r="IO701" s="1058"/>
      <c r="IP701" s="1058"/>
      <c r="IQ701" s="1058"/>
      <c r="IR701" s="1058"/>
    </row>
    <row r="702" spans="1:252">
      <c r="A702" s="1459"/>
      <c r="B702" s="1460" t="s">
        <v>1594</v>
      </c>
      <c r="C702" s="1463"/>
      <c r="D702" s="1463"/>
      <c r="E702" s="1464"/>
      <c r="F702" s="1526"/>
      <c r="G702" s="1407"/>
      <c r="H702" s="1058"/>
      <c r="I702" s="1058"/>
      <c r="J702" s="1058"/>
      <c r="K702" s="1058"/>
      <c r="L702" s="1058"/>
      <c r="M702" s="1058"/>
      <c r="N702" s="1058"/>
      <c r="O702" s="1058"/>
      <c r="P702" s="1058"/>
      <c r="Q702" s="1058"/>
      <c r="R702" s="1058"/>
      <c r="S702" s="1058"/>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8"/>
      <c r="AX702" s="1058"/>
      <c r="AY702" s="1058"/>
      <c r="AZ702" s="1058"/>
      <c r="BA702" s="1058"/>
      <c r="BB702" s="1058"/>
      <c r="BC702" s="1058"/>
      <c r="BD702" s="1058"/>
      <c r="BE702" s="1058"/>
      <c r="BF702" s="1058"/>
      <c r="BG702" s="1058"/>
      <c r="BH702" s="1058"/>
      <c r="BI702" s="1058"/>
      <c r="BJ702" s="1058"/>
      <c r="BK702" s="1058"/>
      <c r="BL702" s="1058"/>
      <c r="BM702" s="1058"/>
      <c r="BN702" s="1058"/>
      <c r="BO702" s="1058"/>
      <c r="BP702" s="1058"/>
      <c r="BQ702" s="1058"/>
      <c r="BR702" s="1058"/>
      <c r="BS702" s="1058"/>
      <c r="BT702" s="1058"/>
      <c r="BU702" s="1058"/>
      <c r="BV702" s="1058"/>
      <c r="BW702" s="1058"/>
      <c r="BX702" s="1058"/>
      <c r="BY702" s="1058"/>
      <c r="BZ702" s="1058"/>
      <c r="CA702" s="1058"/>
      <c r="CB702" s="1058"/>
      <c r="CC702" s="1058"/>
      <c r="CD702" s="1058"/>
      <c r="CE702" s="1058"/>
      <c r="CF702" s="1058"/>
      <c r="CG702" s="1058"/>
      <c r="CH702" s="1058"/>
      <c r="CI702" s="1058"/>
      <c r="CJ702" s="1058"/>
      <c r="CK702" s="1058"/>
      <c r="CL702" s="1058"/>
      <c r="CM702" s="1058"/>
      <c r="CN702" s="1058"/>
      <c r="CO702" s="1058"/>
      <c r="CP702" s="1058"/>
      <c r="CQ702" s="1058"/>
      <c r="CR702" s="1058"/>
      <c r="CS702" s="1058"/>
      <c r="CT702" s="1058"/>
      <c r="CU702" s="1058"/>
      <c r="CV702" s="1058"/>
      <c r="CW702" s="1058"/>
      <c r="CX702" s="1058"/>
      <c r="CY702" s="1058"/>
      <c r="CZ702" s="1058"/>
      <c r="DA702" s="1058"/>
      <c r="DB702" s="1058"/>
      <c r="DC702" s="1058"/>
      <c r="DD702" s="1058"/>
      <c r="DE702" s="1058"/>
      <c r="DF702" s="1058"/>
      <c r="DG702" s="1058"/>
      <c r="DH702" s="1058"/>
      <c r="DI702" s="1058"/>
      <c r="DJ702" s="1058"/>
      <c r="DK702" s="1058"/>
      <c r="DL702" s="1058"/>
      <c r="DM702" s="1058"/>
      <c r="DN702" s="1058"/>
      <c r="DO702" s="1058"/>
      <c r="DP702" s="1058"/>
      <c r="DQ702" s="1058"/>
      <c r="DR702" s="1058"/>
      <c r="DS702" s="1058"/>
      <c r="DT702" s="1058"/>
      <c r="DU702" s="1058"/>
      <c r="DV702" s="1058"/>
      <c r="DW702" s="1058"/>
      <c r="DX702" s="1058"/>
      <c r="DY702" s="1058"/>
      <c r="DZ702" s="1058"/>
      <c r="EA702" s="1058"/>
      <c r="EB702" s="1058"/>
      <c r="EC702" s="1058"/>
      <c r="ED702" s="1058"/>
      <c r="EE702" s="1058"/>
      <c r="EF702" s="1058"/>
      <c r="EG702" s="1058"/>
      <c r="EH702" s="1058"/>
      <c r="EI702" s="1058"/>
      <c r="EJ702" s="1058"/>
      <c r="EK702" s="1058"/>
      <c r="EL702" s="1058"/>
      <c r="EM702" s="1058"/>
      <c r="EN702" s="1058"/>
      <c r="EO702" s="1058"/>
      <c r="EP702" s="1058"/>
      <c r="EQ702" s="1058"/>
      <c r="ER702" s="1058"/>
      <c r="ES702" s="1058"/>
      <c r="ET702" s="1058"/>
      <c r="EU702" s="1058"/>
      <c r="EV702" s="1058"/>
      <c r="EW702" s="1058"/>
      <c r="EX702" s="1058"/>
      <c r="EY702" s="1058"/>
      <c r="EZ702" s="1058"/>
      <c r="FA702" s="1058"/>
      <c r="FB702" s="1058"/>
      <c r="FC702" s="1058"/>
      <c r="FD702" s="1058"/>
      <c r="FE702" s="1058"/>
      <c r="FF702" s="1058"/>
      <c r="FG702" s="1058"/>
      <c r="FH702" s="1058"/>
      <c r="FI702" s="1058"/>
      <c r="FJ702" s="1058"/>
      <c r="FK702" s="1058"/>
      <c r="FL702" s="1058"/>
      <c r="FM702" s="1058"/>
      <c r="FN702" s="1058"/>
      <c r="FO702" s="1058"/>
      <c r="FP702" s="1058"/>
      <c r="FQ702" s="1058"/>
      <c r="FR702" s="1058"/>
      <c r="FS702" s="1058"/>
      <c r="FT702" s="1058"/>
      <c r="FU702" s="1058"/>
      <c r="FV702" s="1058"/>
      <c r="FW702" s="1058"/>
      <c r="FX702" s="1058"/>
      <c r="FY702" s="1058"/>
      <c r="FZ702" s="1058"/>
      <c r="GA702" s="1058"/>
      <c r="GB702" s="1058"/>
      <c r="GC702" s="1058"/>
      <c r="GD702" s="1058"/>
      <c r="GE702" s="1058"/>
      <c r="GF702" s="1058"/>
      <c r="GG702" s="1058"/>
      <c r="GH702" s="1058"/>
      <c r="GI702" s="1058"/>
      <c r="GJ702" s="1058"/>
      <c r="GK702" s="1058"/>
      <c r="GL702" s="1058"/>
      <c r="GM702" s="1058"/>
      <c r="GN702" s="1058"/>
      <c r="GO702" s="1058"/>
      <c r="GP702" s="1058"/>
      <c r="GQ702" s="1058"/>
      <c r="GR702" s="1058"/>
      <c r="GS702" s="1058"/>
      <c r="GT702" s="1058"/>
      <c r="GU702" s="1058"/>
      <c r="GV702" s="1058"/>
      <c r="GW702" s="1058"/>
      <c r="GX702" s="1058"/>
      <c r="GY702" s="1058"/>
      <c r="GZ702" s="1058"/>
      <c r="HA702" s="1058"/>
      <c r="HB702" s="1058"/>
      <c r="HC702" s="1058"/>
      <c r="HD702" s="1058"/>
      <c r="HE702" s="1058"/>
      <c r="HF702" s="1058"/>
      <c r="HG702" s="1058"/>
      <c r="HH702" s="1058"/>
      <c r="HI702" s="1058"/>
      <c r="HJ702" s="1058"/>
      <c r="HK702" s="1058"/>
      <c r="HL702" s="1058"/>
      <c r="HM702" s="1058"/>
      <c r="HN702" s="1058"/>
      <c r="HO702" s="1058"/>
      <c r="HP702" s="1058"/>
      <c r="HQ702" s="1058"/>
      <c r="HR702" s="1058"/>
      <c r="HS702" s="1058"/>
      <c r="HT702" s="1058"/>
      <c r="HU702" s="1058"/>
      <c r="HV702" s="1058"/>
      <c r="HW702" s="1058"/>
      <c r="HX702" s="1058"/>
      <c r="HY702" s="1058"/>
      <c r="HZ702" s="1058"/>
      <c r="IA702" s="1058"/>
      <c r="IB702" s="1058"/>
      <c r="IC702" s="1058"/>
      <c r="ID702" s="1058"/>
      <c r="IE702" s="1058"/>
      <c r="IF702" s="1058"/>
      <c r="IG702" s="1058"/>
      <c r="IH702" s="1058"/>
      <c r="II702" s="1058"/>
      <c r="IJ702" s="1058"/>
      <c r="IK702" s="1058"/>
      <c r="IL702" s="1058"/>
      <c r="IM702" s="1058"/>
      <c r="IN702" s="1058"/>
      <c r="IO702" s="1058"/>
      <c r="IP702" s="1058"/>
      <c r="IQ702" s="1058"/>
      <c r="IR702" s="1058"/>
    </row>
    <row r="703" spans="1:252">
      <c r="A703" s="1459"/>
      <c r="B703" s="1465" t="s">
        <v>1921</v>
      </c>
      <c r="C703" s="1463"/>
      <c r="D703" s="1463"/>
      <c r="E703" s="1464"/>
      <c r="F703" s="1526"/>
      <c r="G703" s="1407"/>
      <c r="H703" s="1058"/>
      <c r="I703" s="1058"/>
      <c r="J703" s="1058"/>
      <c r="K703" s="1058"/>
      <c r="L703" s="1058"/>
      <c r="M703" s="1058"/>
      <c r="N703" s="1058"/>
      <c r="O703" s="1058"/>
      <c r="P703" s="1058"/>
      <c r="Q703" s="1058"/>
      <c r="R703" s="1058"/>
      <c r="S703" s="1058"/>
      <c r="T703" s="1058"/>
      <c r="U703" s="1058"/>
      <c r="V703" s="1058"/>
      <c r="W703" s="1058"/>
      <c r="X703" s="1058"/>
      <c r="Y703" s="1058"/>
      <c r="Z703" s="1058"/>
      <c r="AA703" s="1058"/>
      <c r="AB703" s="1058"/>
      <c r="AC703" s="1058"/>
      <c r="AD703" s="1058"/>
      <c r="AE703" s="1058"/>
      <c r="AF703" s="1058"/>
      <c r="AG703" s="1058"/>
      <c r="AH703" s="1058"/>
      <c r="AI703" s="1058"/>
      <c r="AJ703" s="1058"/>
      <c r="AK703" s="1058"/>
      <c r="AL703" s="1058"/>
      <c r="AM703" s="1058"/>
      <c r="AN703" s="1058"/>
      <c r="AO703" s="1058"/>
      <c r="AP703" s="1058"/>
      <c r="AQ703" s="1058"/>
      <c r="AR703" s="1058"/>
      <c r="AS703" s="1058"/>
      <c r="AT703" s="1058"/>
      <c r="AU703" s="1058"/>
      <c r="AV703" s="1058"/>
      <c r="AW703" s="1058"/>
      <c r="AX703" s="1058"/>
      <c r="AY703" s="1058"/>
      <c r="AZ703" s="1058"/>
      <c r="BA703" s="1058"/>
      <c r="BB703" s="1058"/>
      <c r="BC703" s="1058"/>
      <c r="BD703" s="1058"/>
      <c r="BE703" s="1058"/>
      <c r="BF703" s="1058"/>
      <c r="BG703" s="1058"/>
      <c r="BH703" s="1058"/>
      <c r="BI703" s="1058"/>
      <c r="BJ703" s="1058"/>
      <c r="BK703" s="1058"/>
      <c r="BL703" s="1058"/>
      <c r="BM703" s="1058"/>
      <c r="BN703" s="1058"/>
      <c r="BO703" s="1058"/>
      <c r="BP703" s="1058"/>
      <c r="BQ703" s="1058"/>
      <c r="BR703" s="1058"/>
      <c r="BS703" s="1058"/>
      <c r="BT703" s="1058"/>
      <c r="BU703" s="1058"/>
      <c r="BV703" s="1058"/>
      <c r="BW703" s="1058"/>
      <c r="BX703" s="1058"/>
      <c r="BY703" s="1058"/>
      <c r="BZ703" s="1058"/>
      <c r="CA703" s="1058"/>
      <c r="CB703" s="1058"/>
      <c r="CC703" s="1058"/>
      <c r="CD703" s="1058"/>
      <c r="CE703" s="1058"/>
      <c r="CF703" s="1058"/>
      <c r="CG703" s="1058"/>
      <c r="CH703" s="1058"/>
      <c r="CI703" s="1058"/>
      <c r="CJ703" s="1058"/>
      <c r="CK703" s="1058"/>
      <c r="CL703" s="1058"/>
      <c r="CM703" s="1058"/>
      <c r="CN703" s="1058"/>
      <c r="CO703" s="1058"/>
      <c r="CP703" s="1058"/>
      <c r="CQ703" s="1058"/>
      <c r="CR703" s="1058"/>
      <c r="CS703" s="1058"/>
      <c r="CT703" s="1058"/>
      <c r="CU703" s="1058"/>
      <c r="CV703" s="1058"/>
      <c r="CW703" s="1058"/>
      <c r="CX703" s="1058"/>
      <c r="CY703" s="1058"/>
      <c r="CZ703" s="1058"/>
      <c r="DA703" s="1058"/>
      <c r="DB703" s="1058"/>
      <c r="DC703" s="1058"/>
      <c r="DD703" s="1058"/>
      <c r="DE703" s="1058"/>
      <c r="DF703" s="1058"/>
      <c r="DG703" s="1058"/>
      <c r="DH703" s="1058"/>
      <c r="DI703" s="1058"/>
      <c r="DJ703" s="1058"/>
      <c r="DK703" s="1058"/>
      <c r="DL703" s="1058"/>
      <c r="DM703" s="1058"/>
      <c r="DN703" s="1058"/>
      <c r="DO703" s="1058"/>
      <c r="DP703" s="1058"/>
      <c r="DQ703" s="1058"/>
      <c r="DR703" s="1058"/>
      <c r="DS703" s="1058"/>
      <c r="DT703" s="1058"/>
      <c r="DU703" s="1058"/>
      <c r="DV703" s="1058"/>
      <c r="DW703" s="1058"/>
      <c r="DX703" s="1058"/>
      <c r="DY703" s="1058"/>
      <c r="DZ703" s="1058"/>
      <c r="EA703" s="1058"/>
      <c r="EB703" s="1058"/>
      <c r="EC703" s="1058"/>
      <c r="ED703" s="1058"/>
      <c r="EE703" s="1058"/>
      <c r="EF703" s="1058"/>
      <c r="EG703" s="1058"/>
      <c r="EH703" s="1058"/>
      <c r="EI703" s="1058"/>
      <c r="EJ703" s="1058"/>
      <c r="EK703" s="1058"/>
      <c r="EL703" s="1058"/>
      <c r="EM703" s="1058"/>
      <c r="EN703" s="1058"/>
      <c r="EO703" s="1058"/>
      <c r="EP703" s="1058"/>
      <c r="EQ703" s="1058"/>
      <c r="ER703" s="1058"/>
      <c r="ES703" s="1058"/>
      <c r="ET703" s="1058"/>
      <c r="EU703" s="1058"/>
      <c r="EV703" s="1058"/>
      <c r="EW703" s="1058"/>
      <c r="EX703" s="1058"/>
      <c r="EY703" s="1058"/>
      <c r="EZ703" s="1058"/>
      <c r="FA703" s="1058"/>
      <c r="FB703" s="1058"/>
      <c r="FC703" s="1058"/>
      <c r="FD703" s="1058"/>
      <c r="FE703" s="1058"/>
      <c r="FF703" s="1058"/>
      <c r="FG703" s="1058"/>
      <c r="FH703" s="1058"/>
      <c r="FI703" s="1058"/>
      <c r="FJ703" s="1058"/>
      <c r="FK703" s="1058"/>
      <c r="FL703" s="1058"/>
      <c r="FM703" s="1058"/>
      <c r="FN703" s="1058"/>
      <c r="FO703" s="1058"/>
      <c r="FP703" s="1058"/>
      <c r="FQ703" s="1058"/>
      <c r="FR703" s="1058"/>
      <c r="FS703" s="1058"/>
      <c r="FT703" s="1058"/>
      <c r="FU703" s="1058"/>
      <c r="FV703" s="1058"/>
      <c r="FW703" s="1058"/>
      <c r="FX703" s="1058"/>
      <c r="FY703" s="1058"/>
      <c r="FZ703" s="1058"/>
      <c r="GA703" s="1058"/>
      <c r="GB703" s="1058"/>
      <c r="GC703" s="1058"/>
      <c r="GD703" s="1058"/>
      <c r="GE703" s="1058"/>
      <c r="GF703" s="1058"/>
      <c r="GG703" s="1058"/>
      <c r="GH703" s="1058"/>
      <c r="GI703" s="1058"/>
      <c r="GJ703" s="1058"/>
      <c r="GK703" s="1058"/>
      <c r="GL703" s="1058"/>
      <c r="GM703" s="1058"/>
      <c r="GN703" s="1058"/>
      <c r="GO703" s="1058"/>
      <c r="GP703" s="1058"/>
      <c r="GQ703" s="1058"/>
      <c r="GR703" s="1058"/>
      <c r="GS703" s="1058"/>
      <c r="GT703" s="1058"/>
      <c r="GU703" s="1058"/>
      <c r="GV703" s="1058"/>
      <c r="GW703" s="1058"/>
      <c r="GX703" s="1058"/>
      <c r="GY703" s="1058"/>
      <c r="GZ703" s="1058"/>
      <c r="HA703" s="1058"/>
      <c r="HB703" s="1058"/>
      <c r="HC703" s="1058"/>
      <c r="HD703" s="1058"/>
      <c r="HE703" s="1058"/>
      <c r="HF703" s="1058"/>
      <c r="HG703" s="1058"/>
      <c r="HH703" s="1058"/>
      <c r="HI703" s="1058"/>
      <c r="HJ703" s="1058"/>
      <c r="HK703" s="1058"/>
      <c r="HL703" s="1058"/>
      <c r="HM703" s="1058"/>
      <c r="HN703" s="1058"/>
      <c r="HO703" s="1058"/>
      <c r="HP703" s="1058"/>
      <c r="HQ703" s="1058"/>
      <c r="HR703" s="1058"/>
      <c r="HS703" s="1058"/>
      <c r="HT703" s="1058"/>
      <c r="HU703" s="1058"/>
      <c r="HV703" s="1058"/>
      <c r="HW703" s="1058"/>
      <c r="HX703" s="1058"/>
      <c r="HY703" s="1058"/>
      <c r="HZ703" s="1058"/>
      <c r="IA703" s="1058"/>
      <c r="IB703" s="1058"/>
      <c r="IC703" s="1058"/>
      <c r="ID703" s="1058"/>
      <c r="IE703" s="1058"/>
      <c r="IF703" s="1058"/>
      <c r="IG703" s="1058"/>
      <c r="IH703" s="1058"/>
      <c r="II703" s="1058"/>
      <c r="IJ703" s="1058"/>
      <c r="IK703" s="1058"/>
      <c r="IL703" s="1058"/>
      <c r="IM703" s="1058"/>
      <c r="IN703" s="1058"/>
      <c r="IO703" s="1058"/>
      <c r="IP703" s="1058"/>
      <c r="IQ703" s="1058"/>
      <c r="IR703" s="1058"/>
    </row>
    <row r="704" spans="1:252" ht="51">
      <c r="A704" s="1459"/>
      <c r="B704" s="1460" t="s">
        <v>1920</v>
      </c>
      <c r="C704" s="1463"/>
      <c r="D704" s="1463"/>
      <c r="E704" s="1464"/>
      <c r="F704" s="1526"/>
      <c r="G704" s="1407"/>
      <c r="H704" s="1058"/>
      <c r="I704" s="1058"/>
      <c r="J704" s="1058"/>
      <c r="K704" s="1058"/>
      <c r="L704" s="1058"/>
      <c r="M704" s="1058"/>
      <c r="N704" s="1058"/>
      <c r="O704" s="1058"/>
      <c r="P704" s="1058"/>
      <c r="Q704" s="1058"/>
      <c r="R704" s="1058"/>
      <c r="S704" s="1058"/>
      <c r="T704" s="1058"/>
      <c r="U704" s="1058"/>
      <c r="V704" s="1058"/>
      <c r="W704" s="1058"/>
      <c r="X704" s="1058"/>
      <c r="Y704" s="1058"/>
      <c r="Z704" s="1058"/>
      <c r="AA704" s="1058"/>
      <c r="AB704" s="1058"/>
      <c r="AC704" s="1058"/>
      <c r="AD704" s="1058"/>
      <c r="AE704" s="1058"/>
      <c r="AF704" s="1058"/>
      <c r="AG704" s="1058"/>
      <c r="AH704" s="1058"/>
      <c r="AI704" s="1058"/>
      <c r="AJ704" s="1058"/>
      <c r="AK704" s="1058"/>
      <c r="AL704" s="1058"/>
      <c r="AM704" s="1058"/>
      <c r="AN704" s="1058"/>
      <c r="AO704" s="1058"/>
      <c r="AP704" s="1058"/>
      <c r="AQ704" s="1058"/>
      <c r="AR704" s="1058"/>
      <c r="AS704" s="1058"/>
      <c r="AT704" s="1058"/>
      <c r="AU704" s="1058"/>
      <c r="AV704" s="1058"/>
      <c r="AW704" s="1058"/>
      <c r="AX704" s="1058"/>
      <c r="AY704" s="1058"/>
      <c r="AZ704" s="1058"/>
      <c r="BA704" s="1058"/>
      <c r="BB704" s="1058"/>
      <c r="BC704" s="1058"/>
      <c r="BD704" s="1058"/>
      <c r="BE704" s="1058"/>
      <c r="BF704" s="1058"/>
      <c r="BG704" s="1058"/>
      <c r="BH704" s="1058"/>
      <c r="BI704" s="1058"/>
      <c r="BJ704" s="1058"/>
      <c r="BK704" s="1058"/>
      <c r="BL704" s="1058"/>
      <c r="BM704" s="1058"/>
      <c r="BN704" s="1058"/>
      <c r="BO704" s="1058"/>
      <c r="BP704" s="1058"/>
      <c r="BQ704" s="1058"/>
      <c r="BR704" s="1058"/>
      <c r="BS704" s="1058"/>
      <c r="BT704" s="1058"/>
      <c r="BU704" s="1058"/>
      <c r="BV704" s="1058"/>
      <c r="BW704" s="1058"/>
      <c r="BX704" s="1058"/>
      <c r="BY704" s="1058"/>
      <c r="BZ704" s="1058"/>
      <c r="CA704" s="1058"/>
      <c r="CB704" s="1058"/>
      <c r="CC704" s="1058"/>
      <c r="CD704" s="1058"/>
      <c r="CE704" s="1058"/>
      <c r="CF704" s="1058"/>
      <c r="CG704" s="1058"/>
      <c r="CH704" s="1058"/>
      <c r="CI704" s="1058"/>
      <c r="CJ704" s="1058"/>
      <c r="CK704" s="1058"/>
      <c r="CL704" s="1058"/>
      <c r="CM704" s="1058"/>
      <c r="CN704" s="1058"/>
      <c r="CO704" s="1058"/>
      <c r="CP704" s="1058"/>
      <c r="CQ704" s="1058"/>
      <c r="CR704" s="1058"/>
      <c r="CS704" s="1058"/>
      <c r="CT704" s="1058"/>
      <c r="CU704" s="1058"/>
      <c r="CV704" s="1058"/>
      <c r="CW704" s="1058"/>
      <c r="CX704" s="1058"/>
      <c r="CY704" s="1058"/>
      <c r="CZ704" s="1058"/>
      <c r="DA704" s="1058"/>
      <c r="DB704" s="1058"/>
      <c r="DC704" s="1058"/>
      <c r="DD704" s="1058"/>
      <c r="DE704" s="1058"/>
      <c r="DF704" s="1058"/>
      <c r="DG704" s="1058"/>
      <c r="DH704" s="1058"/>
      <c r="DI704" s="1058"/>
      <c r="DJ704" s="1058"/>
      <c r="DK704" s="1058"/>
      <c r="DL704" s="1058"/>
      <c r="DM704" s="1058"/>
      <c r="DN704" s="1058"/>
      <c r="DO704" s="1058"/>
      <c r="DP704" s="1058"/>
      <c r="DQ704" s="1058"/>
      <c r="DR704" s="1058"/>
      <c r="DS704" s="1058"/>
      <c r="DT704" s="1058"/>
      <c r="DU704" s="1058"/>
      <c r="DV704" s="1058"/>
      <c r="DW704" s="1058"/>
      <c r="DX704" s="1058"/>
      <c r="DY704" s="1058"/>
      <c r="DZ704" s="1058"/>
      <c r="EA704" s="1058"/>
      <c r="EB704" s="1058"/>
      <c r="EC704" s="1058"/>
      <c r="ED704" s="1058"/>
      <c r="EE704" s="1058"/>
      <c r="EF704" s="1058"/>
      <c r="EG704" s="1058"/>
      <c r="EH704" s="1058"/>
      <c r="EI704" s="1058"/>
      <c r="EJ704" s="1058"/>
      <c r="EK704" s="1058"/>
      <c r="EL704" s="1058"/>
      <c r="EM704" s="1058"/>
      <c r="EN704" s="1058"/>
      <c r="EO704" s="1058"/>
      <c r="EP704" s="1058"/>
      <c r="EQ704" s="1058"/>
      <c r="ER704" s="1058"/>
      <c r="ES704" s="1058"/>
      <c r="ET704" s="1058"/>
      <c r="EU704" s="1058"/>
      <c r="EV704" s="1058"/>
      <c r="EW704" s="1058"/>
      <c r="EX704" s="1058"/>
      <c r="EY704" s="1058"/>
      <c r="EZ704" s="1058"/>
      <c r="FA704" s="1058"/>
      <c r="FB704" s="1058"/>
      <c r="FC704" s="1058"/>
      <c r="FD704" s="1058"/>
      <c r="FE704" s="1058"/>
      <c r="FF704" s="1058"/>
      <c r="FG704" s="1058"/>
      <c r="FH704" s="1058"/>
      <c r="FI704" s="1058"/>
      <c r="FJ704" s="1058"/>
      <c r="FK704" s="1058"/>
      <c r="FL704" s="1058"/>
      <c r="FM704" s="1058"/>
      <c r="FN704" s="1058"/>
      <c r="FO704" s="1058"/>
      <c r="FP704" s="1058"/>
      <c r="FQ704" s="1058"/>
      <c r="FR704" s="1058"/>
      <c r="FS704" s="1058"/>
      <c r="FT704" s="1058"/>
      <c r="FU704" s="1058"/>
      <c r="FV704" s="1058"/>
      <c r="FW704" s="1058"/>
      <c r="FX704" s="1058"/>
      <c r="FY704" s="1058"/>
      <c r="FZ704" s="1058"/>
      <c r="GA704" s="1058"/>
      <c r="GB704" s="1058"/>
      <c r="GC704" s="1058"/>
      <c r="GD704" s="1058"/>
      <c r="GE704" s="1058"/>
      <c r="GF704" s="1058"/>
      <c r="GG704" s="1058"/>
      <c r="GH704" s="1058"/>
      <c r="GI704" s="1058"/>
      <c r="GJ704" s="1058"/>
      <c r="GK704" s="1058"/>
      <c r="GL704" s="1058"/>
      <c r="GM704" s="1058"/>
      <c r="GN704" s="1058"/>
      <c r="GO704" s="1058"/>
      <c r="GP704" s="1058"/>
      <c r="GQ704" s="1058"/>
      <c r="GR704" s="1058"/>
      <c r="GS704" s="1058"/>
      <c r="GT704" s="1058"/>
      <c r="GU704" s="1058"/>
      <c r="GV704" s="1058"/>
      <c r="GW704" s="1058"/>
      <c r="GX704" s="1058"/>
      <c r="GY704" s="1058"/>
      <c r="GZ704" s="1058"/>
      <c r="HA704" s="1058"/>
      <c r="HB704" s="1058"/>
      <c r="HC704" s="1058"/>
      <c r="HD704" s="1058"/>
      <c r="HE704" s="1058"/>
      <c r="HF704" s="1058"/>
      <c r="HG704" s="1058"/>
      <c r="HH704" s="1058"/>
      <c r="HI704" s="1058"/>
      <c r="HJ704" s="1058"/>
      <c r="HK704" s="1058"/>
      <c r="HL704" s="1058"/>
      <c r="HM704" s="1058"/>
      <c r="HN704" s="1058"/>
      <c r="HO704" s="1058"/>
      <c r="HP704" s="1058"/>
      <c r="HQ704" s="1058"/>
      <c r="HR704" s="1058"/>
      <c r="HS704" s="1058"/>
      <c r="HT704" s="1058"/>
      <c r="HU704" s="1058"/>
      <c r="HV704" s="1058"/>
      <c r="HW704" s="1058"/>
      <c r="HX704" s="1058"/>
      <c r="HY704" s="1058"/>
      <c r="HZ704" s="1058"/>
      <c r="IA704" s="1058"/>
      <c r="IB704" s="1058"/>
      <c r="IC704" s="1058"/>
      <c r="ID704" s="1058"/>
      <c r="IE704" s="1058"/>
      <c r="IF704" s="1058"/>
      <c r="IG704" s="1058"/>
      <c r="IH704" s="1058"/>
      <c r="II704" s="1058"/>
      <c r="IJ704" s="1058"/>
      <c r="IK704" s="1058"/>
      <c r="IL704" s="1058"/>
      <c r="IM704" s="1058"/>
      <c r="IN704" s="1058"/>
      <c r="IO704" s="1058"/>
      <c r="IP704" s="1058"/>
      <c r="IQ704" s="1058"/>
      <c r="IR704" s="1058"/>
    </row>
    <row r="705" spans="1:252">
      <c r="A705" s="1459"/>
      <c r="B705" s="1460"/>
      <c r="C705" s="1463"/>
      <c r="D705" s="1461" t="s">
        <v>856</v>
      </c>
      <c r="E705" s="1462">
        <v>1</v>
      </c>
      <c r="F705" s="1528"/>
      <c r="G705" s="1230">
        <f>+F705*E705</f>
        <v>0</v>
      </c>
      <c r="H705" s="1058"/>
      <c r="I705" s="1058"/>
      <c r="J705" s="1058"/>
      <c r="K705" s="1058"/>
      <c r="L705" s="1058"/>
      <c r="M705" s="1058"/>
      <c r="N705" s="1058"/>
      <c r="O705" s="1058"/>
      <c r="P705" s="1058"/>
      <c r="Q705" s="1058"/>
      <c r="R705" s="1058"/>
      <c r="S705" s="1058"/>
      <c r="T705" s="1058"/>
      <c r="U705" s="1058"/>
      <c r="V705" s="1058"/>
      <c r="W705" s="1058"/>
      <c r="X705" s="1058"/>
      <c r="Y705" s="1058"/>
      <c r="Z705" s="1058"/>
      <c r="AA705" s="1058"/>
      <c r="AB705" s="1058"/>
      <c r="AC705" s="1058"/>
      <c r="AD705" s="1058"/>
      <c r="AE705" s="1058"/>
      <c r="AF705" s="1058"/>
      <c r="AG705" s="1058"/>
      <c r="AH705" s="1058"/>
      <c r="AI705" s="1058"/>
      <c r="AJ705" s="1058"/>
      <c r="AK705" s="1058"/>
      <c r="AL705" s="1058"/>
      <c r="AM705" s="1058"/>
      <c r="AN705" s="1058"/>
      <c r="AO705" s="1058"/>
      <c r="AP705" s="1058"/>
      <c r="AQ705" s="1058"/>
      <c r="AR705" s="1058"/>
      <c r="AS705" s="1058"/>
      <c r="AT705" s="1058"/>
      <c r="AU705" s="1058"/>
      <c r="AV705" s="1058"/>
      <c r="AW705" s="1058"/>
      <c r="AX705" s="1058"/>
      <c r="AY705" s="1058"/>
      <c r="AZ705" s="1058"/>
      <c r="BA705" s="1058"/>
      <c r="BB705" s="1058"/>
      <c r="BC705" s="1058"/>
      <c r="BD705" s="1058"/>
      <c r="BE705" s="1058"/>
      <c r="BF705" s="1058"/>
      <c r="BG705" s="1058"/>
      <c r="BH705" s="1058"/>
      <c r="BI705" s="1058"/>
      <c r="BJ705" s="1058"/>
      <c r="BK705" s="1058"/>
      <c r="BL705" s="1058"/>
      <c r="BM705" s="1058"/>
      <c r="BN705" s="1058"/>
      <c r="BO705" s="1058"/>
      <c r="BP705" s="1058"/>
      <c r="BQ705" s="1058"/>
      <c r="BR705" s="1058"/>
      <c r="BS705" s="1058"/>
      <c r="BT705" s="1058"/>
      <c r="BU705" s="1058"/>
      <c r="BV705" s="1058"/>
      <c r="BW705" s="1058"/>
      <c r="BX705" s="1058"/>
      <c r="BY705" s="1058"/>
      <c r="BZ705" s="1058"/>
      <c r="CA705" s="1058"/>
      <c r="CB705" s="1058"/>
      <c r="CC705" s="1058"/>
      <c r="CD705" s="1058"/>
      <c r="CE705" s="1058"/>
      <c r="CF705" s="1058"/>
      <c r="CG705" s="1058"/>
      <c r="CH705" s="1058"/>
      <c r="CI705" s="1058"/>
      <c r="CJ705" s="1058"/>
      <c r="CK705" s="1058"/>
      <c r="CL705" s="1058"/>
      <c r="CM705" s="1058"/>
      <c r="CN705" s="1058"/>
      <c r="CO705" s="1058"/>
      <c r="CP705" s="1058"/>
      <c r="CQ705" s="1058"/>
      <c r="CR705" s="1058"/>
      <c r="CS705" s="1058"/>
      <c r="CT705" s="1058"/>
      <c r="CU705" s="1058"/>
      <c r="CV705" s="1058"/>
      <c r="CW705" s="1058"/>
      <c r="CX705" s="1058"/>
      <c r="CY705" s="1058"/>
      <c r="CZ705" s="1058"/>
      <c r="DA705" s="1058"/>
      <c r="DB705" s="1058"/>
      <c r="DC705" s="1058"/>
      <c r="DD705" s="1058"/>
      <c r="DE705" s="1058"/>
      <c r="DF705" s="1058"/>
      <c r="DG705" s="1058"/>
      <c r="DH705" s="1058"/>
      <c r="DI705" s="1058"/>
      <c r="DJ705" s="1058"/>
      <c r="DK705" s="1058"/>
      <c r="DL705" s="1058"/>
      <c r="DM705" s="1058"/>
      <c r="DN705" s="1058"/>
      <c r="DO705" s="1058"/>
      <c r="DP705" s="1058"/>
      <c r="DQ705" s="1058"/>
      <c r="DR705" s="1058"/>
      <c r="DS705" s="1058"/>
      <c r="DT705" s="1058"/>
      <c r="DU705" s="1058"/>
      <c r="DV705" s="1058"/>
      <c r="DW705" s="1058"/>
      <c r="DX705" s="1058"/>
      <c r="DY705" s="1058"/>
      <c r="DZ705" s="1058"/>
      <c r="EA705" s="1058"/>
      <c r="EB705" s="1058"/>
      <c r="EC705" s="1058"/>
      <c r="ED705" s="1058"/>
      <c r="EE705" s="1058"/>
      <c r="EF705" s="1058"/>
      <c r="EG705" s="1058"/>
      <c r="EH705" s="1058"/>
      <c r="EI705" s="1058"/>
      <c r="EJ705" s="1058"/>
      <c r="EK705" s="1058"/>
      <c r="EL705" s="1058"/>
      <c r="EM705" s="1058"/>
      <c r="EN705" s="1058"/>
      <c r="EO705" s="1058"/>
      <c r="EP705" s="1058"/>
      <c r="EQ705" s="1058"/>
      <c r="ER705" s="1058"/>
      <c r="ES705" s="1058"/>
      <c r="ET705" s="1058"/>
      <c r="EU705" s="1058"/>
      <c r="EV705" s="1058"/>
      <c r="EW705" s="1058"/>
      <c r="EX705" s="1058"/>
      <c r="EY705" s="1058"/>
      <c r="EZ705" s="1058"/>
      <c r="FA705" s="1058"/>
      <c r="FB705" s="1058"/>
      <c r="FC705" s="1058"/>
      <c r="FD705" s="1058"/>
      <c r="FE705" s="1058"/>
      <c r="FF705" s="1058"/>
      <c r="FG705" s="1058"/>
      <c r="FH705" s="1058"/>
      <c r="FI705" s="1058"/>
      <c r="FJ705" s="1058"/>
      <c r="FK705" s="1058"/>
      <c r="FL705" s="1058"/>
      <c r="FM705" s="1058"/>
      <c r="FN705" s="1058"/>
      <c r="FO705" s="1058"/>
      <c r="FP705" s="1058"/>
      <c r="FQ705" s="1058"/>
      <c r="FR705" s="1058"/>
      <c r="FS705" s="1058"/>
      <c r="FT705" s="1058"/>
      <c r="FU705" s="1058"/>
      <c r="FV705" s="1058"/>
      <c r="FW705" s="1058"/>
      <c r="FX705" s="1058"/>
      <c r="FY705" s="1058"/>
      <c r="FZ705" s="1058"/>
      <c r="GA705" s="1058"/>
      <c r="GB705" s="1058"/>
      <c r="GC705" s="1058"/>
      <c r="GD705" s="1058"/>
      <c r="GE705" s="1058"/>
      <c r="GF705" s="1058"/>
      <c r="GG705" s="1058"/>
      <c r="GH705" s="1058"/>
      <c r="GI705" s="1058"/>
      <c r="GJ705" s="1058"/>
      <c r="GK705" s="1058"/>
      <c r="GL705" s="1058"/>
      <c r="GM705" s="1058"/>
      <c r="GN705" s="1058"/>
      <c r="GO705" s="1058"/>
      <c r="GP705" s="1058"/>
      <c r="GQ705" s="1058"/>
      <c r="GR705" s="1058"/>
      <c r="GS705" s="1058"/>
      <c r="GT705" s="1058"/>
      <c r="GU705" s="1058"/>
      <c r="GV705" s="1058"/>
      <c r="GW705" s="1058"/>
      <c r="GX705" s="1058"/>
      <c r="GY705" s="1058"/>
      <c r="GZ705" s="1058"/>
      <c r="HA705" s="1058"/>
      <c r="HB705" s="1058"/>
      <c r="HC705" s="1058"/>
      <c r="HD705" s="1058"/>
      <c r="HE705" s="1058"/>
      <c r="HF705" s="1058"/>
      <c r="HG705" s="1058"/>
      <c r="HH705" s="1058"/>
      <c r="HI705" s="1058"/>
      <c r="HJ705" s="1058"/>
      <c r="HK705" s="1058"/>
      <c r="HL705" s="1058"/>
      <c r="HM705" s="1058"/>
      <c r="HN705" s="1058"/>
      <c r="HO705" s="1058"/>
      <c r="HP705" s="1058"/>
      <c r="HQ705" s="1058"/>
      <c r="HR705" s="1058"/>
      <c r="HS705" s="1058"/>
      <c r="HT705" s="1058"/>
      <c r="HU705" s="1058"/>
      <c r="HV705" s="1058"/>
      <c r="HW705" s="1058"/>
      <c r="HX705" s="1058"/>
      <c r="HY705" s="1058"/>
      <c r="HZ705" s="1058"/>
      <c r="IA705" s="1058"/>
      <c r="IB705" s="1058"/>
      <c r="IC705" s="1058"/>
      <c r="ID705" s="1058"/>
      <c r="IE705" s="1058"/>
      <c r="IF705" s="1058"/>
      <c r="IG705" s="1058"/>
      <c r="IH705" s="1058"/>
      <c r="II705" s="1058"/>
      <c r="IJ705" s="1058"/>
      <c r="IK705" s="1058"/>
      <c r="IL705" s="1058"/>
      <c r="IM705" s="1058"/>
      <c r="IN705" s="1058"/>
      <c r="IO705" s="1058"/>
      <c r="IP705" s="1058"/>
      <c r="IQ705" s="1058"/>
      <c r="IR705" s="1058"/>
    </row>
    <row r="706" spans="1:252">
      <c r="A706" s="1421"/>
      <c r="B706" s="1430"/>
      <c r="C706" s="1419"/>
      <c r="D706" s="1450"/>
      <c r="E706" s="1451"/>
      <c r="F706" s="1532"/>
      <c r="G706" s="1466"/>
      <c r="H706" s="1058"/>
      <c r="I706" s="1058"/>
      <c r="J706" s="1058"/>
      <c r="K706" s="1058"/>
      <c r="L706" s="1058"/>
      <c r="M706" s="1058"/>
      <c r="N706" s="1058"/>
      <c r="O706" s="1058"/>
      <c r="P706" s="1058"/>
      <c r="Q706" s="1058"/>
      <c r="R706" s="1058"/>
      <c r="S706" s="1058"/>
      <c r="T706" s="1058"/>
      <c r="U706" s="1058"/>
      <c r="V706" s="1058"/>
      <c r="W706" s="1058"/>
      <c r="X706" s="1058"/>
      <c r="Y706" s="1058"/>
      <c r="Z706" s="1058"/>
      <c r="AA706" s="1058"/>
      <c r="AB706" s="1058"/>
      <c r="AC706" s="1058"/>
      <c r="AD706" s="1058"/>
      <c r="AE706" s="1058"/>
      <c r="AF706" s="1058"/>
      <c r="AG706" s="1058"/>
      <c r="AH706" s="1058"/>
      <c r="AI706" s="1058"/>
      <c r="AJ706" s="1058"/>
      <c r="AK706" s="1058"/>
      <c r="AL706" s="1058"/>
      <c r="AM706" s="1058"/>
      <c r="AN706" s="1058"/>
      <c r="AO706" s="1058"/>
      <c r="AP706" s="1058"/>
      <c r="AQ706" s="1058"/>
      <c r="AR706" s="1058"/>
      <c r="AS706" s="1058"/>
      <c r="AT706" s="1058"/>
      <c r="AU706" s="1058"/>
      <c r="AV706" s="1058"/>
      <c r="AW706" s="1058"/>
      <c r="AX706" s="1058"/>
      <c r="AY706" s="1058"/>
      <c r="AZ706" s="1058"/>
      <c r="BA706" s="1058"/>
      <c r="BB706" s="1058"/>
      <c r="BC706" s="1058"/>
      <c r="BD706" s="1058"/>
      <c r="BE706" s="1058"/>
      <c r="BF706" s="1058"/>
      <c r="BG706" s="1058"/>
      <c r="BH706" s="1058"/>
      <c r="BI706" s="1058"/>
      <c r="BJ706" s="1058"/>
      <c r="BK706" s="1058"/>
      <c r="BL706" s="1058"/>
      <c r="BM706" s="1058"/>
      <c r="BN706" s="1058"/>
      <c r="BO706" s="1058"/>
      <c r="BP706" s="1058"/>
      <c r="BQ706" s="1058"/>
      <c r="BR706" s="1058"/>
      <c r="BS706" s="1058"/>
      <c r="BT706" s="1058"/>
      <c r="BU706" s="1058"/>
      <c r="BV706" s="1058"/>
      <c r="BW706" s="1058"/>
      <c r="BX706" s="1058"/>
      <c r="BY706" s="1058"/>
      <c r="BZ706" s="1058"/>
      <c r="CA706" s="1058"/>
      <c r="CB706" s="1058"/>
      <c r="CC706" s="1058"/>
      <c r="CD706" s="1058"/>
      <c r="CE706" s="1058"/>
      <c r="CF706" s="1058"/>
      <c r="CG706" s="1058"/>
      <c r="CH706" s="1058"/>
      <c r="CI706" s="1058"/>
      <c r="CJ706" s="1058"/>
      <c r="CK706" s="1058"/>
      <c r="CL706" s="1058"/>
      <c r="CM706" s="1058"/>
      <c r="CN706" s="1058"/>
      <c r="CO706" s="1058"/>
      <c r="CP706" s="1058"/>
      <c r="CQ706" s="1058"/>
      <c r="CR706" s="1058"/>
      <c r="CS706" s="1058"/>
      <c r="CT706" s="1058"/>
      <c r="CU706" s="1058"/>
      <c r="CV706" s="1058"/>
      <c r="CW706" s="1058"/>
      <c r="CX706" s="1058"/>
      <c r="CY706" s="1058"/>
      <c r="CZ706" s="1058"/>
      <c r="DA706" s="1058"/>
      <c r="DB706" s="1058"/>
      <c r="DC706" s="1058"/>
      <c r="DD706" s="1058"/>
      <c r="DE706" s="1058"/>
      <c r="DF706" s="1058"/>
      <c r="DG706" s="1058"/>
      <c r="DH706" s="1058"/>
      <c r="DI706" s="1058"/>
      <c r="DJ706" s="1058"/>
      <c r="DK706" s="1058"/>
      <c r="DL706" s="1058"/>
      <c r="DM706" s="1058"/>
      <c r="DN706" s="1058"/>
      <c r="DO706" s="1058"/>
      <c r="DP706" s="1058"/>
      <c r="DQ706" s="1058"/>
      <c r="DR706" s="1058"/>
      <c r="DS706" s="1058"/>
      <c r="DT706" s="1058"/>
      <c r="DU706" s="1058"/>
      <c r="DV706" s="1058"/>
      <c r="DW706" s="1058"/>
      <c r="DX706" s="1058"/>
      <c r="DY706" s="1058"/>
      <c r="DZ706" s="1058"/>
      <c r="EA706" s="1058"/>
      <c r="EB706" s="1058"/>
      <c r="EC706" s="1058"/>
      <c r="ED706" s="1058"/>
      <c r="EE706" s="1058"/>
      <c r="EF706" s="1058"/>
      <c r="EG706" s="1058"/>
      <c r="EH706" s="1058"/>
      <c r="EI706" s="1058"/>
      <c r="EJ706" s="1058"/>
      <c r="EK706" s="1058"/>
      <c r="EL706" s="1058"/>
      <c r="EM706" s="1058"/>
      <c r="EN706" s="1058"/>
      <c r="EO706" s="1058"/>
      <c r="EP706" s="1058"/>
      <c r="EQ706" s="1058"/>
      <c r="ER706" s="1058"/>
      <c r="ES706" s="1058"/>
      <c r="ET706" s="1058"/>
      <c r="EU706" s="1058"/>
      <c r="EV706" s="1058"/>
      <c r="EW706" s="1058"/>
      <c r="EX706" s="1058"/>
      <c r="EY706" s="1058"/>
      <c r="EZ706" s="1058"/>
      <c r="FA706" s="1058"/>
      <c r="FB706" s="1058"/>
      <c r="FC706" s="1058"/>
      <c r="FD706" s="1058"/>
      <c r="FE706" s="1058"/>
      <c r="FF706" s="1058"/>
      <c r="FG706" s="1058"/>
      <c r="FH706" s="1058"/>
      <c r="FI706" s="1058"/>
      <c r="FJ706" s="1058"/>
      <c r="FK706" s="1058"/>
      <c r="FL706" s="1058"/>
      <c r="FM706" s="1058"/>
      <c r="FN706" s="1058"/>
      <c r="FO706" s="1058"/>
      <c r="FP706" s="1058"/>
      <c r="FQ706" s="1058"/>
      <c r="FR706" s="1058"/>
      <c r="FS706" s="1058"/>
      <c r="FT706" s="1058"/>
      <c r="FU706" s="1058"/>
      <c r="FV706" s="1058"/>
      <c r="FW706" s="1058"/>
      <c r="FX706" s="1058"/>
      <c r="FY706" s="1058"/>
      <c r="FZ706" s="1058"/>
      <c r="GA706" s="1058"/>
      <c r="GB706" s="1058"/>
      <c r="GC706" s="1058"/>
      <c r="GD706" s="1058"/>
      <c r="GE706" s="1058"/>
      <c r="GF706" s="1058"/>
      <c r="GG706" s="1058"/>
      <c r="GH706" s="1058"/>
      <c r="GI706" s="1058"/>
      <c r="GJ706" s="1058"/>
      <c r="GK706" s="1058"/>
      <c r="GL706" s="1058"/>
      <c r="GM706" s="1058"/>
      <c r="GN706" s="1058"/>
      <c r="GO706" s="1058"/>
      <c r="GP706" s="1058"/>
      <c r="GQ706" s="1058"/>
      <c r="GR706" s="1058"/>
      <c r="GS706" s="1058"/>
      <c r="GT706" s="1058"/>
      <c r="GU706" s="1058"/>
      <c r="GV706" s="1058"/>
      <c r="GW706" s="1058"/>
      <c r="GX706" s="1058"/>
      <c r="GY706" s="1058"/>
      <c r="GZ706" s="1058"/>
      <c r="HA706" s="1058"/>
      <c r="HB706" s="1058"/>
      <c r="HC706" s="1058"/>
      <c r="HD706" s="1058"/>
      <c r="HE706" s="1058"/>
      <c r="HF706" s="1058"/>
      <c r="HG706" s="1058"/>
      <c r="HH706" s="1058"/>
      <c r="HI706" s="1058"/>
      <c r="HJ706" s="1058"/>
      <c r="HK706" s="1058"/>
      <c r="HL706" s="1058"/>
      <c r="HM706" s="1058"/>
      <c r="HN706" s="1058"/>
      <c r="HO706" s="1058"/>
      <c r="HP706" s="1058"/>
      <c r="HQ706" s="1058"/>
      <c r="HR706" s="1058"/>
      <c r="HS706" s="1058"/>
      <c r="HT706" s="1058"/>
      <c r="HU706" s="1058"/>
      <c r="HV706" s="1058"/>
      <c r="HW706" s="1058"/>
      <c r="HX706" s="1058"/>
      <c r="HY706" s="1058"/>
      <c r="HZ706" s="1058"/>
      <c r="IA706" s="1058"/>
      <c r="IB706" s="1058"/>
      <c r="IC706" s="1058"/>
      <c r="ID706" s="1058"/>
      <c r="IE706" s="1058"/>
      <c r="IF706" s="1058"/>
      <c r="IG706" s="1058"/>
      <c r="IH706" s="1058"/>
      <c r="II706" s="1058"/>
      <c r="IJ706" s="1058"/>
      <c r="IK706" s="1058"/>
      <c r="IL706" s="1058"/>
      <c r="IM706" s="1058"/>
      <c r="IN706" s="1058"/>
      <c r="IO706" s="1058"/>
      <c r="IP706" s="1058"/>
      <c r="IQ706" s="1058"/>
      <c r="IR706" s="1058"/>
    </row>
    <row r="707" spans="1:252">
      <c r="A707" s="1421" t="s">
        <v>1443</v>
      </c>
      <c r="B707" s="1467" t="s">
        <v>1572</v>
      </c>
      <c r="C707" s="1423"/>
      <c r="D707" s="703"/>
      <c r="E707" s="703"/>
      <c r="F707" s="1532"/>
      <c r="G707" s="1466"/>
      <c r="H707" s="1058"/>
      <c r="I707" s="1058"/>
      <c r="J707" s="1058"/>
      <c r="K707" s="1058"/>
      <c r="L707" s="1058"/>
      <c r="M707" s="1058"/>
      <c r="N707" s="1058"/>
      <c r="O707" s="1058"/>
      <c r="P707" s="1058"/>
      <c r="Q707" s="1058"/>
      <c r="R707" s="1058"/>
      <c r="S707" s="1058"/>
      <c r="T707" s="1058"/>
      <c r="U707" s="1058"/>
      <c r="V707" s="1058"/>
      <c r="W707" s="1058"/>
      <c r="X707" s="1058"/>
      <c r="Y707" s="1058"/>
      <c r="Z707" s="1058"/>
      <c r="AA707" s="1058"/>
      <c r="AB707" s="1058"/>
      <c r="AC707" s="1058"/>
      <c r="AD707" s="1058"/>
      <c r="AE707" s="1058"/>
      <c r="AF707" s="1058"/>
      <c r="AG707" s="1058"/>
      <c r="AH707" s="1058"/>
      <c r="AI707" s="1058"/>
      <c r="AJ707" s="1058"/>
      <c r="AK707" s="1058"/>
      <c r="AL707" s="1058"/>
      <c r="AM707" s="1058"/>
      <c r="AN707" s="1058"/>
      <c r="AO707" s="1058"/>
      <c r="AP707" s="1058"/>
      <c r="AQ707" s="1058"/>
      <c r="AR707" s="1058"/>
      <c r="AS707" s="1058"/>
      <c r="AT707" s="1058"/>
      <c r="AU707" s="1058"/>
      <c r="AV707" s="1058"/>
      <c r="AW707" s="1058"/>
      <c r="AX707" s="1058"/>
      <c r="AY707" s="1058"/>
      <c r="AZ707" s="1058"/>
      <c r="BA707" s="1058"/>
      <c r="BB707" s="1058"/>
      <c r="BC707" s="1058"/>
      <c r="BD707" s="1058"/>
      <c r="BE707" s="1058"/>
      <c r="BF707" s="1058"/>
      <c r="BG707" s="1058"/>
      <c r="BH707" s="1058"/>
      <c r="BI707" s="1058"/>
      <c r="BJ707" s="1058"/>
      <c r="BK707" s="1058"/>
      <c r="BL707" s="1058"/>
      <c r="BM707" s="1058"/>
      <c r="BN707" s="1058"/>
      <c r="BO707" s="1058"/>
      <c r="BP707" s="1058"/>
      <c r="BQ707" s="1058"/>
      <c r="BR707" s="1058"/>
      <c r="BS707" s="1058"/>
      <c r="BT707" s="1058"/>
      <c r="BU707" s="1058"/>
      <c r="BV707" s="1058"/>
      <c r="BW707" s="1058"/>
      <c r="BX707" s="1058"/>
      <c r="BY707" s="1058"/>
      <c r="BZ707" s="1058"/>
      <c r="CA707" s="1058"/>
      <c r="CB707" s="1058"/>
      <c r="CC707" s="1058"/>
      <c r="CD707" s="1058"/>
      <c r="CE707" s="1058"/>
      <c r="CF707" s="1058"/>
      <c r="CG707" s="1058"/>
      <c r="CH707" s="1058"/>
      <c r="CI707" s="1058"/>
      <c r="CJ707" s="1058"/>
      <c r="CK707" s="1058"/>
      <c r="CL707" s="1058"/>
      <c r="CM707" s="1058"/>
      <c r="CN707" s="1058"/>
      <c r="CO707" s="1058"/>
      <c r="CP707" s="1058"/>
      <c r="CQ707" s="1058"/>
      <c r="CR707" s="1058"/>
      <c r="CS707" s="1058"/>
      <c r="CT707" s="1058"/>
      <c r="CU707" s="1058"/>
      <c r="CV707" s="1058"/>
      <c r="CW707" s="1058"/>
      <c r="CX707" s="1058"/>
      <c r="CY707" s="1058"/>
      <c r="CZ707" s="1058"/>
      <c r="DA707" s="1058"/>
      <c r="DB707" s="1058"/>
      <c r="DC707" s="1058"/>
      <c r="DD707" s="1058"/>
      <c r="DE707" s="1058"/>
      <c r="DF707" s="1058"/>
      <c r="DG707" s="1058"/>
      <c r="DH707" s="1058"/>
      <c r="DI707" s="1058"/>
      <c r="DJ707" s="1058"/>
      <c r="DK707" s="1058"/>
      <c r="DL707" s="1058"/>
      <c r="DM707" s="1058"/>
      <c r="DN707" s="1058"/>
      <c r="DO707" s="1058"/>
      <c r="DP707" s="1058"/>
      <c r="DQ707" s="1058"/>
      <c r="DR707" s="1058"/>
      <c r="DS707" s="1058"/>
      <c r="DT707" s="1058"/>
      <c r="DU707" s="1058"/>
      <c r="DV707" s="1058"/>
      <c r="DW707" s="1058"/>
      <c r="DX707" s="1058"/>
      <c r="DY707" s="1058"/>
      <c r="DZ707" s="1058"/>
      <c r="EA707" s="1058"/>
      <c r="EB707" s="1058"/>
      <c r="EC707" s="1058"/>
      <c r="ED707" s="1058"/>
      <c r="EE707" s="1058"/>
      <c r="EF707" s="1058"/>
      <c r="EG707" s="1058"/>
      <c r="EH707" s="1058"/>
      <c r="EI707" s="1058"/>
      <c r="EJ707" s="1058"/>
      <c r="EK707" s="1058"/>
      <c r="EL707" s="1058"/>
      <c r="EM707" s="1058"/>
      <c r="EN707" s="1058"/>
      <c r="EO707" s="1058"/>
      <c r="EP707" s="1058"/>
      <c r="EQ707" s="1058"/>
      <c r="ER707" s="1058"/>
      <c r="ES707" s="1058"/>
      <c r="ET707" s="1058"/>
      <c r="EU707" s="1058"/>
      <c r="EV707" s="1058"/>
      <c r="EW707" s="1058"/>
      <c r="EX707" s="1058"/>
      <c r="EY707" s="1058"/>
      <c r="EZ707" s="1058"/>
      <c r="FA707" s="1058"/>
      <c r="FB707" s="1058"/>
      <c r="FC707" s="1058"/>
      <c r="FD707" s="1058"/>
      <c r="FE707" s="1058"/>
      <c r="FF707" s="1058"/>
      <c r="FG707" s="1058"/>
      <c r="FH707" s="1058"/>
      <c r="FI707" s="1058"/>
      <c r="FJ707" s="1058"/>
      <c r="FK707" s="1058"/>
      <c r="FL707" s="1058"/>
      <c r="FM707" s="1058"/>
      <c r="FN707" s="1058"/>
      <c r="FO707" s="1058"/>
      <c r="FP707" s="1058"/>
      <c r="FQ707" s="1058"/>
      <c r="FR707" s="1058"/>
      <c r="FS707" s="1058"/>
      <c r="FT707" s="1058"/>
      <c r="FU707" s="1058"/>
      <c r="FV707" s="1058"/>
      <c r="FW707" s="1058"/>
      <c r="FX707" s="1058"/>
      <c r="FY707" s="1058"/>
      <c r="FZ707" s="1058"/>
      <c r="GA707" s="1058"/>
      <c r="GB707" s="1058"/>
      <c r="GC707" s="1058"/>
      <c r="GD707" s="1058"/>
      <c r="GE707" s="1058"/>
      <c r="GF707" s="1058"/>
      <c r="GG707" s="1058"/>
      <c r="GH707" s="1058"/>
      <c r="GI707" s="1058"/>
      <c r="GJ707" s="1058"/>
      <c r="GK707" s="1058"/>
      <c r="GL707" s="1058"/>
      <c r="GM707" s="1058"/>
      <c r="GN707" s="1058"/>
      <c r="GO707" s="1058"/>
      <c r="GP707" s="1058"/>
      <c r="GQ707" s="1058"/>
      <c r="GR707" s="1058"/>
      <c r="GS707" s="1058"/>
      <c r="GT707" s="1058"/>
      <c r="GU707" s="1058"/>
      <c r="GV707" s="1058"/>
      <c r="GW707" s="1058"/>
      <c r="GX707" s="1058"/>
      <c r="GY707" s="1058"/>
      <c r="GZ707" s="1058"/>
      <c r="HA707" s="1058"/>
      <c r="HB707" s="1058"/>
      <c r="HC707" s="1058"/>
      <c r="HD707" s="1058"/>
      <c r="HE707" s="1058"/>
      <c r="HF707" s="1058"/>
      <c r="HG707" s="1058"/>
      <c r="HH707" s="1058"/>
      <c r="HI707" s="1058"/>
      <c r="HJ707" s="1058"/>
      <c r="HK707" s="1058"/>
      <c r="HL707" s="1058"/>
      <c r="HM707" s="1058"/>
      <c r="HN707" s="1058"/>
      <c r="HO707" s="1058"/>
      <c r="HP707" s="1058"/>
      <c r="HQ707" s="1058"/>
      <c r="HR707" s="1058"/>
      <c r="HS707" s="1058"/>
      <c r="HT707" s="1058"/>
      <c r="HU707" s="1058"/>
      <c r="HV707" s="1058"/>
      <c r="HW707" s="1058"/>
      <c r="HX707" s="1058"/>
      <c r="HY707" s="1058"/>
      <c r="HZ707" s="1058"/>
      <c r="IA707" s="1058"/>
      <c r="IB707" s="1058"/>
      <c r="IC707" s="1058"/>
      <c r="ID707" s="1058"/>
      <c r="IE707" s="1058"/>
      <c r="IF707" s="1058"/>
      <c r="IG707" s="1058"/>
      <c r="IH707" s="1058"/>
      <c r="II707" s="1058"/>
      <c r="IJ707" s="1058"/>
      <c r="IK707" s="1058"/>
      <c r="IL707" s="1058"/>
      <c r="IM707" s="1058"/>
      <c r="IN707" s="1058"/>
      <c r="IO707" s="1058"/>
      <c r="IP707" s="1058"/>
      <c r="IQ707" s="1058"/>
      <c r="IR707" s="1058"/>
    </row>
    <row r="708" spans="1:252" ht="25.5">
      <c r="A708" s="1421"/>
      <c r="B708" s="1467" t="s">
        <v>1593</v>
      </c>
      <c r="C708" s="1423"/>
      <c r="D708" s="703"/>
      <c r="E708" s="703"/>
      <c r="F708" s="1532"/>
      <c r="G708" s="1466"/>
      <c r="H708" s="1058"/>
      <c r="I708" s="1058"/>
      <c r="J708" s="1058"/>
      <c r="K708" s="1058"/>
      <c r="L708" s="1058"/>
      <c r="M708" s="1058"/>
      <c r="N708" s="1058"/>
      <c r="O708" s="1058"/>
      <c r="P708" s="1058"/>
      <c r="Q708" s="1058"/>
      <c r="R708" s="1058"/>
      <c r="S708" s="1058"/>
      <c r="T708" s="1058"/>
      <c r="U708" s="1058"/>
      <c r="V708" s="1058"/>
      <c r="W708" s="1058"/>
      <c r="X708" s="1058"/>
      <c r="Y708" s="1058"/>
      <c r="Z708" s="1058"/>
      <c r="AA708" s="1058"/>
      <c r="AB708" s="1058"/>
      <c r="AC708" s="1058"/>
      <c r="AD708" s="1058"/>
      <c r="AE708" s="1058"/>
      <c r="AF708" s="1058"/>
      <c r="AG708" s="1058"/>
      <c r="AH708" s="1058"/>
      <c r="AI708" s="1058"/>
      <c r="AJ708" s="1058"/>
      <c r="AK708" s="1058"/>
      <c r="AL708" s="1058"/>
      <c r="AM708" s="1058"/>
      <c r="AN708" s="1058"/>
      <c r="AO708" s="1058"/>
      <c r="AP708" s="1058"/>
      <c r="AQ708" s="1058"/>
      <c r="AR708" s="1058"/>
      <c r="AS708" s="1058"/>
      <c r="AT708" s="1058"/>
      <c r="AU708" s="1058"/>
      <c r="AV708" s="1058"/>
      <c r="AW708" s="1058"/>
      <c r="AX708" s="1058"/>
      <c r="AY708" s="1058"/>
      <c r="AZ708" s="1058"/>
      <c r="BA708" s="1058"/>
      <c r="BB708" s="1058"/>
      <c r="BC708" s="1058"/>
      <c r="BD708" s="1058"/>
      <c r="BE708" s="1058"/>
      <c r="BF708" s="1058"/>
      <c r="BG708" s="1058"/>
      <c r="BH708" s="1058"/>
      <c r="BI708" s="1058"/>
      <c r="BJ708" s="1058"/>
      <c r="BK708" s="1058"/>
      <c r="BL708" s="1058"/>
      <c r="BM708" s="1058"/>
      <c r="BN708" s="1058"/>
      <c r="BO708" s="1058"/>
      <c r="BP708" s="1058"/>
      <c r="BQ708" s="1058"/>
      <c r="BR708" s="1058"/>
      <c r="BS708" s="1058"/>
      <c r="BT708" s="1058"/>
      <c r="BU708" s="1058"/>
      <c r="BV708" s="1058"/>
      <c r="BW708" s="1058"/>
      <c r="BX708" s="1058"/>
      <c r="BY708" s="1058"/>
      <c r="BZ708" s="1058"/>
      <c r="CA708" s="1058"/>
      <c r="CB708" s="1058"/>
      <c r="CC708" s="1058"/>
      <c r="CD708" s="1058"/>
      <c r="CE708" s="1058"/>
      <c r="CF708" s="1058"/>
      <c r="CG708" s="1058"/>
      <c r="CH708" s="1058"/>
      <c r="CI708" s="1058"/>
      <c r="CJ708" s="1058"/>
      <c r="CK708" s="1058"/>
      <c r="CL708" s="1058"/>
      <c r="CM708" s="1058"/>
      <c r="CN708" s="1058"/>
      <c r="CO708" s="1058"/>
      <c r="CP708" s="1058"/>
      <c r="CQ708" s="1058"/>
      <c r="CR708" s="1058"/>
      <c r="CS708" s="1058"/>
      <c r="CT708" s="1058"/>
      <c r="CU708" s="1058"/>
      <c r="CV708" s="1058"/>
      <c r="CW708" s="1058"/>
      <c r="CX708" s="1058"/>
      <c r="CY708" s="1058"/>
      <c r="CZ708" s="1058"/>
      <c r="DA708" s="1058"/>
      <c r="DB708" s="1058"/>
      <c r="DC708" s="1058"/>
      <c r="DD708" s="1058"/>
      <c r="DE708" s="1058"/>
      <c r="DF708" s="1058"/>
      <c r="DG708" s="1058"/>
      <c r="DH708" s="1058"/>
      <c r="DI708" s="1058"/>
      <c r="DJ708" s="1058"/>
      <c r="DK708" s="1058"/>
      <c r="DL708" s="1058"/>
      <c r="DM708" s="1058"/>
      <c r="DN708" s="1058"/>
      <c r="DO708" s="1058"/>
      <c r="DP708" s="1058"/>
      <c r="DQ708" s="1058"/>
      <c r="DR708" s="1058"/>
      <c r="DS708" s="1058"/>
      <c r="DT708" s="1058"/>
      <c r="DU708" s="1058"/>
      <c r="DV708" s="1058"/>
      <c r="DW708" s="1058"/>
      <c r="DX708" s="1058"/>
      <c r="DY708" s="1058"/>
      <c r="DZ708" s="1058"/>
      <c r="EA708" s="1058"/>
      <c r="EB708" s="1058"/>
      <c r="EC708" s="1058"/>
      <c r="ED708" s="1058"/>
      <c r="EE708" s="1058"/>
      <c r="EF708" s="1058"/>
      <c r="EG708" s="1058"/>
      <c r="EH708" s="1058"/>
      <c r="EI708" s="1058"/>
      <c r="EJ708" s="1058"/>
      <c r="EK708" s="1058"/>
      <c r="EL708" s="1058"/>
      <c r="EM708" s="1058"/>
      <c r="EN708" s="1058"/>
      <c r="EO708" s="1058"/>
      <c r="EP708" s="1058"/>
      <c r="EQ708" s="1058"/>
      <c r="ER708" s="1058"/>
      <c r="ES708" s="1058"/>
      <c r="ET708" s="1058"/>
      <c r="EU708" s="1058"/>
      <c r="EV708" s="1058"/>
      <c r="EW708" s="1058"/>
      <c r="EX708" s="1058"/>
      <c r="EY708" s="1058"/>
      <c r="EZ708" s="1058"/>
      <c r="FA708" s="1058"/>
      <c r="FB708" s="1058"/>
      <c r="FC708" s="1058"/>
      <c r="FD708" s="1058"/>
      <c r="FE708" s="1058"/>
      <c r="FF708" s="1058"/>
      <c r="FG708" s="1058"/>
      <c r="FH708" s="1058"/>
      <c r="FI708" s="1058"/>
      <c r="FJ708" s="1058"/>
      <c r="FK708" s="1058"/>
      <c r="FL708" s="1058"/>
      <c r="FM708" s="1058"/>
      <c r="FN708" s="1058"/>
      <c r="FO708" s="1058"/>
      <c r="FP708" s="1058"/>
      <c r="FQ708" s="1058"/>
      <c r="FR708" s="1058"/>
      <c r="FS708" s="1058"/>
      <c r="FT708" s="1058"/>
      <c r="FU708" s="1058"/>
      <c r="FV708" s="1058"/>
      <c r="FW708" s="1058"/>
      <c r="FX708" s="1058"/>
      <c r="FY708" s="1058"/>
      <c r="FZ708" s="1058"/>
      <c r="GA708" s="1058"/>
      <c r="GB708" s="1058"/>
      <c r="GC708" s="1058"/>
      <c r="GD708" s="1058"/>
      <c r="GE708" s="1058"/>
      <c r="GF708" s="1058"/>
      <c r="GG708" s="1058"/>
      <c r="GH708" s="1058"/>
      <c r="GI708" s="1058"/>
      <c r="GJ708" s="1058"/>
      <c r="GK708" s="1058"/>
      <c r="GL708" s="1058"/>
      <c r="GM708" s="1058"/>
      <c r="GN708" s="1058"/>
      <c r="GO708" s="1058"/>
      <c r="GP708" s="1058"/>
      <c r="GQ708" s="1058"/>
      <c r="GR708" s="1058"/>
      <c r="GS708" s="1058"/>
      <c r="GT708" s="1058"/>
      <c r="GU708" s="1058"/>
      <c r="GV708" s="1058"/>
      <c r="GW708" s="1058"/>
      <c r="GX708" s="1058"/>
      <c r="GY708" s="1058"/>
      <c r="GZ708" s="1058"/>
      <c r="HA708" s="1058"/>
      <c r="HB708" s="1058"/>
      <c r="HC708" s="1058"/>
      <c r="HD708" s="1058"/>
      <c r="HE708" s="1058"/>
      <c r="HF708" s="1058"/>
      <c r="HG708" s="1058"/>
      <c r="HH708" s="1058"/>
      <c r="HI708" s="1058"/>
      <c r="HJ708" s="1058"/>
      <c r="HK708" s="1058"/>
      <c r="HL708" s="1058"/>
      <c r="HM708" s="1058"/>
      <c r="HN708" s="1058"/>
      <c r="HO708" s="1058"/>
      <c r="HP708" s="1058"/>
      <c r="HQ708" s="1058"/>
      <c r="HR708" s="1058"/>
      <c r="HS708" s="1058"/>
      <c r="HT708" s="1058"/>
      <c r="HU708" s="1058"/>
      <c r="HV708" s="1058"/>
      <c r="HW708" s="1058"/>
      <c r="HX708" s="1058"/>
      <c r="HY708" s="1058"/>
      <c r="HZ708" s="1058"/>
      <c r="IA708" s="1058"/>
      <c r="IB708" s="1058"/>
      <c r="IC708" s="1058"/>
      <c r="ID708" s="1058"/>
      <c r="IE708" s="1058"/>
      <c r="IF708" s="1058"/>
      <c r="IG708" s="1058"/>
      <c r="IH708" s="1058"/>
      <c r="II708" s="1058"/>
      <c r="IJ708" s="1058"/>
      <c r="IK708" s="1058"/>
      <c r="IL708" s="1058"/>
      <c r="IM708" s="1058"/>
      <c r="IN708" s="1058"/>
      <c r="IO708" s="1058"/>
      <c r="IP708" s="1058"/>
      <c r="IQ708" s="1058"/>
      <c r="IR708" s="1058"/>
    </row>
    <row r="709" spans="1:252" ht="25.5">
      <c r="A709" s="1421"/>
      <c r="B709" s="1430" t="s">
        <v>1592</v>
      </c>
      <c r="C709" s="1423"/>
      <c r="D709" s="703"/>
      <c r="E709" s="703"/>
      <c r="F709" s="1532"/>
      <c r="G709" s="1466"/>
      <c r="H709" s="1058"/>
      <c r="I709" s="1058"/>
      <c r="J709" s="1058"/>
      <c r="K709" s="1058"/>
      <c r="L709" s="1058"/>
      <c r="M709" s="1058"/>
      <c r="N709" s="1058"/>
      <c r="O709" s="1058"/>
      <c r="P709" s="1058"/>
      <c r="Q709" s="1058"/>
      <c r="R709" s="1058"/>
      <c r="S709" s="1058"/>
      <c r="T709" s="1058"/>
      <c r="U709" s="1058"/>
      <c r="V709" s="1058"/>
      <c r="W709" s="1058"/>
      <c r="X709" s="1058"/>
      <c r="Y709" s="1058"/>
      <c r="Z709" s="1058"/>
      <c r="AA709" s="1058"/>
      <c r="AB709" s="1058"/>
      <c r="AC709" s="1058"/>
      <c r="AD709" s="1058"/>
      <c r="AE709" s="1058"/>
      <c r="AF709" s="1058"/>
      <c r="AG709" s="1058"/>
      <c r="AH709" s="1058"/>
      <c r="AI709" s="1058"/>
      <c r="AJ709" s="1058"/>
      <c r="AK709" s="1058"/>
      <c r="AL709" s="1058"/>
      <c r="AM709" s="1058"/>
      <c r="AN709" s="1058"/>
      <c r="AO709" s="1058"/>
      <c r="AP709" s="1058"/>
      <c r="AQ709" s="1058"/>
      <c r="AR709" s="1058"/>
      <c r="AS709" s="1058"/>
      <c r="AT709" s="1058"/>
      <c r="AU709" s="1058"/>
      <c r="AV709" s="1058"/>
      <c r="AW709" s="1058"/>
      <c r="AX709" s="1058"/>
      <c r="AY709" s="1058"/>
      <c r="AZ709" s="1058"/>
      <c r="BA709" s="1058"/>
      <c r="BB709" s="1058"/>
      <c r="BC709" s="1058"/>
      <c r="BD709" s="1058"/>
      <c r="BE709" s="1058"/>
      <c r="BF709" s="1058"/>
      <c r="BG709" s="1058"/>
      <c r="BH709" s="1058"/>
      <c r="BI709" s="1058"/>
      <c r="BJ709" s="1058"/>
      <c r="BK709" s="1058"/>
      <c r="BL709" s="1058"/>
      <c r="BM709" s="1058"/>
      <c r="BN709" s="1058"/>
      <c r="BO709" s="1058"/>
      <c r="BP709" s="1058"/>
      <c r="BQ709" s="1058"/>
      <c r="BR709" s="1058"/>
      <c r="BS709" s="1058"/>
      <c r="BT709" s="1058"/>
      <c r="BU709" s="1058"/>
      <c r="BV709" s="1058"/>
      <c r="BW709" s="1058"/>
      <c r="BX709" s="1058"/>
      <c r="BY709" s="1058"/>
      <c r="BZ709" s="1058"/>
      <c r="CA709" s="1058"/>
      <c r="CB709" s="1058"/>
      <c r="CC709" s="1058"/>
      <c r="CD709" s="1058"/>
      <c r="CE709" s="1058"/>
      <c r="CF709" s="1058"/>
      <c r="CG709" s="1058"/>
      <c r="CH709" s="1058"/>
      <c r="CI709" s="1058"/>
      <c r="CJ709" s="1058"/>
      <c r="CK709" s="1058"/>
      <c r="CL709" s="1058"/>
      <c r="CM709" s="1058"/>
      <c r="CN709" s="1058"/>
      <c r="CO709" s="1058"/>
      <c r="CP709" s="1058"/>
      <c r="CQ709" s="1058"/>
      <c r="CR709" s="1058"/>
      <c r="CS709" s="1058"/>
      <c r="CT709" s="1058"/>
      <c r="CU709" s="1058"/>
      <c r="CV709" s="1058"/>
      <c r="CW709" s="1058"/>
      <c r="CX709" s="1058"/>
      <c r="CY709" s="1058"/>
      <c r="CZ709" s="1058"/>
      <c r="DA709" s="1058"/>
      <c r="DB709" s="1058"/>
      <c r="DC709" s="1058"/>
      <c r="DD709" s="1058"/>
      <c r="DE709" s="1058"/>
      <c r="DF709" s="1058"/>
      <c r="DG709" s="1058"/>
      <c r="DH709" s="1058"/>
      <c r="DI709" s="1058"/>
      <c r="DJ709" s="1058"/>
      <c r="DK709" s="1058"/>
      <c r="DL709" s="1058"/>
      <c r="DM709" s="1058"/>
      <c r="DN709" s="1058"/>
      <c r="DO709" s="1058"/>
      <c r="DP709" s="1058"/>
      <c r="DQ709" s="1058"/>
      <c r="DR709" s="1058"/>
      <c r="DS709" s="1058"/>
      <c r="DT709" s="1058"/>
      <c r="DU709" s="1058"/>
      <c r="DV709" s="1058"/>
      <c r="DW709" s="1058"/>
      <c r="DX709" s="1058"/>
      <c r="DY709" s="1058"/>
      <c r="DZ709" s="1058"/>
      <c r="EA709" s="1058"/>
      <c r="EB709" s="1058"/>
      <c r="EC709" s="1058"/>
      <c r="ED709" s="1058"/>
      <c r="EE709" s="1058"/>
      <c r="EF709" s="1058"/>
      <c r="EG709" s="1058"/>
      <c r="EH709" s="1058"/>
      <c r="EI709" s="1058"/>
      <c r="EJ709" s="1058"/>
      <c r="EK709" s="1058"/>
      <c r="EL709" s="1058"/>
      <c r="EM709" s="1058"/>
      <c r="EN709" s="1058"/>
      <c r="EO709" s="1058"/>
      <c r="EP709" s="1058"/>
      <c r="EQ709" s="1058"/>
      <c r="ER709" s="1058"/>
      <c r="ES709" s="1058"/>
      <c r="ET709" s="1058"/>
      <c r="EU709" s="1058"/>
      <c r="EV709" s="1058"/>
      <c r="EW709" s="1058"/>
      <c r="EX709" s="1058"/>
      <c r="EY709" s="1058"/>
      <c r="EZ709" s="1058"/>
      <c r="FA709" s="1058"/>
      <c r="FB709" s="1058"/>
      <c r="FC709" s="1058"/>
      <c r="FD709" s="1058"/>
      <c r="FE709" s="1058"/>
      <c r="FF709" s="1058"/>
      <c r="FG709" s="1058"/>
      <c r="FH709" s="1058"/>
      <c r="FI709" s="1058"/>
      <c r="FJ709" s="1058"/>
      <c r="FK709" s="1058"/>
      <c r="FL709" s="1058"/>
      <c r="FM709" s="1058"/>
      <c r="FN709" s="1058"/>
      <c r="FO709" s="1058"/>
      <c r="FP709" s="1058"/>
      <c r="FQ709" s="1058"/>
      <c r="FR709" s="1058"/>
      <c r="FS709" s="1058"/>
      <c r="FT709" s="1058"/>
      <c r="FU709" s="1058"/>
      <c r="FV709" s="1058"/>
      <c r="FW709" s="1058"/>
      <c r="FX709" s="1058"/>
      <c r="FY709" s="1058"/>
      <c r="FZ709" s="1058"/>
      <c r="GA709" s="1058"/>
      <c r="GB709" s="1058"/>
      <c r="GC709" s="1058"/>
      <c r="GD709" s="1058"/>
      <c r="GE709" s="1058"/>
      <c r="GF709" s="1058"/>
      <c r="GG709" s="1058"/>
      <c r="GH709" s="1058"/>
      <c r="GI709" s="1058"/>
      <c r="GJ709" s="1058"/>
      <c r="GK709" s="1058"/>
      <c r="GL709" s="1058"/>
      <c r="GM709" s="1058"/>
      <c r="GN709" s="1058"/>
      <c r="GO709" s="1058"/>
      <c r="GP709" s="1058"/>
      <c r="GQ709" s="1058"/>
      <c r="GR709" s="1058"/>
      <c r="GS709" s="1058"/>
      <c r="GT709" s="1058"/>
      <c r="GU709" s="1058"/>
      <c r="GV709" s="1058"/>
      <c r="GW709" s="1058"/>
      <c r="GX709" s="1058"/>
      <c r="GY709" s="1058"/>
      <c r="GZ709" s="1058"/>
      <c r="HA709" s="1058"/>
      <c r="HB709" s="1058"/>
      <c r="HC709" s="1058"/>
      <c r="HD709" s="1058"/>
      <c r="HE709" s="1058"/>
      <c r="HF709" s="1058"/>
      <c r="HG709" s="1058"/>
      <c r="HH709" s="1058"/>
      <c r="HI709" s="1058"/>
      <c r="HJ709" s="1058"/>
      <c r="HK709" s="1058"/>
      <c r="HL709" s="1058"/>
      <c r="HM709" s="1058"/>
      <c r="HN709" s="1058"/>
      <c r="HO709" s="1058"/>
      <c r="HP709" s="1058"/>
      <c r="HQ709" s="1058"/>
      <c r="HR709" s="1058"/>
      <c r="HS709" s="1058"/>
      <c r="HT709" s="1058"/>
      <c r="HU709" s="1058"/>
      <c r="HV709" s="1058"/>
      <c r="HW709" s="1058"/>
      <c r="HX709" s="1058"/>
      <c r="HY709" s="1058"/>
      <c r="HZ709" s="1058"/>
      <c r="IA709" s="1058"/>
      <c r="IB709" s="1058"/>
      <c r="IC709" s="1058"/>
      <c r="ID709" s="1058"/>
      <c r="IE709" s="1058"/>
      <c r="IF709" s="1058"/>
      <c r="IG709" s="1058"/>
      <c r="IH709" s="1058"/>
      <c r="II709" s="1058"/>
      <c r="IJ709" s="1058"/>
      <c r="IK709" s="1058"/>
      <c r="IL709" s="1058"/>
      <c r="IM709" s="1058"/>
      <c r="IN709" s="1058"/>
      <c r="IO709" s="1058"/>
      <c r="IP709" s="1058"/>
      <c r="IQ709" s="1058"/>
      <c r="IR709" s="1058"/>
    </row>
    <row r="710" spans="1:252">
      <c r="A710" s="1421"/>
      <c r="B710" s="1468" t="s">
        <v>1591</v>
      </c>
      <c r="C710" s="1423"/>
      <c r="D710" s="703"/>
      <c r="E710" s="703"/>
      <c r="F710" s="1532"/>
      <c r="G710" s="1466"/>
      <c r="H710" s="1058"/>
      <c r="I710" s="1058"/>
      <c r="J710" s="1058"/>
      <c r="K710" s="1058"/>
      <c r="L710" s="1058"/>
      <c r="M710" s="1058"/>
      <c r="N710" s="1058"/>
      <c r="O710" s="1058"/>
      <c r="P710" s="1058"/>
      <c r="Q710" s="1058"/>
      <c r="R710" s="1058"/>
      <c r="S710" s="1058"/>
      <c r="T710" s="1058"/>
      <c r="U710" s="1058"/>
      <c r="V710" s="1058"/>
      <c r="W710" s="1058"/>
      <c r="X710" s="1058"/>
      <c r="Y710" s="1058"/>
      <c r="Z710" s="1058"/>
      <c r="AA710" s="1058"/>
      <c r="AB710" s="1058"/>
      <c r="AC710" s="1058"/>
      <c r="AD710" s="1058"/>
      <c r="AE710" s="1058"/>
      <c r="AF710" s="1058"/>
      <c r="AG710" s="1058"/>
      <c r="AH710" s="1058"/>
      <c r="AI710" s="1058"/>
      <c r="AJ710" s="1058"/>
      <c r="AK710" s="1058"/>
      <c r="AL710" s="1058"/>
      <c r="AM710" s="1058"/>
      <c r="AN710" s="1058"/>
      <c r="AO710" s="1058"/>
      <c r="AP710" s="1058"/>
      <c r="AQ710" s="1058"/>
      <c r="AR710" s="1058"/>
      <c r="AS710" s="1058"/>
      <c r="AT710" s="1058"/>
      <c r="AU710" s="1058"/>
      <c r="AV710" s="1058"/>
      <c r="AW710" s="1058"/>
      <c r="AX710" s="1058"/>
      <c r="AY710" s="1058"/>
      <c r="AZ710" s="1058"/>
      <c r="BA710" s="1058"/>
      <c r="BB710" s="1058"/>
      <c r="BC710" s="1058"/>
      <c r="BD710" s="1058"/>
      <c r="BE710" s="1058"/>
      <c r="BF710" s="1058"/>
      <c r="BG710" s="1058"/>
      <c r="BH710" s="1058"/>
      <c r="BI710" s="1058"/>
      <c r="BJ710" s="1058"/>
      <c r="BK710" s="1058"/>
      <c r="BL710" s="1058"/>
      <c r="BM710" s="1058"/>
      <c r="BN710" s="1058"/>
      <c r="BO710" s="1058"/>
      <c r="BP710" s="1058"/>
      <c r="BQ710" s="1058"/>
      <c r="BR710" s="1058"/>
      <c r="BS710" s="1058"/>
      <c r="BT710" s="1058"/>
      <c r="BU710" s="1058"/>
      <c r="BV710" s="1058"/>
      <c r="BW710" s="1058"/>
      <c r="BX710" s="1058"/>
      <c r="BY710" s="1058"/>
      <c r="BZ710" s="1058"/>
      <c r="CA710" s="1058"/>
      <c r="CB710" s="1058"/>
      <c r="CC710" s="1058"/>
      <c r="CD710" s="1058"/>
      <c r="CE710" s="1058"/>
      <c r="CF710" s="1058"/>
      <c r="CG710" s="1058"/>
      <c r="CH710" s="1058"/>
      <c r="CI710" s="1058"/>
      <c r="CJ710" s="1058"/>
      <c r="CK710" s="1058"/>
      <c r="CL710" s="1058"/>
      <c r="CM710" s="1058"/>
      <c r="CN710" s="1058"/>
      <c r="CO710" s="1058"/>
      <c r="CP710" s="1058"/>
      <c r="CQ710" s="1058"/>
      <c r="CR710" s="1058"/>
      <c r="CS710" s="1058"/>
      <c r="CT710" s="1058"/>
      <c r="CU710" s="1058"/>
      <c r="CV710" s="1058"/>
      <c r="CW710" s="1058"/>
      <c r="CX710" s="1058"/>
      <c r="CY710" s="1058"/>
      <c r="CZ710" s="1058"/>
      <c r="DA710" s="1058"/>
      <c r="DB710" s="1058"/>
      <c r="DC710" s="1058"/>
      <c r="DD710" s="1058"/>
      <c r="DE710" s="1058"/>
      <c r="DF710" s="1058"/>
      <c r="DG710" s="1058"/>
      <c r="DH710" s="1058"/>
      <c r="DI710" s="1058"/>
      <c r="DJ710" s="1058"/>
      <c r="DK710" s="1058"/>
      <c r="DL710" s="1058"/>
      <c r="DM710" s="1058"/>
      <c r="DN710" s="1058"/>
      <c r="DO710" s="1058"/>
      <c r="DP710" s="1058"/>
      <c r="DQ710" s="1058"/>
      <c r="DR710" s="1058"/>
      <c r="DS710" s="1058"/>
      <c r="DT710" s="1058"/>
      <c r="DU710" s="1058"/>
      <c r="DV710" s="1058"/>
      <c r="DW710" s="1058"/>
      <c r="DX710" s="1058"/>
      <c r="DY710" s="1058"/>
      <c r="DZ710" s="1058"/>
      <c r="EA710" s="1058"/>
      <c r="EB710" s="1058"/>
      <c r="EC710" s="1058"/>
      <c r="ED710" s="1058"/>
      <c r="EE710" s="1058"/>
      <c r="EF710" s="1058"/>
      <c r="EG710" s="1058"/>
      <c r="EH710" s="1058"/>
      <c r="EI710" s="1058"/>
      <c r="EJ710" s="1058"/>
      <c r="EK710" s="1058"/>
      <c r="EL710" s="1058"/>
      <c r="EM710" s="1058"/>
      <c r="EN710" s="1058"/>
      <c r="EO710" s="1058"/>
      <c r="EP710" s="1058"/>
      <c r="EQ710" s="1058"/>
      <c r="ER710" s="1058"/>
      <c r="ES710" s="1058"/>
      <c r="ET710" s="1058"/>
      <c r="EU710" s="1058"/>
      <c r="EV710" s="1058"/>
      <c r="EW710" s="1058"/>
      <c r="EX710" s="1058"/>
      <c r="EY710" s="1058"/>
      <c r="EZ710" s="1058"/>
      <c r="FA710" s="1058"/>
      <c r="FB710" s="1058"/>
      <c r="FC710" s="1058"/>
      <c r="FD710" s="1058"/>
      <c r="FE710" s="1058"/>
      <c r="FF710" s="1058"/>
      <c r="FG710" s="1058"/>
      <c r="FH710" s="1058"/>
      <c r="FI710" s="1058"/>
      <c r="FJ710" s="1058"/>
      <c r="FK710" s="1058"/>
      <c r="FL710" s="1058"/>
      <c r="FM710" s="1058"/>
      <c r="FN710" s="1058"/>
      <c r="FO710" s="1058"/>
      <c r="FP710" s="1058"/>
      <c r="FQ710" s="1058"/>
      <c r="FR710" s="1058"/>
      <c r="FS710" s="1058"/>
      <c r="FT710" s="1058"/>
      <c r="FU710" s="1058"/>
      <c r="FV710" s="1058"/>
      <c r="FW710" s="1058"/>
      <c r="FX710" s="1058"/>
      <c r="FY710" s="1058"/>
      <c r="FZ710" s="1058"/>
      <c r="GA710" s="1058"/>
      <c r="GB710" s="1058"/>
      <c r="GC710" s="1058"/>
      <c r="GD710" s="1058"/>
      <c r="GE710" s="1058"/>
      <c r="GF710" s="1058"/>
      <c r="GG710" s="1058"/>
      <c r="GH710" s="1058"/>
      <c r="GI710" s="1058"/>
      <c r="GJ710" s="1058"/>
      <c r="GK710" s="1058"/>
      <c r="GL710" s="1058"/>
      <c r="GM710" s="1058"/>
      <c r="GN710" s="1058"/>
      <c r="GO710" s="1058"/>
      <c r="GP710" s="1058"/>
      <c r="GQ710" s="1058"/>
      <c r="GR710" s="1058"/>
      <c r="GS710" s="1058"/>
      <c r="GT710" s="1058"/>
      <c r="GU710" s="1058"/>
      <c r="GV710" s="1058"/>
      <c r="GW710" s="1058"/>
      <c r="GX710" s="1058"/>
      <c r="GY710" s="1058"/>
      <c r="GZ710" s="1058"/>
      <c r="HA710" s="1058"/>
      <c r="HB710" s="1058"/>
      <c r="HC710" s="1058"/>
      <c r="HD710" s="1058"/>
      <c r="HE710" s="1058"/>
      <c r="HF710" s="1058"/>
      <c r="HG710" s="1058"/>
      <c r="HH710" s="1058"/>
      <c r="HI710" s="1058"/>
      <c r="HJ710" s="1058"/>
      <c r="HK710" s="1058"/>
      <c r="HL710" s="1058"/>
      <c r="HM710" s="1058"/>
      <c r="HN710" s="1058"/>
      <c r="HO710" s="1058"/>
      <c r="HP710" s="1058"/>
      <c r="HQ710" s="1058"/>
      <c r="HR710" s="1058"/>
      <c r="HS710" s="1058"/>
      <c r="HT710" s="1058"/>
      <c r="HU710" s="1058"/>
      <c r="HV710" s="1058"/>
      <c r="HW710" s="1058"/>
      <c r="HX710" s="1058"/>
      <c r="HY710" s="1058"/>
      <c r="HZ710" s="1058"/>
      <c r="IA710" s="1058"/>
      <c r="IB710" s="1058"/>
      <c r="IC710" s="1058"/>
      <c r="ID710" s="1058"/>
      <c r="IE710" s="1058"/>
      <c r="IF710" s="1058"/>
      <c r="IG710" s="1058"/>
      <c r="IH710" s="1058"/>
      <c r="II710" s="1058"/>
      <c r="IJ710" s="1058"/>
      <c r="IK710" s="1058"/>
      <c r="IL710" s="1058"/>
      <c r="IM710" s="1058"/>
      <c r="IN710" s="1058"/>
      <c r="IO710" s="1058"/>
      <c r="IP710" s="1058"/>
      <c r="IQ710" s="1058"/>
      <c r="IR710" s="1058"/>
    </row>
    <row r="711" spans="1:252">
      <c r="A711" s="1421"/>
      <c r="B711" s="1468" t="s">
        <v>1590</v>
      </c>
      <c r="C711" s="1423"/>
      <c r="D711" s="703"/>
      <c r="E711" s="703"/>
      <c r="F711" s="1532"/>
      <c r="G711" s="1466"/>
      <c r="H711" s="1058"/>
      <c r="I711" s="1058"/>
      <c r="J711" s="1058"/>
      <c r="K711" s="1058"/>
      <c r="L711" s="1058"/>
      <c r="M711" s="1058"/>
      <c r="N711" s="1058"/>
      <c r="O711" s="1058"/>
      <c r="P711" s="1058"/>
      <c r="Q711" s="1058"/>
      <c r="R711" s="1058"/>
      <c r="S711" s="1058"/>
      <c r="T711" s="1058"/>
      <c r="U711" s="1058"/>
      <c r="V711" s="1058"/>
      <c r="W711" s="1058"/>
      <c r="X711" s="1058"/>
      <c r="Y711" s="1058"/>
      <c r="Z711" s="1058"/>
      <c r="AA711" s="1058"/>
      <c r="AB711" s="1058"/>
      <c r="AC711" s="1058"/>
      <c r="AD711" s="1058"/>
      <c r="AE711" s="1058"/>
      <c r="AF711" s="1058"/>
      <c r="AG711" s="1058"/>
      <c r="AH711" s="1058"/>
      <c r="AI711" s="1058"/>
      <c r="AJ711" s="1058"/>
      <c r="AK711" s="1058"/>
      <c r="AL711" s="1058"/>
      <c r="AM711" s="1058"/>
      <c r="AN711" s="1058"/>
      <c r="AO711" s="1058"/>
      <c r="AP711" s="1058"/>
      <c r="AQ711" s="1058"/>
      <c r="AR711" s="1058"/>
      <c r="AS711" s="1058"/>
      <c r="AT711" s="1058"/>
      <c r="AU711" s="1058"/>
      <c r="AV711" s="1058"/>
      <c r="AW711" s="1058"/>
      <c r="AX711" s="1058"/>
      <c r="AY711" s="1058"/>
      <c r="AZ711" s="1058"/>
      <c r="BA711" s="1058"/>
      <c r="BB711" s="1058"/>
      <c r="BC711" s="1058"/>
      <c r="BD711" s="1058"/>
      <c r="BE711" s="1058"/>
      <c r="BF711" s="1058"/>
      <c r="BG711" s="1058"/>
      <c r="BH711" s="1058"/>
      <c r="BI711" s="1058"/>
      <c r="BJ711" s="1058"/>
      <c r="BK711" s="1058"/>
      <c r="BL711" s="1058"/>
      <c r="BM711" s="1058"/>
      <c r="BN711" s="1058"/>
      <c r="BO711" s="1058"/>
      <c r="BP711" s="1058"/>
      <c r="BQ711" s="1058"/>
      <c r="BR711" s="1058"/>
      <c r="BS711" s="1058"/>
      <c r="BT711" s="1058"/>
      <c r="BU711" s="1058"/>
      <c r="BV711" s="1058"/>
      <c r="BW711" s="1058"/>
      <c r="BX711" s="1058"/>
      <c r="BY711" s="1058"/>
      <c r="BZ711" s="1058"/>
      <c r="CA711" s="1058"/>
      <c r="CB711" s="1058"/>
      <c r="CC711" s="1058"/>
      <c r="CD711" s="1058"/>
      <c r="CE711" s="1058"/>
      <c r="CF711" s="1058"/>
      <c r="CG711" s="1058"/>
      <c r="CH711" s="1058"/>
      <c r="CI711" s="1058"/>
      <c r="CJ711" s="1058"/>
      <c r="CK711" s="1058"/>
      <c r="CL711" s="1058"/>
      <c r="CM711" s="1058"/>
      <c r="CN711" s="1058"/>
      <c r="CO711" s="1058"/>
      <c r="CP711" s="1058"/>
      <c r="CQ711" s="1058"/>
      <c r="CR711" s="1058"/>
      <c r="CS711" s="1058"/>
      <c r="CT711" s="1058"/>
      <c r="CU711" s="1058"/>
      <c r="CV711" s="1058"/>
      <c r="CW711" s="1058"/>
      <c r="CX711" s="1058"/>
      <c r="CY711" s="1058"/>
      <c r="CZ711" s="1058"/>
      <c r="DA711" s="1058"/>
      <c r="DB711" s="1058"/>
      <c r="DC711" s="1058"/>
      <c r="DD711" s="1058"/>
      <c r="DE711" s="1058"/>
      <c r="DF711" s="1058"/>
      <c r="DG711" s="1058"/>
      <c r="DH711" s="1058"/>
      <c r="DI711" s="1058"/>
      <c r="DJ711" s="1058"/>
      <c r="DK711" s="1058"/>
      <c r="DL711" s="1058"/>
      <c r="DM711" s="1058"/>
      <c r="DN711" s="1058"/>
      <c r="DO711" s="1058"/>
      <c r="DP711" s="1058"/>
      <c r="DQ711" s="1058"/>
      <c r="DR711" s="1058"/>
      <c r="DS711" s="1058"/>
      <c r="DT711" s="1058"/>
      <c r="DU711" s="1058"/>
      <c r="DV711" s="1058"/>
      <c r="DW711" s="1058"/>
      <c r="DX711" s="1058"/>
      <c r="DY711" s="1058"/>
      <c r="DZ711" s="1058"/>
      <c r="EA711" s="1058"/>
      <c r="EB711" s="1058"/>
      <c r="EC711" s="1058"/>
      <c r="ED711" s="1058"/>
      <c r="EE711" s="1058"/>
      <c r="EF711" s="1058"/>
      <c r="EG711" s="1058"/>
      <c r="EH711" s="1058"/>
      <c r="EI711" s="1058"/>
      <c r="EJ711" s="1058"/>
      <c r="EK711" s="1058"/>
      <c r="EL711" s="1058"/>
      <c r="EM711" s="1058"/>
      <c r="EN711" s="1058"/>
      <c r="EO711" s="1058"/>
      <c r="EP711" s="1058"/>
      <c r="EQ711" s="1058"/>
      <c r="ER711" s="1058"/>
      <c r="ES711" s="1058"/>
      <c r="ET711" s="1058"/>
      <c r="EU711" s="1058"/>
      <c r="EV711" s="1058"/>
      <c r="EW711" s="1058"/>
      <c r="EX711" s="1058"/>
      <c r="EY711" s="1058"/>
      <c r="EZ711" s="1058"/>
      <c r="FA711" s="1058"/>
      <c r="FB711" s="1058"/>
      <c r="FC711" s="1058"/>
      <c r="FD711" s="1058"/>
      <c r="FE711" s="1058"/>
      <c r="FF711" s="1058"/>
      <c r="FG711" s="1058"/>
      <c r="FH711" s="1058"/>
      <c r="FI711" s="1058"/>
      <c r="FJ711" s="1058"/>
      <c r="FK711" s="1058"/>
      <c r="FL711" s="1058"/>
      <c r="FM711" s="1058"/>
      <c r="FN711" s="1058"/>
      <c r="FO711" s="1058"/>
      <c r="FP711" s="1058"/>
      <c r="FQ711" s="1058"/>
      <c r="FR711" s="1058"/>
      <c r="FS711" s="1058"/>
      <c r="FT711" s="1058"/>
      <c r="FU711" s="1058"/>
      <c r="FV711" s="1058"/>
      <c r="FW711" s="1058"/>
      <c r="FX711" s="1058"/>
      <c r="FY711" s="1058"/>
      <c r="FZ711" s="1058"/>
      <c r="GA711" s="1058"/>
      <c r="GB711" s="1058"/>
      <c r="GC711" s="1058"/>
      <c r="GD711" s="1058"/>
      <c r="GE711" s="1058"/>
      <c r="GF711" s="1058"/>
      <c r="GG711" s="1058"/>
      <c r="GH711" s="1058"/>
      <c r="GI711" s="1058"/>
      <c r="GJ711" s="1058"/>
      <c r="GK711" s="1058"/>
      <c r="GL711" s="1058"/>
      <c r="GM711" s="1058"/>
      <c r="GN711" s="1058"/>
      <c r="GO711" s="1058"/>
      <c r="GP711" s="1058"/>
      <c r="GQ711" s="1058"/>
      <c r="GR711" s="1058"/>
      <c r="GS711" s="1058"/>
      <c r="GT711" s="1058"/>
      <c r="GU711" s="1058"/>
      <c r="GV711" s="1058"/>
      <c r="GW711" s="1058"/>
      <c r="GX711" s="1058"/>
      <c r="GY711" s="1058"/>
      <c r="GZ711" s="1058"/>
      <c r="HA711" s="1058"/>
      <c r="HB711" s="1058"/>
      <c r="HC711" s="1058"/>
      <c r="HD711" s="1058"/>
      <c r="HE711" s="1058"/>
      <c r="HF711" s="1058"/>
      <c r="HG711" s="1058"/>
      <c r="HH711" s="1058"/>
      <c r="HI711" s="1058"/>
      <c r="HJ711" s="1058"/>
      <c r="HK711" s="1058"/>
      <c r="HL711" s="1058"/>
      <c r="HM711" s="1058"/>
      <c r="HN711" s="1058"/>
      <c r="HO711" s="1058"/>
      <c r="HP711" s="1058"/>
      <c r="HQ711" s="1058"/>
      <c r="HR711" s="1058"/>
      <c r="HS711" s="1058"/>
      <c r="HT711" s="1058"/>
      <c r="HU711" s="1058"/>
      <c r="HV711" s="1058"/>
      <c r="HW711" s="1058"/>
      <c r="HX711" s="1058"/>
      <c r="HY711" s="1058"/>
      <c r="HZ711" s="1058"/>
      <c r="IA711" s="1058"/>
      <c r="IB711" s="1058"/>
      <c r="IC711" s="1058"/>
      <c r="ID711" s="1058"/>
      <c r="IE711" s="1058"/>
      <c r="IF711" s="1058"/>
      <c r="IG711" s="1058"/>
      <c r="IH711" s="1058"/>
      <c r="II711" s="1058"/>
      <c r="IJ711" s="1058"/>
      <c r="IK711" s="1058"/>
      <c r="IL711" s="1058"/>
      <c r="IM711" s="1058"/>
      <c r="IN711" s="1058"/>
      <c r="IO711" s="1058"/>
      <c r="IP711" s="1058"/>
      <c r="IQ711" s="1058"/>
      <c r="IR711" s="1058"/>
    </row>
    <row r="712" spans="1:252">
      <c r="A712" s="1421"/>
      <c r="B712" s="1430" t="s">
        <v>1589</v>
      </c>
      <c r="C712" s="1423"/>
      <c r="D712" s="703"/>
      <c r="E712" s="703"/>
      <c r="F712" s="1532"/>
      <c r="G712" s="1466"/>
      <c r="H712" s="1058"/>
      <c r="I712" s="1058"/>
      <c r="J712" s="1058"/>
      <c r="K712" s="1058"/>
      <c r="L712" s="1058"/>
      <c r="M712" s="1058"/>
      <c r="N712" s="1058"/>
      <c r="O712" s="1058"/>
      <c r="P712" s="1058"/>
      <c r="Q712" s="1058"/>
      <c r="R712" s="1058"/>
      <c r="S712" s="1058"/>
      <c r="T712" s="1058"/>
      <c r="U712" s="1058"/>
      <c r="V712" s="1058"/>
      <c r="W712" s="1058"/>
      <c r="X712" s="1058"/>
      <c r="Y712" s="1058"/>
      <c r="Z712" s="1058"/>
      <c r="AA712" s="1058"/>
      <c r="AB712" s="1058"/>
      <c r="AC712" s="1058"/>
      <c r="AD712" s="1058"/>
      <c r="AE712" s="1058"/>
      <c r="AF712" s="1058"/>
      <c r="AG712" s="1058"/>
      <c r="AH712" s="1058"/>
      <c r="AI712" s="1058"/>
      <c r="AJ712" s="1058"/>
      <c r="AK712" s="1058"/>
      <c r="AL712" s="1058"/>
      <c r="AM712" s="1058"/>
      <c r="AN712" s="1058"/>
      <c r="AO712" s="1058"/>
      <c r="AP712" s="1058"/>
      <c r="AQ712" s="1058"/>
      <c r="AR712" s="1058"/>
      <c r="AS712" s="1058"/>
      <c r="AT712" s="1058"/>
      <c r="AU712" s="1058"/>
      <c r="AV712" s="1058"/>
      <c r="AW712" s="1058"/>
      <c r="AX712" s="1058"/>
      <c r="AY712" s="1058"/>
      <c r="AZ712" s="1058"/>
      <c r="BA712" s="1058"/>
      <c r="BB712" s="1058"/>
      <c r="BC712" s="1058"/>
      <c r="BD712" s="1058"/>
      <c r="BE712" s="1058"/>
      <c r="BF712" s="1058"/>
      <c r="BG712" s="1058"/>
      <c r="BH712" s="1058"/>
      <c r="BI712" s="1058"/>
      <c r="BJ712" s="1058"/>
      <c r="BK712" s="1058"/>
      <c r="BL712" s="1058"/>
      <c r="BM712" s="1058"/>
      <c r="BN712" s="1058"/>
      <c r="BO712" s="1058"/>
      <c r="BP712" s="1058"/>
      <c r="BQ712" s="1058"/>
      <c r="BR712" s="1058"/>
      <c r="BS712" s="1058"/>
      <c r="BT712" s="1058"/>
      <c r="BU712" s="1058"/>
      <c r="BV712" s="1058"/>
      <c r="BW712" s="1058"/>
      <c r="BX712" s="1058"/>
      <c r="BY712" s="1058"/>
      <c r="BZ712" s="1058"/>
      <c r="CA712" s="1058"/>
      <c r="CB712" s="1058"/>
      <c r="CC712" s="1058"/>
      <c r="CD712" s="1058"/>
      <c r="CE712" s="1058"/>
      <c r="CF712" s="1058"/>
      <c r="CG712" s="1058"/>
      <c r="CH712" s="1058"/>
      <c r="CI712" s="1058"/>
      <c r="CJ712" s="1058"/>
      <c r="CK712" s="1058"/>
      <c r="CL712" s="1058"/>
      <c r="CM712" s="1058"/>
      <c r="CN712" s="1058"/>
      <c r="CO712" s="1058"/>
      <c r="CP712" s="1058"/>
      <c r="CQ712" s="1058"/>
      <c r="CR712" s="1058"/>
      <c r="CS712" s="1058"/>
      <c r="CT712" s="1058"/>
      <c r="CU712" s="1058"/>
      <c r="CV712" s="1058"/>
      <c r="CW712" s="1058"/>
      <c r="CX712" s="1058"/>
      <c r="CY712" s="1058"/>
      <c r="CZ712" s="1058"/>
      <c r="DA712" s="1058"/>
      <c r="DB712" s="1058"/>
      <c r="DC712" s="1058"/>
      <c r="DD712" s="1058"/>
      <c r="DE712" s="1058"/>
      <c r="DF712" s="1058"/>
      <c r="DG712" s="1058"/>
      <c r="DH712" s="1058"/>
      <c r="DI712" s="1058"/>
      <c r="DJ712" s="1058"/>
      <c r="DK712" s="1058"/>
      <c r="DL712" s="1058"/>
      <c r="DM712" s="1058"/>
      <c r="DN712" s="1058"/>
      <c r="DO712" s="1058"/>
      <c r="DP712" s="1058"/>
      <c r="DQ712" s="1058"/>
      <c r="DR712" s="1058"/>
      <c r="DS712" s="1058"/>
      <c r="DT712" s="1058"/>
      <c r="DU712" s="1058"/>
      <c r="DV712" s="1058"/>
      <c r="DW712" s="1058"/>
      <c r="DX712" s="1058"/>
      <c r="DY712" s="1058"/>
      <c r="DZ712" s="1058"/>
      <c r="EA712" s="1058"/>
      <c r="EB712" s="1058"/>
      <c r="EC712" s="1058"/>
      <c r="ED712" s="1058"/>
      <c r="EE712" s="1058"/>
      <c r="EF712" s="1058"/>
      <c r="EG712" s="1058"/>
      <c r="EH712" s="1058"/>
      <c r="EI712" s="1058"/>
      <c r="EJ712" s="1058"/>
      <c r="EK712" s="1058"/>
      <c r="EL712" s="1058"/>
      <c r="EM712" s="1058"/>
      <c r="EN712" s="1058"/>
      <c r="EO712" s="1058"/>
      <c r="EP712" s="1058"/>
      <c r="EQ712" s="1058"/>
      <c r="ER712" s="1058"/>
      <c r="ES712" s="1058"/>
      <c r="ET712" s="1058"/>
      <c r="EU712" s="1058"/>
      <c r="EV712" s="1058"/>
      <c r="EW712" s="1058"/>
      <c r="EX712" s="1058"/>
      <c r="EY712" s="1058"/>
      <c r="EZ712" s="1058"/>
      <c r="FA712" s="1058"/>
      <c r="FB712" s="1058"/>
      <c r="FC712" s="1058"/>
      <c r="FD712" s="1058"/>
      <c r="FE712" s="1058"/>
      <c r="FF712" s="1058"/>
      <c r="FG712" s="1058"/>
      <c r="FH712" s="1058"/>
      <c r="FI712" s="1058"/>
      <c r="FJ712" s="1058"/>
      <c r="FK712" s="1058"/>
      <c r="FL712" s="1058"/>
      <c r="FM712" s="1058"/>
      <c r="FN712" s="1058"/>
      <c r="FO712" s="1058"/>
      <c r="FP712" s="1058"/>
      <c r="FQ712" s="1058"/>
      <c r="FR712" s="1058"/>
      <c r="FS712" s="1058"/>
      <c r="FT712" s="1058"/>
      <c r="FU712" s="1058"/>
      <c r="FV712" s="1058"/>
      <c r="FW712" s="1058"/>
      <c r="FX712" s="1058"/>
      <c r="FY712" s="1058"/>
      <c r="FZ712" s="1058"/>
      <c r="GA712" s="1058"/>
      <c r="GB712" s="1058"/>
      <c r="GC712" s="1058"/>
      <c r="GD712" s="1058"/>
      <c r="GE712" s="1058"/>
      <c r="GF712" s="1058"/>
      <c r="GG712" s="1058"/>
      <c r="GH712" s="1058"/>
      <c r="GI712" s="1058"/>
      <c r="GJ712" s="1058"/>
      <c r="GK712" s="1058"/>
      <c r="GL712" s="1058"/>
      <c r="GM712" s="1058"/>
      <c r="GN712" s="1058"/>
      <c r="GO712" s="1058"/>
      <c r="GP712" s="1058"/>
      <c r="GQ712" s="1058"/>
      <c r="GR712" s="1058"/>
      <c r="GS712" s="1058"/>
      <c r="GT712" s="1058"/>
      <c r="GU712" s="1058"/>
      <c r="GV712" s="1058"/>
      <c r="GW712" s="1058"/>
      <c r="GX712" s="1058"/>
      <c r="GY712" s="1058"/>
      <c r="GZ712" s="1058"/>
      <c r="HA712" s="1058"/>
      <c r="HB712" s="1058"/>
      <c r="HC712" s="1058"/>
      <c r="HD712" s="1058"/>
      <c r="HE712" s="1058"/>
      <c r="HF712" s="1058"/>
      <c r="HG712" s="1058"/>
      <c r="HH712" s="1058"/>
      <c r="HI712" s="1058"/>
      <c r="HJ712" s="1058"/>
      <c r="HK712" s="1058"/>
      <c r="HL712" s="1058"/>
      <c r="HM712" s="1058"/>
      <c r="HN712" s="1058"/>
      <c r="HO712" s="1058"/>
      <c r="HP712" s="1058"/>
      <c r="HQ712" s="1058"/>
      <c r="HR712" s="1058"/>
      <c r="HS712" s="1058"/>
      <c r="HT712" s="1058"/>
      <c r="HU712" s="1058"/>
      <c r="HV712" s="1058"/>
      <c r="HW712" s="1058"/>
      <c r="HX712" s="1058"/>
      <c r="HY712" s="1058"/>
      <c r="HZ712" s="1058"/>
      <c r="IA712" s="1058"/>
      <c r="IB712" s="1058"/>
      <c r="IC712" s="1058"/>
      <c r="ID712" s="1058"/>
      <c r="IE712" s="1058"/>
      <c r="IF712" s="1058"/>
      <c r="IG712" s="1058"/>
      <c r="IH712" s="1058"/>
      <c r="II712" s="1058"/>
      <c r="IJ712" s="1058"/>
      <c r="IK712" s="1058"/>
      <c r="IL712" s="1058"/>
      <c r="IM712" s="1058"/>
      <c r="IN712" s="1058"/>
      <c r="IO712" s="1058"/>
      <c r="IP712" s="1058"/>
      <c r="IQ712" s="1058"/>
      <c r="IR712" s="1058"/>
    </row>
    <row r="713" spans="1:252">
      <c r="A713" s="1421"/>
      <c r="B713" s="1430" t="s">
        <v>1588</v>
      </c>
      <c r="C713" s="1423"/>
      <c r="D713" s="703"/>
      <c r="E713" s="703"/>
      <c r="F713" s="1532"/>
      <c r="G713" s="1466"/>
      <c r="H713" s="1058"/>
      <c r="I713" s="1058"/>
      <c r="J713" s="1058"/>
      <c r="K713" s="1058"/>
      <c r="L713" s="1058"/>
      <c r="M713" s="1058"/>
      <c r="N713" s="1058"/>
      <c r="O713" s="1058"/>
      <c r="P713" s="1058"/>
      <c r="Q713" s="1058"/>
      <c r="R713" s="1058"/>
      <c r="S713" s="1058"/>
      <c r="T713" s="1058"/>
      <c r="U713" s="1058"/>
      <c r="V713" s="1058"/>
      <c r="W713" s="1058"/>
      <c r="X713" s="1058"/>
      <c r="Y713" s="1058"/>
      <c r="Z713" s="1058"/>
      <c r="AA713" s="1058"/>
      <c r="AB713" s="1058"/>
      <c r="AC713" s="1058"/>
      <c r="AD713" s="1058"/>
      <c r="AE713" s="1058"/>
      <c r="AF713" s="1058"/>
      <c r="AG713" s="1058"/>
      <c r="AH713" s="1058"/>
      <c r="AI713" s="1058"/>
      <c r="AJ713" s="1058"/>
      <c r="AK713" s="1058"/>
      <c r="AL713" s="1058"/>
      <c r="AM713" s="1058"/>
      <c r="AN713" s="1058"/>
      <c r="AO713" s="1058"/>
      <c r="AP713" s="1058"/>
      <c r="AQ713" s="1058"/>
      <c r="AR713" s="1058"/>
      <c r="AS713" s="1058"/>
      <c r="AT713" s="1058"/>
      <c r="AU713" s="1058"/>
      <c r="AV713" s="1058"/>
      <c r="AW713" s="1058"/>
      <c r="AX713" s="1058"/>
      <c r="AY713" s="1058"/>
      <c r="AZ713" s="1058"/>
      <c r="BA713" s="1058"/>
      <c r="BB713" s="1058"/>
      <c r="BC713" s="1058"/>
      <c r="BD713" s="1058"/>
      <c r="BE713" s="1058"/>
      <c r="BF713" s="1058"/>
      <c r="BG713" s="1058"/>
      <c r="BH713" s="1058"/>
      <c r="BI713" s="1058"/>
      <c r="BJ713" s="1058"/>
      <c r="BK713" s="1058"/>
      <c r="BL713" s="1058"/>
      <c r="BM713" s="1058"/>
      <c r="BN713" s="1058"/>
      <c r="BO713" s="1058"/>
      <c r="BP713" s="1058"/>
      <c r="BQ713" s="1058"/>
      <c r="BR713" s="1058"/>
      <c r="BS713" s="1058"/>
      <c r="BT713" s="1058"/>
      <c r="BU713" s="1058"/>
      <c r="BV713" s="1058"/>
      <c r="BW713" s="1058"/>
      <c r="BX713" s="1058"/>
      <c r="BY713" s="1058"/>
      <c r="BZ713" s="1058"/>
      <c r="CA713" s="1058"/>
      <c r="CB713" s="1058"/>
      <c r="CC713" s="1058"/>
      <c r="CD713" s="1058"/>
      <c r="CE713" s="1058"/>
      <c r="CF713" s="1058"/>
      <c r="CG713" s="1058"/>
      <c r="CH713" s="1058"/>
      <c r="CI713" s="1058"/>
      <c r="CJ713" s="1058"/>
      <c r="CK713" s="1058"/>
      <c r="CL713" s="1058"/>
      <c r="CM713" s="1058"/>
      <c r="CN713" s="1058"/>
      <c r="CO713" s="1058"/>
      <c r="CP713" s="1058"/>
      <c r="CQ713" s="1058"/>
      <c r="CR713" s="1058"/>
      <c r="CS713" s="1058"/>
      <c r="CT713" s="1058"/>
      <c r="CU713" s="1058"/>
      <c r="CV713" s="1058"/>
      <c r="CW713" s="1058"/>
      <c r="CX713" s="1058"/>
      <c r="CY713" s="1058"/>
      <c r="CZ713" s="1058"/>
      <c r="DA713" s="1058"/>
      <c r="DB713" s="1058"/>
      <c r="DC713" s="1058"/>
      <c r="DD713" s="1058"/>
      <c r="DE713" s="1058"/>
      <c r="DF713" s="1058"/>
      <c r="DG713" s="1058"/>
      <c r="DH713" s="1058"/>
      <c r="DI713" s="1058"/>
      <c r="DJ713" s="1058"/>
      <c r="DK713" s="1058"/>
      <c r="DL713" s="1058"/>
      <c r="DM713" s="1058"/>
      <c r="DN713" s="1058"/>
      <c r="DO713" s="1058"/>
      <c r="DP713" s="1058"/>
      <c r="DQ713" s="1058"/>
      <c r="DR713" s="1058"/>
      <c r="DS713" s="1058"/>
      <c r="DT713" s="1058"/>
      <c r="DU713" s="1058"/>
      <c r="DV713" s="1058"/>
      <c r="DW713" s="1058"/>
      <c r="DX713" s="1058"/>
      <c r="DY713" s="1058"/>
      <c r="DZ713" s="1058"/>
      <c r="EA713" s="1058"/>
      <c r="EB713" s="1058"/>
      <c r="EC713" s="1058"/>
      <c r="ED713" s="1058"/>
      <c r="EE713" s="1058"/>
      <c r="EF713" s="1058"/>
      <c r="EG713" s="1058"/>
      <c r="EH713" s="1058"/>
      <c r="EI713" s="1058"/>
      <c r="EJ713" s="1058"/>
      <c r="EK713" s="1058"/>
      <c r="EL713" s="1058"/>
      <c r="EM713" s="1058"/>
      <c r="EN713" s="1058"/>
      <c r="EO713" s="1058"/>
      <c r="EP713" s="1058"/>
      <c r="EQ713" s="1058"/>
      <c r="ER713" s="1058"/>
      <c r="ES713" s="1058"/>
      <c r="ET713" s="1058"/>
      <c r="EU713" s="1058"/>
      <c r="EV713" s="1058"/>
      <c r="EW713" s="1058"/>
      <c r="EX713" s="1058"/>
      <c r="EY713" s="1058"/>
      <c r="EZ713" s="1058"/>
      <c r="FA713" s="1058"/>
      <c r="FB713" s="1058"/>
      <c r="FC713" s="1058"/>
      <c r="FD713" s="1058"/>
      <c r="FE713" s="1058"/>
      <c r="FF713" s="1058"/>
      <c r="FG713" s="1058"/>
      <c r="FH713" s="1058"/>
      <c r="FI713" s="1058"/>
      <c r="FJ713" s="1058"/>
      <c r="FK713" s="1058"/>
      <c r="FL713" s="1058"/>
      <c r="FM713" s="1058"/>
      <c r="FN713" s="1058"/>
      <c r="FO713" s="1058"/>
      <c r="FP713" s="1058"/>
      <c r="FQ713" s="1058"/>
      <c r="FR713" s="1058"/>
      <c r="FS713" s="1058"/>
      <c r="FT713" s="1058"/>
      <c r="FU713" s="1058"/>
      <c r="FV713" s="1058"/>
      <c r="FW713" s="1058"/>
      <c r="FX713" s="1058"/>
      <c r="FY713" s="1058"/>
      <c r="FZ713" s="1058"/>
      <c r="GA713" s="1058"/>
      <c r="GB713" s="1058"/>
      <c r="GC713" s="1058"/>
      <c r="GD713" s="1058"/>
      <c r="GE713" s="1058"/>
      <c r="GF713" s="1058"/>
      <c r="GG713" s="1058"/>
      <c r="GH713" s="1058"/>
      <c r="GI713" s="1058"/>
      <c r="GJ713" s="1058"/>
      <c r="GK713" s="1058"/>
      <c r="GL713" s="1058"/>
      <c r="GM713" s="1058"/>
      <c r="GN713" s="1058"/>
      <c r="GO713" s="1058"/>
      <c r="GP713" s="1058"/>
      <c r="GQ713" s="1058"/>
      <c r="GR713" s="1058"/>
      <c r="GS713" s="1058"/>
      <c r="GT713" s="1058"/>
      <c r="GU713" s="1058"/>
      <c r="GV713" s="1058"/>
      <c r="GW713" s="1058"/>
      <c r="GX713" s="1058"/>
      <c r="GY713" s="1058"/>
      <c r="GZ713" s="1058"/>
      <c r="HA713" s="1058"/>
      <c r="HB713" s="1058"/>
      <c r="HC713" s="1058"/>
      <c r="HD713" s="1058"/>
      <c r="HE713" s="1058"/>
      <c r="HF713" s="1058"/>
      <c r="HG713" s="1058"/>
      <c r="HH713" s="1058"/>
      <c r="HI713" s="1058"/>
      <c r="HJ713" s="1058"/>
      <c r="HK713" s="1058"/>
      <c r="HL713" s="1058"/>
      <c r="HM713" s="1058"/>
      <c r="HN713" s="1058"/>
      <c r="HO713" s="1058"/>
      <c r="HP713" s="1058"/>
      <c r="HQ713" s="1058"/>
      <c r="HR713" s="1058"/>
      <c r="HS713" s="1058"/>
      <c r="HT713" s="1058"/>
      <c r="HU713" s="1058"/>
      <c r="HV713" s="1058"/>
      <c r="HW713" s="1058"/>
      <c r="HX713" s="1058"/>
      <c r="HY713" s="1058"/>
      <c r="HZ713" s="1058"/>
      <c r="IA713" s="1058"/>
      <c r="IB713" s="1058"/>
      <c r="IC713" s="1058"/>
      <c r="ID713" s="1058"/>
      <c r="IE713" s="1058"/>
      <c r="IF713" s="1058"/>
      <c r="IG713" s="1058"/>
      <c r="IH713" s="1058"/>
      <c r="II713" s="1058"/>
      <c r="IJ713" s="1058"/>
      <c r="IK713" s="1058"/>
      <c r="IL713" s="1058"/>
      <c r="IM713" s="1058"/>
      <c r="IN713" s="1058"/>
      <c r="IO713" s="1058"/>
      <c r="IP713" s="1058"/>
      <c r="IQ713" s="1058"/>
      <c r="IR713" s="1058"/>
    </row>
    <row r="714" spans="1:252">
      <c r="A714" s="1421"/>
      <c r="B714" s="1430" t="s">
        <v>1587</v>
      </c>
      <c r="C714" s="1423"/>
      <c r="D714" s="703"/>
      <c r="E714" s="703"/>
      <c r="F714" s="1532"/>
      <c r="G714" s="1466"/>
      <c r="H714" s="1058"/>
      <c r="I714" s="1058"/>
      <c r="J714" s="1058"/>
      <c r="K714" s="1058"/>
      <c r="L714" s="1058"/>
      <c r="M714" s="1058"/>
      <c r="N714" s="1058"/>
      <c r="O714" s="1058"/>
      <c r="P714" s="1058"/>
      <c r="Q714" s="1058"/>
      <c r="R714" s="1058"/>
      <c r="S714" s="1058"/>
      <c r="T714" s="1058"/>
      <c r="U714" s="1058"/>
      <c r="V714" s="1058"/>
      <c r="W714" s="1058"/>
      <c r="X714" s="1058"/>
      <c r="Y714" s="1058"/>
      <c r="Z714" s="1058"/>
      <c r="AA714" s="1058"/>
      <c r="AB714" s="1058"/>
      <c r="AC714" s="1058"/>
      <c r="AD714" s="1058"/>
      <c r="AE714" s="1058"/>
      <c r="AF714" s="1058"/>
      <c r="AG714" s="1058"/>
      <c r="AH714" s="1058"/>
      <c r="AI714" s="1058"/>
      <c r="AJ714" s="1058"/>
      <c r="AK714" s="1058"/>
      <c r="AL714" s="1058"/>
      <c r="AM714" s="1058"/>
      <c r="AN714" s="1058"/>
      <c r="AO714" s="1058"/>
      <c r="AP714" s="1058"/>
      <c r="AQ714" s="1058"/>
      <c r="AR714" s="1058"/>
      <c r="AS714" s="1058"/>
      <c r="AT714" s="1058"/>
      <c r="AU714" s="1058"/>
      <c r="AV714" s="1058"/>
      <c r="AW714" s="1058"/>
      <c r="AX714" s="1058"/>
      <c r="AY714" s="1058"/>
      <c r="AZ714" s="1058"/>
      <c r="BA714" s="1058"/>
      <c r="BB714" s="1058"/>
      <c r="BC714" s="1058"/>
      <c r="BD714" s="1058"/>
      <c r="BE714" s="1058"/>
      <c r="BF714" s="1058"/>
      <c r="BG714" s="1058"/>
      <c r="BH714" s="1058"/>
      <c r="BI714" s="1058"/>
      <c r="BJ714" s="1058"/>
      <c r="BK714" s="1058"/>
      <c r="BL714" s="1058"/>
      <c r="BM714" s="1058"/>
      <c r="BN714" s="1058"/>
      <c r="BO714" s="1058"/>
      <c r="BP714" s="1058"/>
      <c r="BQ714" s="1058"/>
      <c r="BR714" s="1058"/>
      <c r="BS714" s="1058"/>
      <c r="BT714" s="1058"/>
      <c r="BU714" s="1058"/>
      <c r="BV714" s="1058"/>
      <c r="BW714" s="1058"/>
      <c r="BX714" s="1058"/>
      <c r="BY714" s="1058"/>
      <c r="BZ714" s="1058"/>
      <c r="CA714" s="1058"/>
      <c r="CB714" s="1058"/>
      <c r="CC714" s="1058"/>
      <c r="CD714" s="1058"/>
      <c r="CE714" s="1058"/>
      <c r="CF714" s="1058"/>
      <c r="CG714" s="1058"/>
      <c r="CH714" s="1058"/>
      <c r="CI714" s="1058"/>
      <c r="CJ714" s="1058"/>
      <c r="CK714" s="1058"/>
      <c r="CL714" s="1058"/>
      <c r="CM714" s="1058"/>
      <c r="CN714" s="1058"/>
      <c r="CO714" s="1058"/>
      <c r="CP714" s="1058"/>
      <c r="CQ714" s="1058"/>
      <c r="CR714" s="1058"/>
      <c r="CS714" s="1058"/>
      <c r="CT714" s="1058"/>
      <c r="CU714" s="1058"/>
      <c r="CV714" s="1058"/>
      <c r="CW714" s="1058"/>
      <c r="CX714" s="1058"/>
      <c r="CY714" s="1058"/>
      <c r="CZ714" s="1058"/>
      <c r="DA714" s="1058"/>
      <c r="DB714" s="1058"/>
      <c r="DC714" s="1058"/>
      <c r="DD714" s="1058"/>
      <c r="DE714" s="1058"/>
      <c r="DF714" s="1058"/>
      <c r="DG714" s="1058"/>
      <c r="DH714" s="1058"/>
      <c r="DI714" s="1058"/>
      <c r="DJ714" s="1058"/>
      <c r="DK714" s="1058"/>
      <c r="DL714" s="1058"/>
      <c r="DM714" s="1058"/>
      <c r="DN714" s="1058"/>
      <c r="DO714" s="1058"/>
      <c r="DP714" s="1058"/>
      <c r="DQ714" s="1058"/>
      <c r="DR714" s="1058"/>
      <c r="DS714" s="1058"/>
      <c r="DT714" s="1058"/>
      <c r="DU714" s="1058"/>
      <c r="DV714" s="1058"/>
      <c r="DW714" s="1058"/>
      <c r="DX714" s="1058"/>
      <c r="DY714" s="1058"/>
      <c r="DZ714" s="1058"/>
      <c r="EA714" s="1058"/>
      <c r="EB714" s="1058"/>
      <c r="EC714" s="1058"/>
      <c r="ED714" s="1058"/>
      <c r="EE714" s="1058"/>
      <c r="EF714" s="1058"/>
      <c r="EG714" s="1058"/>
      <c r="EH714" s="1058"/>
      <c r="EI714" s="1058"/>
      <c r="EJ714" s="1058"/>
      <c r="EK714" s="1058"/>
      <c r="EL714" s="1058"/>
      <c r="EM714" s="1058"/>
      <c r="EN714" s="1058"/>
      <c r="EO714" s="1058"/>
      <c r="EP714" s="1058"/>
      <c r="EQ714" s="1058"/>
      <c r="ER714" s="1058"/>
      <c r="ES714" s="1058"/>
      <c r="ET714" s="1058"/>
      <c r="EU714" s="1058"/>
      <c r="EV714" s="1058"/>
      <c r="EW714" s="1058"/>
      <c r="EX714" s="1058"/>
      <c r="EY714" s="1058"/>
      <c r="EZ714" s="1058"/>
      <c r="FA714" s="1058"/>
      <c r="FB714" s="1058"/>
      <c r="FC714" s="1058"/>
      <c r="FD714" s="1058"/>
      <c r="FE714" s="1058"/>
      <c r="FF714" s="1058"/>
      <c r="FG714" s="1058"/>
      <c r="FH714" s="1058"/>
      <c r="FI714" s="1058"/>
      <c r="FJ714" s="1058"/>
      <c r="FK714" s="1058"/>
      <c r="FL714" s="1058"/>
      <c r="FM714" s="1058"/>
      <c r="FN714" s="1058"/>
      <c r="FO714" s="1058"/>
      <c r="FP714" s="1058"/>
      <c r="FQ714" s="1058"/>
      <c r="FR714" s="1058"/>
      <c r="FS714" s="1058"/>
      <c r="FT714" s="1058"/>
      <c r="FU714" s="1058"/>
      <c r="FV714" s="1058"/>
      <c r="FW714" s="1058"/>
      <c r="FX714" s="1058"/>
      <c r="FY714" s="1058"/>
      <c r="FZ714" s="1058"/>
      <c r="GA714" s="1058"/>
      <c r="GB714" s="1058"/>
      <c r="GC714" s="1058"/>
      <c r="GD714" s="1058"/>
      <c r="GE714" s="1058"/>
      <c r="GF714" s="1058"/>
      <c r="GG714" s="1058"/>
      <c r="GH714" s="1058"/>
      <c r="GI714" s="1058"/>
      <c r="GJ714" s="1058"/>
      <c r="GK714" s="1058"/>
      <c r="GL714" s="1058"/>
      <c r="GM714" s="1058"/>
      <c r="GN714" s="1058"/>
      <c r="GO714" s="1058"/>
      <c r="GP714" s="1058"/>
      <c r="GQ714" s="1058"/>
      <c r="GR714" s="1058"/>
      <c r="GS714" s="1058"/>
      <c r="GT714" s="1058"/>
      <c r="GU714" s="1058"/>
      <c r="GV714" s="1058"/>
      <c r="GW714" s="1058"/>
      <c r="GX714" s="1058"/>
      <c r="GY714" s="1058"/>
      <c r="GZ714" s="1058"/>
      <c r="HA714" s="1058"/>
      <c r="HB714" s="1058"/>
      <c r="HC714" s="1058"/>
      <c r="HD714" s="1058"/>
      <c r="HE714" s="1058"/>
      <c r="HF714" s="1058"/>
      <c r="HG714" s="1058"/>
      <c r="HH714" s="1058"/>
      <c r="HI714" s="1058"/>
      <c r="HJ714" s="1058"/>
      <c r="HK714" s="1058"/>
      <c r="HL714" s="1058"/>
      <c r="HM714" s="1058"/>
      <c r="HN714" s="1058"/>
      <c r="HO714" s="1058"/>
      <c r="HP714" s="1058"/>
      <c r="HQ714" s="1058"/>
      <c r="HR714" s="1058"/>
      <c r="HS714" s="1058"/>
      <c r="HT714" s="1058"/>
      <c r="HU714" s="1058"/>
      <c r="HV714" s="1058"/>
      <c r="HW714" s="1058"/>
      <c r="HX714" s="1058"/>
      <c r="HY714" s="1058"/>
      <c r="HZ714" s="1058"/>
      <c r="IA714" s="1058"/>
      <c r="IB714" s="1058"/>
      <c r="IC714" s="1058"/>
      <c r="ID714" s="1058"/>
      <c r="IE714" s="1058"/>
      <c r="IF714" s="1058"/>
      <c r="IG714" s="1058"/>
      <c r="IH714" s="1058"/>
      <c r="II714" s="1058"/>
      <c r="IJ714" s="1058"/>
      <c r="IK714" s="1058"/>
      <c r="IL714" s="1058"/>
      <c r="IM714" s="1058"/>
      <c r="IN714" s="1058"/>
      <c r="IO714" s="1058"/>
      <c r="IP714" s="1058"/>
      <c r="IQ714" s="1058"/>
      <c r="IR714" s="1058"/>
    </row>
    <row r="715" spans="1:252">
      <c r="A715" s="1421"/>
      <c r="B715" s="1469" t="s">
        <v>855</v>
      </c>
      <c r="C715" s="1423"/>
      <c r="D715" s="703" t="s">
        <v>856</v>
      </c>
      <c r="E715" s="1424">
        <v>1</v>
      </c>
      <c r="F715" s="1528"/>
      <c r="G715" s="1230">
        <f>+F715*E715</f>
        <v>0</v>
      </c>
      <c r="H715" s="1058"/>
      <c r="I715" s="1058"/>
      <c r="J715" s="1058"/>
      <c r="K715" s="1058"/>
      <c r="L715" s="1058"/>
      <c r="M715" s="1058"/>
      <c r="N715" s="1058"/>
      <c r="O715" s="1058"/>
      <c r="P715" s="1058"/>
      <c r="Q715" s="1058"/>
      <c r="R715" s="1058"/>
      <c r="S715" s="1058"/>
      <c r="T715" s="1058"/>
      <c r="U715" s="1058"/>
      <c r="V715" s="1058"/>
      <c r="W715" s="1058"/>
      <c r="X715" s="1058"/>
      <c r="Y715" s="1058"/>
      <c r="Z715" s="1058"/>
      <c r="AA715" s="1058"/>
      <c r="AB715" s="1058"/>
      <c r="AC715" s="1058"/>
      <c r="AD715" s="1058"/>
      <c r="AE715" s="1058"/>
      <c r="AF715" s="1058"/>
      <c r="AG715" s="1058"/>
      <c r="AH715" s="1058"/>
      <c r="AI715" s="1058"/>
      <c r="AJ715" s="1058"/>
      <c r="AK715" s="1058"/>
      <c r="AL715" s="1058"/>
      <c r="AM715" s="1058"/>
      <c r="AN715" s="1058"/>
      <c r="AO715" s="1058"/>
      <c r="AP715" s="1058"/>
      <c r="AQ715" s="1058"/>
      <c r="AR715" s="1058"/>
      <c r="AS715" s="1058"/>
      <c r="AT715" s="1058"/>
      <c r="AU715" s="1058"/>
      <c r="AV715" s="1058"/>
      <c r="AW715" s="1058"/>
      <c r="AX715" s="1058"/>
      <c r="AY715" s="1058"/>
      <c r="AZ715" s="1058"/>
      <c r="BA715" s="1058"/>
      <c r="BB715" s="1058"/>
      <c r="BC715" s="1058"/>
      <c r="BD715" s="1058"/>
      <c r="BE715" s="1058"/>
      <c r="BF715" s="1058"/>
      <c r="BG715" s="1058"/>
      <c r="BH715" s="1058"/>
      <c r="BI715" s="1058"/>
      <c r="BJ715" s="1058"/>
      <c r="BK715" s="1058"/>
      <c r="BL715" s="1058"/>
      <c r="BM715" s="1058"/>
      <c r="BN715" s="1058"/>
      <c r="BO715" s="1058"/>
      <c r="BP715" s="1058"/>
      <c r="BQ715" s="1058"/>
      <c r="BR715" s="1058"/>
      <c r="BS715" s="1058"/>
      <c r="BT715" s="1058"/>
      <c r="BU715" s="1058"/>
      <c r="BV715" s="1058"/>
      <c r="BW715" s="1058"/>
      <c r="BX715" s="1058"/>
      <c r="BY715" s="1058"/>
      <c r="BZ715" s="1058"/>
      <c r="CA715" s="1058"/>
      <c r="CB715" s="1058"/>
      <c r="CC715" s="1058"/>
      <c r="CD715" s="1058"/>
      <c r="CE715" s="1058"/>
      <c r="CF715" s="1058"/>
      <c r="CG715" s="1058"/>
      <c r="CH715" s="1058"/>
      <c r="CI715" s="1058"/>
      <c r="CJ715" s="1058"/>
      <c r="CK715" s="1058"/>
      <c r="CL715" s="1058"/>
      <c r="CM715" s="1058"/>
      <c r="CN715" s="1058"/>
      <c r="CO715" s="1058"/>
      <c r="CP715" s="1058"/>
      <c r="CQ715" s="1058"/>
      <c r="CR715" s="1058"/>
      <c r="CS715" s="1058"/>
      <c r="CT715" s="1058"/>
      <c r="CU715" s="1058"/>
      <c r="CV715" s="1058"/>
      <c r="CW715" s="1058"/>
      <c r="CX715" s="1058"/>
      <c r="CY715" s="1058"/>
      <c r="CZ715" s="1058"/>
      <c r="DA715" s="1058"/>
      <c r="DB715" s="1058"/>
      <c r="DC715" s="1058"/>
      <c r="DD715" s="1058"/>
      <c r="DE715" s="1058"/>
      <c r="DF715" s="1058"/>
      <c r="DG715" s="1058"/>
      <c r="DH715" s="1058"/>
      <c r="DI715" s="1058"/>
      <c r="DJ715" s="1058"/>
      <c r="DK715" s="1058"/>
      <c r="DL715" s="1058"/>
      <c r="DM715" s="1058"/>
      <c r="DN715" s="1058"/>
      <c r="DO715" s="1058"/>
      <c r="DP715" s="1058"/>
      <c r="DQ715" s="1058"/>
      <c r="DR715" s="1058"/>
      <c r="DS715" s="1058"/>
      <c r="DT715" s="1058"/>
      <c r="DU715" s="1058"/>
      <c r="DV715" s="1058"/>
      <c r="DW715" s="1058"/>
      <c r="DX715" s="1058"/>
      <c r="DY715" s="1058"/>
      <c r="DZ715" s="1058"/>
      <c r="EA715" s="1058"/>
      <c r="EB715" s="1058"/>
      <c r="EC715" s="1058"/>
      <c r="ED715" s="1058"/>
      <c r="EE715" s="1058"/>
      <c r="EF715" s="1058"/>
      <c r="EG715" s="1058"/>
      <c r="EH715" s="1058"/>
      <c r="EI715" s="1058"/>
      <c r="EJ715" s="1058"/>
      <c r="EK715" s="1058"/>
      <c r="EL715" s="1058"/>
      <c r="EM715" s="1058"/>
      <c r="EN715" s="1058"/>
      <c r="EO715" s="1058"/>
      <c r="EP715" s="1058"/>
      <c r="EQ715" s="1058"/>
      <c r="ER715" s="1058"/>
      <c r="ES715" s="1058"/>
      <c r="ET715" s="1058"/>
      <c r="EU715" s="1058"/>
      <c r="EV715" s="1058"/>
      <c r="EW715" s="1058"/>
      <c r="EX715" s="1058"/>
      <c r="EY715" s="1058"/>
      <c r="EZ715" s="1058"/>
      <c r="FA715" s="1058"/>
      <c r="FB715" s="1058"/>
      <c r="FC715" s="1058"/>
      <c r="FD715" s="1058"/>
      <c r="FE715" s="1058"/>
      <c r="FF715" s="1058"/>
      <c r="FG715" s="1058"/>
      <c r="FH715" s="1058"/>
      <c r="FI715" s="1058"/>
      <c r="FJ715" s="1058"/>
      <c r="FK715" s="1058"/>
      <c r="FL715" s="1058"/>
      <c r="FM715" s="1058"/>
      <c r="FN715" s="1058"/>
      <c r="FO715" s="1058"/>
      <c r="FP715" s="1058"/>
      <c r="FQ715" s="1058"/>
      <c r="FR715" s="1058"/>
      <c r="FS715" s="1058"/>
      <c r="FT715" s="1058"/>
      <c r="FU715" s="1058"/>
      <c r="FV715" s="1058"/>
      <c r="FW715" s="1058"/>
      <c r="FX715" s="1058"/>
      <c r="FY715" s="1058"/>
      <c r="FZ715" s="1058"/>
      <c r="GA715" s="1058"/>
      <c r="GB715" s="1058"/>
      <c r="GC715" s="1058"/>
      <c r="GD715" s="1058"/>
      <c r="GE715" s="1058"/>
      <c r="GF715" s="1058"/>
      <c r="GG715" s="1058"/>
      <c r="GH715" s="1058"/>
      <c r="GI715" s="1058"/>
      <c r="GJ715" s="1058"/>
      <c r="GK715" s="1058"/>
      <c r="GL715" s="1058"/>
      <c r="GM715" s="1058"/>
      <c r="GN715" s="1058"/>
      <c r="GO715" s="1058"/>
      <c r="GP715" s="1058"/>
      <c r="GQ715" s="1058"/>
      <c r="GR715" s="1058"/>
      <c r="GS715" s="1058"/>
      <c r="GT715" s="1058"/>
      <c r="GU715" s="1058"/>
      <c r="GV715" s="1058"/>
      <c r="GW715" s="1058"/>
      <c r="GX715" s="1058"/>
      <c r="GY715" s="1058"/>
      <c r="GZ715" s="1058"/>
      <c r="HA715" s="1058"/>
      <c r="HB715" s="1058"/>
      <c r="HC715" s="1058"/>
      <c r="HD715" s="1058"/>
      <c r="HE715" s="1058"/>
      <c r="HF715" s="1058"/>
      <c r="HG715" s="1058"/>
      <c r="HH715" s="1058"/>
      <c r="HI715" s="1058"/>
      <c r="HJ715" s="1058"/>
      <c r="HK715" s="1058"/>
      <c r="HL715" s="1058"/>
      <c r="HM715" s="1058"/>
      <c r="HN715" s="1058"/>
      <c r="HO715" s="1058"/>
      <c r="HP715" s="1058"/>
      <c r="HQ715" s="1058"/>
      <c r="HR715" s="1058"/>
      <c r="HS715" s="1058"/>
      <c r="HT715" s="1058"/>
      <c r="HU715" s="1058"/>
      <c r="HV715" s="1058"/>
      <c r="HW715" s="1058"/>
      <c r="HX715" s="1058"/>
      <c r="HY715" s="1058"/>
      <c r="HZ715" s="1058"/>
      <c r="IA715" s="1058"/>
      <c r="IB715" s="1058"/>
      <c r="IC715" s="1058"/>
      <c r="ID715" s="1058"/>
      <c r="IE715" s="1058"/>
      <c r="IF715" s="1058"/>
      <c r="IG715" s="1058"/>
      <c r="IH715" s="1058"/>
      <c r="II715" s="1058"/>
      <c r="IJ715" s="1058"/>
      <c r="IK715" s="1058"/>
      <c r="IL715" s="1058"/>
      <c r="IM715" s="1058"/>
      <c r="IN715" s="1058"/>
      <c r="IO715" s="1058"/>
      <c r="IP715" s="1058"/>
      <c r="IQ715" s="1058"/>
      <c r="IR715" s="1058"/>
    </row>
    <row r="716" spans="1:252">
      <c r="A716" s="1421"/>
      <c r="B716" s="1469"/>
      <c r="C716" s="1423"/>
      <c r="D716" s="703"/>
      <c r="E716" s="1424"/>
      <c r="F716" s="1532"/>
      <c r="G716" s="1466"/>
      <c r="H716" s="1058"/>
      <c r="I716" s="1058"/>
      <c r="J716" s="1058"/>
      <c r="K716" s="1058"/>
      <c r="L716" s="1058"/>
      <c r="M716" s="1058"/>
      <c r="N716" s="1058"/>
      <c r="O716" s="1058"/>
      <c r="P716" s="1058"/>
      <c r="Q716" s="1058"/>
      <c r="R716" s="1058"/>
      <c r="S716" s="1058"/>
      <c r="T716" s="1058"/>
      <c r="U716" s="1058"/>
      <c r="V716" s="1058"/>
      <c r="W716" s="1058"/>
      <c r="X716" s="1058"/>
      <c r="Y716" s="1058"/>
      <c r="Z716" s="1058"/>
      <c r="AA716" s="1058"/>
      <c r="AB716" s="1058"/>
      <c r="AC716" s="1058"/>
      <c r="AD716" s="1058"/>
      <c r="AE716" s="1058"/>
      <c r="AF716" s="1058"/>
      <c r="AG716" s="1058"/>
      <c r="AH716" s="1058"/>
      <c r="AI716" s="1058"/>
      <c r="AJ716" s="1058"/>
      <c r="AK716" s="1058"/>
      <c r="AL716" s="1058"/>
      <c r="AM716" s="1058"/>
      <c r="AN716" s="1058"/>
      <c r="AO716" s="1058"/>
      <c r="AP716" s="1058"/>
      <c r="AQ716" s="1058"/>
      <c r="AR716" s="1058"/>
      <c r="AS716" s="1058"/>
      <c r="AT716" s="1058"/>
      <c r="AU716" s="1058"/>
      <c r="AV716" s="1058"/>
      <c r="AW716" s="1058"/>
      <c r="AX716" s="1058"/>
      <c r="AY716" s="1058"/>
      <c r="AZ716" s="1058"/>
      <c r="BA716" s="1058"/>
      <c r="BB716" s="1058"/>
      <c r="BC716" s="1058"/>
      <c r="BD716" s="1058"/>
      <c r="BE716" s="1058"/>
      <c r="BF716" s="1058"/>
      <c r="BG716" s="1058"/>
      <c r="BH716" s="1058"/>
      <c r="BI716" s="1058"/>
      <c r="BJ716" s="1058"/>
      <c r="BK716" s="1058"/>
      <c r="BL716" s="1058"/>
      <c r="BM716" s="1058"/>
      <c r="BN716" s="1058"/>
      <c r="BO716" s="1058"/>
      <c r="BP716" s="1058"/>
      <c r="BQ716" s="1058"/>
      <c r="BR716" s="1058"/>
      <c r="BS716" s="1058"/>
      <c r="BT716" s="1058"/>
      <c r="BU716" s="1058"/>
      <c r="BV716" s="1058"/>
      <c r="BW716" s="1058"/>
      <c r="BX716" s="1058"/>
      <c r="BY716" s="1058"/>
      <c r="BZ716" s="1058"/>
      <c r="CA716" s="1058"/>
      <c r="CB716" s="1058"/>
      <c r="CC716" s="1058"/>
      <c r="CD716" s="1058"/>
      <c r="CE716" s="1058"/>
      <c r="CF716" s="1058"/>
      <c r="CG716" s="1058"/>
      <c r="CH716" s="1058"/>
      <c r="CI716" s="1058"/>
      <c r="CJ716" s="1058"/>
      <c r="CK716" s="1058"/>
      <c r="CL716" s="1058"/>
      <c r="CM716" s="1058"/>
      <c r="CN716" s="1058"/>
      <c r="CO716" s="1058"/>
      <c r="CP716" s="1058"/>
      <c r="CQ716" s="1058"/>
      <c r="CR716" s="1058"/>
      <c r="CS716" s="1058"/>
      <c r="CT716" s="1058"/>
      <c r="CU716" s="1058"/>
      <c r="CV716" s="1058"/>
      <c r="CW716" s="1058"/>
      <c r="CX716" s="1058"/>
      <c r="CY716" s="1058"/>
      <c r="CZ716" s="1058"/>
      <c r="DA716" s="1058"/>
      <c r="DB716" s="1058"/>
      <c r="DC716" s="1058"/>
      <c r="DD716" s="1058"/>
      <c r="DE716" s="1058"/>
      <c r="DF716" s="1058"/>
      <c r="DG716" s="1058"/>
      <c r="DH716" s="1058"/>
      <c r="DI716" s="1058"/>
      <c r="DJ716" s="1058"/>
      <c r="DK716" s="1058"/>
      <c r="DL716" s="1058"/>
      <c r="DM716" s="1058"/>
      <c r="DN716" s="1058"/>
      <c r="DO716" s="1058"/>
      <c r="DP716" s="1058"/>
      <c r="DQ716" s="1058"/>
      <c r="DR716" s="1058"/>
      <c r="DS716" s="1058"/>
      <c r="DT716" s="1058"/>
      <c r="DU716" s="1058"/>
      <c r="DV716" s="1058"/>
      <c r="DW716" s="1058"/>
      <c r="DX716" s="1058"/>
      <c r="DY716" s="1058"/>
      <c r="DZ716" s="1058"/>
      <c r="EA716" s="1058"/>
      <c r="EB716" s="1058"/>
      <c r="EC716" s="1058"/>
      <c r="ED716" s="1058"/>
      <c r="EE716" s="1058"/>
      <c r="EF716" s="1058"/>
      <c r="EG716" s="1058"/>
      <c r="EH716" s="1058"/>
      <c r="EI716" s="1058"/>
      <c r="EJ716" s="1058"/>
      <c r="EK716" s="1058"/>
      <c r="EL716" s="1058"/>
      <c r="EM716" s="1058"/>
      <c r="EN716" s="1058"/>
      <c r="EO716" s="1058"/>
      <c r="EP716" s="1058"/>
      <c r="EQ716" s="1058"/>
      <c r="ER716" s="1058"/>
      <c r="ES716" s="1058"/>
      <c r="ET716" s="1058"/>
      <c r="EU716" s="1058"/>
      <c r="EV716" s="1058"/>
      <c r="EW716" s="1058"/>
      <c r="EX716" s="1058"/>
      <c r="EY716" s="1058"/>
      <c r="EZ716" s="1058"/>
      <c r="FA716" s="1058"/>
      <c r="FB716" s="1058"/>
      <c r="FC716" s="1058"/>
      <c r="FD716" s="1058"/>
      <c r="FE716" s="1058"/>
      <c r="FF716" s="1058"/>
      <c r="FG716" s="1058"/>
      <c r="FH716" s="1058"/>
      <c r="FI716" s="1058"/>
      <c r="FJ716" s="1058"/>
      <c r="FK716" s="1058"/>
      <c r="FL716" s="1058"/>
      <c r="FM716" s="1058"/>
      <c r="FN716" s="1058"/>
      <c r="FO716" s="1058"/>
      <c r="FP716" s="1058"/>
      <c r="FQ716" s="1058"/>
      <c r="FR716" s="1058"/>
      <c r="FS716" s="1058"/>
      <c r="FT716" s="1058"/>
      <c r="FU716" s="1058"/>
      <c r="FV716" s="1058"/>
      <c r="FW716" s="1058"/>
      <c r="FX716" s="1058"/>
      <c r="FY716" s="1058"/>
      <c r="FZ716" s="1058"/>
      <c r="GA716" s="1058"/>
      <c r="GB716" s="1058"/>
      <c r="GC716" s="1058"/>
      <c r="GD716" s="1058"/>
      <c r="GE716" s="1058"/>
      <c r="GF716" s="1058"/>
      <c r="GG716" s="1058"/>
      <c r="GH716" s="1058"/>
      <c r="GI716" s="1058"/>
      <c r="GJ716" s="1058"/>
      <c r="GK716" s="1058"/>
      <c r="GL716" s="1058"/>
      <c r="GM716" s="1058"/>
      <c r="GN716" s="1058"/>
      <c r="GO716" s="1058"/>
      <c r="GP716" s="1058"/>
      <c r="GQ716" s="1058"/>
      <c r="GR716" s="1058"/>
      <c r="GS716" s="1058"/>
      <c r="GT716" s="1058"/>
      <c r="GU716" s="1058"/>
      <c r="GV716" s="1058"/>
      <c r="GW716" s="1058"/>
      <c r="GX716" s="1058"/>
      <c r="GY716" s="1058"/>
      <c r="GZ716" s="1058"/>
      <c r="HA716" s="1058"/>
      <c r="HB716" s="1058"/>
      <c r="HC716" s="1058"/>
      <c r="HD716" s="1058"/>
      <c r="HE716" s="1058"/>
      <c r="HF716" s="1058"/>
      <c r="HG716" s="1058"/>
      <c r="HH716" s="1058"/>
      <c r="HI716" s="1058"/>
      <c r="HJ716" s="1058"/>
      <c r="HK716" s="1058"/>
      <c r="HL716" s="1058"/>
      <c r="HM716" s="1058"/>
      <c r="HN716" s="1058"/>
      <c r="HO716" s="1058"/>
      <c r="HP716" s="1058"/>
      <c r="HQ716" s="1058"/>
      <c r="HR716" s="1058"/>
      <c r="HS716" s="1058"/>
      <c r="HT716" s="1058"/>
      <c r="HU716" s="1058"/>
      <c r="HV716" s="1058"/>
      <c r="HW716" s="1058"/>
      <c r="HX716" s="1058"/>
      <c r="HY716" s="1058"/>
      <c r="HZ716" s="1058"/>
      <c r="IA716" s="1058"/>
      <c r="IB716" s="1058"/>
      <c r="IC716" s="1058"/>
      <c r="ID716" s="1058"/>
      <c r="IE716" s="1058"/>
      <c r="IF716" s="1058"/>
      <c r="IG716" s="1058"/>
      <c r="IH716" s="1058"/>
      <c r="II716" s="1058"/>
      <c r="IJ716" s="1058"/>
      <c r="IK716" s="1058"/>
      <c r="IL716" s="1058"/>
      <c r="IM716" s="1058"/>
      <c r="IN716" s="1058"/>
      <c r="IO716" s="1058"/>
      <c r="IP716" s="1058"/>
      <c r="IQ716" s="1058"/>
      <c r="IR716" s="1058"/>
    </row>
    <row r="717" spans="1:252">
      <c r="A717" s="1455" t="s">
        <v>748</v>
      </c>
      <c r="B717" s="1470" t="s">
        <v>1919</v>
      </c>
      <c r="C717" s="1419"/>
      <c r="D717" s="703"/>
      <c r="E717" s="1424"/>
      <c r="F717" s="1532"/>
      <c r="G717" s="1466"/>
      <c r="H717" s="1058"/>
      <c r="I717" s="1058"/>
      <c r="J717" s="1058"/>
      <c r="K717" s="1058"/>
      <c r="L717" s="1058"/>
      <c r="M717" s="1058"/>
      <c r="N717" s="1058"/>
      <c r="O717" s="1058"/>
      <c r="P717" s="1058"/>
      <c r="Q717" s="1058"/>
      <c r="R717" s="1058"/>
      <c r="S717" s="1058"/>
      <c r="T717" s="1058"/>
      <c r="U717" s="1058"/>
      <c r="V717" s="1058"/>
      <c r="W717" s="1058"/>
      <c r="X717" s="1058"/>
      <c r="Y717" s="1058"/>
      <c r="Z717" s="1058"/>
      <c r="AA717" s="1058"/>
      <c r="AB717" s="1058"/>
      <c r="AC717" s="1058"/>
      <c r="AD717" s="1058"/>
      <c r="AE717" s="1058"/>
      <c r="AF717" s="1058"/>
      <c r="AG717" s="1058"/>
      <c r="AH717" s="1058"/>
      <c r="AI717" s="1058"/>
      <c r="AJ717" s="1058"/>
      <c r="AK717" s="1058"/>
      <c r="AL717" s="1058"/>
      <c r="AM717" s="1058"/>
      <c r="AN717" s="1058"/>
      <c r="AO717" s="1058"/>
      <c r="AP717" s="1058"/>
      <c r="AQ717" s="1058"/>
      <c r="AR717" s="1058"/>
      <c r="AS717" s="1058"/>
      <c r="AT717" s="1058"/>
      <c r="AU717" s="1058"/>
      <c r="AV717" s="1058"/>
      <c r="AW717" s="1058"/>
      <c r="AX717" s="1058"/>
      <c r="AY717" s="1058"/>
      <c r="AZ717" s="1058"/>
      <c r="BA717" s="1058"/>
      <c r="BB717" s="1058"/>
      <c r="BC717" s="1058"/>
      <c r="BD717" s="1058"/>
      <c r="BE717" s="1058"/>
      <c r="BF717" s="1058"/>
      <c r="BG717" s="1058"/>
      <c r="BH717" s="1058"/>
      <c r="BI717" s="1058"/>
      <c r="BJ717" s="1058"/>
      <c r="BK717" s="1058"/>
      <c r="BL717" s="1058"/>
      <c r="BM717" s="1058"/>
      <c r="BN717" s="1058"/>
      <c r="BO717" s="1058"/>
      <c r="BP717" s="1058"/>
      <c r="BQ717" s="1058"/>
      <c r="BR717" s="1058"/>
      <c r="BS717" s="1058"/>
      <c r="BT717" s="1058"/>
      <c r="BU717" s="1058"/>
      <c r="BV717" s="1058"/>
      <c r="BW717" s="1058"/>
      <c r="BX717" s="1058"/>
      <c r="BY717" s="1058"/>
      <c r="BZ717" s="1058"/>
      <c r="CA717" s="1058"/>
      <c r="CB717" s="1058"/>
      <c r="CC717" s="1058"/>
      <c r="CD717" s="1058"/>
      <c r="CE717" s="1058"/>
      <c r="CF717" s="1058"/>
      <c r="CG717" s="1058"/>
      <c r="CH717" s="1058"/>
      <c r="CI717" s="1058"/>
      <c r="CJ717" s="1058"/>
      <c r="CK717" s="1058"/>
      <c r="CL717" s="1058"/>
      <c r="CM717" s="1058"/>
      <c r="CN717" s="1058"/>
      <c r="CO717" s="1058"/>
      <c r="CP717" s="1058"/>
      <c r="CQ717" s="1058"/>
      <c r="CR717" s="1058"/>
      <c r="CS717" s="1058"/>
      <c r="CT717" s="1058"/>
      <c r="CU717" s="1058"/>
      <c r="CV717" s="1058"/>
      <c r="CW717" s="1058"/>
      <c r="CX717" s="1058"/>
      <c r="CY717" s="1058"/>
      <c r="CZ717" s="1058"/>
      <c r="DA717" s="1058"/>
      <c r="DB717" s="1058"/>
      <c r="DC717" s="1058"/>
      <c r="DD717" s="1058"/>
      <c r="DE717" s="1058"/>
      <c r="DF717" s="1058"/>
      <c r="DG717" s="1058"/>
      <c r="DH717" s="1058"/>
      <c r="DI717" s="1058"/>
      <c r="DJ717" s="1058"/>
      <c r="DK717" s="1058"/>
      <c r="DL717" s="1058"/>
      <c r="DM717" s="1058"/>
      <c r="DN717" s="1058"/>
      <c r="DO717" s="1058"/>
      <c r="DP717" s="1058"/>
      <c r="DQ717" s="1058"/>
      <c r="DR717" s="1058"/>
      <c r="DS717" s="1058"/>
      <c r="DT717" s="1058"/>
      <c r="DU717" s="1058"/>
      <c r="DV717" s="1058"/>
      <c r="DW717" s="1058"/>
      <c r="DX717" s="1058"/>
      <c r="DY717" s="1058"/>
      <c r="DZ717" s="1058"/>
      <c r="EA717" s="1058"/>
      <c r="EB717" s="1058"/>
      <c r="EC717" s="1058"/>
      <c r="ED717" s="1058"/>
      <c r="EE717" s="1058"/>
      <c r="EF717" s="1058"/>
      <c r="EG717" s="1058"/>
      <c r="EH717" s="1058"/>
      <c r="EI717" s="1058"/>
      <c r="EJ717" s="1058"/>
      <c r="EK717" s="1058"/>
      <c r="EL717" s="1058"/>
      <c r="EM717" s="1058"/>
      <c r="EN717" s="1058"/>
      <c r="EO717" s="1058"/>
      <c r="EP717" s="1058"/>
      <c r="EQ717" s="1058"/>
      <c r="ER717" s="1058"/>
      <c r="ES717" s="1058"/>
      <c r="ET717" s="1058"/>
      <c r="EU717" s="1058"/>
      <c r="EV717" s="1058"/>
      <c r="EW717" s="1058"/>
      <c r="EX717" s="1058"/>
      <c r="EY717" s="1058"/>
      <c r="EZ717" s="1058"/>
      <c r="FA717" s="1058"/>
      <c r="FB717" s="1058"/>
      <c r="FC717" s="1058"/>
      <c r="FD717" s="1058"/>
      <c r="FE717" s="1058"/>
      <c r="FF717" s="1058"/>
      <c r="FG717" s="1058"/>
      <c r="FH717" s="1058"/>
      <c r="FI717" s="1058"/>
      <c r="FJ717" s="1058"/>
      <c r="FK717" s="1058"/>
      <c r="FL717" s="1058"/>
      <c r="FM717" s="1058"/>
      <c r="FN717" s="1058"/>
      <c r="FO717" s="1058"/>
      <c r="FP717" s="1058"/>
      <c r="FQ717" s="1058"/>
      <c r="FR717" s="1058"/>
      <c r="FS717" s="1058"/>
      <c r="FT717" s="1058"/>
      <c r="FU717" s="1058"/>
      <c r="FV717" s="1058"/>
      <c r="FW717" s="1058"/>
      <c r="FX717" s="1058"/>
      <c r="FY717" s="1058"/>
      <c r="FZ717" s="1058"/>
      <c r="GA717" s="1058"/>
      <c r="GB717" s="1058"/>
      <c r="GC717" s="1058"/>
      <c r="GD717" s="1058"/>
      <c r="GE717" s="1058"/>
      <c r="GF717" s="1058"/>
      <c r="GG717" s="1058"/>
      <c r="GH717" s="1058"/>
      <c r="GI717" s="1058"/>
      <c r="GJ717" s="1058"/>
      <c r="GK717" s="1058"/>
      <c r="GL717" s="1058"/>
      <c r="GM717" s="1058"/>
      <c r="GN717" s="1058"/>
      <c r="GO717" s="1058"/>
      <c r="GP717" s="1058"/>
      <c r="GQ717" s="1058"/>
      <c r="GR717" s="1058"/>
      <c r="GS717" s="1058"/>
      <c r="GT717" s="1058"/>
      <c r="GU717" s="1058"/>
      <c r="GV717" s="1058"/>
      <c r="GW717" s="1058"/>
      <c r="GX717" s="1058"/>
      <c r="GY717" s="1058"/>
      <c r="GZ717" s="1058"/>
      <c r="HA717" s="1058"/>
      <c r="HB717" s="1058"/>
      <c r="HC717" s="1058"/>
      <c r="HD717" s="1058"/>
      <c r="HE717" s="1058"/>
      <c r="HF717" s="1058"/>
      <c r="HG717" s="1058"/>
      <c r="HH717" s="1058"/>
      <c r="HI717" s="1058"/>
      <c r="HJ717" s="1058"/>
      <c r="HK717" s="1058"/>
      <c r="HL717" s="1058"/>
      <c r="HM717" s="1058"/>
      <c r="HN717" s="1058"/>
      <c r="HO717" s="1058"/>
      <c r="HP717" s="1058"/>
      <c r="HQ717" s="1058"/>
      <c r="HR717" s="1058"/>
      <c r="HS717" s="1058"/>
      <c r="HT717" s="1058"/>
      <c r="HU717" s="1058"/>
      <c r="HV717" s="1058"/>
      <c r="HW717" s="1058"/>
      <c r="HX717" s="1058"/>
      <c r="HY717" s="1058"/>
      <c r="HZ717" s="1058"/>
      <c r="IA717" s="1058"/>
      <c r="IB717" s="1058"/>
      <c r="IC717" s="1058"/>
      <c r="ID717" s="1058"/>
      <c r="IE717" s="1058"/>
      <c r="IF717" s="1058"/>
      <c r="IG717" s="1058"/>
      <c r="IH717" s="1058"/>
      <c r="II717" s="1058"/>
      <c r="IJ717" s="1058"/>
      <c r="IK717" s="1058"/>
      <c r="IL717" s="1058"/>
      <c r="IM717" s="1058"/>
      <c r="IN717" s="1058"/>
      <c r="IO717" s="1058"/>
      <c r="IP717" s="1058"/>
      <c r="IQ717" s="1058"/>
      <c r="IR717" s="1058"/>
    </row>
    <row r="718" spans="1:252">
      <c r="A718" s="1455"/>
      <c r="B718" s="1470"/>
      <c r="C718" s="1419"/>
      <c r="D718" s="703"/>
      <c r="E718" s="1424"/>
      <c r="F718" s="1532"/>
      <c r="G718" s="1466"/>
      <c r="H718" s="1058"/>
      <c r="I718" s="1058"/>
      <c r="J718" s="1058"/>
      <c r="K718" s="1058"/>
      <c r="L718" s="1058"/>
      <c r="M718" s="1058"/>
      <c r="N718" s="1058"/>
      <c r="O718" s="1058"/>
      <c r="P718" s="1058"/>
      <c r="Q718" s="1058"/>
      <c r="R718" s="1058"/>
      <c r="S718" s="1058"/>
      <c r="T718" s="1058"/>
      <c r="U718" s="1058"/>
      <c r="V718" s="1058"/>
      <c r="W718" s="1058"/>
      <c r="X718" s="1058"/>
      <c r="Y718" s="1058"/>
      <c r="Z718" s="1058"/>
      <c r="AA718" s="1058"/>
      <c r="AB718" s="1058"/>
      <c r="AC718" s="1058"/>
      <c r="AD718" s="1058"/>
      <c r="AE718" s="1058"/>
      <c r="AF718" s="1058"/>
      <c r="AG718" s="1058"/>
      <c r="AH718" s="1058"/>
      <c r="AI718" s="1058"/>
      <c r="AJ718" s="1058"/>
      <c r="AK718" s="1058"/>
      <c r="AL718" s="1058"/>
      <c r="AM718" s="1058"/>
      <c r="AN718" s="1058"/>
      <c r="AO718" s="1058"/>
      <c r="AP718" s="1058"/>
      <c r="AQ718" s="1058"/>
      <c r="AR718" s="1058"/>
      <c r="AS718" s="1058"/>
      <c r="AT718" s="1058"/>
      <c r="AU718" s="1058"/>
      <c r="AV718" s="1058"/>
      <c r="AW718" s="1058"/>
      <c r="AX718" s="1058"/>
      <c r="AY718" s="1058"/>
      <c r="AZ718" s="1058"/>
      <c r="BA718" s="1058"/>
      <c r="BB718" s="1058"/>
      <c r="BC718" s="1058"/>
      <c r="BD718" s="1058"/>
      <c r="BE718" s="1058"/>
      <c r="BF718" s="1058"/>
      <c r="BG718" s="1058"/>
      <c r="BH718" s="1058"/>
      <c r="BI718" s="1058"/>
      <c r="BJ718" s="1058"/>
      <c r="BK718" s="1058"/>
      <c r="BL718" s="1058"/>
      <c r="BM718" s="1058"/>
      <c r="BN718" s="1058"/>
      <c r="BO718" s="1058"/>
      <c r="BP718" s="1058"/>
      <c r="BQ718" s="1058"/>
      <c r="BR718" s="1058"/>
      <c r="BS718" s="1058"/>
      <c r="BT718" s="1058"/>
      <c r="BU718" s="1058"/>
      <c r="BV718" s="1058"/>
      <c r="BW718" s="1058"/>
      <c r="BX718" s="1058"/>
      <c r="BY718" s="1058"/>
      <c r="BZ718" s="1058"/>
      <c r="CA718" s="1058"/>
      <c r="CB718" s="1058"/>
      <c r="CC718" s="1058"/>
      <c r="CD718" s="1058"/>
      <c r="CE718" s="1058"/>
      <c r="CF718" s="1058"/>
      <c r="CG718" s="1058"/>
      <c r="CH718" s="1058"/>
      <c r="CI718" s="1058"/>
      <c r="CJ718" s="1058"/>
      <c r="CK718" s="1058"/>
      <c r="CL718" s="1058"/>
      <c r="CM718" s="1058"/>
      <c r="CN718" s="1058"/>
      <c r="CO718" s="1058"/>
      <c r="CP718" s="1058"/>
      <c r="CQ718" s="1058"/>
      <c r="CR718" s="1058"/>
      <c r="CS718" s="1058"/>
      <c r="CT718" s="1058"/>
      <c r="CU718" s="1058"/>
      <c r="CV718" s="1058"/>
      <c r="CW718" s="1058"/>
      <c r="CX718" s="1058"/>
      <c r="CY718" s="1058"/>
      <c r="CZ718" s="1058"/>
      <c r="DA718" s="1058"/>
      <c r="DB718" s="1058"/>
      <c r="DC718" s="1058"/>
      <c r="DD718" s="1058"/>
      <c r="DE718" s="1058"/>
      <c r="DF718" s="1058"/>
      <c r="DG718" s="1058"/>
      <c r="DH718" s="1058"/>
      <c r="DI718" s="1058"/>
      <c r="DJ718" s="1058"/>
      <c r="DK718" s="1058"/>
      <c r="DL718" s="1058"/>
      <c r="DM718" s="1058"/>
      <c r="DN718" s="1058"/>
      <c r="DO718" s="1058"/>
      <c r="DP718" s="1058"/>
      <c r="DQ718" s="1058"/>
      <c r="DR718" s="1058"/>
      <c r="DS718" s="1058"/>
      <c r="DT718" s="1058"/>
      <c r="DU718" s="1058"/>
      <c r="DV718" s="1058"/>
      <c r="DW718" s="1058"/>
      <c r="DX718" s="1058"/>
      <c r="DY718" s="1058"/>
      <c r="DZ718" s="1058"/>
      <c r="EA718" s="1058"/>
      <c r="EB718" s="1058"/>
      <c r="EC718" s="1058"/>
      <c r="ED718" s="1058"/>
      <c r="EE718" s="1058"/>
      <c r="EF718" s="1058"/>
      <c r="EG718" s="1058"/>
      <c r="EH718" s="1058"/>
      <c r="EI718" s="1058"/>
      <c r="EJ718" s="1058"/>
      <c r="EK718" s="1058"/>
      <c r="EL718" s="1058"/>
      <c r="EM718" s="1058"/>
      <c r="EN718" s="1058"/>
      <c r="EO718" s="1058"/>
      <c r="EP718" s="1058"/>
      <c r="EQ718" s="1058"/>
      <c r="ER718" s="1058"/>
      <c r="ES718" s="1058"/>
      <c r="ET718" s="1058"/>
      <c r="EU718" s="1058"/>
      <c r="EV718" s="1058"/>
      <c r="EW718" s="1058"/>
      <c r="EX718" s="1058"/>
      <c r="EY718" s="1058"/>
      <c r="EZ718" s="1058"/>
      <c r="FA718" s="1058"/>
      <c r="FB718" s="1058"/>
      <c r="FC718" s="1058"/>
      <c r="FD718" s="1058"/>
      <c r="FE718" s="1058"/>
      <c r="FF718" s="1058"/>
      <c r="FG718" s="1058"/>
      <c r="FH718" s="1058"/>
      <c r="FI718" s="1058"/>
      <c r="FJ718" s="1058"/>
      <c r="FK718" s="1058"/>
      <c r="FL718" s="1058"/>
      <c r="FM718" s="1058"/>
      <c r="FN718" s="1058"/>
      <c r="FO718" s="1058"/>
      <c r="FP718" s="1058"/>
      <c r="FQ718" s="1058"/>
      <c r="FR718" s="1058"/>
      <c r="FS718" s="1058"/>
      <c r="FT718" s="1058"/>
      <c r="FU718" s="1058"/>
      <c r="FV718" s="1058"/>
      <c r="FW718" s="1058"/>
      <c r="FX718" s="1058"/>
      <c r="FY718" s="1058"/>
      <c r="FZ718" s="1058"/>
      <c r="GA718" s="1058"/>
      <c r="GB718" s="1058"/>
      <c r="GC718" s="1058"/>
      <c r="GD718" s="1058"/>
      <c r="GE718" s="1058"/>
      <c r="GF718" s="1058"/>
      <c r="GG718" s="1058"/>
      <c r="GH718" s="1058"/>
      <c r="GI718" s="1058"/>
      <c r="GJ718" s="1058"/>
      <c r="GK718" s="1058"/>
      <c r="GL718" s="1058"/>
      <c r="GM718" s="1058"/>
      <c r="GN718" s="1058"/>
      <c r="GO718" s="1058"/>
      <c r="GP718" s="1058"/>
      <c r="GQ718" s="1058"/>
      <c r="GR718" s="1058"/>
      <c r="GS718" s="1058"/>
      <c r="GT718" s="1058"/>
      <c r="GU718" s="1058"/>
      <c r="GV718" s="1058"/>
      <c r="GW718" s="1058"/>
      <c r="GX718" s="1058"/>
      <c r="GY718" s="1058"/>
      <c r="GZ718" s="1058"/>
      <c r="HA718" s="1058"/>
      <c r="HB718" s="1058"/>
      <c r="HC718" s="1058"/>
      <c r="HD718" s="1058"/>
      <c r="HE718" s="1058"/>
      <c r="HF718" s="1058"/>
      <c r="HG718" s="1058"/>
      <c r="HH718" s="1058"/>
      <c r="HI718" s="1058"/>
      <c r="HJ718" s="1058"/>
      <c r="HK718" s="1058"/>
      <c r="HL718" s="1058"/>
      <c r="HM718" s="1058"/>
      <c r="HN718" s="1058"/>
      <c r="HO718" s="1058"/>
      <c r="HP718" s="1058"/>
      <c r="HQ718" s="1058"/>
      <c r="HR718" s="1058"/>
      <c r="HS718" s="1058"/>
      <c r="HT718" s="1058"/>
      <c r="HU718" s="1058"/>
      <c r="HV718" s="1058"/>
      <c r="HW718" s="1058"/>
      <c r="HX718" s="1058"/>
      <c r="HY718" s="1058"/>
      <c r="HZ718" s="1058"/>
      <c r="IA718" s="1058"/>
      <c r="IB718" s="1058"/>
      <c r="IC718" s="1058"/>
      <c r="ID718" s="1058"/>
      <c r="IE718" s="1058"/>
      <c r="IF718" s="1058"/>
      <c r="IG718" s="1058"/>
      <c r="IH718" s="1058"/>
      <c r="II718" s="1058"/>
      <c r="IJ718" s="1058"/>
      <c r="IK718" s="1058"/>
      <c r="IL718" s="1058"/>
      <c r="IM718" s="1058"/>
      <c r="IN718" s="1058"/>
      <c r="IO718" s="1058"/>
      <c r="IP718" s="1058"/>
      <c r="IQ718" s="1058"/>
      <c r="IR718" s="1058"/>
    </row>
    <row r="719" spans="1:252">
      <c r="A719" s="1455" t="s">
        <v>1918</v>
      </c>
      <c r="B719" s="1470" t="s">
        <v>1579</v>
      </c>
      <c r="C719" s="1419"/>
      <c r="D719" s="703"/>
      <c r="E719" s="1424"/>
      <c r="F719" s="1532"/>
      <c r="G719" s="1466"/>
      <c r="H719" s="1058"/>
      <c r="I719" s="1058"/>
      <c r="J719" s="1058"/>
      <c r="K719" s="1058"/>
      <c r="L719" s="1058"/>
      <c r="M719" s="1058"/>
      <c r="N719" s="1058"/>
      <c r="O719" s="1058"/>
      <c r="P719" s="1058"/>
      <c r="Q719" s="1058"/>
      <c r="R719" s="1058"/>
      <c r="S719" s="1058"/>
      <c r="T719" s="1058"/>
      <c r="U719" s="1058"/>
      <c r="V719" s="1058"/>
      <c r="W719" s="1058"/>
      <c r="X719" s="1058"/>
      <c r="Y719" s="1058"/>
      <c r="Z719" s="1058"/>
      <c r="AA719" s="1058"/>
      <c r="AB719" s="1058"/>
      <c r="AC719" s="1058"/>
      <c r="AD719" s="1058"/>
      <c r="AE719" s="1058"/>
      <c r="AF719" s="1058"/>
      <c r="AG719" s="1058"/>
      <c r="AH719" s="1058"/>
      <c r="AI719" s="1058"/>
      <c r="AJ719" s="1058"/>
      <c r="AK719" s="1058"/>
      <c r="AL719" s="1058"/>
      <c r="AM719" s="1058"/>
      <c r="AN719" s="1058"/>
      <c r="AO719" s="1058"/>
      <c r="AP719" s="1058"/>
      <c r="AQ719" s="1058"/>
      <c r="AR719" s="1058"/>
      <c r="AS719" s="1058"/>
      <c r="AT719" s="1058"/>
      <c r="AU719" s="1058"/>
      <c r="AV719" s="1058"/>
      <c r="AW719" s="1058"/>
      <c r="AX719" s="1058"/>
      <c r="AY719" s="1058"/>
      <c r="AZ719" s="1058"/>
      <c r="BA719" s="1058"/>
      <c r="BB719" s="1058"/>
      <c r="BC719" s="1058"/>
      <c r="BD719" s="1058"/>
      <c r="BE719" s="1058"/>
      <c r="BF719" s="1058"/>
      <c r="BG719" s="1058"/>
      <c r="BH719" s="1058"/>
      <c r="BI719" s="1058"/>
      <c r="BJ719" s="1058"/>
      <c r="BK719" s="1058"/>
      <c r="BL719" s="1058"/>
      <c r="BM719" s="1058"/>
      <c r="BN719" s="1058"/>
      <c r="BO719" s="1058"/>
      <c r="BP719" s="1058"/>
      <c r="BQ719" s="1058"/>
      <c r="BR719" s="1058"/>
      <c r="BS719" s="1058"/>
      <c r="BT719" s="1058"/>
      <c r="BU719" s="1058"/>
      <c r="BV719" s="1058"/>
      <c r="BW719" s="1058"/>
      <c r="BX719" s="1058"/>
      <c r="BY719" s="1058"/>
      <c r="BZ719" s="1058"/>
      <c r="CA719" s="1058"/>
      <c r="CB719" s="1058"/>
      <c r="CC719" s="1058"/>
      <c r="CD719" s="1058"/>
      <c r="CE719" s="1058"/>
      <c r="CF719" s="1058"/>
      <c r="CG719" s="1058"/>
      <c r="CH719" s="1058"/>
      <c r="CI719" s="1058"/>
      <c r="CJ719" s="1058"/>
      <c r="CK719" s="1058"/>
      <c r="CL719" s="1058"/>
      <c r="CM719" s="1058"/>
      <c r="CN719" s="1058"/>
      <c r="CO719" s="1058"/>
      <c r="CP719" s="1058"/>
      <c r="CQ719" s="1058"/>
      <c r="CR719" s="1058"/>
      <c r="CS719" s="1058"/>
      <c r="CT719" s="1058"/>
      <c r="CU719" s="1058"/>
      <c r="CV719" s="1058"/>
      <c r="CW719" s="1058"/>
      <c r="CX719" s="1058"/>
      <c r="CY719" s="1058"/>
      <c r="CZ719" s="1058"/>
      <c r="DA719" s="1058"/>
      <c r="DB719" s="1058"/>
      <c r="DC719" s="1058"/>
      <c r="DD719" s="1058"/>
      <c r="DE719" s="1058"/>
      <c r="DF719" s="1058"/>
      <c r="DG719" s="1058"/>
      <c r="DH719" s="1058"/>
      <c r="DI719" s="1058"/>
      <c r="DJ719" s="1058"/>
      <c r="DK719" s="1058"/>
      <c r="DL719" s="1058"/>
      <c r="DM719" s="1058"/>
      <c r="DN719" s="1058"/>
      <c r="DO719" s="1058"/>
      <c r="DP719" s="1058"/>
      <c r="DQ719" s="1058"/>
      <c r="DR719" s="1058"/>
      <c r="DS719" s="1058"/>
      <c r="DT719" s="1058"/>
      <c r="DU719" s="1058"/>
      <c r="DV719" s="1058"/>
      <c r="DW719" s="1058"/>
      <c r="DX719" s="1058"/>
      <c r="DY719" s="1058"/>
      <c r="DZ719" s="1058"/>
      <c r="EA719" s="1058"/>
      <c r="EB719" s="1058"/>
      <c r="EC719" s="1058"/>
      <c r="ED719" s="1058"/>
      <c r="EE719" s="1058"/>
      <c r="EF719" s="1058"/>
      <c r="EG719" s="1058"/>
      <c r="EH719" s="1058"/>
      <c r="EI719" s="1058"/>
      <c r="EJ719" s="1058"/>
      <c r="EK719" s="1058"/>
      <c r="EL719" s="1058"/>
      <c r="EM719" s="1058"/>
      <c r="EN719" s="1058"/>
      <c r="EO719" s="1058"/>
      <c r="EP719" s="1058"/>
      <c r="EQ719" s="1058"/>
      <c r="ER719" s="1058"/>
      <c r="ES719" s="1058"/>
      <c r="ET719" s="1058"/>
      <c r="EU719" s="1058"/>
      <c r="EV719" s="1058"/>
      <c r="EW719" s="1058"/>
      <c r="EX719" s="1058"/>
      <c r="EY719" s="1058"/>
      <c r="EZ719" s="1058"/>
      <c r="FA719" s="1058"/>
      <c r="FB719" s="1058"/>
      <c r="FC719" s="1058"/>
      <c r="FD719" s="1058"/>
      <c r="FE719" s="1058"/>
      <c r="FF719" s="1058"/>
      <c r="FG719" s="1058"/>
      <c r="FH719" s="1058"/>
      <c r="FI719" s="1058"/>
      <c r="FJ719" s="1058"/>
      <c r="FK719" s="1058"/>
      <c r="FL719" s="1058"/>
      <c r="FM719" s="1058"/>
      <c r="FN719" s="1058"/>
      <c r="FO719" s="1058"/>
      <c r="FP719" s="1058"/>
      <c r="FQ719" s="1058"/>
      <c r="FR719" s="1058"/>
      <c r="FS719" s="1058"/>
      <c r="FT719" s="1058"/>
      <c r="FU719" s="1058"/>
      <c r="FV719" s="1058"/>
      <c r="FW719" s="1058"/>
      <c r="FX719" s="1058"/>
      <c r="FY719" s="1058"/>
      <c r="FZ719" s="1058"/>
      <c r="GA719" s="1058"/>
      <c r="GB719" s="1058"/>
      <c r="GC719" s="1058"/>
      <c r="GD719" s="1058"/>
      <c r="GE719" s="1058"/>
      <c r="GF719" s="1058"/>
      <c r="GG719" s="1058"/>
      <c r="GH719" s="1058"/>
      <c r="GI719" s="1058"/>
      <c r="GJ719" s="1058"/>
      <c r="GK719" s="1058"/>
      <c r="GL719" s="1058"/>
      <c r="GM719" s="1058"/>
      <c r="GN719" s="1058"/>
      <c r="GO719" s="1058"/>
      <c r="GP719" s="1058"/>
      <c r="GQ719" s="1058"/>
      <c r="GR719" s="1058"/>
      <c r="GS719" s="1058"/>
      <c r="GT719" s="1058"/>
      <c r="GU719" s="1058"/>
      <c r="GV719" s="1058"/>
      <c r="GW719" s="1058"/>
      <c r="GX719" s="1058"/>
      <c r="GY719" s="1058"/>
      <c r="GZ719" s="1058"/>
      <c r="HA719" s="1058"/>
      <c r="HB719" s="1058"/>
      <c r="HC719" s="1058"/>
      <c r="HD719" s="1058"/>
      <c r="HE719" s="1058"/>
      <c r="HF719" s="1058"/>
      <c r="HG719" s="1058"/>
      <c r="HH719" s="1058"/>
      <c r="HI719" s="1058"/>
      <c r="HJ719" s="1058"/>
      <c r="HK719" s="1058"/>
      <c r="HL719" s="1058"/>
      <c r="HM719" s="1058"/>
      <c r="HN719" s="1058"/>
      <c r="HO719" s="1058"/>
      <c r="HP719" s="1058"/>
      <c r="HQ719" s="1058"/>
      <c r="HR719" s="1058"/>
      <c r="HS719" s="1058"/>
      <c r="HT719" s="1058"/>
      <c r="HU719" s="1058"/>
      <c r="HV719" s="1058"/>
      <c r="HW719" s="1058"/>
      <c r="HX719" s="1058"/>
      <c r="HY719" s="1058"/>
      <c r="HZ719" s="1058"/>
      <c r="IA719" s="1058"/>
      <c r="IB719" s="1058"/>
      <c r="IC719" s="1058"/>
      <c r="ID719" s="1058"/>
      <c r="IE719" s="1058"/>
      <c r="IF719" s="1058"/>
      <c r="IG719" s="1058"/>
      <c r="IH719" s="1058"/>
      <c r="II719" s="1058"/>
      <c r="IJ719" s="1058"/>
      <c r="IK719" s="1058"/>
      <c r="IL719" s="1058"/>
      <c r="IM719" s="1058"/>
      <c r="IN719" s="1058"/>
      <c r="IO719" s="1058"/>
      <c r="IP719" s="1058"/>
      <c r="IQ719" s="1058"/>
      <c r="IR719" s="1058"/>
    </row>
    <row r="720" spans="1:252">
      <c r="A720" s="1444"/>
      <c r="B720" s="1471" t="s">
        <v>1578</v>
      </c>
      <c r="C720" s="1419"/>
      <c r="D720" s="703"/>
      <c r="E720" s="1424"/>
      <c r="F720" s="1532"/>
      <c r="G720" s="1466"/>
      <c r="H720" s="1058"/>
      <c r="I720" s="1058"/>
      <c r="J720" s="1058"/>
      <c r="K720" s="1058"/>
      <c r="L720" s="1058"/>
      <c r="M720" s="1058"/>
      <c r="N720" s="1058"/>
      <c r="O720" s="1058"/>
      <c r="P720" s="1058"/>
      <c r="Q720" s="1058"/>
      <c r="R720" s="1058"/>
      <c r="S720" s="1058"/>
      <c r="T720" s="1058"/>
      <c r="U720" s="1058"/>
      <c r="V720" s="1058"/>
      <c r="W720" s="1058"/>
      <c r="X720" s="1058"/>
      <c r="Y720" s="1058"/>
      <c r="Z720" s="1058"/>
      <c r="AA720" s="1058"/>
      <c r="AB720" s="1058"/>
      <c r="AC720" s="1058"/>
      <c r="AD720" s="1058"/>
      <c r="AE720" s="1058"/>
      <c r="AF720" s="1058"/>
      <c r="AG720" s="1058"/>
      <c r="AH720" s="1058"/>
      <c r="AI720" s="1058"/>
      <c r="AJ720" s="1058"/>
      <c r="AK720" s="1058"/>
      <c r="AL720" s="1058"/>
      <c r="AM720" s="1058"/>
      <c r="AN720" s="1058"/>
      <c r="AO720" s="1058"/>
      <c r="AP720" s="1058"/>
      <c r="AQ720" s="1058"/>
      <c r="AR720" s="1058"/>
      <c r="AS720" s="1058"/>
      <c r="AT720" s="1058"/>
      <c r="AU720" s="1058"/>
      <c r="AV720" s="1058"/>
      <c r="AW720" s="1058"/>
      <c r="AX720" s="1058"/>
      <c r="AY720" s="1058"/>
      <c r="AZ720" s="1058"/>
      <c r="BA720" s="1058"/>
      <c r="BB720" s="1058"/>
      <c r="BC720" s="1058"/>
      <c r="BD720" s="1058"/>
      <c r="BE720" s="1058"/>
      <c r="BF720" s="1058"/>
      <c r="BG720" s="1058"/>
      <c r="BH720" s="1058"/>
      <c r="BI720" s="1058"/>
      <c r="BJ720" s="1058"/>
      <c r="BK720" s="1058"/>
      <c r="BL720" s="1058"/>
      <c r="BM720" s="1058"/>
      <c r="BN720" s="1058"/>
      <c r="BO720" s="1058"/>
      <c r="BP720" s="1058"/>
      <c r="BQ720" s="1058"/>
      <c r="BR720" s="1058"/>
      <c r="BS720" s="1058"/>
      <c r="BT720" s="1058"/>
      <c r="BU720" s="1058"/>
      <c r="BV720" s="1058"/>
      <c r="BW720" s="1058"/>
      <c r="BX720" s="1058"/>
      <c r="BY720" s="1058"/>
      <c r="BZ720" s="1058"/>
      <c r="CA720" s="1058"/>
      <c r="CB720" s="1058"/>
      <c r="CC720" s="1058"/>
      <c r="CD720" s="1058"/>
      <c r="CE720" s="1058"/>
      <c r="CF720" s="1058"/>
      <c r="CG720" s="1058"/>
      <c r="CH720" s="1058"/>
      <c r="CI720" s="1058"/>
      <c r="CJ720" s="1058"/>
      <c r="CK720" s="1058"/>
      <c r="CL720" s="1058"/>
      <c r="CM720" s="1058"/>
      <c r="CN720" s="1058"/>
      <c r="CO720" s="1058"/>
      <c r="CP720" s="1058"/>
      <c r="CQ720" s="1058"/>
      <c r="CR720" s="1058"/>
      <c r="CS720" s="1058"/>
      <c r="CT720" s="1058"/>
      <c r="CU720" s="1058"/>
      <c r="CV720" s="1058"/>
      <c r="CW720" s="1058"/>
      <c r="CX720" s="1058"/>
      <c r="CY720" s="1058"/>
      <c r="CZ720" s="1058"/>
      <c r="DA720" s="1058"/>
      <c r="DB720" s="1058"/>
      <c r="DC720" s="1058"/>
      <c r="DD720" s="1058"/>
      <c r="DE720" s="1058"/>
      <c r="DF720" s="1058"/>
      <c r="DG720" s="1058"/>
      <c r="DH720" s="1058"/>
      <c r="DI720" s="1058"/>
      <c r="DJ720" s="1058"/>
      <c r="DK720" s="1058"/>
      <c r="DL720" s="1058"/>
      <c r="DM720" s="1058"/>
      <c r="DN720" s="1058"/>
      <c r="DO720" s="1058"/>
      <c r="DP720" s="1058"/>
      <c r="DQ720" s="1058"/>
      <c r="DR720" s="1058"/>
      <c r="DS720" s="1058"/>
      <c r="DT720" s="1058"/>
      <c r="DU720" s="1058"/>
      <c r="DV720" s="1058"/>
      <c r="DW720" s="1058"/>
      <c r="DX720" s="1058"/>
      <c r="DY720" s="1058"/>
      <c r="DZ720" s="1058"/>
      <c r="EA720" s="1058"/>
      <c r="EB720" s="1058"/>
      <c r="EC720" s="1058"/>
      <c r="ED720" s="1058"/>
      <c r="EE720" s="1058"/>
      <c r="EF720" s="1058"/>
      <c r="EG720" s="1058"/>
      <c r="EH720" s="1058"/>
      <c r="EI720" s="1058"/>
      <c r="EJ720" s="1058"/>
      <c r="EK720" s="1058"/>
      <c r="EL720" s="1058"/>
      <c r="EM720" s="1058"/>
      <c r="EN720" s="1058"/>
      <c r="EO720" s="1058"/>
      <c r="EP720" s="1058"/>
      <c r="EQ720" s="1058"/>
      <c r="ER720" s="1058"/>
      <c r="ES720" s="1058"/>
      <c r="ET720" s="1058"/>
      <c r="EU720" s="1058"/>
      <c r="EV720" s="1058"/>
      <c r="EW720" s="1058"/>
      <c r="EX720" s="1058"/>
      <c r="EY720" s="1058"/>
      <c r="EZ720" s="1058"/>
      <c r="FA720" s="1058"/>
      <c r="FB720" s="1058"/>
      <c r="FC720" s="1058"/>
      <c r="FD720" s="1058"/>
      <c r="FE720" s="1058"/>
      <c r="FF720" s="1058"/>
      <c r="FG720" s="1058"/>
      <c r="FH720" s="1058"/>
      <c r="FI720" s="1058"/>
      <c r="FJ720" s="1058"/>
      <c r="FK720" s="1058"/>
      <c r="FL720" s="1058"/>
      <c r="FM720" s="1058"/>
      <c r="FN720" s="1058"/>
      <c r="FO720" s="1058"/>
      <c r="FP720" s="1058"/>
      <c r="FQ720" s="1058"/>
      <c r="FR720" s="1058"/>
      <c r="FS720" s="1058"/>
      <c r="FT720" s="1058"/>
      <c r="FU720" s="1058"/>
      <c r="FV720" s="1058"/>
      <c r="FW720" s="1058"/>
      <c r="FX720" s="1058"/>
      <c r="FY720" s="1058"/>
      <c r="FZ720" s="1058"/>
      <c r="GA720" s="1058"/>
      <c r="GB720" s="1058"/>
      <c r="GC720" s="1058"/>
      <c r="GD720" s="1058"/>
      <c r="GE720" s="1058"/>
      <c r="GF720" s="1058"/>
      <c r="GG720" s="1058"/>
      <c r="GH720" s="1058"/>
      <c r="GI720" s="1058"/>
      <c r="GJ720" s="1058"/>
      <c r="GK720" s="1058"/>
      <c r="GL720" s="1058"/>
      <c r="GM720" s="1058"/>
      <c r="GN720" s="1058"/>
      <c r="GO720" s="1058"/>
      <c r="GP720" s="1058"/>
      <c r="GQ720" s="1058"/>
      <c r="GR720" s="1058"/>
      <c r="GS720" s="1058"/>
      <c r="GT720" s="1058"/>
      <c r="GU720" s="1058"/>
      <c r="GV720" s="1058"/>
      <c r="GW720" s="1058"/>
      <c r="GX720" s="1058"/>
      <c r="GY720" s="1058"/>
      <c r="GZ720" s="1058"/>
      <c r="HA720" s="1058"/>
      <c r="HB720" s="1058"/>
      <c r="HC720" s="1058"/>
      <c r="HD720" s="1058"/>
      <c r="HE720" s="1058"/>
      <c r="HF720" s="1058"/>
      <c r="HG720" s="1058"/>
      <c r="HH720" s="1058"/>
      <c r="HI720" s="1058"/>
      <c r="HJ720" s="1058"/>
      <c r="HK720" s="1058"/>
      <c r="HL720" s="1058"/>
      <c r="HM720" s="1058"/>
      <c r="HN720" s="1058"/>
      <c r="HO720" s="1058"/>
      <c r="HP720" s="1058"/>
      <c r="HQ720" s="1058"/>
      <c r="HR720" s="1058"/>
      <c r="HS720" s="1058"/>
      <c r="HT720" s="1058"/>
      <c r="HU720" s="1058"/>
      <c r="HV720" s="1058"/>
      <c r="HW720" s="1058"/>
      <c r="HX720" s="1058"/>
      <c r="HY720" s="1058"/>
      <c r="HZ720" s="1058"/>
      <c r="IA720" s="1058"/>
      <c r="IB720" s="1058"/>
      <c r="IC720" s="1058"/>
      <c r="ID720" s="1058"/>
      <c r="IE720" s="1058"/>
      <c r="IF720" s="1058"/>
      <c r="IG720" s="1058"/>
      <c r="IH720" s="1058"/>
      <c r="II720" s="1058"/>
      <c r="IJ720" s="1058"/>
      <c r="IK720" s="1058"/>
      <c r="IL720" s="1058"/>
      <c r="IM720" s="1058"/>
      <c r="IN720" s="1058"/>
      <c r="IO720" s="1058"/>
      <c r="IP720" s="1058"/>
      <c r="IQ720" s="1058"/>
      <c r="IR720" s="1058"/>
    </row>
    <row r="721" spans="1:252">
      <c r="A721" s="1455"/>
      <c r="B721" s="1471"/>
      <c r="C721" s="1419"/>
      <c r="D721" s="703"/>
      <c r="E721" s="1424"/>
      <c r="F721" s="1532"/>
      <c r="G721" s="1466"/>
      <c r="H721" s="1058"/>
      <c r="I721" s="1058"/>
      <c r="J721" s="1058"/>
      <c r="K721" s="1058"/>
      <c r="L721" s="1058"/>
      <c r="M721" s="1058"/>
      <c r="N721" s="1058"/>
      <c r="O721" s="1058"/>
      <c r="P721" s="1058"/>
      <c r="Q721" s="1058"/>
      <c r="R721" s="1058"/>
      <c r="S721" s="1058"/>
      <c r="T721" s="1058"/>
      <c r="U721" s="1058"/>
      <c r="V721" s="1058"/>
      <c r="W721" s="1058"/>
      <c r="X721" s="1058"/>
      <c r="Y721" s="1058"/>
      <c r="Z721" s="1058"/>
      <c r="AA721" s="1058"/>
      <c r="AB721" s="1058"/>
      <c r="AC721" s="1058"/>
      <c r="AD721" s="1058"/>
      <c r="AE721" s="1058"/>
      <c r="AF721" s="1058"/>
      <c r="AG721" s="1058"/>
      <c r="AH721" s="1058"/>
      <c r="AI721" s="1058"/>
      <c r="AJ721" s="1058"/>
      <c r="AK721" s="1058"/>
      <c r="AL721" s="1058"/>
      <c r="AM721" s="1058"/>
      <c r="AN721" s="1058"/>
      <c r="AO721" s="1058"/>
      <c r="AP721" s="1058"/>
      <c r="AQ721" s="1058"/>
      <c r="AR721" s="1058"/>
      <c r="AS721" s="1058"/>
      <c r="AT721" s="1058"/>
      <c r="AU721" s="1058"/>
      <c r="AV721" s="1058"/>
      <c r="AW721" s="1058"/>
      <c r="AX721" s="1058"/>
      <c r="AY721" s="1058"/>
      <c r="AZ721" s="1058"/>
      <c r="BA721" s="1058"/>
      <c r="BB721" s="1058"/>
      <c r="BC721" s="1058"/>
      <c r="BD721" s="1058"/>
      <c r="BE721" s="1058"/>
      <c r="BF721" s="1058"/>
      <c r="BG721" s="1058"/>
      <c r="BH721" s="1058"/>
      <c r="BI721" s="1058"/>
      <c r="BJ721" s="1058"/>
      <c r="BK721" s="1058"/>
      <c r="BL721" s="1058"/>
      <c r="BM721" s="1058"/>
      <c r="BN721" s="1058"/>
      <c r="BO721" s="1058"/>
      <c r="BP721" s="1058"/>
      <c r="BQ721" s="1058"/>
      <c r="BR721" s="1058"/>
      <c r="BS721" s="1058"/>
      <c r="BT721" s="1058"/>
      <c r="BU721" s="1058"/>
      <c r="BV721" s="1058"/>
      <c r="BW721" s="1058"/>
      <c r="BX721" s="1058"/>
      <c r="BY721" s="1058"/>
      <c r="BZ721" s="1058"/>
      <c r="CA721" s="1058"/>
      <c r="CB721" s="1058"/>
      <c r="CC721" s="1058"/>
      <c r="CD721" s="1058"/>
      <c r="CE721" s="1058"/>
      <c r="CF721" s="1058"/>
      <c r="CG721" s="1058"/>
      <c r="CH721" s="1058"/>
      <c r="CI721" s="1058"/>
      <c r="CJ721" s="1058"/>
      <c r="CK721" s="1058"/>
      <c r="CL721" s="1058"/>
      <c r="CM721" s="1058"/>
      <c r="CN721" s="1058"/>
      <c r="CO721" s="1058"/>
      <c r="CP721" s="1058"/>
      <c r="CQ721" s="1058"/>
      <c r="CR721" s="1058"/>
      <c r="CS721" s="1058"/>
      <c r="CT721" s="1058"/>
      <c r="CU721" s="1058"/>
      <c r="CV721" s="1058"/>
      <c r="CW721" s="1058"/>
      <c r="CX721" s="1058"/>
      <c r="CY721" s="1058"/>
      <c r="CZ721" s="1058"/>
      <c r="DA721" s="1058"/>
      <c r="DB721" s="1058"/>
      <c r="DC721" s="1058"/>
      <c r="DD721" s="1058"/>
      <c r="DE721" s="1058"/>
      <c r="DF721" s="1058"/>
      <c r="DG721" s="1058"/>
      <c r="DH721" s="1058"/>
      <c r="DI721" s="1058"/>
      <c r="DJ721" s="1058"/>
      <c r="DK721" s="1058"/>
      <c r="DL721" s="1058"/>
      <c r="DM721" s="1058"/>
      <c r="DN721" s="1058"/>
      <c r="DO721" s="1058"/>
      <c r="DP721" s="1058"/>
      <c r="DQ721" s="1058"/>
      <c r="DR721" s="1058"/>
      <c r="DS721" s="1058"/>
      <c r="DT721" s="1058"/>
      <c r="DU721" s="1058"/>
      <c r="DV721" s="1058"/>
      <c r="DW721" s="1058"/>
      <c r="DX721" s="1058"/>
      <c r="DY721" s="1058"/>
      <c r="DZ721" s="1058"/>
      <c r="EA721" s="1058"/>
      <c r="EB721" s="1058"/>
      <c r="EC721" s="1058"/>
      <c r="ED721" s="1058"/>
      <c r="EE721" s="1058"/>
      <c r="EF721" s="1058"/>
      <c r="EG721" s="1058"/>
      <c r="EH721" s="1058"/>
      <c r="EI721" s="1058"/>
      <c r="EJ721" s="1058"/>
      <c r="EK721" s="1058"/>
      <c r="EL721" s="1058"/>
      <c r="EM721" s="1058"/>
      <c r="EN721" s="1058"/>
      <c r="EO721" s="1058"/>
      <c r="EP721" s="1058"/>
      <c r="EQ721" s="1058"/>
      <c r="ER721" s="1058"/>
      <c r="ES721" s="1058"/>
      <c r="ET721" s="1058"/>
      <c r="EU721" s="1058"/>
      <c r="EV721" s="1058"/>
      <c r="EW721" s="1058"/>
      <c r="EX721" s="1058"/>
      <c r="EY721" s="1058"/>
      <c r="EZ721" s="1058"/>
      <c r="FA721" s="1058"/>
      <c r="FB721" s="1058"/>
      <c r="FC721" s="1058"/>
      <c r="FD721" s="1058"/>
      <c r="FE721" s="1058"/>
      <c r="FF721" s="1058"/>
      <c r="FG721" s="1058"/>
      <c r="FH721" s="1058"/>
      <c r="FI721" s="1058"/>
      <c r="FJ721" s="1058"/>
      <c r="FK721" s="1058"/>
      <c r="FL721" s="1058"/>
      <c r="FM721" s="1058"/>
      <c r="FN721" s="1058"/>
      <c r="FO721" s="1058"/>
      <c r="FP721" s="1058"/>
      <c r="FQ721" s="1058"/>
      <c r="FR721" s="1058"/>
      <c r="FS721" s="1058"/>
      <c r="FT721" s="1058"/>
      <c r="FU721" s="1058"/>
      <c r="FV721" s="1058"/>
      <c r="FW721" s="1058"/>
      <c r="FX721" s="1058"/>
      <c r="FY721" s="1058"/>
      <c r="FZ721" s="1058"/>
      <c r="GA721" s="1058"/>
      <c r="GB721" s="1058"/>
      <c r="GC721" s="1058"/>
      <c r="GD721" s="1058"/>
      <c r="GE721" s="1058"/>
      <c r="GF721" s="1058"/>
      <c r="GG721" s="1058"/>
      <c r="GH721" s="1058"/>
      <c r="GI721" s="1058"/>
      <c r="GJ721" s="1058"/>
      <c r="GK721" s="1058"/>
      <c r="GL721" s="1058"/>
      <c r="GM721" s="1058"/>
      <c r="GN721" s="1058"/>
      <c r="GO721" s="1058"/>
      <c r="GP721" s="1058"/>
      <c r="GQ721" s="1058"/>
      <c r="GR721" s="1058"/>
      <c r="GS721" s="1058"/>
      <c r="GT721" s="1058"/>
      <c r="GU721" s="1058"/>
      <c r="GV721" s="1058"/>
      <c r="GW721" s="1058"/>
      <c r="GX721" s="1058"/>
      <c r="GY721" s="1058"/>
      <c r="GZ721" s="1058"/>
      <c r="HA721" s="1058"/>
      <c r="HB721" s="1058"/>
      <c r="HC721" s="1058"/>
      <c r="HD721" s="1058"/>
      <c r="HE721" s="1058"/>
      <c r="HF721" s="1058"/>
      <c r="HG721" s="1058"/>
      <c r="HH721" s="1058"/>
      <c r="HI721" s="1058"/>
      <c r="HJ721" s="1058"/>
      <c r="HK721" s="1058"/>
      <c r="HL721" s="1058"/>
      <c r="HM721" s="1058"/>
      <c r="HN721" s="1058"/>
      <c r="HO721" s="1058"/>
      <c r="HP721" s="1058"/>
      <c r="HQ721" s="1058"/>
      <c r="HR721" s="1058"/>
      <c r="HS721" s="1058"/>
      <c r="HT721" s="1058"/>
      <c r="HU721" s="1058"/>
      <c r="HV721" s="1058"/>
      <c r="HW721" s="1058"/>
      <c r="HX721" s="1058"/>
      <c r="HY721" s="1058"/>
      <c r="HZ721" s="1058"/>
      <c r="IA721" s="1058"/>
      <c r="IB721" s="1058"/>
      <c r="IC721" s="1058"/>
      <c r="ID721" s="1058"/>
      <c r="IE721" s="1058"/>
      <c r="IF721" s="1058"/>
      <c r="IG721" s="1058"/>
      <c r="IH721" s="1058"/>
      <c r="II721" s="1058"/>
      <c r="IJ721" s="1058"/>
      <c r="IK721" s="1058"/>
      <c r="IL721" s="1058"/>
      <c r="IM721" s="1058"/>
      <c r="IN721" s="1058"/>
      <c r="IO721" s="1058"/>
      <c r="IP721" s="1058"/>
      <c r="IQ721" s="1058"/>
      <c r="IR721" s="1058"/>
    </row>
    <row r="722" spans="1:252">
      <c r="A722" s="1455"/>
      <c r="B722" s="1444" t="s">
        <v>1577</v>
      </c>
      <c r="C722" s="1419"/>
      <c r="D722" s="703"/>
      <c r="E722" s="1424"/>
      <c r="F722" s="1532"/>
      <c r="G722" s="1466"/>
      <c r="H722" s="1058"/>
      <c r="I722" s="1058"/>
      <c r="J722" s="1058"/>
      <c r="K722" s="1058"/>
      <c r="L722" s="1058"/>
      <c r="M722" s="1058"/>
      <c r="N722" s="1058"/>
      <c r="O722" s="1058"/>
      <c r="P722" s="1058"/>
      <c r="Q722" s="1058"/>
      <c r="R722" s="1058"/>
      <c r="S722" s="1058"/>
      <c r="T722" s="1058"/>
      <c r="U722" s="1058"/>
      <c r="V722" s="1058"/>
      <c r="W722" s="1058"/>
      <c r="X722" s="1058"/>
      <c r="Y722" s="1058"/>
      <c r="Z722" s="1058"/>
      <c r="AA722" s="1058"/>
      <c r="AB722" s="1058"/>
      <c r="AC722" s="1058"/>
      <c r="AD722" s="1058"/>
      <c r="AE722" s="1058"/>
      <c r="AF722" s="1058"/>
      <c r="AG722" s="1058"/>
      <c r="AH722" s="1058"/>
      <c r="AI722" s="1058"/>
      <c r="AJ722" s="1058"/>
      <c r="AK722" s="1058"/>
      <c r="AL722" s="1058"/>
      <c r="AM722" s="1058"/>
      <c r="AN722" s="1058"/>
      <c r="AO722" s="1058"/>
      <c r="AP722" s="1058"/>
      <c r="AQ722" s="1058"/>
      <c r="AR722" s="1058"/>
      <c r="AS722" s="1058"/>
      <c r="AT722" s="1058"/>
      <c r="AU722" s="1058"/>
      <c r="AV722" s="1058"/>
      <c r="AW722" s="1058"/>
      <c r="AX722" s="1058"/>
      <c r="AY722" s="1058"/>
      <c r="AZ722" s="1058"/>
      <c r="BA722" s="1058"/>
      <c r="BB722" s="1058"/>
      <c r="BC722" s="1058"/>
      <c r="BD722" s="1058"/>
      <c r="BE722" s="1058"/>
      <c r="BF722" s="1058"/>
      <c r="BG722" s="1058"/>
      <c r="BH722" s="1058"/>
      <c r="BI722" s="1058"/>
      <c r="BJ722" s="1058"/>
      <c r="BK722" s="1058"/>
      <c r="BL722" s="1058"/>
      <c r="BM722" s="1058"/>
      <c r="BN722" s="1058"/>
      <c r="BO722" s="1058"/>
      <c r="BP722" s="1058"/>
      <c r="BQ722" s="1058"/>
      <c r="BR722" s="1058"/>
      <c r="BS722" s="1058"/>
      <c r="BT722" s="1058"/>
      <c r="BU722" s="1058"/>
      <c r="BV722" s="1058"/>
      <c r="BW722" s="1058"/>
      <c r="BX722" s="1058"/>
      <c r="BY722" s="1058"/>
      <c r="BZ722" s="1058"/>
      <c r="CA722" s="1058"/>
      <c r="CB722" s="1058"/>
      <c r="CC722" s="1058"/>
      <c r="CD722" s="1058"/>
      <c r="CE722" s="1058"/>
      <c r="CF722" s="1058"/>
      <c r="CG722" s="1058"/>
      <c r="CH722" s="1058"/>
      <c r="CI722" s="1058"/>
      <c r="CJ722" s="1058"/>
      <c r="CK722" s="1058"/>
      <c r="CL722" s="1058"/>
      <c r="CM722" s="1058"/>
      <c r="CN722" s="1058"/>
      <c r="CO722" s="1058"/>
      <c r="CP722" s="1058"/>
      <c r="CQ722" s="1058"/>
      <c r="CR722" s="1058"/>
      <c r="CS722" s="1058"/>
      <c r="CT722" s="1058"/>
      <c r="CU722" s="1058"/>
      <c r="CV722" s="1058"/>
      <c r="CW722" s="1058"/>
      <c r="CX722" s="1058"/>
      <c r="CY722" s="1058"/>
      <c r="CZ722" s="1058"/>
      <c r="DA722" s="1058"/>
      <c r="DB722" s="1058"/>
      <c r="DC722" s="1058"/>
      <c r="DD722" s="1058"/>
      <c r="DE722" s="1058"/>
      <c r="DF722" s="1058"/>
      <c r="DG722" s="1058"/>
      <c r="DH722" s="1058"/>
      <c r="DI722" s="1058"/>
      <c r="DJ722" s="1058"/>
      <c r="DK722" s="1058"/>
      <c r="DL722" s="1058"/>
      <c r="DM722" s="1058"/>
      <c r="DN722" s="1058"/>
      <c r="DO722" s="1058"/>
      <c r="DP722" s="1058"/>
      <c r="DQ722" s="1058"/>
      <c r="DR722" s="1058"/>
      <c r="DS722" s="1058"/>
      <c r="DT722" s="1058"/>
      <c r="DU722" s="1058"/>
      <c r="DV722" s="1058"/>
      <c r="DW722" s="1058"/>
      <c r="DX722" s="1058"/>
      <c r="DY722" s="1058"/>
      <c r="DZ722" s="1058"/>
      <c r="EA722" s="1058"/>
      <c r="EB722" s="1058"/>
      <c r="EC722" s="1058"/>
      <c r="ED722" s="1058"/>
      <c r="EE722" s="1058"/>
      <c r="EF722" s="1058"/>
      <c r="EG722" s="1058"/>
      <c r="EH722" s="1058"/>
      <c r="EI722" s="1058"/>
      <c r="EJ722" s="1058"/>
      <c r="EK722" s="1058"/>
      <c r="EL722" s="1058"/>
      <c r="EM722" s="1058"/>
      <c r="EN722" s="1058"/>
      <c r="EO722" s="1058"/>
      <c r="EP722" s="1058"/>
      <c r="EQ722" s="1058"/>
      <c r="ER722" s="1058"/>
      <c r="ES722" s="1058"/>
      <c r="ET722" s="1058"/>
      <c r="EU722" s="1058"/>
      <c r="EV722" s="1058"/>
      <c r="EW722" s="1058"/>
      <c r="EX722" s="1058"/>
      <c r="EY722" s="1058"/>
      <c r="EZ722" s="1058"/>
      <c r="FA722" s="1058"/>
      <c r="FB722" s="1058"/>
      <c r="FC722" s="1058"/>
      <c r="FD722" s="1058"/>
      <c r="FE722" s="1058"/>
      <c r="FF722" s="1058"/>
      <c r="FG722" s="1058"/>
      <c r="FH722" s="1058"/>
      <c r="FI722" s="1058"/>
      <c r="FJ722" s="1058"/>
      <c r="FK722" s="1058"/>
      <c r="FL722" s="1058"/>
      <c r="FM722" s="1058"/>
      <c r="FN722" s="1058"/>
      <c r="FO722" s="1058"/>
      <c r="FP722" s="1058"/>
      <c r="FQ722" s="1058"/>
      <c r="FR722" s="1058"/>
      <c r="FS722" s="1058"/>
      <c r="FT722" s="1058"/>
      <c r="FU722" s="1058"/>
      <c r="FV722" s="1058"/>
      <c r="FW722" s="1058"/>
      <c r="FX722" s="1058"/>
      <c r="FY722" s="1058"/>
      <c r="FZ722" s="1058"/>
      <c r="GA722" s="1058"/>
      <c r="GB722" s="1058"/>
      <c r="GC722" s="1058"/>
      <c r="GD722" s="1058"/>
      <c r="GE722" s="1058"/>
      <c r="GF722" s="1058"/>
      <c r="GG722" s="1058"/>
      <c r="GH722" s="1058"/>
      <c r="GI722" s="1058"/>
      <c r="GJ722" s="1058"/>
      <c r="GK722" s="1058"/>
      <c r="GL722" s="1058"/>
      <c r="GM722" s="1058"/>
      <c r="GN722" s="1058"/>
      <c r="GO722" s="1058"/>
      <c r="GP722" s="1058"/>
      <c r="GQ722" s="1058"/>
      <c r="GR722" s="1058"/>
      <c r="GS722" s="1058"/>
      <c r="GT722" s="1058"/>
      <c r="GU722" s="1058"/>
      <c r="GV722" s="1058"/>
      <c r="GW722" s="1058"/>
      <c r="GX722" s="1058"/>
      <c r="GY722" s="1058"/>
      <c r="GZ722" s="1058"/>
      <c r="HA722" s="1058"/>
      <c r="HB722" s="1058"/>
      <c r="HC722" s="1058"/>
      <c r="HD722" s="1058"/>
      <c r="HE722" s="1058"/>
      <c r="HF722" s="1058"/>
      <c r="HG722" s="1058"/>
      <c r="HH722" s="1058"/>
      <c r="HI722" s="1058"/>
      <c r="HJ722" s="1058"/>
      <c r="HK722" s="1058"/>
      <c r="HL722" s="1058"/>
      <c r="HM722" s="1058"/>
      <c r="HN722" s="1058"/>
      <c r="HO722" s="1058"/>
      <c r="HP722" s="1058"/>
      <c r="HQ722" s="1058"/>
      <c r="HR722" s="1058"/>
      <c r="HS722" s="1058"/>
      <c r="HT722" s="1058"/>
      <c r="HU722" s="1058"/>
      <c r="HV722" s="1058"/>
      <c r="HW722" s="1058"/>
      <c r="HX722" s="1058"/>
      <c r="HY722" s="1058"/>
      <c r="HZ722" s="1058"/>
      <c r="IA722" s="1058"/>
      <c r="IB722" s="1058"/>
      <c r="IC722" s="1058"/>
      <c r="ID722" s="1058"/>
      <c r="IE722" s="1058"/>
      <c r="IF722" s="1058"/>
      <c r="IG722" s="1058"/>
      <c r="IH722" s="1058"/>
      <c r="II722" s="1058"/>
      <c r="IJ722" s="1058"/>
      <c r="IK722" s="1058"/>
      <c r="IL722" s="1058"/>
      <c r="IM722" s="1058"/>
      <c r="IN722" s="1058"/>
      <c r="IO722" s="1058"/>
      <c r="IP722" s="1058"/>
      <c r="IQ722" s="1058"/>
      <c r="IR722" s="1058"/>
    </row>
    <row r="723" spans="1:252">
      <c r="A723" s="1455"/>
      <c r="B723" s="1444" t="s">
        <v>1563</v>
      </c>
      <c r="C723" s="1419"/>
      <c r="D723" s="703"/>
      <c r="E723" s="1424"/>
      <c r="F723" s="1532"/>
      <c r="G723" s="1466"/>
      <c r="H723" s="1058"/>
      <c r="I723" s="1058"/>
      <c r="J723" s="1058"/>
      <c r="K723" s="1058"/>
      <c r="L723" s="1058"/>
      <c r="M723" s="1058"/>
      <c r="N723" s="1058"/>
      <c r="O723" s="1058"/>
      <c r="P723" s="1058"/>
      <c r="Q723" s="1058"/>
      <c r="R723" s="1058"/>
      <c r="S723" s="1058"/>
      <c r="T723" s="1058"/>
      <c r="U723" s="1058"/>
      <c r="V723" s="1058"/>
      <c r="W723" s="1058"/>
      <c r="X723" s="1058"/>
      <c r="Y723" s="1058"/>
      <c r="Z723" s="1058"/>
      <c r="AA723" s="1058"/>
      <c r="AB723" s="1058"/>
      <c r="AC723" s="1058"/>
      <c r="AD723" s="1058"/>
      <c r="AE723" s="1058"/>
      <c r="AF723" s="1058"/>
      <c r="AG723" s="1058"/>
      <c r="AH723" s="1058"/>
      <c r="AI723" s="1058"/>
      <c r="AJ723" s="1058"/>
      <c r="AK723" s="1058"/>
      <c r="AL723" s="1058"/>
      <c r="AM723" s="1058"/>
      <c r="AN723" s="1058"/>
      <c r="AO723" s="1058"/>
      <c r="AP723" s="1058"/>
      <c r="AQ723" s="1058"/>
      <c r="AR723" s="1058"/>
      <c r="AS723" s="1058"/>
      <c r="AT723" s="1058"/>
      <c r="AU723" s="1058"/>
      <c r="AV723" s="1058"/>
      <c r="AW723" s="1058"/>
      <c r="AX723" s="1058"/>
      <c r="AY723" s="1058"/>
      <c r="AZ723" s="1058"/>
      <c r="BA723" s="1058"/>
      <c r="BB723" s="1058"/>
      <c r="BC723" s="1058"/>
      <c r="BD723" s="1058"/>
      <c r="BE723" s="1058"/>
      <c r="BF723" s="1058"/>
      <c r="BG723" s="1058"/>
      <c r="BH723" s="1058"/>
      <c r="BI723" s="1058"/>
      <c r="BJ723" s="1058"/>
      <c r="BK723" s="1058"/>
      <c r="BL723" s="1058"/>
      <c r="BM723" s="1058"/>
      <c r="BN723" s="1058"/>
      <c r="BO723" s="1058"/>
      <c r="BP723" s="1058"/>
      <c r="BQ723" s="1058"/>
      <c r="BR723" s="1058"/>
      <c r="BS723" s="1058"/>
      <c r="BT723" s="1058"/>
      <c r="BU723" s="1058"/>
      <c r="BV723" s="1058"/>
      <c r="BW723" s="1058"/>
      <c r="BX723" s="1058"/>
      <c r="BY723" s="1058"/>
      <c r="BZ723" s="1058"/>
      <c r="CA723" s="1058"/>
      <c r="CB723" s="1058"/>
      <c r="CC723" s="1058"/>
      <c r="CD723" s="1058"/>
      <c r="CE723" s="1058"/>
      <c r="CF723" s="1058"/>
      <c r="CG723" s="1058"/>
      <c r="CH723" s="1058"/>
      <c r="CI723" s="1058"/>
      <c r="CJ723" s="1058"/>
      <c r="CK723" s="1058"/>
      <c r="CL723" s="1058"/>
      <c r="CM723" s="1058"/>
      <c r="CN723" s="1058"/>
      <c r="CO723" s="1058"/>
      <c r="CP723" s="1058"/>
      <c r="CQ723" s="1058"/>
      <c r="CR723" s="1058"/>
      <c r="CS723" s="1058"/>
      <c r="CT723" s="1058"/>
      <c r="CU723" s="1058"/>
      <c r="CV723" s="1058"/>
      <c r="CW723" s="1058"/>
      <c r="CX723" s="1058"/>
      <c r="CY723" s="1058"/>
      <c r="CZ723" s="1058"/>
      <c r="DA723" s="1058"/>
      <c r="DB723" s="1058"/>
      <c r="DC723" s="1058"/>
      <c r="DD723" s="1058"/>
      <c r="DE723" s="1058"/>
      <c r="DF723" s="1058"/>
      <c r="DG723" s="1058"/>
      <c r="DH723" s="1058"/>
      <c r="DI723" s="1058"/>
      <c r="DJ723" s="1058"/>
      <c r="DK723" s="1058"/>
      <c r="DL723" s="1058"/>
      <c r="DM723" s="1058"/>
      <c r="DN723" s="1058"/>
      <c r="DO723" s="1058"/>
      <c r="DP723" s="1058"/>
      <c r="DQ723" s="1058"/>
      <c r="DR723" s="1058"/>
      <c r="DS723" s="1058"/>
      <c r="DT723" s="1058"/>
      <c r="DU723" s="1058"/>
      <c r="DV723" s="1058"/>
      <c r="DW723" s="1058"/>
      <c r="DX723" s="1058"/>
      <c r="DY723" s="1058"/>
      <c r="DZ723" s="1058"/>
      <c r="EA723" s="1058"/>
      <c r="EB723" s="1058"/>
      <c r="EC723" s="1058"/>
      <c r="ED723" s="1058"/>
      <c r="EE723" s="1058"/>
      <c r="EF723" s="1058"/>
      <c r="EG723" s="1058"/>
      <c r="EH723" s="1058"/>
      <c r="EI723" s="1058"/>
      <c r="EJ723" s="1058"/>
      <c r="EK723" s="1058"/>
      <c r="EL723" s="1058"/>
      <c r="EM723" s="1058"/>
      <c r="EN723" s="1058"/>
      <c r="EO723" s="1058"/>
      <c r="EP723" s="1058"/>
      <c r="EQ723" s="1058"/>
      <c r="ER723" s="1058"/>
      <c r="ES723" s="1058"/>
      <c r="ET723" s="1058"/>
      <c r="EU723" s="1058"/>
      <c r="EV723" s="1058"/>
      <c r="EW723" s="1058"/>
      <c r="EX723" s="1058"/>
      <c r="EY723" s="1058"/>
      <c r="EZ723" s="1058"/>
      <c r="FA723" s="1058"/>
      <c r="FB723" s="1058"/>
      <c r="FC723" s="1058"/>
      <c r="FD723" s="1058"/>
      <c r="FE723" s="1058"/>
      <c r="FF723" s="1058"/>
      <c r="FG723" s="1058"/>
      <c r="FH723" s="1058"/>
      <c r="FI723" s="1058"/>
      <c r="FJ723" s="1058"/>
      <c r="FK723" s="1058"/>
      <c r="FL723" s="1058"/>
      <c r="FM723" s="1058"/>
      <c r="FN723" s="1058"/>
      <c r="FO723" s="1058"/>
      <c r="FP723" s="1058"/>
      <c r="FQ723" s="1058"/>
      <c r="FR723" s="1058"/>
      <c r="FS723" s="1058"/>
      <c r="FT723" s="1058"/>
      <c r="FU723" s="1058"/>
      <c r="FV723" s="1058"/>
      <c r="FW723" s="1058"/>
      <c r="FX723" s="1058"/>
      <c r="FY723" s="1058"/>
      <c r="FZ723" s="1058"/>
      <c r="GA723" s="1058"/>
      <c r="GB723" s="1058"/>
      <c r="GC723" s="1058"/>
      <c r="GD723" s="1058"/>
      <c r="GE723" s="1058"/>
      <c r="GF723" s="1058"/>
      <c r="GG723" s="1058"/>
      <c r="GH723" s="1058"/>
      <c r="GI723" s="1058"/>
      <c r="GJ723" s="1058"/>
      <c r="GK723" s="1058"/>
      <c r="GL723" s="1058"/>
      <c r="GM723" s="1058"/>
      <c r="GN723" s="1058"/>
      <c r="GO723" s="1058"/>
      <c r="GP723" s="1058"/>
      <c r="GQ723" s="1058"/>
      <c r="GR723" s="1058"/>
      <c r="GS723" s="1058"/>
      <c r="GT723" s="1058"/>
      <c r="GU723" s="1058"/>
      <c r="GV723" s="1058"/>
      <c r="GW723" s="1058"/>
      <c r="GX723" s="1058"/>
      <c r="GY723" s="1058"/>
      <c r="GZ723" s="1058"/>
      <c r="HA723" s="1058"/>
      <c r="HB723" s="1058"/>
      <c r="HC723" s="1058"/>
      <c r="HD723" s="1058"/>
      <c r="HE723" s="1058"/>
      <c r="HF723" s="1058"/>
      <c r="HG723" s="1058"/>
      <c r="HH723" s="1058"/>
      <c r="HI723" s="1058"/>
      <c r="HJ723" s="1058"/>
      <c r="HK723" s="1058"/>
      <c r="HL723" s="1058"/>
      <c r="HM723" s="1058"/>
      <c r="HN723" s="1058"/>
      <c r="HO723" s="1058"/>
      <c r="HP723" s="1058"/>
      <c r="HQ723" s="1058"/>
      <c r="HR723" s="1058"/>
      <c r="HS723" s="1058"/>
      <c r="HT723" s="1058"/>
      <c r="HU723" s="1058"/>
      <c r="HV723" s="1058"/>
      <c r="HW723" s="1058"/>
      <c r="HX723" s="1058"/>
      <c r="HY723" s="1058"/>
      <c r="HZ723" s="1058"/>
      <c r="IA723" s="1058"/>
      <c r="IB723" s="1058"/>
      <c r="IC723" s="1058"/>
      <c r="ID723" s="1058"/>
      <c r="IE723" s="1058"/>
      <c r="IF723" s="1058"/>
      <c r="IG723" s="1058"/>
      <c r="IH723" s="1058"/>
      <c r="II723" s="1058"/>
      <c r="IJ723" s="1058"/>
      <c r="IK723" s="1058"/>
      <c r="IL723" s="1058"/>
      <c r="IM723" s="1058"/>
      <c r="IN723" s="1058"/>
      <c r="IO723" s="1058"/>
      <c r="IP723" s="1058"/>
      <c r="IQ723" s="1058"/>
      <c r="IR723" s="1058"/>
    </row>
    <row r="724" spans="1:252">
      <c r="A724" s="1455"/>
      <c r="B724" s="1444" t="s">
        <v>1570</v>
      </c>
      <c r="C724" s="1419"/>
      <c r="D724" s="703"/>
      <c r="E724" s="1424"/>
      <c r="F724" s="1532"/>
      <c r="G724" s="1466"/>
      <c r="H724" s="1058"/>
      <c r="I724" s="1058"/>
      <c r="J724" s="1058"/>
      <c r="K724" s="1058"/>
      <c r="L724" s="1058"/>
      <c r="M724" s="1058"/>
      <c r="N724" s="1058"/>
      <c r="O724" s="1058"/>
      <c r="P724" s="1058"/>
      <c r="Q724" s="1058"/>
      <c r="R724" s="1058"/>
      <c r="S724" s="1058"/>
      <c r="T724" s="1058"/>
      <c r="U724" s="1058"/>
      <c r="V724" s="1058"/>
      <c r="W724" s="1058"/>
      <c r="X724" s="1058"/>
      <c r="Y724" s="1058"/>
      <c r="Z724" s="1058"/>
      <c r="AA724" s="1058"/>
      <c r="AB724" s="1058"/>
      <c r="AC724" s="1058"/>
      <c r="AD724" s="1058"/>
      <c r="AE724" s="1058"/>
      <c r="AF724" s="1058"/>
      <c r="AG724" s="1058"/>
      <c r="AH724" s="1058"/>
      <c r="AI724" s="1058"/>
      <c r="AJ724" s="1058"/>
      <c r="AK724" s="1058"/>
      <c r="AL724" s="1058"/>
      <c r="AM724" s="1058"/>
      <c r="AN724" s="1058"/>
      <c r="AO724" s="1058"/>
      <c r="AP724" s="1058"/>
      <c r="AQ724" s="1058"/>
      <c r="AR724" s="1058"/>
      <c r="AS724" s="1058"/>
      <c r="AT724" s="1058"/>
      <c r="AU724" s="1058"/>
      <c r="AV724" s="1058"/>
      <c r="AW724" s="1058"/>
      <c r="AX724" s="1058"/>
      <c r="AY724" s="1058"/>
      <c r="AZ724" s="1058"/>
      <c r="BA724" s="1058"/>
      <c r="BB724" s="1058"/>
      <c r="BC724" s="1058"/>
      <c r="BD724" s="1058"/>
      <c r="BE724" s="1058"/>
      <c r="BF724" s="1058"/>
      <c r="BG724" s="1058"/>
      <c r="BH724" s="1058"/>
      <c r="BI724" s="1058"/>
      <c r="BJ724" s="1058"/>
      <c r="BK724" s="1058"/>
      <c r="BL724" s="1058"/>
      <c r="BM724" s="1058"/>
      <c r="BN724" s="1058"/>
      <c r="BO724" s="1058"/>
      <c r="BP724" s="1058"/>
      <c r="BQ724" s="1058"/>
      <c r="BR724" s="1058"/>
      <c r="BS724" s="1058"/>
      <c r="BT724" s="1058"/>
      <c r="BU724" s="1058"/>
      <c r="BV724" s="1058"/>
      <c r="BW724" s="1058"/>
      <c r="BX724" s="1058"/>
      <c r="BY724" s="1058"/>
      <c r="BZ724" s="1058"/>
      <c r="CA724" s="1058"/>
      <c r="CB724" s="1058"/>
      <c r="CC724" s="1058"/>
      <c r="CD724" s="1058"/>
      <c r="CE724" s="1058"/>
      <c r="CF724" s="1058"/>
      <c r="CG724" s="1058"/>
      <c r="CH724" s="1058"/>
      <c r="CI724" s="1058"/>
      <c r="CJ724" s="1058"/>
      <c r="CK724" s="1058"/>
      <c r="CL724" s="1058"/>
      <c r="CM724" s="1058"/>
      <c r="CN724" s="1058"/>
      <c r="CO724" s="1058"/>
      <c r="CP724" s="1058"/>
      <c r="CQ724" s="1058"/>
      <c r="CR724" s="1058"/>
      <c r="CS724" s="1058"/>
      <c r="CT724" s="1058"/>
      <c r="CU724" s="1058"/>
      <c r="CV724" s="1058"/>
      <c r="CW724" s="1058"/>
      <c r="CX724" s="1058"/>
      <c r="CY724" s="1058"/>
      <c r="CZ724" s="1058"/>
      <c r="DA724" s="1058"/>
      <c r="DB724" s="1058"/>
      <c r="DC724" s="1058"/>
      <c r="DD724" s="1058"/>
      <c r="DE724" s="1058"/>
      <c r="DF724" s="1058"/>
      <c r="DG724" s="1058"/>
      <c r="DH724" s="1058"/>
      <c r="DI724" s="1058"/>
      <c r="DJ724" s="1058"/>
      <c r="DK724" s="1058"/>
      <c r="DL724" s="1058"/>
      <c r="DM724" s="1058"/>
      <c r="DN724" s="1058"/>
      <c r="DO724" s="1058"/>
      <c r="DP724" s="1058"/>
      <c r="DQ724" s="1058"/>
      <c r="DR724" s="1058"/>
      <c r="DS724" s="1058"/>
      <c r="DT724" s="1058"/>
      <c r="DU724" s="1058"/>
      <c r="DV724" s="1058"/>
      <c r="DW724" s="1058"/>
      <c r="DX724" s="1058"/>
      <c r="DY724" s="1058"/>
      <c r="DZ724" s="1058"/>
      <c r="EA724" s="1058"/>
      <c r="EB724" s="1058"/>
      <c r="EC724" s="1058"/>
      <c r="ED724" s="1058"/>
      <c r="EE724" s="1058"/>
      <c r="EF724" s="1058"/>
      <c r="EG724" s="1058"/>
      <c r="EH724" s="1058"/>
      <c r="EI724" s="1058"/>
      <c r="EJ724" s="1058"/>
      <c r="EK724" s="1058"/>
      <c r="EL724" s="1058"/>
      <c r="EM724" s="1058"/>
      <c r="EN724" s="1058"/>
      <c r="EO724" s="1058"/>
      <c r="EP724" s="1058"/>
      <c r="EQ724" s="1058"/>
      <c r="ER724" s="1058"/>
      <c r="ES724" s="1058"/>
      <c r="ET724" s="1058"/>
      <c r="EU724" s="1058"/>
      <c r="EV724" s="1058"/>
      <c r="EW724" s="1058"/>
      <c r="EX724" s="1058"/>
      <c r="EY724" s="1058"/>
      <c r="EZ724" s="1058"/>
      <c r="FA724" s="1058"/>
      <c r="FB724" s="1058"/>
      <c r="FC724" s="1058"/>
      <c r="FD724" s="1058"/>
      <c r="FE724" s="1058"/>
      <c r="FF724" s="1058"/>
      <c r="FG724" s="1058"/>
      <c r="FH724" s="1058"/>
      <c r="FI724" s="1058"/>
      <c r="FJ724" s="1058"/>
      <c r="FK724" s="1058"/>
      <c r="FL724" s="1058"/>
      <c r="FM724" s="1058"/>
      <c r="FN724" s="1058"/>
      <c r="FO724" s="1058"/>
      <c r="FP724" s="1058"/>
      <c r="FQ724" s="1058"/>
      <c r="FR724" s="1058"/>
      <c r="FS724" s="1058"/>
      <c r="FT724" s="1058"/>
      <c r="FU724" s="1058"/>
      <c r="FV724" s="1058"/>
      <c r="FW724" s="1058"/>
      <c r="FX724" s="1058"/>
      <c r="FY724" s="1058"/>
      <c r="FZ724" s="1058"/>
      <c r="GA724" s="1058"/>
      <c r="GB724" s="1058"/>
      <c r="GC724" s="1058"/>
      <c r="GD724" s="1058"/>
      <c r="GE724" s="1058"/>
      <c r="GF724" s="1058"/>
      <c r="GG724" s="1058"/>
      <c r="GH724" s="1058"/>
      <c r="GI724" s="1058"/>
      <c r="GJ724" s="1058"/>
      <c r="GK724" s="1058"/>
      <c r="GL724" s="1058"/>
      <c r="GM724" s="1058"/>
      <c r="GN724" s="1058"/>
      <c r="GO724" s="1058"/>
      <c r="GP724" s="1058"/>
      <c r="GQ724" s="1058"/>
      <c r="GR724" s="1058"/>
      <c r="GS724" s="1058"/>
      <c r="GT724" s="1058"/>
      <c r="GU724" s="1058"/>
      <c r="GV724" s="1058"/>
      <c r="GW724" s="1058"/>
      <c r="GX724" s="1058"/>
      <c r="GY724" s="1058"/>
      <c r="GZ724" s="1058"/>
      <c r="HA724" s="1058"/>
      <c r="HB724" s="1058"/>
      <c r="HC724" s="1058"/>
      <c r="HD724" s="1058"/>
      <c r="HE724" s="1058"/>
      <c r="HF724" s="1058"/>
      <c r="HG724" s="1058"/>
      <c r="HH724" s="1058"/>
      <c r="HI724" s="1058"/>
      <c r="HJ724" s="1058"/>
      <c r="HK724" s="1058"/>
      <c r="HL724" s="1058"/>
      <c r="HM724" s="1058"/>
      <c r="HN724" s="1058"/>
      <c r="HO724" s="1058"/>
      <c r="HP724" s="1058"/>
      <c r="HQ724" s="1058"/>
      <c r="HR724" s="1058"/>
      <c r="HS724" s="1058"/>
      <c r="HT724" s="1058"/>
      <c r="HU724" s="1058"/>
      <c r="HV724" s="1058"/>
      <c r="HW724" s="1058"/>
      <c r="HX724" s="1058"/>
      <c r="HY724" s="1058"/>
      <c r="HZ724" s="1058"/>
      <c r="IA724" s="1058"/>
      <c r="IB724" s="1058"/>
      <c r="IC724" s="1058"/>
      <c r="ID724" s="1058"/>
      <c r="IE724" s="1058"/>
      <c r="IF724" s="1058"/>
      <c r="IG724" s="1058"/>
      <c r="IH724" s="1058"/>
      <c r="II724" s="1058"/>
      <c r="IJ724" s="1058"/>
      <c r="IK724" s="1058"/>
      <c r="IL724" s="1058"/>
      <c r="IM724" s="1058"/>
      <c r="IN724" s="1058"/>
      <c r="IO724" s="1058"/>
      <c r="IP724" s="1058"/>
      <c r="IQ724" s="1058"/>
      <c r="IR724" s="1058"/>
    </row>
    <row r="725" spans="1:252">
      <c r="A725" s="1455"/>
      <c r="B725" s="1444" t="s">
        <v>1576</v>
      </c>
      <c r="C725" s="1419"/>
      <c r="D725" s="703"/>
      <c r="E725" s="1424"/>
      <c r="F725" s="1532"/>
      <c r="G725" s="1466"/>
      <c r="H725" s="1058"/>
      <c r="I725" s="1058"/>
      <c r="J725" s="1058"/>
      <c r="K725" s="1058"/>
      <c r="L725" s="1058"/>
      <c r="M725" s="1058"/>
      <c r="N725" s="1058"/>
      <c r="O725" s="1058"/>
      <c r="P725" s="1058"/>
      <c r="Q725" s="1058"/>
      <c r="R725" s="1058"/>
      <c r="S725" s="1058"/>
      <c r="T725" s="1058"/>
      <c r="U725" s="1058"/>
      <c r="V725" s="1058"/>
      <c r="W725" s="1058"/>
      <c r="X725" s="1058"/>
      <c r="Y725" s="1058"/>
      <c r="Z725" s="1058"/>
      <c r="AA725" s="1058"/>
      <c r="AB725" s="1058"/>
      <c r="AC725" s="1058"/>
      <c r="AD725" s="1058"/>
      <c r="AE725" s="1058"/>
      <c r="AF725" s="1058"/>
      <c r="AG725" s="1058"/>
      <c r="AH725" s="1058"/>
      <c r="AI725" s="1058"/>
      <c r="AJ725" s="1058"/>
      <c r="AK725" s="1058"/>
      <c r="AL725" s="1058"/>
      <c r="AM725" s="1058"/>
      <c r="AN725" s="1058"/>
      <c r="AO725" s="1058"/>
      <c r="AP725" s="1058"/>
      <c r="AQ725" s="1058"/>
      <c r="AR725" s="1058"/>
      <c r="AS725" s="1058"/>
      <c r="AT725" s="1058"/>
      <c r="AU725" s="1058"/>
      <c r="AV725" s="1058"/>
      <c r="AW725" s="1058"/>
      <c r="AX725" s="1058"/>
      <c r="AY725" s="1058"/>
      <c r="AZ725" s="1058"/>
      <c r="BA725" s="1058"/>
      <c r="BB725" s="1058"/>
      <c r="BC725" s="1058"/>
      <c r="BD725" s="1058"/>
      <c r="BE725" s="1058"/>
      <c r="BF725" s="1058"/>
      <c r="BG725" s="1058"/>
      <c r="BH725" s="1058"/>
      <c r="BI725" s="1058"/>
      <c r="BJ725" s="1058"/>
      <c r="BK725" s="1058"/>
      <c r="BL725" s="1058"/>
      <c r="BM725" s="1058"/>
      <c r="BN725" s="1058"/>
      <c r="BO725" s="1058"/>
      <c r="BP725" s="1058"/>
      <c r="BQ725" s="1058"/>
      <c r="BR725" s="1058"/>
      <c r="BS725" s="1058"/>
      <c r="BT725" s="1058"/>
      <c r="BU725" s="1058"/>
      <c r="BV725" s="1058"/>
      <c r="BW725" s="1058"/>
      <c r="BX725" s="1058"/>
      <c r="BY725" s="1058"/>
      <c r="BZ725" s="1058"/>
      <c r="CA725" s="1058"/>
      <c r="CB725" s="1058"/>
      <c r="CC725" s="1058"/>
      <c r="CD725" s="1058"/>
      <c r="CE725" s="1058"/>
      <c r="CF725" s="1058"/>
      <c r="CG725" s="1058"/>
      <c r="CH725" s="1058"/>
      <c r="CI725" s="1058"/>
      <c r="CJ725" s="1058"/>
      <c r="CK725" s="1058"/>
      <c r="CL725" s="1058"/>
      <c r="CM725" s="1058"/>
      <c r="CN725" s="1058"/>
      <c r="CO725" s="1058"/>
      <c r="CP725" s="1058"/>
      <c r="CQ725" s="1058"/>
      <c r="CR725" s="1058"/>
      <c r="CS725" s="1058"/>
      <c r="CT725" s="1058"/>
      <c r="CU725" s="1058"/>
      <c r="CV725" s="1058"/>
      <c r="CW725" s="1058"/>
      <c r="CX725" s="1058"/>
      <c r="CY725" s="1058"/>
      <c r="CZ725" s="1058"/>
      <c r="DA725" s="1058"/>
      <c r="DB725" s="1058"/>
      <c r="DC725" s="1058"/>
      <c r="DD725" s="1058"/>
      <c r="DE725" s="1058"/>
      <c r="DF725" s="1058"/>
      <c r="DG725" s="1058"/>
      <c r="DH725" s="1058"/>
      <c r="DI725" s="1058"/>
      <c r="DJ725" s="1058"/>
      <c r="DK725" s="1058"/>
      <c r="DL725" s="1058"/>
      <c r="DM725" s="1058"/>
      <c r="DN725" s="1058"/>
      <c r="DO725" s="1058"/>
      <c r="DP725" s="1058"/>
      <c r="DQ725" s="1058"/>
      <c r="DR725" s="1058"/>
      <c r="DS725" s="1058"/>
      <c r="DT725" s="1058"/>
      <c r="DU725" s="1058"/>
      <c r="DV725" s="1058"/>
      <c r="DW725" s="1058"/>
      <c r="DX725" s="1058"/>
      <c r="DY725" s="1058"/>
      <c r="DZ725" s="1058"/>
      <c r="EA725" s="1058"/>
      <c r="EB725" s="1058"/>
      <c r="EC725" s="1058"/>
      <c r="ED725" s="1058"/>
      <c r="EE725" s="1058"/>
      <c r="EF725" s="1058"/>
      <c r="EG725" s="1058"/>
      <c r="EH725" s="1058"/>
      <c r="EI725" s="1058"/>
      <c r="EJ725" s="1058"/>
      <c r="EK725" s="1058"/>
      <c r="EL725" s="1058"/>
      <c r="EM725" s="1058"/>
      <c r="EN725" s="1058"/>
      <c r="EO725" s="1058"/>
      <c r="EP725" s="1058"/>
      <c r="EQ725" s="1058"/>
      <c r="ER725" s="1058"/>
      <c r="ES725" s="1058"/>
      <c r="ET725" s="1058"/>
      <c r="EU725" s="1058"/>
      <c r="EV725" s="1058"/>
      <c r="EW725" s="1058"/>
      <c r="EX725" s="1058"/>
      <c r="EY725" s="1058"/>
      <c r="EZ725" s="1058"/>
      <c r="FA725" s="1058"/>
      <c r="FB725" s="1058"/>
      <c r="FC725" s="1058"/>
      <c r="FD725" s="1058"/>
      <c r="FE725" s="1058"/>
      <c r="FF725" s="1058"/>
      <c r="FG725" s="1058"/>
      <c r="FH725" s="1058"/>
      <c r="FI725" s="1058"/>
      <c r="FJ725" s="1058"/>
      <c r="FK725" s="1058"/>
      <c r="FL725" s="1058"/>
      <c r="FM725" s="1058"/>
      <c r="FN725" s="1058"/>
      <c r="FO725" s="1058"/>
      <c r="FP725" s="1058"/>
      <c r="FQ725" s="1058"/>
      <c r="FR725" s="1058"/>
      <c r="FS725" s="1058"/>
      <c r="FT725" s="1058"/>
      <c r="FU725" s="1058"/>
      <c r="FV725" s="1058"/>
      <c r="FW725" s="1058"/>
      <c r="FX725" s="1058"/>
      <c r="FY725" s="1058"/>
      <c r="FZ725" s="1058"/>
      <c r="GA725" s="1058"/>
      <c r="GB725" s="1058"/>
      <c r="GC725" s="1058"/>
      <c r="GD725" s="1058"/>
      <c r="GE725" s="1058"/>
      <c r="GF725" s="1058"/>
      <c r="GG725" s="1058"/>
      <c r="GH725" s="1058"/>
      <c r="GI725" s="1058"/>
      <c r="GJ725" s="1058"/>
      <c r="GK725" s="1058"/>
      <c r="GL725" s="1058"/>
      <c r="GM725" s="1058"/>
      <c r="GN725" s="1058"/>
      <c r="GO725" s="1058"/>
      <c r="GP725" s="1058"/>
      <c r="GQ725" s="1058"/>
      <c r="GR725" s="1058"/>
      <c r="GS725" s="1058"/>
      <c r="GT725" s="1058"/>
      <c r="GU725" s="1058"/>
      <c r="GV725" s="1058"/>
      <c r="GW725" s="1058"/>
      <c r="GX725" s="1058"/>
      <c r="GY725" s="1058"/>
      <c r="GZ725" s="1058"/>
      <c r="HA725" s="1058"/>
      <c r="HB725" s="1058"/>
      <c r="HC725" s="1058"/>
      <c r="HD725" s="1058"/>
      <c r="HE725" s="1058"/>
      <c r="HF725" s="1058"/>
      <c r="HG725" s="1058"/>
      <c r="HH725" s="1058"/>
      <c r="HI725" s="1058"/>
      <c r="HJ725" s="1058"/>
      <c r="HK725" s="1058"/>
      <c r="HL725" s="1058"/>
      <c r="HM725" s="1058"/>
      <c r="HN725" s="1058"/>
      <c r="HO725" s="1058"/>
      <c r="HP725" s="1058"/>
      <c r="HQ725" s="1058"/>
      <c r="HR725" s="1058"/>
      <c r="HS725" s="1058"/>
      <c r="HT725" s="1058"/>
      <c r="HU725" s="1058"/>
      <c r="HV725" s="1058"/>
      <c r="HW725" s="1058"/>
      <c r="HX725" s="1058"/>
      <c r="HY725" s="1058"/>
      <c r="HZ725" s="1058"/>
      <c r="IA725" s="1058"/>
      <c r="IB725" s="1058"/>
      <c r="IC725" s="1058"/>
      <c r="ID725" s="1058"/>
      <c r="IE725" s="1058"/>
      <c r="IF725" s="1058"/>
      <c r="IG725" s="1058"/>
      <c r="IH725" s="1058"/>
      <c r="II725" s="1058"/>
      <c r="IJ725" s="1058"/>
      <c r="IK725" s="1058"/>
      <c r="IL725" s="1058"/>
      <c r="IM725" s="1058"/>
      <c r="IN725" s="1058"/>
      <c r="IO725" s="1058"/>
      <c r="IP725" s="1058"/>
      <c r="IQ725" s="1058"/>
      <c r="IR725" s="1058"/>
    </row>
    <row r="726" spans="1:252">
      <c r="A726" s="1455"/>
      <c r="B726" s="1444" t="s">
        <v>1575</v>
      </c>
      <c r="C726" s="1419"/>
      <c r="D726" s="703"/>
      <c r="E726" s="1424"/>
      <c r="F726" s="1532"/>
      <c r="G726" s="1466"/>
      <c r="H726" s="1058"/>
      <c r="I726" s="1058"/>
      <c r="J726" s="1058"/>
      <c r="K726" s="1058"/>
      <c r="L726" s="1058"/>
      <c r="M726" s="1058"/>
      <c r="N726" s="1058"/>
      <c r="O726" s="1058"/>
      <c r="P726" s="1058"/>
      <c r="Q726" s="1058"/>
      <c r="R726" s="1058"/>
      <c r="S726" s="1058"/>
      <c r="T726" s="1058"/>
      <c r="U726" s="1058"/>
      <c r="V726" s="1058"/>
      <c r="W726" s="1058"/>
      <c r="X726" s="1058"/>
      <c r="Y726" s="1058"/>
      <c r="Z726" s="1058"/>
      <c r="AA726" s="1058"/>
      <c r="AB726" s="1058"/>
      <c r="AC726" s="1058"/>
      <c r="AD726" s="1058"/>
      <c r="AE726" s="1058"/>
      <c r="AF726" s="1058"/>
      <c r="AG726" s="1058"/>
      <c r="AH726" s="1058"/>
      <c r="AI726" s="1058"/>
      <c r="AJ726" s="1058"/>
      <c r="AK726" s="1058"/>
      <c r="AL726" s="1058"/>
      <c r="AM726" s="1058"/>
      <c r="AN726" s="1058"/>
      <c r="AO726" s="1058"/>
      <c r="AP726" s="1058"/>
      <c r="AQ726" s="1058"/>
      <c r="AR726" s="1058"/>
      <c r="AS726" s="1058"/>
      <c r="AT726" s="1058"/>
      <c r="AU726" s="1058"/>
      <c r="AV726" s="1058"/>
      <c r="AW726" s="1058"/>
      <c r="AX726" s="1058"/>
      <c r="AY726" s="1058"/>
      <c r="AZ726" s="1058"/>
      <c r="BA726" s="1058"/>
      <c r="BB726" s="1058"/>
      <c r="BC726" s="1058"/>
      <c r="BD726" s="1058"/>
      <c r="BE726" s="1058"/>
      <c r="BF726" s="1058"/>
      <c r="BG726" s="1058"/>
      <c r="BH726" s="1058"/>
      <c r="BI726" s="1058"/>
      <c r="BJ726" s="1058"/>
      <c r="BK726" s="1058"/>
      <c r="BL726" s="1058"/>
      <c r="BM726" s="1058"/>
      <c r="BN726" s="1058"/>
      <c r="BO726" s="1058"/>
      <c r="BP726" s="1058"/>
      <c r="BQ726" s="1058"/>
      <c r="BR726" s="1058"/>
      <c r="BS726" s="1058"/>
      <c r="BT726" s="1058"/>
      <c r="BU726" s="1058"/>
      <c r="BV726" s="1058"/>
      <c r="BW726" s="1058"/>
      <c r="BX726" s="1058"/>
      <c r="BY726" s="1058"/>
      <c r="BZ726" s="1058"/>
      <c r="CA726" s="1058"/>
      <c r="CB726" s="1058"/>
      <c r="CC726" s="1058"/>
      <c r="CD726" s="1058"/>
      <c r="CE726" s="1058"/>
      <c r="CF726" s="1058"/>
      <c r="CG726" s="1058"/>
      <c r="CH726" s="1058"/>
      <c r="CI726" s="1058"/>
      <c r="CJ726" s="1058"/>
      <c r="CK726" s="1058"/>
      <c r="CL726" s="1058"/>
      <c r="CM726" s="1058"/>
      <c r="CN726" s="1058"/>
      <c r="CO726" s="1058"/>
      <c r="CP726" s="1058"/>
      <c r="CQ726" s="1058"/>
      <c r="CR726" s="1058"/>
      <c r="CS726" s="1058"/>
      <c r="CT726" s="1058"/>
      <c r="CU726" s="1058"/>
      <c r="CV726" s="1058"/>
      <c r="CW726" s="1058"/>
      <c r="CX726" s="1058"/>
      <c r="CY726" s="1058"/>
      <c r="CZ726" s="1058"/>
      <c r="DA726" s="1058"/>
      <c r="DB726" s="1058"/>
      <c r="DC726" s="1058"/>
      <c r="DD726" s="1058"/>
      <c r="DE726" s="1058"/>
      <c r="DF726" s="1058"/>
      <c r="DG726" s="1058"/>
      <c r="DH726" s="1058"/>
      <c r="DI726" s="1058"/>
      <c r="DJ726" s="1058"/>
      <c r="DK726" s="1058"/>
      <c r="DL726" s="1058"/>
      <c r="DM726" s="1058"/>
      <c r="DN726" s="1058"/>
      <c r="DO726" s="1058"/>
      <c r="DP726" s="1058"/>
      <c r="DQ726" s="1058"/>
      <c r="DR726" s="1058"/>
      <c r="DS726" s="1058"/>
      <c r="DT726" s="1058"/>
      <c r="DU726" s="1058"/>
      <c r="DV726" s="1058"/>
      <c r="DW726" s="1058"/>
      <c r="DX726" s="1058"/>
      <c r="DY726" s="1058"/>
      <c r="DZ726" s="1058"/>
      <c r="EA726" s="1058"/>
      <c r="EB726" s="1058"/>
      <c r="EC726" s="1058"/>
      <c r="ED726" s="1058"/>
      <c r="EE726" s="1058"/>
      <c r="EF726" s="1058"/>
      <c r="EG726" s="1058"/>
      <c r="EH726" s="1058"/>
      <c r="EI726" s="1058"/>
      <c r="EJ726" s="1058"/>
      <c r="EK726" s="1058"/>
      <c r="EL726" s="1058"/>
      <c r="EM726" s="1058"/>
      <c r="EN726" s="1058"/>
      <c r="EO726" s="1058"/>
      <c r="EP726" s="1058"/>
      <c r="EQ726" s="1058"/>
      <c r="ER726" s="1058"/>
      <c r="ES726" s="1058"/>
      <c r="ET726" s="1058"/>
      <c r="EU726" s="1058"/>
      <c r="EV726" s="1058"/>
      <c r="EW726" s="1058"/>
      <c r="EX726" s="1058"/>
      <c r="EY726" s="1058"/>
      <c r="EZ726" s="1058"/>
      <c r="FA726" s="1058"/>
      <c r="FB726" s="1058"/>
      <c r="FC726" s="1058"/>
      <c r="FD726" s="1058"/>
      <c r="FE726" s="1058"/>
      <c r="FF726" s="1058"/>
      <c r="FG726" s="1058"/>
      <c r="FH726" s="1058"/>
      <c r="FI726" s="1058"/>
      <c r="FJ726" s="1058"/>
      <c r="FK726" s="1058"/>
      <c r="FL726" s="1058"/>
      <c r="FM726" s="1058"/>
      <c r="FN726" s="1058"/>
      <c r="FO726" s="1058"/>
      <c r="FP726" s="1058"/>
      <c r="FQ726" s="1058"/>
      <c r="FR726" s="1058"/>
      <c r="FS726" s="1058"/>
      <c r="FT726" s="1058"/>
      <c r="FU726" s="1058"/>
      <c r="FV726" s="1058"/>
      <c r="FW726" s="1058"/>
      <c r="FX726" s="1058"/>
      <c r="FY726" s="1058"/>
      <c r="FZ726" s="1058"/>
      <c r="GA726" s="1058"/>
      <c r="GB726" s="1058"/>
      <c r="GC726" s="1058"/>
      <c r="GD726" s="1058"/>
      <c r="GE726" s="1058"/>
      <c r="GF726" s="1058"/>
      <c r="GG726" s="1058"/>
      <c r="GH726" s="1058"/>
      <c r="GI726" s="1058"/>
      <c r="GJ726" s="1058"/>
      <c r="GK726" s="1058"/>
      <c r="GL726" s="1058"/>
      <c r="GM726" s="1058"/>
      <c r="GN726" s="1058"/>
      <c r="GO726" s="1058"/>
      <c r="GP726" s="1058"/>
      <c r="GQ726" s="1058"/>
      <c r="GR726" s="1058"/>
      <c r="GS726" s="1058"/>
      <c r="GT726" s="1058"/>
      <c r="GU726" s="1058"/>
      <c r="GV726" s="1058"/>
      <c r="GW726" s="1058"/>
      <c r="GX726" s="1058"/>
      <c r="GY726" s="1058"/>
      <c r="GZ726" s="1058"/>
      <c r="HA726" s="1058"/>
      <c r="HB726" s="1058"/>
      <c r="HC726" s="1058"/>
      <c r="HD726" s="1058"/>
      <c r="HE726" s="1058"/>
      <c r="HF726" s="1058"/>
      <c r="HG726" s="1058"/>
      <c r="HH726" s="1058"/>
      <c r="HI726" s="1058"/>
      <c r="HJ726" s="1058"/>
      <c r="HK726" s="1058"/>
      <c r="HL726" s="1058"/>
      <c r="HM726" s="1058"/>
      <c r="HN726" s="1058"/>
      <c r="HO726" s="1058"/>
      <c r="HP726" s="1058"/>
      <c r="HQ726" s="1058"/>
      <c r="HR726" s="1058"/>
      <c r="HS726" s="1058"/>
      <c r="HT726" s="1058"/>
      <c r="HU726" s="1058"/>
      <c r="HV726" s="1058"/>
      <c r="HW726" s="1058"/>
      <c r="HX726" s="1058"/>
      <c r="HY726" s="1058"/>
      <c r="HZ726" s="1058"/>
      <c r="IA726" s="1058"/>
      <c r="IB726" s="1058"/>
      <c r="IC726" s="1058"/>
      <c r="ID726" s="1058"/>
      <c r="IE726" s="1058"/>
      <c r="IF726" s="1058"/>
      <c r="IG726" s="1058"/>
      <c r="IH726" s="1058"/>
      <c r="II726" s="1058"/>
      <c r="IJ726" s="1058"/>
      <c r="IK726" s="1058"/>
      <c r="IL726" s="1058"/>
      <c r="IM726" s="1058"/>
      <c r="IN726" s="1058"/>
      <c r="IO726" s="1058"/>
      <c r="IP726" s="1058"/>
      <c r="IQ726" s="1058"/>
      <c r="IR726" s="1058"/>
    </row>
    <row r="727" spans="1:252">
      <c r="A727" s="1455"/>
      <c r="B727" s="1444" t="s">
        <v>1561</v>
      </c>
      <c r="C727" s="1419"/>
      <c r="D727" s="703"/>
      <c r="E727" s="1424"/>
      <c r="F727" s="1532"/>
      <c r="G727" s="1466"/>
      <c r="H727" s="1058"/>
      <c r="I727" s="1058"/>
      <c r="J727" s="1058"/>
      <c r="K727" s="1058"/>
      <c r="L727" s="1058"/>
      <c r="M727" s="1058"/>
      <c r="N727" s="1058"/>
      <c r="O727" s="1058"/>
      <c r="P727" s="1058"/>
      <c r="Q727" s="1058"/>
      <c r="R727" s="1058"/>
      <c r="S727" s="1058"/>
      <c r="T727" s="1058"/>
      <c r="U727" s="1058"/>
      <c r="V727" s="1058"/>
      <c r="W727" s="1058"/>
      <c r="X727" s="1058"/>
      <c r="Y727" s="1058"/>
      <c r="Z727" s="1058"/>
      <c r="AA727" s="1058"/>
      <c r="AB727" s="1058"/>
      <c r="AC727" s="1058"/>
      <c r="AD727" s="1058"/>
      <c r="AE727" s="1058"/>
      <c r="AF727" s="1058"/>
      <c r="AG727" s="1058"/>
      <c r="AH727" s="1058"/>
      <c r="AI727" s="1058"/>
      <c r="AJ727" s="1058"/>
      <c r="AK727" s="1058"/>
      <c r="AL727" s="1058"/>
      <c r="AM727" s="1058"/>
      <c r="AN727" s="1058"/>
      <c r="AO727" s="1058"/>
      <c r="AP727" s="1058"/>
      <c r="AQ727" s="1058"/>
      <c r="AR727" s="1058"/>
      <c r="AS727" s="1058"/>
      <c r="AT727" s="1058"/>
      <c r="AU727" s="1058"/>
      <c r="AV727" s="1058"/>
      <c r="AW727" s="1058"/>
      <c r="AX727" s="1058"/>
      <c r="AY727" s="1058"/>
      <c r="AZ727" s="1058"/>
      <c r="BA727" s="1058"/>
      <c r="BB727" s="1058"/>
      <c r="BC727" s="1058"/>
      <c r="BD727" s="1058"/>
      <c r="BE727" s="1058"/>
      <c r="BF727" s="1058"/>
      <c r="BG727" s="1058"/>
      <c r="BH727" s="1058"/>
      <c r="BI727" s="1058"/>
      <c r="BJ727" s="1058"/>
      <c r="BK727" s="1058"/>
      <c r="BL727" s="1058"/>
      <c r="BM727" s="1058"/>
      <c r="BN727" s="1058"/>
      <c r="BO727" s="1058"/>
      <c r="BP727" s="1058"/>
      <c r="BQ727" s="1058"/>
      <c r="BR727" s="1058"/>
      <c r="BS727" s="1058"/>
      <c r="BT727" s="1058"/>
      <c r="BU727" s="1058"/>
      <c r="BV727" s="1058"/>
      <c r="BW727" s="1058"/>
      <c r="BX727" s="1058"/>
      <c r="BY727" s="1058"/>
      <c r="BZ727" s="1058"/>
      <c r="CA727" s="1058"/>
      <c r="CB727" s="1058"/>
      <c r="CC727" s="1058"/>
      <c r="CD727" s="1058"/>
      <c r="CE727" s="1058"/>
      <c r="CF727" s="1058"/>
      <c r="CG727" s="1058"/>
      <c r="CH727" s="1058"/>
      <c r="CI727" s="1058"/>
      <c r="CJ727" s="1058"/>
      <c r="CK727" s="1058"/>
      <c r="CL727" s="1058"/>
      <c r="CM727" s="1058"/>
      <c r="CN727" s="1058"/>
      <c r="CO727" s="1058"/>
      <c r="CP727" s="1058"/>
      <c r="CQ727" s="1058"/>
      <c r="CR727" s="1058"/>
      <c r="CS727" s="1058"/>
      <c r="CT727" s="1058"/>
      <c r="CU727" s="1058"/>
      <c r="CV727" s="1058"/>
      <c r="CW727" s="1058"/>
      <c r="CX727" s="1058"/>
      <c r="CY727" s="1058"/>
      <c r="CZ727" s="1058"/>
      <c r="DA727" s="1058"/>
      <c r="DB727" s="1058"/>
      <c r="DC727" s="1058"/>
      <c r="DD727" s="1058"/>
      <c r="DE727" s="1058"/>
      <c r="DF727" s="1058"/>
      <c r="DG727" s="1058"/>
      <c r="DH727" s="1058"/>
      <c r="DI727" s="1058"/>
      <c r="DJ727" s="1058"/>
      <c r="DK727" s="1058"/>
      <c r="DL727" s="1058"/>
      <c r="DM727" s="1058"/>
      <c r="DN727" s="1058"/>
      <c r="DO727" s="1058"/>
      <c r="DP727" s="1058"/>
      <c r="DQ727" s="1058"/>
      <c r="DR727" s="1058"/>
      <c r="DS727" s="1058"/>
      <c r="DT727" s="1058"/>
      <c r="DU727" s="1058"/>
      <c r="DV727" s="1058"/>
      <c r="DW727" s="1058"/>
      <c r="DX727" s="1058"/>
      <c r="DY727" s="1058"/>
      <c r="DZ727" s="1058"/>
      <c r="EA727" s="1058"/>
      <c r="EB727" s="1058"/>
      <c r="EC727" s="1058"/>
      <c r="ED727" s="1058"/>
      <c r="EE727" s="1058"/>
      <c r="EF727" s="1058"/>
      <c r="EG727" s="1058"/>
      <c r="EH727" s="1058"/>
      <c r="EI727" s="1058"/>
      <c r="EJ727" s="1058"/>
      <c r="EK727" s="1058"/>
      <c r="EL727" s="1058"/>
      <c r="EM727" s="1058"/>
      <c r="EN727" s="1058"/>
      <c r="EO727" s="1058"/>
      <c r="EP727" s="1058"/>
      <c r="EQ727" s="1058"/>
      <c r="ER727" s="1058"/>
      <c r="ES727" s="1058"/>
      <c r="ET727" s="1058"/>
      <c r="EU727" s="1058"/>
      <c r="EV727" s="1058"/>
      <c r="EW727" s="1058"/>
      <c r="EX727" s="1058"/>
      <c r="EY727" s="1058"/>
      <c r="EZ727" s="1058"/>
      <c r="FA727" s="1058"/>
      <c r="FB727" s="1058"/>
      <c r="FC727" s="1058"/>
      <c r="FD727" s="1058"/>
      <c r="FE727" s="1058"/>
      <c r="FF727" s="1058"/>
      <c r="FG727" s="1058"/>
      <c r="FH727" s="1058"/>
      <c r="FI727" s="1058"/>
      <c r="FJ727" s="1058"/>
      <c r="FK727" s="1058"/>
      <c r="FL727" s="1058"/>
      <c r="FM727" s="1058"/>
      <c r="FN727" s="1058"/>
      <c r="FO727" s="1058"/>
      <c r="FP727" s="1058"/>
      <c r="FQ727" s="1058"/>
      <c r="FR727" s="1058"/>
      <c r="FS727" s="1058"/>
      <c r="FT727" s="1058"/>
      <c r="FU727" s="1058"/>
      <c r="FV727" s="1058"/>
      <c r="FW727" s="1058"/>
      <c r="FX727" s="1058"/>
      <c r="FY727" s="1058"/>
      <c r="FZ727" s="1058"/>
      <c r="GA727" s="1058"/>
      <c r="GB727" s="1058"/>
      <c r="GC727" s="1058"/>
      <c r="GD727" s="1058"/>
      <c r="GE727" s="1058"/>
      <c r="GF727" s="1058"/>
      <c r="GG727" s="1058"/>
      <c r="GH727" s="1058"/>
      <c r="GI727" s="1058"/>
      <c r="GJ727" s="1058"/>
      <c r="GK727" s="1058"/>
      <c r="GL727" s="1058"/>
      <c r="GM727" s="1058"/>
      <c r="GN727" s="1058"/>
      <c r="GO727" s="1058"/>
      <c r="GP727" s="1058"/>
      <c r="GQ727" s="1058"/>
      <c r="GR727" s="1058"/>
      <c r="GS727" s="1058"/>
      <c r="GT727" s="1058"/>
      <c r="GU727" s="1058"/>
      <c r="GV727" s="1058"/>
      <c r="GW727" s="1058"/>
      <c r="GX727" s="1058"/>
      <c r="GY727" s="1058"/>
      <c r="GZ727" s="1058"/>
      <c r="HA727" s="1058"/>
      <c r="HB727" s="1058"/>
      <c r="HC727" s="1058"/>
      <c r="HD727" s="1058"/>
      <c r="HE727" s="1058"/>
      <c r="HF727" s="1058"/>
      <c r="HG727" s="1058"/>
      <c r="HH727" s="1058"/>
      <c r="HI727" s="1058"/>
      <c r="HJ727" s="1058"/>
      <c r="HK727" s="1058"/>
      <c r="HL727" s="1058"/>
      <c r="HM727" s="1058"/>
      <c r="HN727" s="1058"/>
      <c r="HO727" s="1058"/>
      <c r="HP727" s="1058"/>
      <c r="HQ727" s="1058"/>
      <c r="HR727" s="1058"/>
      <c r="HS727" s="1058"/>
      <c r="HT727" s="1058"/>
      <c r="HU727" s="1058"/>
      <c r="HV727" s="1058"/>
      <c r="HW727" s="1058"/>
      <c r="HX727" s="1058"/>
      <c r="HY727" s="1058"/>
      <c r="HZ727" s="1058"/>
      <c r="IA727" s="1058"/>
      <c r="IB727" s="1058"/>
      <c r="IC727" s="1058"/>
      <c r="ID727" s="1058"/>
      <c r="IE727" s="1058"/>
      <c r="IF727" s="1058"/>
      <c r="IG727" s="1058"/>
      <c r="IH727" s="1058"/>
      <c r="II727" s="1058"/>
      <c r="IJ727" s="1058"/>
      <c r="IK727" s="1058"/>
      <c r="IL727" s="1058"/>
      <c r="IM727" s="1058"/>
      <c r="IN727" s="1058"/>
      <c r="IO727" s="1058"/>
      <c r="IP727" s="1058"/>
      <c r="IQ727" s="1058"/>
      <c r="IR727" s="1058"/>
    </row>
    <row r="728" spans="1:252">
      <c r="A728" s="1455"/>
      <c r="B728" s="1444" t="s">
        <v>1560</v>
      </c>
      <c r="C728" s="1419"/>
      <c r="D728" s="703"/>
      <c r="E728" s="1424"/>
      <c r="F728" s="1532"/>
      <c r="G728" s="1466"/>
      <c r="H728" s="1058"/>
      <c r="I728" s="1058"/>
      <c r="J728" s="1058"/>
      <c r="K728" s="1058"/>
      <c r="L728" s="1058"/>
      <c r="M728" s="1058"/>
      <c r="N728" s="1058"/>
      <c r="O728" s="1058"/>
      <c r="P728" s="1058"/>
      <c r="Q728" s="1058"/>
      <c r="R728" s="1058"/>
      <c r="S728" s="1058"/>
      <c r="T728" s="1058"/>
      <c r="U728" s="1058"/>
      <c r="V728" s="1058"/>
      <c r="W728" s="1058"/>
      <c r="X728" s="1058"/>
      <c r="Y728" s="1058"/>
      <c r="Z728" s="1058"/>
      <c r="AA728" s="1058"/>
      <c r="AB728" s="1058"/>
      <c r="AC728" s="1058"/>
      <c r="AD728" s="1058"/>
      <c r="AE728" s="1058"/>
      <c r="AF728" s="1058"/>
      <c r="AG728" s="1058"/>
      <c r="AH728" s="1058"/>
      <c r="AI728" s="1058"/>
      <c r="AJ728" s="1058"/>
      <c r="AK728" s="1058"/>
      <c r="AL728" s="1058"/>
      <c r="AM728" s="1058"/>
      <c r="AN728" s="1058"/>
      <c r="AO728" s="1058"/>
      <c r="AP728" s="1058"/>
      <c r="AQ728" s="1058"/>
      <c r="AR728" s="1058"/>
      <c r="AS728" s="1058"/>
      <c r="AT728" s="1058"/>
      <c r="AU728" s="1058"/>
      <c r="AV728" s="1058"/>
      <c r="AW728" s="1058"/>
      <c r="AX728" s="1058"/>
      <c r="AY728" s="1058"/>
      <c r="AZ728" s="1058"/>
      <c r="BA728" s="1058"/>
      <c r="BB728" s="1058"/>
      <c r="BC728" s="1058"/>
      <c r="BD728" s="1058"/>
      <c r="BE728" s="1058"/>
      <c r="BF728" s="1058"/>
      <c r="BG728" s="1058"/>
      <c r="BH728" s="1058"/>
      <c r="BI728" s="1058"/>
      <c r="BJ728" s="1058"/>
      <c r="BK728" s="1058"/>
      <c r="BL728" s="1058"/>
      <c r="BM728" s="1058"/>
      <c r="BN728" s="1058"/>
      <c r="BO728" s="1058"/>
      <c r="BP728" s="1058"/>
      <c r="BQ728" s="1058"/>
      <c r="BR728" s="1058"/>
      <c r="BS728" s="1058"/>
      <c r="BT728" s="1058"/>
      <c r="BU728" s="1058"/>
      <c r="BV728" s="1058"/>
      <c r="BW728" s="1058"/>
      <c r="BX728" s="1058"/>
      <c r="BY728" s="1058"/>
      <c r="BZ728" s="1058"/>
      <c r="CA728" s="1058"/>
      <c r="CB728" s="1058"/>
      <c r="CC728" s="1058"/>
      <c r="CD728" s="1058"/>
      <c r="CE728" s="1058"/>
      <c r="CF728" s="1058"/>
      <c r="CG728" s="1058"/>
      <c r="CH728" s="1058"/>
      <c r="CI728" s="1058"/>
      <c r="CJ728" s="1058"/>
      <c r="CK728" s="1058"/>
      <c r="CL728" s="1058"/>
      <c r="CM728" s="1058"/>
      <c r="CN728" s="1058"/>
      <c r="CO728" s="1058"/>
      <c r="CP728" s="1058"/>
      <c r="CQ728" s="1058"/>
      <c r="CR728" s="1058"/>
      <c r="CS728" s="1058"/>
      <c r="CT728" s="1058"/>
      <c r="CU728" s="1058"/>
      <c r="CV728" s="1058"/>
      <c r="CW728" s="1058"/>
      <c r="CX728" s="1058"/>
      <c r="CY728" s="1058"/>
      <c r="CZ728" s="1058"/>
      <c r="DA728" s="1058"/>
      <c r="DB728" s="1058"/>
      <c r="DC728" s="1058"/>
      <c r="DD728" s="1058"/>
      <c r="DE728" s="1058"/>
      <c r="DF728" s="1058"/>
      <c r="DG728" s="1058"/>
      <c r="DH728" s="1058"/>
      <c r="DI728" s="1058"/>
      <c r="DJ728" s="1058"/>
      <c r="DK728" s="1058"/>
      <c r="DL728" s="1058"/>
      <c r="DM728" s="1058"/>
      <c r="DN728" s="1058"/>
      <c r="DO728" s="1058"/>
      <c r="DP728" s="1058"/>
      <c r="DQ728" s="1058"/>
      <c r="DR728" s="1058"/>
      <c r="DS728" s="1058"/>
      <c r="DT728" s="1058"/>
      <c r="DU728" s="1058"/>
      <c r="DV728" s="1058"/>
      <c r="DW728" s="1058"/>
      <c r="DX728" s="1058"/>
      <c r="DY728" s="1058"/>
      <c r="DZ728" s="1058"/>
      <c r="EA728" s="1058"/>
      <c r="EB728" s="1058"/>
      <c r="EC728" s="1058"/>
      <c r="ED728" s="1058"/>
      <c r="EE728" s="1058"/>
      <c r="EF728" s="1058"/>
      <c r="EG728" s="1058"/>
      <c r="EH728" s="1058"/>
      <c r="EI728" s="1058"/>
      <c r="EJ728" s="1058"/>
      <c r="EK728" s="1058"/>
      <c r="EL728" s="1058"/>
      <c r="EM728" s="1058"/>
      <c r="EN728" s="1058"/>
      <c r="EO728" s="1058"/>
      <c r="EP728" s="1058"/>
      <c r="EQ728" s="1058"/>
      <c r="ER728" s="1058"/>
      <c r="ES728" s="1058"/>
      <c r="ET728" s="1058"/>
      <c r="EU728" s="1058"/>
      <c r="EV728" s="1058"/>
      <c r="EW728" s="1058"/>
      <c r="EX728" s="1058"/>
      <c r="EY728" s="1058"/>
      <c r="EZ728" s="1058"/>
      <c r="FA728" s="1058"/>
      <c r="FB728" s="1058"/>
      <c r="FC728" s="1058"/>
      <c r="FD728" s="1058"/>
      <c r="FE728" s="1058"/>
      <c r="FF728" s="1058"/>
      <c r="FG728" s="1058"/>
      <c r="FH728" s="1058"/>
      <c r="FI728" s="1058"/>
      <c r="FJ728" s="1058"/>
      <c r="FK728" s="1058"/>
      <c r="FL728" s="1058"/>
      <c r="FM728" s="1058"/>
      <c r="FN728" s="1058"/>
      <c r="FO728" s="1058"/>
      <c r="FP728" s="1058"/>
      <c r="FQ728" s="1058"/>
      <c r="FR728" s="1058"/>
      <c r="FS728" s="1058"/>
      <c r="FT728" s="1058"/>
      <c r="FU728" s="1058"/>
      <c r="FV728" s="1058"/>
      <c r="FW728" s="1058"/>
      <c r="FX728" s="1058"/>
      <c r="FY728" s="1058"/>
      <c r="FZ728" s="1058"/>
      <c r="GA728" s="1058"/>
      <c r="GB728" s="1058"/>
      <c r="GC728" s="1058"/>
      <c r="GD728" s="1058"/>
      <c r="GE728" s="1058"/>
      <c r="GF728" s="1058"/>
      <c r="GG728" s="1058"/>
      <c r="GH728" s="1058"/>
      <c r="GI728" s="1058"/>
      <c r="GJ728" s="1058"/>
      <c r="GK728" s="1058"/>
      <c r="GL728" s="1058"/>
      <c r="GM728" s="1058"/>
      <c r="GN728" s="1058"/>
      <c r="GO728" s="1058"/>
      <c r="GP728" s="1058"/>
      <c r="GQ728" s="1058"/>
      <c r="GR728" s="1058"/>
      <c r="GS728" s="1058"/>
      <c r="GT728" s="1058"/>
      <c r="GU728" s="1058"/>
      <c r="GV728" s="1058"/>
      <c r="GW728" s="1058"/>
      <c r="GX728" s="1058"/>
      <c r="GY728" s="1058"/>
      <c r="GZ728" s="1058"/>
      <c r="HA728" s="1058"/>
      <c r="HB728" s="1058"/>
      <c r="HC728" s="1058"/>
      <c r="HD728" s="1058"/>
      <c r="HE728" s="1058"/>
      <c r="HF728" s="1058"/>
      <c r="HG728" s="1058"/>
      <c r="HH728" s="1058"/>
      <c r="HI728" s="1058"/>
      <c r="HJ728" s="1058"/>
      <c r="HK728" s="1058"/>
      <c r="HL728" s="1058"/>
      <c r="HM728" s="1058"/>
      <c r="HN728" s="1058"/>
      <c r="HO728" s="1058"/>
      <c r="HP728" s="1058"/>
      <c r="HQ728" s="1058"/>
      <c r="HR728" s="1058"/>
      <c r="HS728" s="1058"/>
      <c r="HT728" s="1058"/>
      <c r="HU728" s="1058"/>
      <c r="HV728" s="1058"/>
      <c r="HW728" s="1058"/>
      <c r="HX728" s="1058"/>
      <c r="HY728" s="1058"/>
      <c r="HZ728" s="1058"/>
      <c r="IA728" s="1058"/>
      <c r="IB728" s="1058"/>
      <c r="IC728" s="1058"/>
      <c r="ID728" s="1058"/>
      <c r="IE728" s="1058"/>
      <c r="IF728" s="1058"/>
      <c r="IG728" s="1058"/>
      <c r="IH728" s="1058"/>
      <c r="II728" s="1058"/>
      <c r="IJ728" s="1058"/>
      <c r="IK728" s="1058"/>
      <c r="IL728" s="1058"/>
      <c r="IM728" s="1058"/>
      <c r="IN728" s="1058"/>
      <c r="IO728" s="1058"/>
      <c r="IP728" s="1058"/>
      <c r="IQ728" s="1058"/>
      <c r="IR728" s="1058"/>
    </row>
    <row r="729" spans="1:252">
      <c r="A729" s="1455"/>
      <c r="B729" s="1444" t="s">
        <v>1574</v>
      </c>
      <c r="C729" s="1419"/>
      <c r="D729" s="703"/>
      <c r="E729" s="1424"/>
      <c r="F729" s="1532"/>
      <c r="G729" s="1466"/>
      <c r="H729" s="1058"/>
      <c r="I729" s="1058"/>
      <c r="J729" s="1058"/>
      <c r="K729" s="1058"/>
      <c r="L729" s="1058"/>
      <c r="M729" s="1058"/>
      <c r="N729" s="1058"/>
      <c r="O729" s="1058"/>
      <c r="P729" s="1058"/>
      <c r="Q729" s="1058"/>
      <c r="R729" s="1058"/>
      <c r="S729" s="1058"/>
      <c r="T729" s="1058"/>
      <c r="U729" s="1058"/>
      <c r="V729" s="1058"/>
      <c r="W729" s="1058"/>
      <c r="X729" s="1058"/>
      <c r="Y729" s="1058"/>
      <c r="Z729" s="1058"/>
      <c r="AA729" s="1058"/>
      <c r="AB729" s="1058"/>
      <c r="AC729" s="1058"/>
      <c r="AD729" s="1058"/>
      <c r="AE729" s="1058"/>
      <c r="AF729" s="1058"/>
      <c r="AG729" s="1058"/>
      <c r="AH729" s="1058"/>
      <c r="AI729" s="1058"/>
      <c r="AJ729" s="1058"/>
      <c r="AK729" s="1058"/>
      <c r="AL729" s="1058"/>
      <c r="AM729" s="1058"/>
      <c r="AN729" s="1058"/>
      <c r="AO729" s="1058"/>
      <c r="AP729" s="1058"/>
      <c r="AQ729" s="1058"/>
      <c r="AR729" s="1058"/>
      <c r="AS729" s="1058"/>
      <c r="AT729" s="1058"/>
      <c r="AU729" s="1058"/>
      <c r="AV729" s="1058"/>
      <c r="AW729" s="1058"/>
      <c r="AX729" s="1058"/>
      <c r="AY729" s="1058"/>
      <c r="AZ729" s="1058"/>
      <c r="BA729" s="1058"/>
      <c r="BB729" s="1058"/>
      <c r="BC729" s="1058"/>
      <c r="BD729" s="1058"/>
      <c r="BE729" s="1058"/>
      <c r="BF729" s="1058"/>
      <c r="BG729" s="1058"/>
      <c r="BH729" s="1058"/>
      <c r="BI729" s="1058"/>
      <c r="BJ729" s="1058"/>
      <c r="BK729" s="1058"/>
      <c r="BL729" s="1058"/>
      <c r="BM729" s="1058"/>
      <c r="BN729" s="1058"/>
      <c r="BO729" s="1058"/>
      <c r="BP729" s="1058"/>
      <c r="BQ729" s="1058"/>
      <c r="BR729" s="1058"/>
      <c r="BS729" s="1058"/>
      <c r="BT729" s="1058"/>
      <c r="BU729" s="1058"/>
      <c r="BV729" s="1058"/>
      <c r="BW729" s="1058"/>
      <c r="BX729" s="1058"/>
      <c r="BY729" s="1058"/>
      <c r="BZ729" s="1058"/>
      <c r="CA729" s="1058"/>
      <c r="CB729" s="1058"/>
      <c r="CC729" s="1058"/>
      <c r="CD729" s="1058"/>
      <c r="CE729" s="1058"/>
      <c r="CF729" s="1058"/>
      <c r="CG729" s="1058"/>
      <c r="CH729" s="1058"/>
      <c r="CI729" s="1058"/>
      <c r="CJ729" s="1058"/>
      <c r="CK729" s="1058"/>
      <c r="CL729" s="1058"/>
      <c r="CM729" s="1058"/>
      <c r="CN729" s="1058"/>
      <c r="CO729" s="1058"/>
      <c r="CP729" s="1058"/>
      <c r="CQ729" s="1058"/>
      <c r="CR729" s="1058"/>
      <c r="CS729" s="1058"/>
      <c r="CT729" s="1058"/>
      <c r="CU729" s="1058"/>
      <c r="CV729" s="1058"/>
      <c r="CW729" s="1058"/>
      <c r="CX729" s="1058"/>
      <c r="CY729" s="1058"/>
      <c r="CZ729" s="1058"/>
      <c r="DA729" s="1058"/>
      <c r="DB729" s="1058"/>
      <c r="DC729" s="1058"/>
      <c r="DD729" s="1058"/>
      <c r="DE729" s="1058"/>
      <c r="DF729" s="1058"/>
      <c r="DG729" s="1058"/>
      <c r="DH729" s="1058"/>
      <c r="DI729" s="1058"/>
      <c r="DJ729" s="1058"/>
      <c r="DK729" s="1058"/>
      <c r="DL729" s="1058"/>
      <c r="DM729" s="1058"/>
      <c r="DN729" s="1058"/>
      <c r="DO729" s="1058"/>
      <c r="DP729" s="1058"/>
      <c r="DQ729" s="1058"/>
      <c r="DR729" s="1058"/>
      <c r="DS729" s="1058"/>
      <c r="DT729" s="1058"/>
      <c r="DU729" s="1058"/>
      <c r="DV729" s="1058"/>
      <c r="DW729" s="1058"/>
      <c r="DX729" s="1058"/>
      <c r="DY729" s="1058"/>
      <c r="DZ729" s="1058"/>
      <c r="EA729" s="1058"/>
      <c r="EB729" s="1058"/>
      <c r="EC729" s="1058"/>
      <c r="ED729" s="1058"/>
      <c r="EE729" s="1058"/>
      <c r="EF729" s="1058"/>
      <c r="EG729" s="1058"/>
      <c r="EH729" s="1058"/>
      <c r="EI729" s="1058"/>
      <c r="EJ729" s="1058"/>
      <c r="EK729" s="1058"/>
      <c r="EL729" s="1058"/>
      <c r="EM729" s="1058"/>
      <c r="EN729" s="1058"/>
      <c r="EO729" s="1058"/>
      <c r="EP729" s="1058"/>
      <c r="EQ729" s="1058"/>
      <c r="ER729" s="1058"/>
      <c r="ES729" s="1058"/>
      <c r="ET729" s="1058"/>
      <c r="EU729" s="1058"/>
      <c r="EV729" s="1058"/>
      <c r="EW729" s="1058"/>
      <c r="EX729" s="1058"/>
      <c r="EY729" s="1058"/>
      <c r="EZ729" s="1058"/>
      <c r="FA729" s="1058"/>
      <c r="FB729" s="1058"/>
      <c r="FC729" s="1058"/>
      <c r="FD729" s="1058"/>
      <c r="FE729" s="1058"/>
      <c r="FF729" s="1058"/>
      <c r="FG729" s="1058"/>
      <c r="FH729" s="1058"/>
      <c r="FI729" s="1058"/>
      <c r="FJ729" s="1058"/>
      <c r="FK729" s="1058"/>
      <c r="FL729" s="1058"/>
      <c r="FM729" s="1058"/>
      <c r="FN729" s="1058"/>
      <c r="FO729" s="1058"/>
      <c r="FP729" s="1058"/>
      <c r="FQ729" s="1058"/>
      <c r="FR729" s="1058"/>
      <c r="FS729" s="1058"/>
      <c r="FT729" s="1058"/>
      <c r="FU729" s="1058"/>
      <c r="FV729" s="1058"/>
      <c r="FW729" s="1058"/>
      <c r="FX729" s="1058"/>
      <c r="FY729" s="1058"/>
      <c r="FZ729" s="1058"/>
      <c r="GA729" s="1058"/>
      <c r="GB729" s="1058"/>
      <c r="GC729" s="1058"/>
      <c r="GD729" s="1058"/>
      <c r="GE729" s="1058"/>
      <c r="GF729" s="1058"/>
      <c r="GG729" s="1058"/>
      <c r="GH729" s="1058"/>
      <c r="GI729" s="1058"/>
      <c r="GJ729" s="1058"/>
      <c r="GK729" s="1058"/>
      <c r="GL729" s="1058"/>
      <c r="GM729" s="1058"/>
      <c r="GN729" s="1058"/>
      <c r="GO729" s="1058"/>
      <c r="GP729" s="1058"/>
      <c r="GQ729" s="1058"/>
      <c r="GR729" s="1058"/>
      <c r="GS729" s="1058"/>
      <c r="GT729" s="1058"/>
      <c r="GU729" s="1058"/>
      <c r="GV729" s="1058"/>
      <c r="GW729" s="1058"/>
      <c r="GX729" s="1058"/>
      <c r="GY729" s="1058"/>
      <c r="GZ729" s="1058"/>
      <c r="HA729" s="1058"/>
      <c r="HB729" s="1058"/>
      <c r="HC729" s="1058"/>
      <c r="HD729" s="1058"/>
      <c r="HE729" s="1058"/>
      <c r="HF729" s="1058"/>
      <c r="HG729" s="1058"/>
      <c r="HH729" s="1058"/>
      <c r="HI729" s="1058"/>
      <c r="HJ729" s="1058"/>
      <c r="HK729" s="1058"/>
      <c r="HL729" s="1058"/>
      <c r="HM729" s="1058"/>
      <c r="HN729" s="1058"/>
      <c r="HO729" s="1058"/>
      <c r="HP729" s="1058"/>
      <c r="HQ729" s="1058"/>
      <c r="HR729" s="1058"/>
      <c r="HS729" s="1058"/>
      <c r="HT729" s="1058"/>
      <c r="HU729" s="1058"/>
      <c r="HV729" s="1058"/>
      <c r="HW729" s="1058"/>
      <c r="HX729" s="1058"/>
      <c r="HY729" s="1058"/>
      <c r="HZ729" s="1058"/>
      <c r="IA729" s="1058"/>
      <c r="IB729" s="1058"/>
      <c r="IC729" s="1058"/>
      <c r="ID729" s="1058"/>
      <c r="IE729" s="1058"/>
      <c r="IF729" s="1058"/>
      <c r="IG729" s="1058"/>
      <c r="IH729" s="1058"/>
      <c r="II729" s="1058"/>
      <c r="IJ729" s="1058"/>
      <c r="IK729" s="1058"/>
      <c r="IL729" s="1058"/>
      <c r="IM729" s="1058"/>
      <c r="IN729" s="1058"/>
      <c r="IO729" s="1058"/>
      <c r="IP729" s="1058"/>
      <c r="IQ729" s="1058"/>
      <c r="IR729" s="1058"/>
    </row>
    <row r="730" spans="1:252">
      <c r="A730" s="1455"/>
      <c r="B730" s="1444" t="s">
        <v>1573</v>
      </c>
      <c r="C730" s="1419"/>
      <c r="D730" s="703"/>
      <c r="E730" s="1424"/>
      <c r="F730" s="1532"/>
      <c r="G730" s="1466"/>
      <c r="H730" s="1058"/>
      <c r="I730" s="1058"/>
      <c r="J730" s="1058"/>
      <c r="K730" s="1058"/>
      <c r="L730" s="1058"/>
      <c r="M730" s="1058"/>
      <c r="N730" s="1058"/>
      <c r="O730" s="1058"/>
      <c r="P730" s="1058"/>
      <c r="Q730" s="1058"/>
      <c r="R730" s="1058"/>
      <c r="S730" s="1058"/>
      <c r="T730" s="1058"/>
      <c r="U730" s="1058"/>
      <c r="V730" s="1058"/>
      <c r="W730" s="1058"/>
      <c r="X730" s="1058"/>
      <c r="Y730" s="1058"/>
      <c r="Z730" s="1058"/>
      <c r="AA730" s="1058"/>
      <c r="AB730" s="1058"/>
      <c r="AC730" s="1058"/>
      <c r="AD730" s="1058"/>
      <c r="AE730" s="1058"/>
      <c r="AF730" s="1058"/>
      <c r="AG730" s="1058"/>
      <c r="AH730" s="1058"/>
      <c r="AI730" s="1058"/>
      <c r="AJ730" s="1058"/>
      <c r="AK730" s="1058"/>
      <c r="AL730" s="1058"/>
      <c r="AM730" s="1058"/>
      <c r="AN730" s="1058"/>
      <c r="AO730" s="1058"/>
      <c r="AP730" s="1058"/>
      <c r="AQ730" s="1058"/>
      <c r="AR730" s="1058"/>
      <c r="AS730" s="1058"/>
      <c r="AT730" s="1058"/>
      <c r="AU730" s="1058"/>
      <c r="AV730" s="1058"/>
      <c r="AW730" s="1058"/>
      <c r="AX730" s="1058"/>
      <c r="AY730" s="1058"/>
      <c r="AZ730" s="1058"/>
      <c r="BA730" s="1058"/>
      <c r="BB730" s="1058"/>
      <c r="BC730" s="1058"/>
      <c r="BD730" s="1058"/>
      <c r="BE730" s="1058"/>
      <c r="BF730" s="1058"/>
      <c r="BG730" s="1058"/>
      <c r="BH730" s="1058"/>
      <c r="BI730" s="1058"/>
      <c r="BJ730" s="1058"/>
      <c r="BK730" s="1058"/>
      <c r="BL730" s="1058"/>
      <c r="BM730" s="1058"/>
      <c r="BN730" s="1058"/>
      <c r="BO730" s="1058"/>
      <c r="BP730" s="1058"/>
      <c r="BQ730" s="1058"/>
      <c r="BR730" s="1058"/>
      <c r="BS730" s="1058"/>
      <c r="BT730" s="1058"/>
      <c r="BU730" s="1058"/>
      <c r="BV730" s="1058"/>
      <c r="BW730" s="1058"/>
      <c r="BX730" s="1058"/>
      <c r="BY730" s="1058"/>
      <c r="BZ730" s="1058"/>
      <c r="CA730" s="1058"/>
      <c r="CB730" s="1058"/>
      <c r="CC730" s="1058"/>
      <c r="CD730" s="1058"/>
      <c r="CE730" s="1058"/>
      <c r="CF730" s="1058"/>
      <c r="CG730" s="1058"/>
      <c r="CH730" s="1058"/>
      <c r="CI730" s="1058"/>
      <c r="CJ730" s="1058"/>
      <c r="CK730" s="1058"/>
      <c r="CL730" s="1058"/>
      <c r="CM730" s="1058"/>
      <c r="CN730" s="1058"/>
      <c r="CO730" s="1058"/>
      <c r="CP730" s="1058"/>
      <c r="CQ730" s="1058"/>
      <c r="CR730" s="1058"/>
      <c r="CS730" s="1058"/>
      <c r="CT730" s="1058"/>
      <c r="CU730" s="1058"/>
      <c r="CV730" s="1058"/>
      <c r="CW730" s="1058"/>
      <c r="CX730" s="1058"/>
      <c r="CY730" s="1058"/>
      <c r="CZ730" s="1058"/>
      <c r="DA730" s="1058"/>
      <c r="DB730" s="1058"/>
      <c r="DC730" s="1058"/>
      <c r="DD730" s="1058"/>
      <c r="DE730" s="1058"/>
      <c r="DF730" s="1058"/>
      <c r="DG730" s="1058"/>
      <c r="DH730" s="1058"/>
      <c r="DI730" s="1058"/>
      <c r="DJ730" s="1058"/>
      <c r="DK730" s="1058"/>
      <c r="DL730" s="1058"/>
      <c r="DM730" s="1058"/>
      <c r="DN730" s="1058"/>
      <c r="DO730" s="1058"/>
      <c r="DP730" s="1058"/>
      <c r="DQ730" s="1058"/>
      <c r="DR730" s="1058"/>
      <c r="DS730" s="1058"/>
      <c r="DT730" s="1058"/>
      <c r="DU730" s="1058"/>
      <c r="DV730" s="1058"/>
      <c r="DW730" s="1058"/>
      <c r="DX730" s="1058"/>
      <c r="DY730" s="1058"/>
      <c r="DZ730" s="1058"/>
      <c r="EA730" s="1058"/>
      <c r="EB730" s="1058"/>
      <c r="EC730" s="1058"/>
      <c r="ED730" s="1058"/>
      <c r="EE730" s="1058"/>
      <c r="EF730" s="1058"/>
      <c r="EG730" s="1058"/>
      <c r="EH730" s="1058"/>
      <c r="EI730" s="1058"/>
      <c r="EJ730" s="1058"/>
      <c r="EK730" s="1058"/>
      <c r="EL730" s="1058"/>
      <c r="EM730" s="1058"/>
      <c r="EN730" s="1058"/>
      <c r="EO730" s="1058"/>
      <c r="EP730" s="1058"/>
      <c r="EQ730" s="1058"/>
      <c r="ER730" s="1058"/>
      <c r="ES730" s="1058"/>
      <c r="ET730" s="1058"/>
      <c r="EU730" s="1058"/>
      <c r="EV730" s="1058"/>
      <c r="EW730" s="1058"/>
      <c r="EX730" s="1058"/>
      <c r="EY730" s="1058"/>
      <c r="EZ730" s="1058"/>
      <c r="FA730" s="1058"/>
      <c r="FB730" s="1058"/>
      <c r="FC730" s="1058"/>
      <c r="FD730" s="1058"/>
      <c r="FE730" s="1058"/>
      <c r="FF730" s="1058"/>
      <c r="FG730" s="1058"/>
      <c r="FH730" s="1058"/>
      <c r="FI730" s="1058"/>
      <c r="FJ730" s="1058"/>
      <c r="FK730" s="1058"/>
      <c r="FL730" s="1058"/>
      <c r="FM730" s="1058"/>
      <c r="FN730" s="1058"/>
      <c r="FO730" s="1058"/>
      <c r="FP730" s="1058"/>
      <c r="FQ730" s="1058"/>
      <c r="FR730" s="1058"/>
      <c r="FS730" s="1058"/>
      <c r="FT730" s="1058"/>
      <c r="FU730" s="1058"/>
      <c r="FV730" s="1058"/>
      <c r="FW730" s="1058"/>
      <c r="FX730" s="1058"/>
      <c r="FY730" s="1058"/>
      <c r="FZ730" s="1058"/>
      <c r="GA730" s="1058"/>
      <c r="GB730" s="1058"/>
      <c r="GC730" s="1058"/>
      <c r="GD730" s="1058"/>
      <c r="GE730" s="1058"/>
      <c r="GF730" s="1058"/>
      <c r="GG730" s="1058"/>
      <c r="GH730" s="1058"/>
      <c r="GI730" s="1058"/>
      <c r="GJ730" s="1058"/>
      <c r="GK730" s="1058"/>
      <c r="GL730" s="1058"/>
      <c r="GM730" s="1058"/>
      <c r="GN730" s="1058"/>
      <c r="GO730" s="1058"/>
      <c r="GP730" s="1058"/>
      <c r="GQ730" s="1058"/>
      <c r="GR730" s="1058"/>
      <c r="GS730" s="1058"/>
      <c r="GT730" s="1058"/>
      <c r="GU730" s="1058"/>
      <c r="GV730" s="1058"/>
      <c r="GW730" s="1058"/>
      <c r="GX730" s="1058"/>
      <c r="GY730" s="1058"/>
      <c r="GZ730" s="1058"/>
      <c r="HA730" s="1058"/>
      <c r="HB730" s="1058"/>
      <c r="HC730" s="1058"/>
      <c r="HD730" s="1058"/>
      <c r="HE730" s="1058"/>
      <c r="HF730" s="1058"/>
      <c r="HG730" s="1058"/>
      <c r="HH730" s="1058"/>
      <c r="HI730" s="1058"/>
      <c r="HJ730" s="1058"/>
      <c r="HK730" s="1058"/>
      <c r="HL730" s="1058"/>
      <c r="HM730" s="1058"/>
      <c r="HN730" s="1058"/>
      <c r="HO730" s="1058"/>
      <c r="HP730" s="1058"/>
      <c r="HQ730" s="1058"/>
      <c r="HR730" s="1058"/>
      <c r="HS730" s="1058"/>
      <c r="HT730" s="1058"/>
      <c r="HU730" s="1058"/>
      <c r="HV730" s="1058"/>
      <c r="HW730" s="1058"/>
      <c r="HX730" s="1058"/>
      <c r="HY730" s="1058"/>
      <c r="HZ730" s="1058"/>
      <c r="IA730" s="1058"/>
      <c r="IB730" s="1058"/>
      <c r="IC730" s="1058"/>
      <c r="ID730" s="1058"/>
      <c r="IE730" s="1058"/>
      <c r="IF730" s="1058"/>
      <c r="IG730" s="1058"/>
      <c r="IH730" s="1058"/>
      <c r="II730" s="1058"/>
      <c r="IJ730" s="1058"/>
      <c r="IK730" s="1058"/>
      <c r="IL730" s="1058"/>
      <c r="IM730" s="1058"/>
      <c r="IN730" s="1058"/>
      <c r="IO730" s="1058"/>
      <c r="IP730" s="1058"/>
      <c r="IQ730" s="1058"/>
      <c r="IR730" s="1058"/>
    </row>
    <row r="731" spans="1:252">
      <c r="A731" s="1455"/>
      <c r="B731" s="1467"/>
      <c r="C731" s="1419"/>
      <c r="D731" s="703" t="s">
        <v>856</v>
      </c>
      <c r="E731" s="1424">
        <v>1</v>
      </c>
      <c r="F731" s="1528"/>
      <c r="G731" s="1230">
        <f>+F731*E731</f>
        <v>0</v>
      </c>
      <c r="H731" s="1058"/>
      <c r="I731" s="1058"/>
      <c r="J731" s="1058"/>
      <c r="K731" s="1058"/>
      <c r="L731" s="1058"/>
      <c r="M731" s="1058"/>
      <c r="N731" s="1058"/>
      <c r="O731" s="1058"/>
      <c r="P731" s="1058"/>
      <c r="Q731" s="1058"/>
      <c r="R731" s="1058"/>
      <c r="S731" s="1058"/>
      <c r="T731" s="1058"/>
      <c r="U731" s="1058"/>
      <c r="V731" s="1058"/>
      <c r="W731" s="1058"/>
      <c r="X731" s="1058"/>
      <c r="Y731" s="1058"/>
      <c r="Z731" s="1058"/>
      <c r="AA731" s="1058"/>
      <c r="AB731" s="1058"/>
      <c r="AC731" s="1058"/>
      <c r="AD731" s="1058"/>
      <c r="AE731" s="1058"/>
      <c r="AF731" s="1058"/>
      <c r="AG731" s="1058"/>
      <c r="AH731" s="1058"/>
      <c r="AI731" s="1058"/>
      <c r="AJ731" s="1058"/>
      <c r="AK731" s="1058"/>
      <c r="AL731" s="1058"/>
      <c r="AM731" s="1058"/>
      <c r="AN731" s="1058"/>
      <c r="AO731" s="1058"/>
      <c r="AP731" s="1058"/>
      <c r="AQ731" s="1058"/>
      <c r="AR731" s="1058"/>
      <c r="AS731" s="1058"/>
      <c r="AT731" s="1058"/>
      <c r="AU731" s="1058"/>
      <c r="AV731" s="1058"/>
      <c r="AW731" s="1058"/>
      <c r="AX731" s="1058"/>
      <c r="AY731" s="1058"/>
      <c r="AZ731" s="1058"/>
      <c r="BA731" s="1058"/>
      <c r="BB731" s="1058"/>
      <c r="BC731" s="1058"/>
      <c r="BD731" s="1058"/>
      <c r="BE731" s="1058"/>
      <c r="BF731" s="1058"/>
      <c r="BG731" s="1058"/>
      <c r="BH731" s="1058"/>
      <c r="BI731" s="1058"/>
      <c r="BJ731" s="1058"/>
      <c r="BK731" s="1058"/>
      <c r="BL731" s="1058"/>
      <c r="BM731" s="1058"/>
      <c r="BN731" s="1058"/>
      <c r="BO731" s="1058"/>
      <c r="BP731" s="1058"/>
      <c r="BQ731" s="1058"/>
      <c r="BR731" s="1058"/>
      <c r="BS731" s="1058"/>
      <c r="BT731" s="1058"/>
      <c r="BU731" s="1058"/>
      <c r="BV731" s="1058"/>
      <c r="BW731" s="1058"/>
      <c r="BX731" s="1058"/>
      <c r="BY731" s="1058"/>
      <c r="BZ731" s="1058"/>
      <c r="CA731" s="1058"/>
      <c r="CB731" s="1058"/>
      <c r="CC731" s="1058"/>
      <c r="CD731" s="1058"/>
      <c r="CE731" s="1058"/>
      <c r="CF731" s="1058"/>
      <c r="CG731" s="1058"/>
      <c r="CH731" s="1058"/>
      <c r="CI731" s="1058"/>
      <c r="CJ731" s="1058"/>
      <c r="CK731" s="1058"/>
      <c r="CL731" s="1058"/>
      <c r="CM731" s="1058"/>
      <c r="CN731" s="1058"/>
      <c r="CO731" s="1058"/>
      <c r="CP731" s="1058"/>
      <c r="CQ731" s="1058"/>
      <c r="CR731" s="1058"/>
      <c r="CS731" s="1058"/>
      <c r="CT731" s="1058"/>
      <c r="CU731" s="1058"/>
      <c r="CV731" s="1058"/>
      <c r="CW731" s="1058"/>
      <c r="CX731" s="1058"/>
      <c r="CY731" s="1058"/>
      <c r="CZ731" s="1058"/>
      <c r="DA731" s="1058"/>
      <c r="DB731" s="1058"/>
      <c r="DC731" s="1058"/>
      <c r="DD731" s="1058"/>
      <c r="DE731" s="1058"/>
      <c r="DF731" s="1058"/>
      <c r="DG731" s="1058"/>
      <c r="DH731" s="1058"/>
      <c r="DI731" s="1058"/>
      <c r="DJ731" s="1058"/>
      <c r="DK731" s="1058"/>
      <c r="DL731" s="1058"/>
      <c r="DM731" s="1058"/>
      <c r="DN731" s="1058"/>
      <c r="DO731" s="1058"/>
      <c r="DP731" s="1058"/>
      <c r="DQ731" s="1058"/>
      <c r="DR731" s="1058"/>
      <c r="DS731" s="1058"/>
      <c r="DT731" s="1058"/>
      <c r="DU731" s="1058"/>
      <c r="DV731" s="1058"/>
      <c r="DW731" s="1058"/>
      <c r="DX731" s="1058"/>
      <c r="DY731" s="1058"/>
      <c r="DZ731" s="1058"/>
      <c r="EA731" s="1058"/>
      <c r="EB731" s="1058"/>
      <c r="EC731" s="1058"/>
      <c r="ED731" s="1058"/>
      <c r="EE731" s="1058"/>
      <c r="EF731" s="1058"/>
      <c r="EG731" s="1058"/>
      <c r="EH731" s="1058"/>
      <c r="EI731" s="1058"/>
      <c r="EJ731" s="1058"/>
      <c r="EK731" s="1058"/>
      <c r="EL731" s="1058"/>
      <c r="EM731" s="1058"/>
      <c r="EN731" s="1058"/>
      <c r="EO731" s="1058"/>
      <c r="EP731" s="1058"/>
      <c r="EQ731" s="1058"/>
      <c r="ER731" s="1058"/>
      <c r="ES731" s="1058"/>
      <c r="ET731" s="1058"/>
      <c r="EU731" s="1058"/>
      <c r="EV731" s="1058"/>
      <c r="EW731" s="1058"/>
      <c r="EX731" s="1058"/>
      <c r="EY731" s="1058"/>
      <c r="EZ731" s="1058"/>
      <c r="FA731" s="1058"/>
      <c r="FB731" s="1058"/>
      <c r="FC731" s="1058"/>
      <c r="FD731" s="1058"/>
      <c r="FE731" s="1058"/>
      <c r="FF731" s="1058"/>
      <c r="FG731" s="1058"/>
      <c r="FH731" s="1058"/>
      <c r="FI731" s="1058"/>
      <c r="FJ731" s="1058"/>
      <c r="FK731" s="1058"/>
      <c r="FL731" s="1058"/>
      <c r="FM731" s="1058"/>
      <c r="FN731" s="1058"/>
      <c r="FO731" s="1058"/>
      <c r="FP731" s="1058"/>
      <c r="FQ731" s="1058"/>
      <c r="FR731" s="1058"/>
      <c r="FS731" s="1058"/>
      <c r="FT731" s="1058"/>
      <c r="FU731" s="1058"/>
      <c r="FV731" s="1058"/>
      <c r="FW731" s="1058"/>
      <c r="FX731" s="1058"/>
      <c r="FY731" s="1058"/>
      <c r="FZ731" s="1058"/>
      <c r="GA731" s="1058"/>
      <c r="GB731" s="1058"/>
      <c r="GC731" s="1058"/>
      <c r="GD731" s="1058"/>
      <c r="GE731" s="1058"/>
      <c r="GF731" s="1058"/>
      <c r="GG731" s="1058"/>
      <c r="GH731" s="1058"/>
      <c r="GI731" s="1058"/>
      <c r="GJ731" s="1058"/>
      <c r="GK731" s="1058"/>
      <c r="GL731" s="1058"/>
      <c r="GM731" s="1058"/>
      <c r="GN731" s="1058"/>
      <c r="GO731" s="1058"/>
      <c r="GP731" s="1058"/>
      <c r="GQ731" s="1058"/>
      <c r="GR731" s="1058"/>
      <c r="GS731" s="1058"/>
      <c r="GT731" s="1058"/>
      <c r="GU731" s="1058"/>
      <c r="GV731" s="1058"/>
      <c r="GW731" s="1058"/>
      <c r="GX731" s="1058"/>
      <c r="GY731" s="1058"/>
      <c r="GZ731" s="1058"/>
      <c r="HA731" s="1058"/>
      <c r="HB731" s="1058"/>
      <c r="HC731" s="1058"/>
      <c r="HD731" s="1058"/>
      <c r="HE731" s="1058"/>
      <c r="HF731" s="1058"/>
      <c r="HG731" s="1058"/>
      <c r="HH731" s="1058"/>
      <c r="HI731" s="1058"/>
      <c r="HJ731" s="1058"/>
      <c r="HK731" s="1058"/>
      <c r="HL731" s="1058"/>
      <c r="HM731" s="1058"/>
      <c r="HN731" s="1058"/>
      <c r="HO731" s="1058"/>
      <c r="HP731" s="1058"/>
      <c r="HQ731" s="1058"/>
      <c r="HR731" s="1058"/>
      <c r="HS731" s="1058"/>
      <c r="HT731" s="1058"/>
      <c r="HU731" s="1058"/>
      <c r="HV731" s="1058"/>
      <c r="HW731" s="1058"/>
      <c r="HX731" s="1058"/>
      <c r="HY731" s="1058"/>
      <c r="HZ731" s="1058"/>
      <c r="IA731" s="1058"/>
      <c r="IB731" s="1058"/>
      <c r="IC731" s="1058"/>
      <c r="ID731" s="1058"/>
      <c r="IE731" s="1058"/>
      <c r="IF731" s="1058"/>
      <c r="IG731" s="1058"/>
      <c r="IH731" s="1058"/>
      <c r="II731" s="1058"/>
      <c r="IJ731" s="1058"/>
      <c r="IK731" s="1058"/>
      <c r="IL731" s="1058"/>
      <c r="IM731" s="1058"/>
      <c r="IN731" s="1058"/>
      <c r="IO731" s="1058"/>
      <c r="IP731" s="1058"/>
      <c r="IQ731" s="1058"/>
      <c r="IR731" s="1058"/>
    </row>
    <row r="732" spans="1:252">
      <c r="A732" s="1455"/>
      <c r="B732" s="1467"/>
      <c r="C732" s="1419"/>
      <c r="D732" s="703"/>
      <c r="E732" s="1424"/>
      <c r="F732" s="1532"/>
      <c r="G732" s="1466"/>
      <c r="H732" s="1058"/>
      <c r="I732" s="1058"/>
      <c r="J732" s="1058"/>
      <c r="K732" s="1058"/>
      <c r="L732" s="1058"/>
      <c r="M732" s="1058"/>
      <c r="N732" s="1058"/>
      <c r="O732" s="1058"/>
      <c r="P732" s="1058"/>
      <c r="Q732" s="1058"/>
      <c r="R732" s="1058"/>
      <c r="S732" s="1058"/>
      <c r="T732" s="1058"/>
      <c r="U732" s="1058"/>
      <c r="V732" s="1058"/>
      <c r="W732" s="1058"/>
      <c r="X732" s="1058"/>
      <c r="Y732" s="1058"/>
      <c r="Z732" s="1058"/>
      <c r="AA732" s="1058"/>
      <c r="AB732" s="1058"/>
      <c r="AC732" s="1058"/>
      <c r="AD732" s="1058"/>
      <c r="AE732" s="1058"/>
      <c r="AF732" s="1058"/>
      <c r="AG732" s="1058"/>
      <c r="AH732" s="1058"/>
      <c r="AI732" s="1058"/>
      <c r="AJ732" s="1058"/>
      <c r="AK732" s="1058"/>
      <c r="AL732" s="1058"/>
      <c r="AM732" s="1058"/>
      <c r="AN732" s="1058"/>
      <c r="AO732" s="1058"/>
      <c r="AP732" s="1058"/>
      <c r="AQ732" s="1058"/>
      <c r="AR732" s="1058"/>
      <c r="AS732" s="1058"/>
      <c r="AT732" s="1058"/>
      <c r="AU732" s="1058"/>
      <c r="AV732" s="1058"/>
      <c r="AW732" s="1058"/>
      <c r="AX732" s="1058"/>
      <c r="AY732" s="1058"/>
      <c r="AZ732" s="1058"/>
      <c r="BA732" s="1058"/>
      <c r="BB732" s="1058"/>
      <c r="BC732" s="1058"/>
      <c r="BD732" s="1058"/>
      <c r="BE732" s="1058"/>
      <c r="BF732" s="1058"/>
      <c r="BG732" s="1058"/>
      <c r="BH732" s="1058"/>
      <c r="BI732" s="1058"/>
      <c r="BJ732" s="1058"/>
      <c r="BK732" s="1058"/>
      <c r="BL732" s="1058"/>
      <c r="BM732" s="1058"/>
      <c r="BN732" s="1058"/>
      <c r="BO732" s="1058"/>
      <c r="BP732" s="1058"/>
      <c r="BQ732" s="1058"/>
      <c r="BR732" s="1058"/>
      <c r="BS732" s="1058"/>
      <c r="BT732" s="1058"/>
      <c r="BU732" s="1058"/>
      <c r="BV732" s="1058"/>
      <c r="BW732" s="1058"/>
      <c r="BX732" s="1058"/>
      <c r="BY732" s="1058"/>
      <c r="BZ732" s="1058"/>
      <c r="CA732" s="1058"/>
      <c r="CB732" s="1058"/>
      <c r="CC732" s="1058"/>
      <c r="CD732" s="1058"/>
      <c r="CE732" s="1058"/>
      <c r="CF732" s="1058"/>
      <c r="CG732" s="1058"/>
      <c r="CH732" s="1058"/>
      <c r="CI732" s="1058"/>
      <c r="CJ732" s="1058"/>
      <c r="CK732" s="1058"/>
      <c r="CL732" s="1058"/>
      <c r="CM732" s="1058"/>
      <c r="CN732" s="1058"/>
      <c r="CO732" s="1058"/>
      <c r="CP732" s="1058"/>
      <c r="CQ732" s="1058"/>
      <c r="CR732" s="1058"/>
      <c r="CS732" s="1058"/>
      <c r="CT732" s="1058"/>
      <c r="CU732" s="1058"/>
      <c r="CV732" s="1058"/>
      <c r="CW732" s="1058"/>
      <c r="CX732" s="1058"/>
      <c r="CY732" s="1058"/>
      <c r="CZ732" s="1058"/>
      <c r="DA732" s="1058"/>
      <c r="DB732" s="1058"/>
      <c r="DC732" s="1058"/>
      <c r="DD732" s="1058"/>
      <c r="DE732" s="1058"/>
      <c r="DF732" s="1058"/>
      <c r="DG732" s="1058"/>
      <c r="DH732" s="1058"/>
      <c r="DI732" s="1058"/>
      <c r="DJ732" s="1058"/>
      <c r="DK732" s="1058"/>
      <c r="DL732" s="1058"/>
      <c r="DM732" s="1058"/>
      <c r="DN732" s="1058"/>
      <c r="DO732" s="1058"/>
      <c r="DP732" s="1058"/>
      <c r="DQ732" s="1058"/>
      <c r="DR732" s="1058"/>
      <c r="DS732" s="1058"/>
      <c r="DT732" s="1058"/>
      <c r="DU732" s="1058"/>
      <c r="DV732" s="1058"/>
      <c r="DW732" s="1058"/>
      <c r="DX732" s="1058"/>
      <c r="DY732" s="1058"/>
      <c r="DZ732" s="1058"/>
      <c r="EA732" s="1058"/>
      <c r="EB732" s="1058"/>
      <c r="EC732" s="1058"/>
      <c r="ED732" s="1058"/>
      <c r="EE732" s="1058"/>
      <c r="EF732" s="1058"/>
      <c r="EG732" s="1058"/>
      <c r="EH732" s="1058"/>
      <c r="EI732" s="1058"/>
      <c r="EJ732" s="1058"/>
      <c r="EK732" s="1058"/>
      <c r="EL732" s="1058"/>
      <c r="EM732" s="1058"/>
      <c r="EN732" s="1058"/>
      <c r="EO732" s="1058"/>
      <c r="EP732" s="1058"/>
      <c r="EQ732" s="1058"/>
      <c r="ER732" s="1058"/>
      <c r="ES732" s="1058"/>
      <c r="ET732" s="1058"/>
      <c r="EU732" s="1058"/>
      <c r="EV732" s="1058"/>
      <c r="EW732" s="1058"/>
      <c r="EX732" s="1058"/>
      <c r="EY732" s="1058"/>
      <c r="EZ732" s="1058"/>
      <c r="FA732" s="1058"/>
      <c r="FB732" s="1058"/>
      <c r="FC732" s="1058"/>
      <c r="FD732" s="1058"/>
      <c r="FE732" s="1058"/>
      <c r="FF732" s="1058"/>
      <c r="FG732" s="1058"/>
      <c r="FH732" s="1058"/>
      <c r="FI732" s="1058"/>
      <c r="FJ732" s="1058"/>
      <c r="FK732" s="1058"/>
      <c r="FL732" s="1058"/>
      <c r="FM732" s="1058"/>
      <c r="FN732" s="1058"/>
      <c r="FO732" s="1058"/>
      <c r="FP732" s="1058"/>
      <c r="FQ732" s="1058"/>
      <c r="FR732" s="1058"/>
      <c r="FS732" s="1058"/>
      <c r="FT732" s="1058"/>
      <c r="FU732" s="1058"/>
      <c r="FV732" s="1058"/>
      <c r="FW732" s="1058"/>
      <c r="FX732" s="1058"/>
      <c r="FY732" s="1058"/>
      <c r="FZ732" s="1058"/>
      <c r="GA732" s="1058"/>
      <c r="GB732" s="1058"/>
      <c r="GC732" s="1058"/>
      <c r="GD732" s="1058"/>
      <c r="GE732" s="1058"/>
      <c r="GF732" s="1058"/>
      <c r="GG732" s="1058"/>
      <c r="GH732" s="1058"/>
      <c r="GI732" s="1058"/>
      <c r="GJ732" s="1058"/>
      <c r="GK732" s="1058"/>
      <c r="GL732" s="1058"/>
      <c r="GM732" s="1058"/>
      <c r="GN732" s="1058"/>
      <c r="GO732" s="1058"/>
      <c r="GP732" s="1058"/>
      <c r="GQ732" s="1058"/>
      <c r="GR732" s="1058"/>
      <c r="GS732" s="1058"/>
      <c r="GT732" s="1058"/>
      <c r="GU732" s="1058"/>
      <c r="GV732" s="1058"/>
      <c r="GW732" s="1058"/>
      <c r="GX732" s="1058"/>
      <c r="GY732" s="1058"/>
      <c r="GZ732" s="1058"/>
      <c r="HA732" s="1058"/>
      <c r="HB732" s="1058"/>
      <c r="HC732" s="1058"/>
      <c r="HD732" s="1058"/>
      <c r="HE732" s="1058"/>
      <c r="HF732" s="1058"/>
      <c r="HG732" s="1058"/>
      <c r="HH732" s="1058"/>
      <c r="HI732" s="1058"/>
      <c r="HJ732" s="1058"/>
      <c r="HK732" s="1058"/>
      <c r="HL732" s="1058"/>
      <c r="HM732" s="1058"/>
      <c r="HN732" s="1058"/>
      <c r="HO732" s="1058"/>
      <c r="HP732" s="1058"/>
      <c r="HQ732" s="1058"/>
      <c r="HR732" s="1058"/>
      <c r="HS732" s="1058"/>
      <c r="HT732" s="1058"/>
      <c r="HU732" s="1058"/>
      <c r="HV732" s="1058"/>
      <c r="HW732" s="1058"/>
      <c r="HX732" s="1058"/>
      <c r="HY732" s="1058"/>
      <c r="HZ732" s="1058"/>
      <c r="IA732" s="1058"/>
      <c r="IB732" s="1058"/>
      <c r="IC732" s="1058"/>
      <c r="ID732" s="1058"/>
      <c r="IE732" s="1058"/>
      <c r="IF732" s="1058"/>
      <c r="IG732" s="1058"/>
      <c r="IH732" s="1058"/>
      <c r="II732" s="1058"/>
      <c r="IJ732" s="1058"/>
      <c r="IK732" s="1058"/>
      <c r="IL732" s="1058"/>
      <c r="IM732" s="1058"/>
      <c r="IN732" s="1058"/>
      <c r="IO732" s="1058"/>
      <c r="IP732" s="1058"/>
      <c r="IQ732" s="1058"/>
      <c r="IR732" s="1058"/>
    </row>
    <row r="733" spans="1:252">
      <c r="A733" s="1455" t="s">
        <v>1917</v>
      </c>
      <c r="B733" s="1470" t="s">
        <v>1572</v>
      </c>
      <c r="C733" s="1419"/>
      <c r="D733" s="703"/>
      <c r="E733" s="1424"/>
      <c r="F733" s="1532"/>
      <c r="G733" s="1466"/>
      <c r="H733" s="1058"/>
      <c r="I733" s="1058"/>
      <c r="J733" s="1058"/>
      <c r="K733" s="1058"/>
      <c r="L733" s="1058"/>
      <c r="M733" s="1058"/>
      <c r="N733" s="1058"/>
      <c r="O733" s="1058"/>
      <c r="P733" s="1058"/>
      <c r="Q733" s="1058"/>
      <c r="R733" s="1058"/>
      <c r="S733" s="1058"/>
      <c r="T733" s="1058"/>
      <c r="U733" s="1058"/>
      <c r="V733" s="1058"/>
      <c r="W733" s="1058"/>
      <c r="X733" s="1058"/>
      <c r="Y733" s="1058"/>
      <c r="Z733" s="1058"/>
      <c r="AA733" s="1058"/>
      <c r="AB733" s="1058"/>
      <c r="AC733" s="1058"/>
      <c r="AD733" s="1058"/>
      <c r="AE733" s="1058"/>
      <c r="AF733" s="1058"/>
      <c r="AG733" s="1058"/>
      <c r="AH733" s="1058"/>
      <c r="AI733" s="1058"/>
      <c r="AJ733" s="1058"/>
      <c r="AK733" s="1058"/>
      <c r="AL733" s="1058"/>
      <c r="AM733" s="1058"/>
      <c r="AN733" s="1058"/>
      <c r="AO733" s="1058"/>
      <c r="AP733" s="1058"/>
      <c r="AQ733" s="1058"/>
      <c r="AR733" s="1058"/>
      <c r="AS733" s="1058"/>
      <c r="AT733" s="1058"/>
      <c r="AU733" s="1058"/>
      <c r="AV733" s="1058"/>
      <c r="AW733" s="1058"/>
      <c r="AX733" s="1058"/>
      <c r="AY733" s="1058"/>
      <c r="AZ733" s="1058"/>
      <c r="BA733" s="1058"/>
      <c r="BB733" s="1058"/>
      <c r="BC733" s="1058"/>
      <c r="BD733" s="1058"/>
      <c r="BE733" s="1058"/>
      <c r="BF733" s="1058"/>
      <c r="BG733" s="1058"/>
      <c r="BH733" s="1058"/>
      <c r="BI733" s="1058"/>
      <c r="BJ733" s="1058"/>
      <c r="BK733" s="1058"/>
      <c r="BL733" s="1058"/>
      <c r="BM733" s="1058"/>
      <c r="BN733" s="1058"/>
      <c r="BO733" s="1058"/>
      <c r="BP733" s="1058"/>
      <c r="BQ733" s="1058"/>
      <c r="BR733" s="1058"/>
      <c r="BS733" s="1058"/>
      <c r="BT733" s="1058"/>
      <c r="BU733" s="1058"/>
      <c r="BV733" s="1058"/>
      <c r="BW733" s="1058"/>
      <c r="BX733" s="1058"/>
      <c r="BY733" s="1058"/>
      <c r="BZ733" s="1058"/>
      <c r="CA733" s="1058"/>
      <c r="CB733" s="1058"/>
      <c r="CC733" s="1058"/>
      <c r="CD733" s="1058"/>
      <c r="CE733" s="1058"/>
      <c r="CF733" s="1058"/>
      <c r="CG733" s="1058"/>
      <c r="CH733" s="1058"/>
      <c r="CI733" s="1058"/>
      <c r="CJ733" s="1058"/>
      <c r="CK733" s="1058"/>
      <c r="CL733" s="1058"/>
      <c r="CM733" s="1058"/>
      <c r="CN733" s="1058"/>
      <c r="CO733" s="1058"/>
      <c r="CP733" s="1058"/>
      <c r="CQ733" s="1058"/>
      <c r="CR733" s="1058"/>
      <c r="CS733" s="1058"/>
      <c r="CT733" s="1058"/>
      <c r="CU733" s="1058"/>
      <c r="CV733" s="1058"/>
      <c r="CW733" s="1058"/>
      <c r="CX733" s="1058"/>
      <c r="CY733" s="1058"/>
      <c r="CZ733" s="1058"/>
      <c r="DA733" s="1058"/>
      <c r="DB733" s="1058"/>
      <c r="DC733" s="1058"/>
      <c r="DD733" s="1058"/>
      <c r="DE733" s="1058"/>
      <c r="DF733" s="1058"/>
      <c r="DG733" s="1058"/>
      <c r="DH733" s="1058"/>
      <c r="DI733" s="1058"/>
      <c r="DJ733" s="1058"/>
      <c r="DK733" s="1058"/>
      <c r="DL733" s="1058"/>
      <c r="DM733" s="1058"/>
      <c r="DN733" s="1058"/>
      <c r="DO733" s="1058"/>
      <c r="DP733" s="1058"/>
      <c r="DQ733" s="1058"/>
      <c r="DR733" s="1058"/>
      <c r="DS733" s="1058"/>
      <c r="DT733" s="1058"/>
      <c r="DU733" s="1058"/>
      <c r="DV733" s="1058"/>
      <c r="DW733" s="1058"/>
      <c r="DX733" s="1058"/>
      <c r="DY733" s="1058"/>
      <c r="DZ733" s="1058"/>
      <c r="EA733" s="1058"/>
      <c r="EB733" s="1058"/>
      <c r="EC733" s="1058"/>
      <c r="ED733" s="1058"/>
      <c r="EE733" s="1058"/>
      <c r="EF733" s="1058"/>
      <c r="EG733" s="1058"/>
      <c r="EH733" s="1058"/>
      <c r="EI733" s="1058"/>
      <c r="EJ733" s="1058"/>
      <c r="EK733" s="1058"/>
      <c r="EL733" s="1058"/>
      <c r="EM733" s="1058"/>
      <c r="EN733" s="1058"/>
      <c r="EO733" s="1058"/>
      <c r="EP733" s="1058"/>
      <c r="EQ733" s="1058"/>
      <c r="ER733" s="1058"/>
      <c r="ES733" s="1058"/>
      <c r="ET733" s="1058"/>
      <c r="EU733" s="1058"/>
      <c r="EV733" s="1058"/>
      <c r="EW733" s="1058"/>
      <c r="EX733" s="1058"/>
      <c r="EY733" s="1058"/>
      <c r="EZ733" s="1058"/>
      <c r="FA733" s="1058"/>
      <c r="FB733" s="1058"/>
      <c r="FC733" s="1058"/>
      <c r="FD733" s="1058"/>
      <c r="FE733" s="1058"/>
      <c r="FF733" s="1058"/>
      <c r="FG733" s="1058"/>
      <c r="FH733" s="1058"/>
      <c r="FI733" s="1058"/>
      <c r="FJ733" s="1058"/>
      <c r="FK733" s="1058"/>
      <c r="FL733" s="1058"/>
      <c r="FM733" s="1058"/>
      <c r="FN733" s="1058"/>
      <c r="FO733" s="1058"/>
      <c r="FP733" s="1058"/>
      <c r="FQ733" s="1058"/>
      <c r="FR733" s="1058"/>
      <c r="FS733" s="1058"/>
      <c r="FT733" s="1058"/>
      <c r="FU733" s="1058"/>
      <c r="FV733" s="1058"/>
      <c r="FW733" s="1058"/>
      <c r="FX733" s="1058"/>
      <c r="FY733" s="1058"/>
      <c r="FZ733" s="1058"/>
      <c r="GA733" s="1058"/>
      <c r="GB733" s="1058"/>
      <c r="GC733" s="1058"/>
      <c r="GD733" s="1058"/>
      <c r="GE733" s="1058"/>
      <c r="GF733" s="1058"/>
      <c r="GG733" s="1058"/>
      <c r="GH733" s="1058"/>
      <c r="GI733" s="1058"/>
      <c r="GJ733" s="1058"/>
      <c r="GK733" s="1058"/>
      <c r="GL733" s="1058"/>
      <c r="GM733" s="1058"/>
      <c r="GN733" s="1058"/>
      <c r="GO733" s="1058"/>
      <c r="GP733" s="1058"/>
      <c r="GQ733" s="1058"/>
      <c r="GR733" s="1058"/>
      <c r="GS733" s="1058"/>
      <c r="GT733" s="1058"/>
      <c r="GU733" s="1058"/>
      <c r="GV733" s="1058"/>
      <c r="GW733" s="1058"/>
      <c r="GX733" s="1058"/>
      <c r="GY733" s="1058"/>
      <c r="GZ733" s="1058"/>
      <c r="HA733" s="1058"/>
      <c r="HB733" s="1058"/>
      <c r="HC733" s="1058"/>
      <c r="HD733" s="1058"/>
      <c r="HE733" s="1058"/>
      <c r="HF733" s="1058"/>
      <c r="HG733" s="1058"/>
      <c r="HH733" s="1058"/>
      <c r="HI733" s="1058"/>
      <c r="HJ733" s="1058"/>
      <c r="HK733" s="1058"/>
      <c r="HL733" s="1058"/>
      <c r="HM733" s="1058"/>
      <c r="HN733" s="1058"/>
      <c r="HO733" s="1058"/>
      <c r="HP733" s="1058"/>
      <c r="HQ733" s="1058"/>
      <c r="HR733" s="1058"/>
      <c r="HS733" s="1058"/>
      <c r="HT733" s="1058"/>
      <c r="HU733" s="1058"/>
      <c r="HV733" s="1058"/>
      <c r="HW733" s="1058"/>
      <c r="HX733" s="1058"/>
      <c r="HY733" s="1058"/>
      <c r="HZ733" s="1058"/>
      <c r="IA733" s="1058"/>
      <c r="IB733" s="1058"/>
      <c r="IC733" s="1058"/>
      <c r="ID733" s="1058"/>
      <c r="IE733" s="1058"/>
      <c r="IF733" s="1058"/>
      <c r="IG733" s="1058"/>
      <c r="IH733" s="1058"/>
      <c r="II733" s="1058"/>
      <c r="IJ733" s="1058"/>
      <c r="IK733" s="1058"/>
      <c r="IL733" s="1058"/>
      <c r="IM733" s="1058"/>
      <c r="IN733" s="1058"/>
      <c r="IO733" s="1058"/>
      <c r="IP733" s="1058"/>
      <c r="IQ733" s="1058"/>
      <c r="IR733" s="1058"/>
    </row>
    <row r="734" spans="1:252">
      <c r="A734" s="1455"/>
      <c r="B734" s="1471" t="s">
        <v>1571</v>
      </c>
      <c r="C734" s="1419"/>
      <c r="D734" s="703"/>
      <c r="E734" s="1424"/>
      <c r="F734" s="1532"/>
      <c r="G734" s="1466"/>
      <c r="H734" s="1058"/>
      <c r="I734" s="1058"/>
      <c r="J734" s="1058"/>
      <c r="K734" s="1058"/>
      <c r="L734" s="1058"/>
      <c r="M734" s="1058"/>
      <c r="N734" s="1058"/>
      <c r="O734" s="1058"/>
      <c r="P734" s="1058"/>
      <c r="Q734" s="1058"/>
      <c r="R734" s="1058"/>
      <c r="S734" s="1058"/>
      <c r="T734" s="1058"/>
      <c r="U734" s="1058"/>
      <c r="V734" s="1058"/>
      <c r="W734" s="1058"/>
      <c r="X734" s="1058"/>
      <c r="Y734" s="1058"/>
      <c r="Z734" s="1058"/>
      <c r="AA734" s="1058"/>
      <c r="AB734" s="1058"/>
      <c r="AC734" s="1058"/>
      <c r="AD734" s="1058"/>
      <c r="AE734" s="1058"/>
      <c r="AF734" s="1058"/>
      <c r="AG734" s="1058"/>
      <c r="AH734" s="1058"/>
      <c r="AI734" s="1058"/>
      <c r="AJ734" s="1058"/>
      <c r="AK734" s="1058"/>
      <c r="AL734" s="1058"/>
      <c r="AM734" s="1058"/>
      <c r="AN734" s="1058"/>
      <c r="AO734" s="1058"/>
      <c r="AP734" s="1058"/>
      <c r="AQ734" s="1058"/>
      <c r="AR734" s="1058"/>
      <c r="AS734" s="1058"/>
      <c r="AT734" s="1058"/>
      <c r="AU734" s="1058"/>
      <c r="AV734" s="1058"/>
      <c r="AW734" s="1058"/>
      <c r="AX734" s="1058"/>
      <c r="AY734" s="1058"/>
      <c r="AZ734" s="1058"/>
      <c r="BA734" s="1058"/>
      <c r="BB734" s="1058"/>
      <c r="BC734" s="1058"/>
      <c r="BD734" s="1058"/>
      <c r="BE734" s="1058"/>
      <c r="BF734" s="1058"/>
      <c r="BG734" s="1058"/>
      <c r="BH734" s="1058"/>
      <c r="BI734" s="1058"/>
      <c r="BJ734" s="1058"/>
      <c r="BK734" s="1058"/>
      <c r="BL734" s="1058"/>
      <c r="BM734" s="1058"/>
      <c r="BN734" s="1058"/>
      <c r="BO734" s="1058"/>
      <c r="BP734" s="1058"/>
      <c r="BQ734" s="1058"/>
      <c r="BR734" s="1058"/>
      <c r="BS734" s="1058"/>
      <c r="BT734" s="1058"/>
      <c r="BU734" s="1058"/>
      <c r="BV734" s="1058"/>
      <c r="BW734" s="1058"/>
      <c r="BX734" s="1058"/>
      <c r="BY734" s="1058"/>
      <c r="BZ734" s="1058"/>
      <c r="CA734" s="1058"/>
      <c r="CB734" s="1058"/>
      <c r="CC734" s="1058"/>
      <c r="CD734" s="1058"/>
      <c r="CE734" s="1058"/>
      <c r="CF734" s="1058"/>
      <c r="CG734" s="1058"/>
      <c r="CH734" s="1058"/>
      <c r="CI734" s="1058"/>
      <c r="CJ734" s="1058"/>
      <c r="CK734" s="1058"/>
      <c r="CL734" s="1058"/>
      <c r="CM734" s="1058"/>
      <c r="CN734" s="1058"/>
      <c r="CO734" s="1058"/>
      <c r="CP734" s="1058"/>
      <c r="CQ734" s="1058"/>
      <c r="CR734" s="1058"/>
      <c r="CS734" s="1058"/>
      <c r="CT734" s="1058"/>
      <c r="CU734" s="1058"/>
      <c r="CV734" s="1058"/>
      <c r="CW734" s="1058"/>
      <c r="CX734" s="1058"/>
      <c r="CY734" s="1058"/>
      <c r="CZ734" s="1058"/>
      <c r="DA734" s="1058"/>
      <c r="DB734" s="1058"/>
      <c r="DC734" s="1058"/>
      <c r="DD734" s="1058"/>
      <c r="DE734" s="1058"/>
      <c r="DF734" s="1058"/>
      <c r="DG734" s="1058"/>
      <c r="DH734" s="1058"/>
      <c r="DI734" s="1058"/>
      <c r="DJ734" s="1058"/>
      <c r="DK734" s="1058"/>
      <c r="DL734" s="1058"/>
      <c r="DM734" s="1058"/>
      <c r="DN734" s="1058"/>
      <c r="DO734" s="1058"/>
      <c r="DP734" s="1058"/>
      <c r="DQ734" s="1058"/>
      <c r="DR734" s="1058"/>
      <c r="DS734" s="1058"/>
      <c r="DT734" s="1058"/>
      <c r="DU734" s="1058"/>
      <c r="DV734" s="1058"/>
      <c r="DW734" s="1058"/>
      <c r="DX734" s="1058"/>
      <c r="DY734" s="1058"/>
      <c r="DZ734" s="1058"/>
      <c r="EA734" s="1058"/>
      <c r="EB734" s="1058"/>
      <c r="EC734" s="1058"/>
      <c r="ED734" s="1058"/>
      <c r="EE734" s="1058"/>
      <c r="EF734" s="1058"/>
      <c r="EG734" s="1058"/>
      <c r="EH734" s="1058"/>
      <c r="EI734" s="1058"/>
      <c r="EJ734" s="1058"/>
      <c r="EK734" s="1058"/>
      <c r="EL734" s="1058"/>
      <c r="EM734" s="1058"/>
      <c r="EN734" s="1058"/>
      <c r="EO734" s="1058"/>
      <c r="EP734" s="1058"/>
      <c r="EQ734" s="1058"/>
      <c r="ER734" s="1058"/>
      <c r="ES734" s="1058"/>
      <c r="ET734" s="1058"/>
      <c r="EU734" s="1058"/>
      <c r="EV734" s="1058"/>
      <c r="EW734" s="1058"/>
      <c r="EX734" s="1058"/>
      <c r="EY734" s="1058"/>
      <c r="EZ734" s="1058"/>
      <c r="FA734" s="1058"/>
      <c r="FB734" s="1058"/>
      <c r="FC734" s="1058"/>
      <c r="FD734" s="1058"/>
      <c r="FE734" s="1058"/>
      <c r="FF734" s="1058"/>
      <c r="FG734" s="1058"/>
      <c r="FH734" s="1058"/>
      <c r="FI734" s="1058"/>
      <c r="FJ734" s="1058"/>
      <c r="FK734" s="1058"/>
      <c r="FL734" s="1058"/>
      <c r="FM734" s="1058"/>
      <c r="FN734" s="1058"/>
      <c r="FO734" s="1058"/>
      <c r="FP734" s="1058"/>
      <c r="FQ734" s="1058"/>
      <c r="FR734" s="1058"/>
      <c r="FS734" s="1058"/>
      <c r="FT734" s="1058"/>
      <c r="FU734" s="1058"/>
      <c r="FV734" s="1058"/>
      <c r="FW734" s="1058"/>
      <c r="FX734" s="1058"/>
      <c r="FY734" s="1058"/>
      <c r="FZ734" s="1058"/>
      <c r="GA734" s="1058"/>
      <c r="GB734" s="1058"/>
      <c r="GC734" s="1058"/>
      <c r="GD734" s="1058"/>
      <c r="GE734" s="1058"/>
      <c r="GF734" s="1058"/>
      <c r="GG734" s="1058"/>
      <c r="GH734" s="1058"/>
      <c r="GI734" s="1058"/>
      <c r="GJ734" s="1058"/>
      <c r="GK734" s="1058"/>
      <c r="GL734" s="1058"/>
      <c r="GM734" s="1058"/>
      <c r="GN734" s="1058"/>
      <c r="GO734" s="1058"/>
      <c r="GP734" s="1058"/>
      <c r="GQ734" s="1058"/>
      <c r="GR734" s="1058"/>
      <c r="GS734" s="1058"/>
      <c r="GT734" s="1058"/>
      <c r="GU734" s="1058"/>
      <c r="GV734" s="1058"/>
      <c r="GW734" s="1058"/>
      <c r="GX734" s="1058"/>
      <c r="GY734" s="1058"/>
      <c r="GZ734" s="1058"/>
      <c r="HA734" s="1058"/>
      <c r="HB734" s="1058"/>
      <c r="HC734" s="1058"/>
      <c r="HD734" s="1058"/>
      <c r="HE734" s="1058"/>
      <c r="HF734" s="1058"/>
      <c r="HG734" s="1058"/>
      <c r="HH734" s="1058"/>
      <c r="HI734" s="1058"/>
      <c r="HJ734" s="1058"/>
      <c r="HK734" s="1058"/>
      <c r="HL734" s="1058"/>
      <c r="HM734" s="1058"/>
      <c r="HN734" s="1058"/>
      <c r="HO734" s="1058"/>
      <c r="HP734" s="1058"/>
      <c r="HQ734" s="1058"/>
      <c r="HR734" s="1058"/>
      <c r="HS734" s="1058"/>
      <c r="HT734" s="1058"/>
      <c r="HU734" s="1058"/>
      <c r="HV734" s="1058"/>
      <c r="HW734" s="1058"/>
      <c r="HX734" s="1058"/>
      <c r="HY734" s="1058"/>
      <c r="HZ734" s="1058"/>
      <c r="IA734" s="1058"/>
      <c r="IB734" s="1058"/>
      <c r="IC734" s="1058"/>
      <c r="ID734" s="1058"/>
      <c r="IE734" s="1058"/>
      <c r="IF734" s="1058"/>
      <c r="IG734" s="1058"/>
      <c r="IH734" s="1058"/>
      <c r="II734" s="1058"/>
      <c r="IJ734" s="1058"/>
      <c r="IK734" s="1058"/>
      <c r="IL734" s="1058"/>
      <c r="IM734" s="1058"/>
      <c r="IN734" s="1058"/>
      <c r="IO734" s="1058"/>
      <c r="IP734" s="1058"/>
      <c r="IQ734" s="1058"/>
      <c r="IR734" s="1058"/>
    </row>
    <row r="735" spans="1:252">
      <c r="A735" s="1455"/>
      <c r="B735" s="1444" t="s">
        <v>1570</v>
      </c>
      <c r="C735" s="1419"/>
      <c r="D735" s="703"/>
      <c r="E735" s="1424"/>
      <c r="F735" s="1532"/>
      <c r="G735" s="1466"/>
      <c r="H735" s="1058"/>
      <c r="I735" s="1058"/>
      <c r="J735" s="1058"/>
      <c r="K735" s="1058"/>
      <c r="L735" s="1058"/>
      <c r="M735" s="1058"/>
      <c r="N735" s="1058"/>
      <c r="O735" s="1058"/>
      <c r="P735" s="1058"/>
      <c r="Q735" s="1058"/>
      <c r="R735" s="1058"/>
      <c r="S735" s="1058"/>
      <c r="T735" s="1058"/>
      <c r="U735" s="1058"/>
      <c r="V735" s="1058"/>
      <c r="W735" s="1058"/>
      <c r="X735" s="1058"/>
      <c r="Y735" s="1058"/>
      <c r="Z735" s="1058"/>
      <c r="AA735" s="1058"/>
      <c r="AB735" s="1058"/>
      <c r="AC735" s="1058"/>
      <c r="AD735" s="1058"/>
      <c r="AE735" s="1058"/>
      <c r="AF735" s="1058"/>
      <c r="AG735" s="1058"/>
      <c r="AH735" s="1058"/>
      <c r="AI735" s="1058"/>
      <c r="AJ735" s="1058"/>
      <c r="AK735" s="1058"/>
      <c r="AL735" s="1058"/>
      <c r="AM735" s="1058"/>
      <c r="AN735" s="1058"/>
      <c r="AO735" s="1058"/>
      <c r="AP735" s="1058"/>
      <c r="AQ735" s="1058"/>
      <c r="AR735" s="1058"/>
      <c r="AS735" s="1058"/>
      <c r="AT735" s="1058"/>
      <c r="AU735" s="1058"/>
      <c r="AV735" s="1058"/>
      <c r="AW735" s="1058"/>
      <c r="AX735" s="1058"/>
      <c r="AY735" s="1058"/>
      <c r="AZ735" s="1058"/>
      <c r="BA735" s="1058"/>
      <c r="BB735" s="1058"/>
      <c r="BC735" s="1058"/>
      <c r="BD735" s="1058"/>
      <c r="BE735" s="1058"/>
      <c r="BF735" s="1058"/>
      <c r="BG735" s="1058"/>
      <c r="BH735" s="1058"/>
      <c r="BI735" s="1058"/>
      <c r="BJ735" s="1058"/>
      <c r="BK735" s="1058"/>
      <c r="BL735" s="1058"/>
      <c r="BM735" s="1058"/>
      <c r="BN735" s="1058"/>
      <c r="BO735" s="1058"/>
      <c r="BP735" s="1058"/>
      <c r="BQ735" s="1058"/>
      <c r="BR735" s="1058"/>
      <c r="BS735" s="1058"/>
      <c r="BT735" s="1058"/>
      <c r="BU735" s="1058"/>
      <c r="BV735" s="1058"/>
      <c r="BW735" s="1058"/>
      <c r="BX735" s="1058"/>
      <c r="BY735" s="1058"/>
      <c r="BZ735" s="1058"/>
      <c r="CA735" s="1058"/>
      <c r="CB735" s="1058"/>
      <c r="CC735" s="1058"/>
      <c r="CD735" s="1058"/>
      <c r="CE735" s="1058"/>
      <c r="CF735" s="1058"/>
      <c r="CG735" s="1058"/>
      <c r="CH735" s="1058"/>
      <c r="CI735" s="1058"/>
      <c r="CJ735" s="1058"/>
      <c r="CK735" s="1058"/>
      <c r="CL735" s="1058"/>
      <c r="CM735" s="1058"/>
      <c r="CN735" s="1058"/>
      <c r="CO735" s="1058"/>
      <c r="CP735" s="1058"/>
      <c r="CQ735" s="1058"/>
      <c r="CR735" s="1058"/>
      <c r="CS735" s="1058"/>
      <c r="CT735" s="1058"/>
      <c r="CU735" s="1058"/>
      <c r="CV735" s="1058"/>
      <c r="CW735" s="1058"/>
      <c r="CX735" s="1058"/>
      <c r="CY735" s="1058"/>
      <c r="CZ735" s="1058"/>
      <c r="DA735" s="1058"/>
      <c r="DB735" s="1058"/>
      <c r="DC735" s="1058"/>
      <c r="DD735" s="1058"/>
      <c r="DE735" s="1058"/>
      <c r="DF735" s="1058"/>
      <c r="DG735" s="1058"/>
      <c r="DH735" s="1058"/>
      <c r="DI735" s="1058"/>
      <c r="DJ735" s="1058"/>
      <c r="DK735" s="1058"/>
      <c r="DL735" s="1058"/>
      <c r="DM735" s="1058"/>
      <c r="DN735" s="1058"/>
      <c r="DO735" s="1058"/>
      <c r="DP735" s="1058"/>
      <c r="DQ735" s="1058"/>
      <c r="DR735" s="1058"/>
      <c r="DS735" s="1058"/>
      <c r="DT735" s="1058"/>
      <c r="DU735" s="1058"/>
      <c r="DV735" s="1058"/>
      <c r="DW735" s="1058"/>
      <c r="DX735" s="1058"/>
      <c r="DY735" s="1058"/>
      <c r="DZ735" s="1058"/>
      <c r="EA735" s="1058"/>
      <c r="EB735" s="1058"/>
      <c r="EC735" s="1058"/>
      <c r="ED735" s="1058"/>
      <c r="EE735" s="1058"/>
      <c r="EF735" s="1058"/>
      <c r="EG735" s="1058"/>
      <c r="EH735" s="1058"/>
      <c r="EI735" s="1058"/>
      <c r="EJ735" s="1058"/>
      <c r="EK735" s="1058"/>
      <c r="EL735" s="1058"/>
      <c r="EM735" s="1058"/>
      <c r="EN735" s="1058"/>
      <c r="EO735" s="1058"/>
      <c r="EP735" s="1058"/>
      <c r="EQ735" s="1058"/>
      <c r="ER735" s="1058"/>
      <c r="ES735" s="1058"/>
      <c r="ET735" s="1058"/>
      <c r="EU735" s="1058"/>
      <c r="EV735" s="1058"/>
      <c r="EW735" s="1058"/>
      <c r="EX735" s="1058"/>
      <c r="EY735" s="1058"/>
      <c r="EZ735" s="1058"/>
      <c r="FA735" s="1058"/>
      <c r="FB735" s="1058"/>
      <c r="FC735" s="1058"/>
      <c r="FD735" s="1058"/>
      <c r="FE735" s="1058"/>
      <c r="FF735" s="1058"/>
      <c r="FG735" s="1058"/>
      <c r="FH735" s="1058"/>
      <c r="FI735" s="1058"/>
      <c r="FJ735" s="1058"/>
      <c r="FK735" s="1058"/>
      <c r="FL735" s="1058"/>
      <c r="FM735" s="1058"/>
      <c r="FN735" s="1058"/>
      <c r="FO735" s="1058"/>
      <c r="FP735" s="1058"/>
      <c r="FQ735" s="1058"/>
      <c r="FR735" s="1058"/>
      <c r="FS735" s="1058"/>
      <c r="FT735" s="1058"/>
      <c r="FU735" s="1058"/>
      <c r="FV735" s="1058"/>
      <c r="FW735" s="1058"/>
      <c r="FX735" s="1058"/>
      <c r="FY735" s="1058"/>
      <c r="FZ735" s="1058"/>
      <c r="GA735" s="1058"/>
      <c r="GB735" s="1058"/>
      <c r="GC735" s="1058"/>
      <c r="GD735" s="1058"/>
      <c r="GE735" s="1058"/>
      <c r="GF735" s="1058"/>
      <c r="GG735" s="1058"/>
      <c r="GH735" s="1058"/>
      <c r="GI735" s="1058"/>
      <c r="GJ735" s="1058"/>
      <c r="GK735" s="1058"/>
      <c r="GL735" s="1058"/>
      <c r="GM735" s="1058"/>
      <c r="GN735" s="1058"/>
      <c r="GO735" s="1058"/>
      <c r="GP735" s="1058"/>
      <c r="GQ735" s="1058"/>
      <c r="GR735" s="1058"/>
      <c r="GS735" s="1058"/>
      <c r="GT735" s="1058"/>
      <c r="GU735" s="1058"/>
      <c r="GV735" s="1058"/>
      <c r="GW735" s="1058"/>
      <c r="GX735" s="1058"/>
      <c r="GY735" s="1058"/>
      <c r="GZ735" s="1058"/>
      <c r="HA735" s="1058"/>
      <c r="HB735" s="1058"/>
      <c r="HC735" s="1058"/>
      <c r="HD735" s="1058"/>
      <c r="HE735" s="1058"/>
      <c r="HF735" s="1058"/>
      <c r="HG735" s="1058"/>
      <c r="HH735" s="1058"/>
      <c r="HI735" s="1058"/>
      <c r="HJ735" s="1058"/>
      <c r="HK735" s="1058"/>
      <c r="HL735" s="1058"/>
      <c r="HM735" s="1058"/>
      <c r="HN735" s="1058"/>
      <c r="HO735" s="1058"/>
      <c r="HP735" s="1058"/>
      <c r="HQ735" s="1058"/>
      <c r="HR735" s="1058"/>
      <c r="HS735" s="1058"/>
      <c r="HT735" s="1058"/>
      <c r="HU735" s="1058"/>
      <c r="HV735" s="1058"/>
      <c r="HW735" s="1058"/>
      <c r="HX735" s="1058"/>
      <c r="HY735" s="1058"/>
      <c r="HZ735" s="1058"/>
      <c r="IA735" s="1058"/>
      <c r="IB735" s="1058"/>
      <c r="IC735" s="1058"/>
      <c r="ID735" s="1058"/>
      <c r="IE735" s="1058"/>
      <c r="IF735" s="1058"/>
      <c r="IG735" s="1058"/>
      <c r="IH735" s="1058"/>
      <c r="II735" s="1058"/>
      <c r="IJ735" s="1058"/>
      <c r="IK735" s="1058"/>
      <c r="IL735" s="1058"/>
      <c r="IM735" s="1058"/>
      <c r="IN735" s="1058"/>
      <c r="IO735" s="1058"/>
      <c r="IP735" s="1058"/>
      <c r="IQ735" s="1058"/>
      <c r="IR735" s="1058"/>
    </row>
    <row r="736" spans="1:252">
      <c r="A736" s="1455"/>
      <c r="B736" s="1444" t="s">
        <v>1569</v>
      </c>
      <c r="C736" s="1419"/>
      <c r="D736" s="703"/>
      <c r="E736" s="1424"/>
      <c r="F736" s="1532"/>
      <c r="G736" s="1466"/>
      <c r="H736" s="1058"/>
      <c r="I736" s="1058"/>
      <c r="J736" s="1058"/>
      <c r="K736" s="1058"/>
      <c r="L736" s="1058"/>
      <c r="M736" s="1058"/>
      <c r="N736" s="1058"/>
      <c r="O736" s="1058"/>
      <c r="P736" s="1058"/>
      <c r="Q736" s="1058"/>
      <c r="R736" s="1058"/>
      <c r="S736" s="1058"/>
      <c r="T736" s="1058"/>
      <c r="U736" s="1058"/>
      <c r="V736" s="1058"/>
      <c r="W736" s="1058"/>
      <c r="X736" s="1058"/>
      <c r="Y736" s="1058"/>
      <c r="Z736" s="1058"/>
      <c r="AA736" s="1058"/>
      <c r="AB736" s="1058"/>
      <c r="AC736" s="1058"/>
      <c r="AD736" s="1058"/>
      <c r="AE736" s="1058"/>
      <c r="AF736" s="1058"/>
      <c r="AG736" s="1058"/>
      <c r="AH736" s="1058"/>
      <c r="AI736" s="1058"/>
      <c r="AJ736" s="1058"/>
      <c r="AK736" s="1058"/>
      <c r="AL736" s="1058"/>
      <c r="AM736" s="1058"/>
      <c r="AN736" s="1058"/>
      <c r="AO736" s="1058"/>
      <c r="AP736" s="1058"/>
      <c r="AQ736" s="1058"/>
      <c r="AR736" s="1058"/>
      <c r="AS736" s="1058"/>
      <c r="AT736" s="1058"/>
      <c r="AU736" s="1058"/>
      <c r="AV736" s="1058"/>
      <c r="AW736" s="1058"/>
      <c r="AX736" s="1058"/>
      <c r="AY736" s="1058"/>
      <c r="AZ736" s="1058"/>
      <c r="BA736" s="1058"/>
      <c r="BB736" s="1058"/>
      <c r="BC736" s="1058"/>
      <c r="BD736" s="1058"/>
      <c r="BE736" s="1058"/>
      <c r="BF736" s="1058"/>
      <c r="BG736" s="1058"/>
      <c r="BH736" s="1058"/>
      <c r="BI736" s="1058"/>
      <c r="BJ736" s="1058"/>
      <c r="BK736" s="1058"/>
      <c r="BL736" s="1058"/>
      <c r="BM736" s="1058"/>
      <c r="BN736" s="1058"/>
      <c r="BO736" s="1058"/>
      <c r="BP736" s="1058"/>
      <c r="BQ736" s="1058"/>
      <c r="BR736" s="1058"/>
      <c r="BS736" s="1058"/>
      <c r="BT736" s="1058"/>
      <c r="BU736" s="1058"/>
      <c r="BV736" s="1058"/>
      <c r="BW736" s="1058"/>
      <c r="BX736" s="1058"/>
      <c r="BY736" s="1058"/>
      <c r="BZ736" s="1058"/>
      <c r="CA736" s="1058"/>
      <c r="CB736" s="1058"/>
      <c r="CC736" s="1058"/>
      <c r="CD736" s="1058"/>
      <c r="CE736" s="1058"/>
      <c r="CF736" s="1058"/>
      <c r="CG736" s="1058"/>
      <c r="CH736" s="1058"/>
      <c r="CI736" s="1058"/>
      <c r="CJ736" s="1058"/>
      <c r="CK736" s="1058"/>
      <c r="CL736" s="1058"/>
      <c r="CM736" s="1058"/>
      <c r="CN736" s="1058"/>
      <c r="CO736" s="1058"/>
      <c r="CP736" s="1058"/>
      <c r="CQ736" s="1058"/>
      <c r="CR736" s="1058"/>
      <c r="CS736" s="1058"/>
      <c r="CT736" s="1058"/>
      <c r="CU736" s="1058"/>
      <c r="CV736" s="1058"/>
      <c r="CW736" s="1058"/>
      <c r="CX736" s="1058"/>
      <c r="CY736" s="1058"/>
      <c r="CZ736" s="1058"/>
      <c r="DA736" s="1058"/>
      <c r="DB736" s="1058"/>
      <c r="DC736" s="1058"/>
      <c r="DD736" s="1058"/>
      <c r="DE736" s="1058"/>
      <c r="DF736" s="1058"/>
      <c r="DG736" s="1058"/>
      <c r="DH736" s="1058"/>
      <c r="DI736" s="1058"/>
      <c r="DJ736" s="1058"/>
      <c r="DK736" s="1058"/>
      <c r="DL736" s="1058"/>
      <c r="DM736" s="1058"/>
      <c r="DN736" s="1058"/>
      <c r="DO736" s="1058"/>
      <c r="DP736" s="1058"/>
      <c r="DQ736" s="1058"/>
      <c r="DR736" s="1058"/>
      <c r="DS736" s="1058"/>
      <c r="DT736" s="1058"/>
      <c r="DU736" s="1058"/>
      <c r="DV736" s="1058"/>
      <c r="DW736" s="1058"/>
      <c r="DX736" s="1058"/>
      <c r="DY736" s="1058"/>
      <c r="DZ736" s="1058"/>
      <c r="EA736" s="1058"/>
      <c r="EB736" s="1058"/>
      <c r="EC736" s="1058"/>
      <c r="ED736" s="1058"/>
      <c r="EE736" s="1058"/>
      <c r="EF736" s="1058"/>
      <c r="EG736" s="1058"/>
      <c r="EH736" s="1058"/>
      <c r="EI736" s="1058"/>
      <c r="EJ736" s="1058"/>
      <c r="EK736" s="1058"/>
      <c r="EL736" s="1058"/>
      <c r="EM736" s="1058"/>
      <c r="EN736" s="1058"/>
      <c r="EO736" s="1058"/>
      <c r="EP736" s="1058"/>
      <c r="EQ736" s="1058"/>
      <c r="ER736" s="1058"/>
      <c r="ES736" s="1058"/>
      <c r="ET736" s="1058"/>
      <c r="EU736" s="1058"/>
      <c r="EV736" s="1058"/>
      <c r="EW736" s="1058"/>
      <c r="EX736" s="1058"/>
      <c r="EY736" s="1058"/>
      <c r="EZ736" s="1058"/>
      <c r="FA736" s="1058"/>
      <c r="FB736" s="1058"/>
      <c r="FC736" s="1058"/>
      <c r="FD736" s="1058"/>
      <c r="FE736" s="1058"/>
      <c r="FF736" s="1058"/>
      <c r="FG736" s="1058"/>
      <c r="FH736" s="1058"/>
      <c r="FI736" s="1058"/>
      <c r="FJ736" s="1058"/>
      <c r="FK736" s="1058"/>
      <c r="FL736" s="1058"/>
      <c r="FM736" s="1058"/>
      <c r="FN736" s="1058"/>
      <c r="FO736" s="1058"/>
      <c r="FP736" s="1058"/>
      <c r="FQ736" s="1058"/>
      <c r="FR736" s="1058"/>
      <c r="FS736" s="1058"/>
      <c r="FT736" s="1058"/>
      <c r="FU736" s="1058"/>
      <c r="FV736" s="1058"/>
      <c r="FW736" s="1058"/>
      <c r="FX736" s="1058"/>
      <c r="FY736" s="1058"/>
      <c r="FZ736" s="1058"/>
      <c r="GA736" s="1058"/>
      <c r="GB736" s="1058"/>
      <c r="GC736" s="1058"/>
      <c r="GD736" s="1058"/>
      <c r="GE736" s="1058"/>
      <c r="GF736" s="1058"/>
      <c r="GG736" s="1058"/>
      <c r="GH736" s="1058"/>
      <c r="GI736" s="1058"/>
      <c r="GJ736" s="1058"/>
      <c r="GK736" s="1058"/>
      <c r="GL736" s="1058"/>
      <c r="GM736" s="1058"/>
      <c r="GN736" s="1058"/>
      <c r="GO736" s="1058"/>
      <c r="GP736" s="1058"/>
      <c r="GQ736" s="1058"/>
      <c r="GR736" s="1058"/>
      <c r="GS736" s="1058"/>
      <c r="GT736" s="1058"/>
      <c r="GU736" s="1058"/>
      <c r="GV736" s="1058"/>
      <c r="GW736" s="1058"/>
      <c r="GX736" s="1058"/>
      <c r="GY736" s="1058"/>
      <c r="GZ736" s="1058"/>
      <c r="HA736" s="1058"/>
      <c r="HB736" s="1058"/>
      <c r="HC736" s="1058"/>
      <c r="HD736" s="1058"/>
      <c r="HE736" s="1058"/>
      <c r="HF736" s="1058"/>
      <c r="HG736" s="1058"/>
      <c r="HH736" s="1058"/>
      <c r="HI736" s="1058"/>
      <c r="HJ736" s="1058"/>
      <c r="HK736" s="1058"/>
      <c r="HL736" s="1058"/>
      <c r="HM736" s="1058"/>
      <c r="HN736" s="1058"/>
      <c r="HO736" s="1058"/>
      <c r="HP736" s="1058"/>
      <c r="HQ736" s="1058"/>
      <c r="HR736" s="1058"/>
      <c r="HS736" s="1058"/>
      <c r="HT736" s="1058"/>
      <c r="HU736" s="1058"/>
      <c r="HV736" s="1058"/>
      <c r="HW736" s="1058"/>
      <c r="HX736" s="1058"/>
      <c r="HY736" s="1058"/>
      <c r="HZ736" s="1058"/>
      <c r="IA736" s="1058"/>
      <c r="IB736" s="1058"/>
      <c r="IC736" s="1058"/>
      <c r="ID736" s="1058"/>
      <c r="IE736" s="1058"/>
      <c r="IF736" s="1058"/>
      <c r="IG736" s="1058"/>
      <c r="IH736" s="1058"/>
      <c r="II736" s="1058"/>
      <c r="IJ736" s="1058"/>
      <c r="IK736" s="1058"/>
      <c r="IL736" s="1058"/>
      <c r="IM736" s="1058"/>
      <c r="IN736" s="1058"/>
      <c r="IO736" s="1058"/>
      <c r="IP736" s="1058"/>
      <c r="IQ736" s="1058"/>
      <c r="IR736" s="1058"/>
    </row>
    <row r="737" spans="1:252">
      <c r="A737" s="1455"/>
      <c r="B737" s="1444" t="s">
        <v>1568</v>
      </c>
      <c r="C737" s="1419"/>
      <c r="D737" s="703"/>
      <c r="E737" s="1424"/>
      <c r="F737" s="1532"/>
      <c r="G737" s="1466"/>
      <c r="H737" s="1058"/>
      <c r="I737" s="1058"/>
      <c r="J737" s="1058"/>
      <c r="K737" s="1058"/>
      <c r="L737" s="1058"/>
      <c r="M737" s="1058"/>
      <c r="N737" s="1058"/>
      <c r="O737" s="1058"/>
      <c r="P737" s="1058"/>
      <c r="Q737" s="1058"/>
      <c r="R737" s="1058"/>
      <c r="S737" s="1058"/>
      <c r="T737" s="1058"/>
      <c r="U737" s="1058"/>
      <c r="V737" s="1058"/>
      <c r="W737" s="1058"/>
      <c r="X737" s="1058"/>
      <c r="Y737" s="1058"/>
      <c r="Z737" s="1058"/>
      <c r="AA737" s="1058"/>
      <c r="AB737" s="1058"/>
      <c r="AC737" s="1058"/>
      <c r="AD737" s="1058"/>
      <c r="AE737" s="1058"/>
      <c r="AF737" s="1058"/>
      <c r="AG737" s="1058"/>
      <c r="AH737" s="1058"/>
      <c r="AI737" s="1058"/>
      <c r="AJ737" s="1058"/>
      <c r="AK737" s="1058"/>
      <c r="AL737" s="1058"/>
      <c r="AM737" s="1058"/>
      <c r="AN737" s="1058"/>
      <c r="AO737" s="1058"/>
      <c r="AP737" s="1058"/>
      <c r="AQ737" s="1058"/>
      <c r="AR737" s="1058"/>
      <c r="AS737" s="1058"/>
      <c r="AT737" s="1058"/>
      <c r="AU737" s="1058"/>
      <c r="AV737" s="1058"/>
      <c r="AW737" s="1058"/>
      <c r="AX737" s="1058"/>
      <c r="AY737" s="1058"/>
      <c r="AZ737" s="1058"/>
      <c r="BA737" s="1058"/>
      <c r="BB737" s="1058"/>
      <c r="BC737" s="1058"/>
      <c r="BD737" s="1058"/>
      <c r="BE737" s="1058"/>
      <c r="BF737" s="1058"/>
      <c r="BG737" s="1058"/>
      <c r="BH737" s="1058"/>
      <c r="BI737" s="1058"/>
      <c r="BJ737" s="1058"/>
      <c r="BK737" s="1058"/>
      <c r="BL737" s="1058"/>
      <c r="BM737" s="1058"/>
      <c r="BN737" s="1058"/>
      <c r="BO737" s="1058"/>
      <c r="BP737" s="1058"/>
      <c r="BQ737" s="1058"/>
      <c r="BR737" s="1058"/>
      <c r="BS737" s="1058"/>
      <c r="BT737" s="1058"/>
      <c r="BU737" s="1058"/>
      <c r="BV737" s="1058"/>
      <c r="BW737" s="1058"/>
      <c r="BX737" s="1058"/>
      <c r="BY737" s="1058"/>
      <c r="BZ737" s="1058"/>
      <c r="CA737" s="1058"/>
      <c r="CB737" s="1058"/>
      <c r="CC737" s="1058"/>
      <c r="CD737" s="1058"/>
      <c r="CE737" s="1058"/>
      <c r="CF737" s="1058"/>
      <c r="CG737" s="1058"/>
      <c r="CH737" s="1058"/>
      <c r="CI737" s="1058"/>
      <c r="CJ737" s="1058"/>
      <c r="CK737" s="1058"/>
      <c r="CL737" s="1058"/>
      <c r="CM737" s="1058"/>
      <c r="CN737" s="1058"/>
      <c r="CO737" s="1058"/>
      <c r="CP737" s="1058"/>
      <c r="CQ737" s="1058"/>
      <c r="CR737" s="1058"/>
      <c r="CS737" s="1058"/>
      <c r="CT737" s="1058"/>
      <c r="CU737" s="1058"/>
      <c r="CV737" s="1058"/>
      <c r="CW737" s="1058"/>
      <c r="CX737" s="1058"/>
      <c r="CY737" s="1058"/>
      <c r="CZ737" s="1058"/>
      <c r="DA737" s="1058"/>
      <c r="DB737" s="1058"/>
      <c r="DC737" s="1058"/>
      <c r="DD737" s="1058"/>
      <c r="DE737" s="1058"/>
      <c r="DF737" s="1058"/>
      <c r="DG737" s="1058"/>
      <c r="DH737" s="1058"/>
      <c r="DI737" s="1058"/>
      <c r="DJ737" s="1058"/>
      <c r="DK737" s="1058"/>
      <c r="DL737" s="1058"/>
      <c r="DM737" s="1058"/>
      <c r="DN737" s="1058"/>
      <c r="DO737" s="1058"/>
      <c r="DP737" s="1058"/>
      <c r="DQ737" s="1058"/>
      <c r="DR737" s="1058"/>
      <c r="DS737" s="1058"/>
      <c r="DT737" s="1058"/>
      <c r="DU737" s="1058"/>
      <c r="DV737" s="1058"/>
      <c r="DW737" s="1058"/>
      <c r="DX737" s="1058"/>
      <c r="DY737" s="1058"/>
      <c r="DZ737" s="1058"/>
      <c r="EA737" s="1058"/>
      <c r="EB737" s="1058"/>
      <c r="EC737" s="1058"/>
      <c r="ED737" s="1058"/>
      <c r="EE737" s="1058"/>
      <c r="EF737" s="1058"/>
      <c r="EG737" s="1058"/>
      <c r="EH737" s="1058"/>
      <c r="EI737" s="1058"/>
      <c r="EJ737" s="1058"/>
      <c r="EK737" s="1058"/>
      <c r="EL737" s="1058"/>
      <c r="EM737" s="1058"/>
      <c r="EN737" s="1058"/>
      <c r="EO737" s="1058"/>
      <c r="EP737" s="1058"/>
      <c r="EQ737" s="1058"/>
      <c r="ER737" s="1058"/>
      <c r="ES737" s="1058"/>
      <c r="ET737" s="1058"/>
      <c r="EU737" s="1058"/>
      <c r="EV737" s="1058"/>
      <c r="EW737" s="1058"/>
      <c r="EX737" s="1058"/>
      <c r="EY737" s="1058"/>
      <c r="EZ737" s="1058"/>
      <c r="FA737" s="1058"/>
      <c r="FB737" s="1058"/>
      <c r="FC737" s="1058"/>
      <c r="FD737" s="1058"/>
      <c r="FE737" s="1058"/>
      <c r="FF737" s="1058"/>
      <c r="FG737" s="1058"/>
      <c r="FH737" s="1058"/>
      <c r="FI737" s="1058"/>
      <c r="FJ737" s="1058"/>
      <c r="FK737" s="1058"/>
      <c r="FL737" s="1058"/>
      <c r="FM737" s="1058"/>
      <c r="FN737" s="1058"/>
      <c r="FO737" s="1058"/>
      <c r="FP737" s="1058"/>
      <c r="FQ737" s="1058"/>
      <c r="FR737" s="1058"/>
      <c r="FS737" s="1058"/>
      <c r="FT737" s="1058"/>
      <c r="FU737" s="1058"/>
      <c r="FV737" s="1058"/>
      <c r="FW737" s="1058"/>
      <c r="FX737" s="1058"/>
      <c r="FY737" s="1058"/>
      <c r="FZ737" s="1058"/>
      <c r="GA737" s="1058"/>
      <c r="GB737" s="1058"/>
      <c r="GC737" s="1058"/>
      <c r="GD737" s="1058"/>
      <c r="GE737" s="1058"/>
      <c r="GF737" s="1058"/>
      <c r="GG737" s="1058"/>
      <c r="GH737" s="1058"/>
      <c r="GI737" s="1058"/>
      <c r="GJ737" s="1058"/>
      <c r="GK737" s="1058"/>
      <c r="GL737" s="1058"/>
      <c r="GM737" s="1058"/>
      <c r="GN737" s="1058"/>
      <c r="GO737" s="1058"/>
      <c r="GP737" s="1058"/>
      <c r="GQ737" s="1058"/>
      <c r="GR737" s="1058"/>
      <c r="GS737" s="1058"/>
      <c r="GT737" s="1058"/>
      <c r="GU737" s="1058"/>
      <c r="GV737" s="1058"/>
      <c r="GW737" s="1058"/>
      <c r="GX737" s="1058"/>
      <c r="GY737" s="1058"/>
      <c r="GZ737" s="1058"/>
      <c r="HA737" s="1058"/>
      <c r="HB737" s="1058"/>
      <c r="HC737" s="1058"/>
      <c r="HD737" s="1058"/>
      <c r="HE737" s="1058"/>
      <c r="HF737" s="1058"/>
      <c r="HG737" s="1058"/>
      <c r="HH737" s="1058"/>
      <c r="HI737" s="1058"/>
      <c r="HJ737" s="1058"/>
      <c r="HK737" s="1058"/>
      <c r="HL737" s="1058"/>
      <c r="HM737" s="1058"/>
      <c r="HN737" s="1058"/>
      <c r="HO737" s="1058"/>
      <c r="HP737" s="1058"/>
      <c r="HQ737" s="1058"/>
      <c r="HR737" s="1058"/>
      <c r="HS737" s="1058"/>
      <c r="HT737" s="1058"/>
      <c r="HU737" s="1058"/>
      <c r="HV737" s="1058"/>
      <c r="HW737" s="1058"/>
      <c r="HX737" s="1058"/>
      <c r="HY737" s="1058"/>
      <c r="HZ737" s="1058"/>
      <c r="IA737" s="1058"/>
      <c r="IB737" s="1058"/>
      <c r="IC737" s="1058"/>
      <c r="ID737" s="1058"/>
      <c r="IE737" s="1058"/>
      <c r="IF737" s="1058"/>
      <c r="IG737" s="1058"/>
      <c r="IH737" s="1058"/>
      <c r="II737" s="1058"/>
      <c r="IJ737" s="1058"/>
      <c r="IK737" s="1058"/>
      <c r="IL737" s="1058"/>
      <c r="IM737" s="1058"/>
      <c r="IN737" s="1058"/>
      <c r="IO737" s="1058"/>
      <c r="IP737" s="1058"/>
      <c r="IQ737" s="1058"/>
      <c r="IR737" s="1058"/>
    </row>
    <row r="738" spans="1:252">
      <c r="A738" s="1455"/>
      <c r="B738" s="1444" t="s">
        <v>1567</v>
      </c>
      <c r="C738" s="1419"/>
      <c r="D738" s="703"/>
      <c r="E738" s="1424"/>
      <c r="F738" s="1532"/>
      <c r="G738" s="1466"/>
      <c r="H738" s="1058"/>
      <c r="I738" s="1058"/>
      <c r="J738" s="1058"/>
      <c r="K738" s="1058"/>
      <c r="L738" s="1058"/>
      <c r="M738" s="1058"/>
      <c r="N738" s="1058"/>
      <c r="O738" s="1058"/>
      <c r="P738" s="1058"/>
      <c r="Q738" s="1058"/>
      <c r="R738" s="1058"/>
      <c r="S738" s="1058"/>
      <c r="T738" s="1058"/>
      <c r="U738" s="1058"/>
      <c r="V738" s="1058"/>
      <c r="W738" s="1058"/>
      <c r="X738" s="1058"/>
      <c r="Y738" s="1058"/>
      <c r="Z738" s="1058"/>
      <c r="AA738" s="1058"/>
      <c r="AB738" s="1058"/>
      <c r="AC738" s="1058"/>
      <c r="AD738" s="1058"/>
      <c r="AE738" s="1058"/>
      <c r="AF738" s="1058"/>
      <c r="AG738" s="1058"/>
      <c r="AH738" s="1058"/>
      <c r="AI738" s="1058"/>
      <c r="AJ738" s="1058"/>
      <c r="AK738" s="1058"/>
      <c r="AL738" s="1058"/>
      <c r="AM738" s="1058"/>
      <c r="AN738" s="1058"/>
      <c r="AO738" s="1058"/>
      <c r="AP738" s="1058"/>
      <c r="AQ738" s="1058"/>
      <c r="AR738" s="1058"/>
      <c r="AS738" s="1058"/>
      <c r="AT738" s="1058"/>
      <c r="AU738" s="1058"/>
      <c r="AV738" s="1058"/>
      <c r="AW738" s="1058"/>
      <c r="AX738" s="1058"/>
      <c r="AY738" s="1058"/>
      <c r="AZ738" s="1058"/>
      <c r="BA738" s="1058"/>
      <c r="BB738" s="1058"/>
      <c r="BC738" s="1058"/>
      <c r="BD738" s="1058"/>
      <c r="BE738" s="1058"/>
      <c r="BF738" s="1058"/>
      <c r="BG738" s="1058"/>
      <c r="BH738" s="1058"/>
      <c r="BI738" s="1058"/>
      <c r="BJ738" s="1058"/>
      <c r="BK738" s="1058"/>
      <c r="BL738" s="1058"/>
      <c r="BM738" s="1058"/>
      <c r="BN738" s="1058"/>
      <c r="BO738" s="1058"/>
      <c r="BP738" s="1058"/>
      <c r="BQ738" s="1058"/>
      <c r="BR738" s="1058"/>
      <c r="BS738" s="1058"/>
      <c r="BT738" s="1058"/>
      <c r="BU738" s="1058"/>
      <c r="BV738" s="1058"/>
      <c r="BW738" s="1058"/>
      <c r="BX738" s="1058"/>
      <c r="BY738" s="1058"/>
      <c r="BZ738" s="1058"/>
      <c r="CA738" s="1058"/>
      <c r="CB738" s="1058"/>
      <c r="CC738" s="1058"/>
      <c r="CD738" s="1058"/>
      <c r="CE738" s="1058"/>
      <c r="CF738" s="1058"/>
      <c r="CG738" s="1058"/>
      <c r="CH738" s="1058"/>
      <c r="CI738" s="1058"/>
      <c r="CJ738" s="1058"/>
      <c r="CK738" s="1058"/>
      <c r="CL738" s="1058"/>
      <c r="CM738" s="1058"/>
      <c r="CN738" s="1058"/>
      <c r="CO738" s="1058"/>
      <c r="CP738" s="1058"/>
      <c r="CQ738" s="1058"/>
      <c r="CR738" s="1058"/>
      <c r="CS738" s="1058"/>
      <c r="CT738" s="1058"/>
      <c r="CU738" s="1058"/>
      <c r="CV738" s="1058"/>
      <c r="CW738" s="1058"/>
      <c r="CX738" s="1058"/>
      <c r="CY738" s="1058"/>
      <c r="CZ738" s="1058"/>
      <c r="DA738" s="1058"/>
      <c r="DB738" s="1058"/>
      <c r="DC738" s="1058"/>
      <c r="DD738" s="1058"/>
      <c r="DE738" s="1058"/>
      <c r="DF738" s="1058"/>
      <c r="DG738" s="1058"/>
      <c r="DH738" s="1058"/>
      <c r="DI738" s="1058"/>
      <c r="DJ738" s="1058"/>
      <c r="DK738" s="1058"/>
      <c r="DL738" s="1058"/>
      <c r="DM738" s="1058"/>
      <c r="DN738" s="1058"/>
      <c r="DO738" s="1058"/>
      <c r="DP738" s="1058"/>
      <c r="DQ738" s="1058"/>
      <c r="DR738" s="1058"/>
      <c r="DS738" s="1058"/>
      <c r="DT738" s="1058"/>
      <c r="DU738" s="1058"/>
      <c r="DV738" s="1058"/>
      <c r="DW738" s="1058"/>
      <c r="DX738" s="1058"/>
      <c r="DY738" s="1058"/>
      <c r="DZ738" s="1058"/>
      <c r="EA738" s="1058"/>
      <c r="EB738" s="1058"/>
      <c r="EC738" s="1058"/>
      <c r="ED738" s="1058"/>
      <c r="EE738" s="1058"/>
      <c r="EF738" s="1058"/>
      <c r="EG738" s="1058"/>
      <c r="EH738" s="1058"/>
      <c r="EI738" s="1058"/>
      <c r="EJ738" s="1058"/>
      <c r="EK738" s="1058"/>
      <c r="EL738" s="1058"/>
      <c r="EM738" s="1058"/>
      <c r="EN738" s="1058"/>
      <c r="EO738" s="1058"/>
      <c r="EP738" s="1058"/>
      <c r="EQ738" s="1058"/>
      <c r="ER738" s="1058"/>
      <c r="ES738" s="1058"/>
      <c r="ET738" s="1058"/>
      <c r="EU738" s="1058"/>
      <c r="EV738" s="1058"/>
      <c r="EW738" s="1058"/>
      <c r="EX738" s="1058"/>
      <c r="EY738" s="1058"/>
      <c r="EZ738" s="1058"/>
      <c r="FA738" s="1058"/>
      <c r="FB738" s="1058"/>
      <c r="FC738" s="1058"/>
      <c r="FD738" s="1058"/>
      <c r="FE738" s="1058"/>
      <c r="FF738" s="1058"/>
      <c r="FG738" s="1058"/>
      <c r="FH738" s="1058"/>
      <c r="FI738" s="1058"/>
      <c r="FJ738" s="1058"/>
      <c r="FK738" s="1058"/>
      <c r="FL738" s="1058"/>
      <c r="FM738" s="1058"/>
      <c r="FN738" s="1058"/>
      <c r="FO738" s="1058"/>
      <c r="FP738" s="1058"/>
      <c r="FQ738" s="1058"/>
      <c r="FR738" s="1058"/>
      <c r="FS738" s="1058"/>
      <c r="FT738" s="1058"/>
      <c r="FU738" s="1058"/>
      <c r="FV738" s="1058"/>
      <c r="FW738" s="1058"/>
      <c r="FX738" s="1058"/>
      <c r="FY738" s="1058"/>
      <c r="FZ738" s="1058"/>
      <c r="GA738" s="1058"/>
      <c r="GB738" s="1058"/>
      <c r="GC738" s="1058"/>
      <c r="GD738" s="1058"/>
      <c r="GE738" s="1058"/>
      <c r="GF738" s="1058"/>
      <c r="GG738" s="1058"/>
      <c r="GH738" s="1058"/>
      <c r="GI738" s="1058"/>
      <c r="GJ738" s="1058"/>
      <c r="GK738" s="1058"/>
      <c r="GL738" s="1058"/>
      <c r="GM738" s="1058"/>
      <c r="GN738" s="1058"/>
      <c r="GO738" s="1058"/>
      <c r="GP738" s="1058"/>
      <c r="GQ738" s="1058"/>
      <c r="GR738" s="1058"/>
      <c r="GS738" s="1058"/>
      <c r="GT738" s="1058"/>
      <c r="GU738" s="1058"/>
      <c r="GV738" s="1058"/>
      <c r="GW738" s="1058"/>
      <c r="GX738" s="1058"/>
      <c r="GY738" s="1058"/>
      <c r="GZ738" s="1058"/>
      <c r="HA738" s="1058"/>
      <c r="HB738" s="1058"/>
      <c r="HC738" s="1058"/>
      <c r="HD738" s="1058"/>
      <c r="HE738" s="1058"/>
      <c r="HF738" s="1058"/>
      <c r="HG738" s="1058"/>
      <c r="HH738" s="1058"/>
      <c r="HI738" s="1058"/>
      <c r="HJ738" s="1058"/>
      <c r="HK738" s="1058"/>
      <c r="HL738" s="1058"/>
      <c r="HM738" s="1058"/>
      <c r="HN738" s="1058"/>
      <c r="HO738" s="1058"/>
      <c r="HP738" s="1058"/>
      <c r="HQ738" s="1058"/>
      <c r="HR738" s="1058"/>
      <c r="HS738" s="1058"/>
      <c r="HT738" s="1058"/>
      <c r="HU738" s="1058"/>
      <c r="HV738" s="1058"/>
      <c r="HW738" s="1058"/>
      <c r="HX738" s="1058"/>
      <c r="HY738" s="1058"/>
      <c r="HZ738" s="1058"/>
      <c r="IA738" s="1058"/>
      <c r="IB738" s="1058"/>
      <c r="IC738" s="1058"/>
      <c r="ID738" s="1058"/>
      <c r="IE738" s="1058"/>
      <c r="IF738" s="1058"/>
      <c r="IG738" s="1058"/>
      <c r="IH738" s="1058"/>
      <c r="II738" s="1058"/>
      <c r="IJ738" s="1058"/>
      <c r="IK738" s="1058"/>
      <c r="IL738" s="1058"/>
      <c r="IM738" s="1058"/>
      <c r="IN738" s="1058"/>
      <c r="IO738" s="1058"/>
      <c r="IP738" s="1058"/>
      <c r="IQ738" s="1058"/>
      <c r="IR738" s="1058"/>
    </row>
    <row r="739" spans="1:252">
      <c r="A739" s="1455"/>
      <c r="B739" s="1444" t="s">
        <v>1560</v>
      </c>
      <c r="C739" s="1419"/>
      <c r="D739" s="703"/>
      <c r="E739" s="1424"/>
      <c r="F739" s="1532"/>
      <c r="G739" s="1466"/>
      <c r="H739" s="1058"/>
      <c r="I739" s="1058"/>
      <c r="J739" s="1058"/>
      <c r="K739" s="1058"/>
      <c r="L739" s="1058"/>
      <c r="M739" s="1058"/>
      <c r="N739" s="1058"/>
      <c r="O739" s="1058"/>
      <c r="P739" s="1058"/>
      <c r="Q739" s="1058"/>
      <c r="R739" s="1058"/>
      <c r="S739" s="1058"/>
      <c r="T739" s="1058"/>
      <c r="U739" s="1058"/>
      <c r="V739" s="1058"/>
      <c r="W739" s="1058"/>
      <c r="X739" s="1058"/>
      <c r="Y739" s="1058"/>
      <c r="Z739" s="1058"/>
      <c r="AA739" s="1058"/>
      <c r="AB739" s="1058"/>
      <c r="AC739" s="1058"/>
      <c r="AD739" s="1058"/>
      <c r="AE739" s="1058"/>
      <c r="AF739" s="1058"/>
      <c r="AG739" s="1058"/>
      <c r="AH739" s="1058"/>
      <c r="AI739" s="1058"/>
      <c r="AJ739" s="1058"/>
      <c r="AK739" s="1058"/>
      <c r="AL739" s="1058"/>
      <c r="AM739" s="1058"/>
      <c r="AN739" s="1058"/>
      <c r="AO739" s="1058"/>
      <c r="AP739" s="1058"/>
      <c r="AQ739" s="1058"/>
      <c r="AR739" s="1058"/>
      <c r="AS739" s="1058"/>
      <c r="AT739" s="1058"/>
      <c r="AU739" s="1058"/>
      <c r="AV739" s="1058"/>
      <c r="AW739" s="1058"/>
      <c r="AX739" s="1058"/>
      <c r="AY739" s="1058"/>
      <c r="AZ739" s="1058"/>
      <c r="BA739" s="1058"/>
      <c r="BB739" s="1058"/>
      <c r="BC739" s="1058"/>
      <c r="BD739" s="1058"/>
      <c r="BE739" s="1058"/>
      <c r="BF739" s="1058"/>
      <c r="BG739" s="1058"/>
      <c r="BH739" s="1058"/>
      <c r="BI739" s="1058"/>
      <c r="BJ739" s="1058"/>
      <c r="BK739" s="1058"/>
      <c r="BL739" s="1058"/>
      <c r="BM739" s="1058"/>
      <c r="BN739" s="1058"/>
      <c r="BO739" s="1058"/>
      <c r="BP739" s="1058"/>
      <c r="BQ739" s="1058"/>
      <c r="BR739" s="1058"/>
      <c r="BS739" s="1058"/>
      <c r="BT739" s="1058"/>
      <c r="BU739" s="1058"/>
      <c r="BV739" s="1058"/>
      <c r="BW739" s="1058"/>
      <c r="BX739" s="1058"/>
      <c r="BY739" s="1058"/>
      <c r="BZ739" s="1058"/>
      <c r="CA739" s="1058"/>
      <c r="CB739" s="1058"/>
      <c r="CC739" s="1058"/>
      <c r="CD739" s="1058"/>
      <c r="CE739" s="1058"/>
      <c r="CF739" s="1058"/>
      <c r="CG739" s="1058"/>
      <c r="CH739" s="1058"/>
      <c r="CI739" s="1058"/>
      <c r="CJ739" s="1058"/>
      <c r="CK739" s="1058"/>
      <c r="CL739" s="1058"/>
      <c r="CM739" s="1058"/>
      <c r="CN739" s="1058"/>
      <c r="CO739" s="1058"/>
      <c r="CP739" s="1058"/>
      <c r="CQ739" s="1058"/>
      <c r="CR739" s="1058"/>
      <c r="CS739" s="1058"/>
      <c r="CT739" s="1058"/>
      <c r="CU739" s="1058"/>
      <c r="CV739" s="1058"/>
      <c r="CW739" s="1058"/>
      <c r="CX739" s="1058"/>
      <c r="CY739" s="1058"/>
      <c r="CZ739" s="1058"/>
      <c r="DA739" s="1058"/>
      <c r="DB739" s="1058"/>
      <c r="DC739" s="1058"/>
      <c r="DD739" s="1058"/>
      <c r="DE739" s="1058"/>
      <c r="DF739" s="1058"/>
      <c r="DG739" s="1058"/>
      <c r="DH739" s="1058"/>
      <c r="DI739" s="1058"/>
      <c r="DJ739" s="1058"/>
      <c r="DK739" s="1058"/>
      <c r="DL739" s="1058"/>
      <c r="DM739" s="1058"/>
      <c r="DN739" s="1058"/>
      <c r="DO739" s="1058"/>
      <c r="DP739" s="1058"/>
      <c r="DQ739" s="1058"/>
      <c r="DR739" s="1058"/>
      <c r="DS739" s="1058"/>
      <c r="DT739" s="1058"/>
      <c r="DU739" s="1058"/>
      <c r="DV739" s="1058"/>
      <c r="DW739" s="1058"/>
      <c r="DX739" s="1058"/>
      <c r="DY739" s="1058"/>
      <c r="DZ739" s="1058"/>
      <c r="EA739" s="1058"/>
      <c r="EB739" s="1058"/>
      <c r="EC739" s="1058"/>
      <c r="ED739" s="1058"/>
      <c r="EE739" s="1058"/>
      <c r="EF739" s="1058"/>
      <c r="EG739" s="1058"/>
      <c r="EH739" s="1058"/>
      <c r="EI739" s="1058"/>
      <c r="EJ739" s="1058"/>
      <c r="EK739" s="1058"/>
      <c r="EL739" s="1058"/>
      <c r="EM739" s="1058"/>
      <c r="EN739" s="1058"/>
      <c r="EO739" s="1058"/>
      <c r="EP739" s="1058"/>
      <c r="EQ739" s="1058"/>
      <c r="ER739" s="1058"/>
      <c r="ES739" s="1058"/>
      <c r="ET739" s="1058"/>
      <c r="EU739" s="1058"/>
      <c r="EV739" s="1058"/>
      <c r="EW739" s="1058"/>
      <c r="EX739" s="1058"/>
      <c r="EY739" s="1058"/>
      <c r="EZ739" s="1058"/>
      <c r="FA739" s="1058"/>
      <c r="FB739" s="1058"/>
      <c r="FC739" s="1058"/>
      <c r="FD739" s="1058"/>
      <c r="FE739" s="1058"/>
      <c r="FF739" s="1058"/>
      <c r="FG739" s="1058"/>
      <c r="FH739" s="1058"/>
      <c r="FI739" s="1058"/>
      <c r="FJ739" s="1058"/>
      <c r="FK739" s="1058"/>
      <c r="FL739" s="1058"/>
      <c r="FM739" s="1058"/>
      <c r="FN739" s="1058"/>
      <c r="FO739" s="1058"/>
      <c r="FP739" s="1058"/>
      <c r="FQ739" s="1058"/>
      <c r="FR739" s="1058"/>
      <c r="FS739" s="1058"/>
      <c r="FT739" s="1058"/>
      <c r="FU739" s="1058"/>
      <c r="FV739" s="1058"/>
      <c r="FW739" s="1058"/>
      <c r="FX739" s="1058"/>
      <c r="FY739" s="1058"/>
      <c r="FZ739" s="1058"/>
      <c r="GA739" s="1058"/>
      <c r="GB739" s="1058"/>
      <c r="GC739" s="1058"/>
      <c r="GD739" s="1058"/>
      <c r="GE739" s="1058"/>
      <c r="GF739" s="1058"/>
      <c r="GG739" s="1058"/>
      <c r="GH739" s="1058"/>
      <c r="GI739" s="1058"/>
      <c r="GJ739" s="1058"/>
      <c r="GK739" s="1058"/>
      <c r="GL739" s="1058"/>
      <c r="GM739" s="1058"/>
      <c r="GN739" s="1058"/>
      <c r="GO739" s="1058"/>
      <c r="GP739" s="1058"/>
      <c r="GQ739" s="1058"/>
      <c r="GR739" s="1058"/>
      <c r="GS739" s="1058"/>
      <c r="GT739" s="1058"/>
      <c r="GU739" s="1058"/>
      <c r="GV739" s="1058"/>
      <c r="GW739" s="1058"/>
      <c r="GX739" s="1058"/>
      <c r="GY739" s="1058"/>
      <c r="GZ739" s="1058"/>
      <c r="HA739" s="1058"/>
      <c r="HB739" s="1058"/>
      <c r="HC739" s="1058"/>
      <c r="HD739" s="1058"/>
      <c r="HE739" s="1058"/>
      <c r="HF739" s="1058"/>
      <c r="HG739" s="1058"/>
      <c r="HH739" s="1058"/>
      <c r="HI739" s="1058"/>
      <c r="HJ739" s="1058"/>
      <c r="HK739" s="1058"/>
      <c r="HL739" s="1058"/>
      <c r="HM739" s="1058"/>
      <c r="HN739" s="1058"/>
      <c r="HO739" s="1058"/>
      <c r="HP739" s="1058"/>
      <c r="HQ739" s="1058"/>
      <c r="HR739" s="1058"/>
      <c r="HS739" s="1058"/>
      <c r="HT739" s="1058"/>
      <c r="HU739" s="1058"/>
      <c r="HV739" s="1058"/>
      <c r="HW739" s="1058"/>
      <c r="HX739" s="1058"/>
      <c r="HY739" s="1058"/>
      <c r="HZ739" s="1058"/>
      <c r="IA739" s="1058"/>
      <c r="IB739" s="1058"/>
      <c r="IC739" s="1058"/>
      <c r="ID739" s="1058"/>
      <c r="IE739" s="1058"/>
      <c r="IF739" s="1058"/>
      <c r="IG739" s="1058"/>
      <c r="IH739" s="1058"/>
      <c r="II739" s="1058"/>
      <c r="IJ739" s="1058"/>
      <c r="IK739" s="1058"/>
      <c r="IL739" s="1058"/>
      <c r="IM739" s="1058"/>
      <c r="IN739" s="1058"/>
      <c r="IO739" s="1058"/>
      <c r="IP739" s="1058"/>
      <c r="IQ739" s="1058"/>
      <c r="IR739" s="1058"/>
    </row>
    <row r="740" spans="1:252">
      <c r="A740" s="1455"/>
      <c r="B740" s="1444" t="s">
        <v>1566</v>
      </c>
      <c r="C740" s="1419"/>
      <c r="D740" s="703"/>
      <c r="E740" s="1424"/>
      <c r="F740" s="1532"/>
      <c r="G740" s="1466"/>
      <c r="H740" s="1058"/>
      <c r="I740" s="1058"/>
      <c r="J740" s="1058"/>
      <c r="K740" s="1058"/>
      <c r="L740" s="1058"/>
      <c r="M740" s="1058"/>
      <c r="N740" s="1058"/>
      <c r="O740" s="1058"/>
      <c r="P740" s="1058"/>
      <c r="Q740" s="1058"/>
      <c r="R740" s="1058"/>
      <c r="S740" s="1058"/>
      <c r="T740" s="1058"/>
      <c r="U740" s="1058"/>
      <c r="V740" s="1058"/>
      <c r="W740" s="1058"/>
      <c r="X740" s="1058"/>
      <c r="Y740" s="1058"/>
      <c r="Z740" s="1058"/>
      <c r="AA740" s="1058"/>
      <c r="AB740" s="1058"/>
      <c r="AC740" s="1058"/>
      <c r="AD740" s="1058"/>
      <c r="AE740" s="1058"/>
      <c r="AF740" s="1058"/>
      <c r="AG740" s="1058"/>
      <c r="AH740" s="1058"/>
      <c r="AI740" s="1058"/>
      <c r="AJ740" s="1058"/>
      <c r="AK740" s="1058"/>
      <c r="AL740" s="1058"/>
      <c r="AM740" s="1058"/>
      <c r="AN740" s="1058"/>
      <c r="AO740" s="1058"/>
      <c r="AP740" s="1058"/>
      <c r="AQ740" s="1058"/>
      <c r="AR740" s="1058"/>
      <c r="AS740" s="1058"/>
      <c r="AT740" s="1058"/>
      <c r="AU740" s="1058"/>
      <c r="AV740" s="1058"/>
      <c r="AW740" s="1058"/>
      <c r="AX740" s="1058"/>
      <c r="AY740" s="1058"/>
      <c r="AZ740" s="1058"/>
      <c r="BA740" s="1058"/>
      <c r="BB740" s="1058"/>
      <c r="BC740" s="1058"/>
      <c r="BD740" s="1058"/>
      <c r="BE740" s="1058"/>
      <c r="BF740" s="1058"/>
      <c r="BG740" s="1058"/>
      <c r="BH740" s="1058"/>
      <c r="BI740" s="1058"/>
      <c r="BJ740" s="1058"/>
      <c r="BK740" s="1058"/>
      <c r="BL740" s="1058"/>
      <c r="BM740" s="1058"/>
      <c r="BN740" s="1058"/>
      <c r="BO740" s="1058"/>
      <c r="BP740" s="1058"/>
      <c r="BQ740" s="1058"/>
      <c r="BR740" s="1058"/>
      <c r="BS740" s="1058"/>
      <c r="BT740" s="1058"/>
      <c r="BU740" s="1058"/>
      <c r="BV740" s="1058"/>
      <c r="BW740" s="1058"/>
      <c r="BX740" s="1058"/>
      <c r="BY740" s="1058"/>
      <c r="BZ740" s="1058"/>
      <c r="CA740" s="1058"/>
      <c r="CB740" s="1058"/>
      <c r="CC740" s="1058"/>
      <c r="CD740" s="1058"/>
      <c r="CE740" s="1058"/>
      <c r="CF740" s="1058"/>
      <c r="CG740" s="1058"/>
      <c r="CH740" s="1058"/>
      <c r="CI740" s="1058"/>
      <c r="CJ740" s="1058"/>
      <c r="CK740" s="1058"/>
      <c r="CL740" s="1058"/>
      <c r="CM740" s="1058"/>
      <c r="CN740" s="1058"/>
      <c r="CO740" s="1058"/>
      <c r="CP740" s="1058"/>
      <c r="CQ740" s="1058"/>
      <c r="CR740" s="1058"/>
      <c r="CS740" s="1058"/>
      <c r="CT740" s="1058"/>
      <c r="CU740" s="1058"/>
      <c r="CV740" s="1058"/>
      <c r="CW740" s="1058"/>
      <c r="CX740" s="1058"/>
      <c r="CY740" s="1058"/>
      <c r="CZ740" s="1058"/>
      <c r="DA740" s="1058"/>
      <c r="DB740" s="1058"/>
      <c r="DC740" s="1058"/>
      <c r="DD740" s="1058"/>
      <c r="DE740" s="1058"/>
      <c r="DF740" s="1058"/>
      <c r="DG740" s="1058"/>
      <c r="DH740" s="1058"/>
      <c r="DI740" s="1058"/>
      <c r="DJ740" s="1058"/>
      <c r="DK740" s="1058"/>
      <c r="DL740" s="1058"/>
      <c r="DM740" s="1058"/>
      <c r="DN740" s="1058"/>
      <c r="DO740" s="1058"/>
      <c r="DP740" s="1058"/>
      <c r="DQ740" s="1058"/>
      <c r="DR740" s="1058"/>
      <c r="DS740" s="1058"/>
      <c r="DT740" s="1058"/>
      <c r="DU740" s="1058"/>
      <c r="DV740" s="1058"/>
      <c r="DW740" s="1058"/>
      <c r="DX740" s="1058"/>
      <c r="DY740" s="1058"/>
      <c r="DZ740" s="1058"/>
      <c r="EA740" s="1058"/>
      <c r="EB740" s="1058"/>
      <c r="EC740" s="1058"/>
      <c r="ED740" s="1058"/>
      <c r="EE740" s="1058"/>
      <c r="EF740" s="1058"/>
      <c r="EG740" s="1058"/>
      <c r="EH740" s="1058"/>
      <c r="EI740" s="1058"/>
      <c r="EJ740" s="1058"/>
      <c r="EK740" s="1058"/>
      <c r="EL740" s="1058"/>
      <c r="EM740" s="1058"/>
      <c r="EN740" s="1058"/>
      <c r="EO740" s="1058"/>
      <c r="EP740" s="1058"/>
      <c r="EQ740" s="1058"/>
      <c r="ER740" s="1058"/>
      <c r="ES740" s="1058"/>
      <c r="ET740" s="1058"/>
      <c r="EU740" s="1058"/>
      <c r="EV740" s="1058"/>
      <c r="EW740" s="1058"/>
      <c r="EX740" s="1058"/>
      <c r="EY740" s="1058"/>
      <c r="EZ740" s="1058"/>
      <c r="FA740" s="1058"/>
      <c r="FB740" s="1058"/>
      <c r="FC740" s="1058"/>
      <c r="FD740" s="1058"/>
      <c r="FE740" s="1058"/>
      <c r="FF740" s="1058"/>
      <c r="FG740" s="1058"/>
      <c r="FH740" s="1058"/>
      <c r="FI740" s="1058"/>
      <c r="FJ740" s="1058"/>
      <c r="FK740" s="1058"/>
      <c r="FL740" s="1058"/>
      <c r="FM740" s="1058"/>
      <c r="FN740" s="1058"/>
      <c r="FO740" s="1058"/>
      <c r="FP740" s="1058"/>
      <c r="FQ740" s="1058"/>
      <c r="FR740" s="1058"/>
      <c r="FS740" s="1058"/>
      <c r="FT740" s="1058"/>
      <c r="FU740" s="1058"/>
      <c r="FV740" s="1058"/>
      <c r="FW740" s="1058"/>
      <c r="FX740" s="1058"/>
      <c r="FY740" s="1058"/>
      <c r="FZ740" s="1058"/>
      <c r="GA740" s="1058"/>
      <c r="GB740" s="1058"/>
      <c r="GC740" s="1058"/>
      <c r="GD740" s="1058"/>
      <c r="GE740" s="1058"/>
      <c r="GF740" s="1058"/>
      <c r="GG740" s="1058"/>
      <c r="GH740" s="1058"/>
      <c r="GI740" s="1058"/>
      <c r="GJ740" s="1058"/>
      <c r="GK740" s="1058"/>
      <c r="GL740" s="1058"/>
      <c r="GM740" s="1058"/>
      <c r="GN740" s="1058"/>
      <c r="GO740" s="1058"/>
      <c r="GP740" s="1058"/>
      <c r="GQ740" s="1058"/>
      <c r="GR740" s="1058"/>
      <c r="GS740" s="1058"/>
      <c r="GT740" s="1058"/>
      <c r="GU740" s="1058"/>
      <c r="GV740" s="1058"/>
      <c r="GW740" s="1058"/>
      <c r="GX740" s="1058"/>
      <c r="GY740" s="1058"/>
      <c r="GZ740" s="1058"/>
      <c r="HA740" s="1058"/>
      <c r="HB740" s="1058"/>
      <c r="HC740" s="1058"/>
      <c r="HD740" s="1058"/>
      <c r="HE740" s="1058"/>
      <c r="HF740" s="1058"/>
      <c r="HG740" s="1058"/>
      <c r="HH740" s="1058"/>
      <c r="HI740" s="1058"/>
      <c r="HJ740" s="1058"/>
      <c r="HK740" s="1058"/>
      <c r="HL740" s="1058"/>
      <c r="HM740" s="1058"/>
      <c r="HN740" s="1058"/>
      <c r="HO740" s="1058"/>
      <c r="HP740" s="1058"/>
      <c r="HQ740" s="1058"/>
      <c r="HR740" s="1058"/>
      <c r="HS740" s="1058"/>
      <c r="HT740" s="1058"/>
      <c r="HU740" s="1058"/>
      <c r="HV740" s="1058"/>
      <c r="HW740" s="1058"/>
      <c r="HX740" s="1058"/>
      <c r="HY740" s="1058"/>
      <c r="HZ740" s="1058"/>
      <c r="IA740" s="1058"/>
      <c r="IB740" s="1058"/>
      <c r="IC740" s="1058"/>
      <c r="ID740" s="1058"/>
      <c r="IE740" s="1058"/>
      <c r="IF740" s="1058"/>
      <c r="IG740" s="1058"/>
      <c r="IH740" s="1058"/>
      <c r="II740" s="1058"/>
      <c r="IJ740" s="1058"/>
      <c r="IK740" s="1058"/>
      <c r="IL740" s="1058"/>
      <c r="IM740" s="1058"/>
      <c r="IN740" s="1058"/>
      <c r="IO740" s="1058"/>
      <c r="IP740" s="1058"/>
      <c r="IQ740" s="1058"/>
      <c r="IR740" s="1058"/>
    </row>
    <row r="741" spans="1:252">
      <c r="A741" s="1455"/>
      <c r="B741" s="1444" t="s">
        <v>1559</v>
      </c>
      <c r="C741" s="1419"/>
      <c r="D741" s="703"/>
      <c r="E741" s="1424"/>
      <c r="F741" s="1532"/>
      <c r="G741" s="1466"/>
      <c r="H741" s="1058"/>
      <c r="I741" s="1058"/>
      <c r="J741" s="1058"/>
      <c r="K741" s="1058"/>
      <c r="L741" s="1058"/>
      <c r="M741" s="1058"/>
      <c r="N741" s="1058"/>
      <c r="O741" s="1058"/>
      <c r="P741" s="1058"/>
      <c r="Q741" s="1058"/>
      <c r="R741" s="1058"/>
      <c r="S741" s="1058"/>
      <c r="T741" s="1058"/>
      <c r="U741" s="1058"/>
      <c r="V741" s="1058"/>
      <c r="W741" s="1058"/>
      <c r="X741" s="1058"/>
      <c r="Y741" s="1058"/>
      <c r="Z741" s="1058"/>
      <c r="AA741" s="1058"/>
      <c r="AB741" s="1058"/>
      <c r="AC741" s="1058"/>
      <c r="AD741" s="1058"/>
      <c r="AE741" s="1058"/>
      <c r="AF741" s="1058"/>
      <c r="AG741" s="1058"/>
      <c r="AH741" s="1058"/>
      <c r="AI741" s="1058"/>
      <c r="AJ741" s="1058"/>
      <c r="AK741" s="1058"/>
      <c r="AL741" s="1058"/>
      <c r="AM741" s="1058"/>
      <c r="AN741" s="1058"/>
      <c r="AO741" s="1058"/>
      <c r="AP741" s="1058"/>
      <c r="AQ741" s="1058"/>
      <c r="AR741" s="1058"/>
      <c r="AS741" s="1058"/>
      <c r="AT741" s="1058"/>
      <c r="AU741" s="1058"/>
      <c r="AV741" s="1058"/>
      <c r="AW741" s="1058"/>
      <c r="AX741" s="1058"/>
      <c r="AY741" s="1058"/>
      <c r="AZ741" s="1058"/>
      <c r="BA741" s="1058"/>
      <c r="BB741" s="1058"/>
      <c r="BC741" s="1058"/>
      <c r="BD741" s="1058"/>
      <c r="BE741" s="1058"/>
      <c r="BF741" s="1058"/>
      <c r="BG741" s="1058"/>
      <c r="BH741" s="1058"/>
      <c r="BI741" s="1058"/>
      <c r="BJ741" s="1058"/>
      <c r="BK741" s="1058"/>
      <c r="BL741" s="1058"/>
      <c r="BM741" s="1058"/>
      <c r="BN741" s="1058"/>
      <c r="BO741" s="1058"/>
      <c r="BP741" s="1058"/>
      <c r="BQ741" s="1058"/>
      <c r="BR741" s="1058"/>
      <c r="BS741" s="1058"/>
      <c r="BT741" s="1058"/>
      <c r="BU741" s="1058"/>
      <c r="BV741" s="1058"/>
      <c r="BW741" s="1058"/>
      <c r="BX741" s="1058"/>
      <c r="BY741" s="1058"/>
      <c r="BZ741" s="1058"/>
      <c r="CA741" s="1058"/>
      <c r="CB741" s="1058"/>
      <c r="CC741" s="1058"/>
      <c r="CD741" s="1058"/>
      <c r="CE741" s="1058"/>
      <c r="CF741" s="1058"/>
      <c r="CG741" s="1058"/>
      <c r="CH741" s="1058"/>
      <c r="CI741" s="1058"/>
      <c r="CJ741" s="1058"/>
      <c r="CK741" s="1058"/>
      <c r="CL741" s="1058"/>
      <c r="CM741" s="1058"/>
      <c r="CN741" s="1058"/>
      <c r="CO741" s="1058"/>
      <c r="CP741" s="1058"/>
      <c r="CQ741" s="1058"/>
      <c r="CR741" s="1058"/>
      <c r="CS741" s="1058"/>
      <c r="CT741" s="1058"/>
      <c r="CU741" s="1058"/>
      <c r="CV741" s="1058"/>
      <c r="CW741" s="1058"/>
      <c r="CX741" s="1058"/>
      <c r="CY741" s="1058"/>
      <c r="CZ741" s="1058"/>
      <c r="DA741" s="1058"/>
      <c r="DB741" s="1058"/>
      <c r="DC741" s="1058"/>
      <c r="DD741" s="1058"/>
      <c r="DE741" s="1058"/>
      <c r="DF741" s="1058"/>
      <c r="DG741" s="1058"/>
      <c r="DH741" s="1058"/>
      <c r="DI741" s="1058"/>
      <c r="DJ741" s="1058"/>
      <c r="DK741" s="1058"/>
      <c r="DL741" s="1058"/>
      <c r="DM741" s="1058"/>
      <c r="DN741" s="1058"/>
      <c r="DO741" s="1058"/>
      <c r="DP741" s="1058"/>
      <c r="DQ741" s="1058"/>
      <c r="DR741" s="1058"/>
      <c r="DS741" s="1058"/>
      <c r="DT741" s="1058"/>
      <c r="DU741" s="1058"/>
      <c r="DV741" s="1058"/>
      <c r="DW741" s="1058"/>
      <c r="DX741" s="1058"/>
      <c r="DY741" s="1058"/>
      <c r="DZ741" s="1058"/>
      <c r="EA741" s="1058"/>
      <c r="EB741" s="1058"/>
      <c r="EC741" s="1058"/>
      <c r="ED741" s="1058"/>
      <c r="EE741" s="1058"/>
      <c r="EF741" s="1058"/>
      <c r="EG741" s="1058"/>
      <c r="EH741" s="1058"/>
      <c r="EI741" s="1058"/>
      <c r="EJ741" s="1058"/>
      <c r="EK741" s="1058"/>
      <c r="EL741" s="1058"/>
      <c r="EM741" s="1058"/>
      <c r="EN741" s="1058"/>
      <c r="EO741" s="1058"/>
      <c r="EP741" s="1058"/>
      <c r="EQ741" s="1058"/>
      <c r="ER741" s="1058"/>
      <c r="ES741" s="1058"/>
      <c r="ET741" s="1058"/>
      <c r="EU741" s="1058"/>
      <c r="EV741" s="1058"/>
      <c r="EW741" s="1058"/>
      <c r="EX741" s="1058"/>
      <c r="EY741" s="1058"/>
      <c r="EZ741" s="1058"/>
      <c r="FA741" s="1058"/>
      <c r="FB741" s="1058"/>
      <c r="FC741" s="1058"/>
      <c r="FD741" s="1058"/>
      <c r="FE741" s="1058"/>
      <c r="FF741" s="1058"/>
      <c r="FG741" s="1058"/>
      <c r="FH741" s="1058"/>
      <c r="FI741" s="1058"/>
      <c r="FJ741" s="1058"/>
      <c r="FK741" s="1058"/>
      <c r="FL741" s="1058"/>
      <c r="FM741" s="1058"/>
      <c r="FN741" s="1058"/>
      <c r="FO741" s="1058"/>
      <c r="FP741" s="1058"/>
      <c r="FQ741" s="1058"/>
      <c r="FR741" s="1058"/>
      <c r="FS741" s="1058"/>
      <c r="FT741" s="1058"/>
      <c r="FU741" s="1058"/>
      <c r="FV741" s="1058"/>
      <c r="FW741" s="1058"/>
      <c r="FX741" s="1058"/>
      <c r="FY741" s="1058"/>
      <c r="FZ741" s="1058"/>
      <c r="GA741" s="1058"/>
      <c r="GB741" s="1058"/>
      <c r="GC741" s="1058"/>
      <c r="GD741" s="1058"/>
      <c r="GE741" s="1058"/>
      <c r="GF741" s="1058"/>
      <c r="GG741" s="1058"/>
      <c r="GH741" s="1058"/>
      <c r="GI741" s="1058"/>
      <c r="GJ741" s="1058"/>
      <c r="GK741" s="1058"/>
      <c r="GL741" s="1058"/>
      <c r="GM741" s="1058"/>
      <c r="GN741" s="1058"/>
      <c r="GO741" s="1058"/>
      <c r="GP741" s="1058"/>
      <c r="GQ741" s="1058"/>
      <c r="GR741" s="1058"/>
      <c r="GS741" s="1058"/>
      <c r="GT741" s="1058"/>
      <c r="GU741" s="1058"/>
      <c r="GV741" s="1058"/>
      <c r="GW741" s="1058"/>
      <c r="GX741" s="1058"/>
      <c r="GY741" s="1058"/>
      <c r="GZ741" s="1058"/>
      <c r="HA741" s="1058"/>
      <c r="HB741" s="1058"/>
      <c r="HC741" s="1058"/>
      <c r="HD741" s="1058"/>
      <c r="HE741" s="1058"/>
      <c r="HF741" s="1058"/>
      <c r="HG741" s="1058"/>
      <c r="HH741" s="1058"/>
      <c r="HI741" s="1058"/>
      <c r="HJ741" s="1058"/>
      <c r="HK741" s="1058"/>
      <c r="HL741" s="1058"/>
      <c r="HM741" s="1058"/>
      <c r="HN741" s="1058"/>
      <c r="HO741" s="1058"/>
      <c r="HP741" s="1058"/>
      <c r="HQ741" s="1058"/>
      <c r="HR741" s="1058"/>
      <c r="HS741" s="1058"/>
      <c r="HT741" s="1058"/>
      <c r="HU741" s="1058"/>
      <c r="HV741" s="1058"/>
      <c r="HW741" s="1058"/>
      <c r="HX741" s="1058"/>
      <c r="HY741" s="1058"/>
      <c r="HZ741" s="1058"/>
      <c r="IA741" s="1058"/>
      <c r="IB741" s="1058"/>
      <c r="IC741" s="1058"/>
      <c r="ID741" s="1058"/>
      <c r="IE741" s="1058"/>
      <c r="IF741" s="1058"/>
      <c r="IG741" s="1058"/>
      <c r="IH741" s="1058"/>
      <c r="II741" s="1058"/>
      <c r="IJ741" s="1058"/>
      <c r="IK741" s="1058"/>
      <c r="IL741" s="1058"/>
      <c r="IM741" s="1058"/>
      <c r="IN741" s="1058"/>
      <c r="IO741" s="1058"/>
      <c r="IP741" s="1058"/>
      <c r="IQ741" s="1058"/>
      <c r="IR741" s="1058"/>
    </row>
    <row r="742" spans="1:252">
      <c r="A742" s="1455"/>
      <c r="B742" s="1467"/>
      <c r="C742" s="1419"/>
      <c r="D742" s="703" t="s">
        <v>856</v>
      </c>
      <c r="E742" s="1424">
        <v>1</v>
      </c>
      <c r="F742" s="1528"/>
      <c r="G742" s="1230">
        <f>+F742*E742</f>
        <v>0</v>
      </c>
      <c r="H742" s="1058"/>
      <c r="I742" s="1058"/>
      <c r="J742" s="1058"/>
      <c r="K742" s="1058"/>
      <c r="L742" s="1058"/>
      <c r="M742" s="1058"/>
      <c r="N742" s="1058"/>
      <c r="O742" s="1058"/>
      <c r="P742" s="1058"/>
      <c r="Q742" s="1058"/>
      <c r="R742" s="1058"/>
      <c r="S742" s="1058"/>
      <c r="T742" s="1058"/>
      <c r="U742" s="1058"/>
      <c r="V742" s="1058"/>
      <c r="W742" s="1058"/>
      <c r="X742" s="1058"/>
      <c r="Y742" s="1058"/>
      <c r="Z742" s="1058"/>
      <c r="AA742" s="1058"/>
      <c r="AB742" s="1058"/>
      <c r="AC742" s="1058"/>
      <c r="AD742" s="1058"/>
      <c r="AE742" s="1058"/>
      <c r="AF742" s="1058"/>
      <c r="AG742" s="1058"/>
      <c r="AH742" s="1058"/>
      <c r="AI742" s="1058"/>
      <c r="AJ742" s="1058"/>
      <c r="AK742" s="1058"/>
      <c r="AL742" s="1058"/>
      <c r="AM742" s="1058"/>
      <c r="AN742" s="1058"/>
      <c r="AO742" s="1058"/>
      <c r="AP742" s="1058"/>
      <c r="AQ742" s="1058"/>
      <c r="AR742" s="1058"/>
      <c r="AS742" s="1058"/>
      <c r="AT742" s="1058"/>
      <c r="AU742" s="1058"/>
      <c r="AV742" s="1058"/>
      <c r="AW742" s="1058"/>
      <c r="AX742" s="1058"/>
      <c r="AY742" s="1058"/>
      <c r="AZ742" s="1058"/>
      <c r="BA742" s="1058"/>
      <c r="BB742" s="1058"/>
      <c r="BC742" s="1058"/>
      <c r="BD742" s="1058"/>
      <c r="BE742" s="1058"/>
      <c r="BF742" s="1058"/>
      <c r="BG742" s="1058"/>
      <c r="BH742" s="1058"/>
      <c r="BI742" s="1058"/>
      <c r="BJ742" s="1058"/>
      <c r="BK742" s="1058"/>
      <c r="BL742" s="1058"/>
      <c r="BM742" s="1058"/>
      <c r="BN742" s="1058"/>
      <c r="BO742" s="1058"/>
      <c r="BP742" s="1058"/>
      <c r="BQ742" s="1058"/>
      <c r="BR742" s="1058"/>
      <c r="BS742" s="1058"/>
      <c r="BT742" s="1058"/>
      <c r="BU742" s="1058"/>
      <c r="BV742" s="1058"/>
      <c r="BW742" s="1058"/>
      <c r="BX742" s="1058"/>
      <c r="BY742" s="1058"/>
      <c r="BZ742" s="1058"/>
      <c r="CA742" s="1058"/>
      <c r="CB742" s="1058"/>
      <c r="CC742" s="1058"/>
      <c r="CD742" s="1058"/>
      <c r="CE742" s="1058"/>
      <c r="CF742" s="1058"/>
      <c r="CG742" s="1058"/>
      <c r="CH742" s="1058"/>
      <c r="CI742" s="1058"/>
      <c r="CJ742" s="1058"/>
      <c r="CK742" s="1058"/>
      <c r="CL742" s="1058"/>
      <c r="CM742" s="1058"/>
      <c r="CN742" s="1058"/>
      <c r="CO742" s="1058"/>
      <c r="CP742" s="1058"/>
      <c r="CQ742" s="1058"/>
      <c r="CR742" s="1058"/>
      <c r="CS742" s="1058"/>
      <c r="CT742" s="1058"/>
      <c r="CU742" s="1058"/>
      <c r="CV742" s="1058"/>
      <c r="CW742" s="1058"/>
      <c r="CX742" s="1058"/>
      <c r="CY742" s="1058"/>
      <c r="CZ742" s="1058"/>
      <c r="DA742" s="1058"/>
      <c r="DB742" s="1058"/>
      <c r="DC742" s="1058"/>
      <c r="DD742" s="1058"/>
      <c r="DE742" s="1058"/>
      <c r="DF742" s="1058"/>
      <c r="DG742" s="1058"/>
      <c r="DH742" s="1058"/>
      <c r="DI742" s="1058"/>
      <c r="DJ742" s="1058"/>
      <c r="DK742" s="1058"/>
      <c r="DL742" s="1058"/>
      <c r="DM742" s="1058"/>
      <c r="DN742" s="1058"/>
      <c r="DO742" s="1058"/>
      <c r="DP742" s="1058"/>
      <c r="DQ742" s="1058"/>
      <c r="DR742" s="1058"/>
      <c r="DS742" s="1058"/>
      <c r="DT742" s="1058"/>
      <c r="DU742" s="1058"/>
      <c r="DV742" s="1058"/>
      <c r="DW742" s="1058"/>
      <c r="DX742" s="1058"/>
      <c r="DY742" s="1058"/>
      <c r="DZ742" s="1058"/>
      <c r="EA742" s="1058"/>
      <c r="EB742" s="1058"/>
      <c r="EC742" s="1058"/>
      <c r="ED742" s="1058"/>
      <c r="EE742" s="1058"/>
      <c r="EF742" s="1058"/>
      <c r="EG742" s="1058"/>
      <c r="EH742" s="1058"/>
      <c r="EI742" s="1058"/>
      <c r="EJ742" s="1058"/>
      <c r="EK742" s="1058"/>
      <c r="EL742" s="1058"/>
      <c r="EM742" s="1058"/>
      <c r="EN742" s="1058"/>
      <c r="EO742" s="1058"/>
      <c r="EP742" s="1058"/>
      <c r="EQ742" s="1058"/>
      <c r="ER742" s="1058"/>
      <c r="ES742" s="1058"/>
      <c r="ET742" s="1058"/>
      <c r="EU742" s="1058"/>
      <c r="EV742" s="1058"/>
      <c r="EW742" s="1058"/>
      <c r="EX742" s="1058"/>
      <c r="EY742" s="1058"/>
      <c r="EZ742" s="1058"/>
      <c r="FA742" s="1058"/>
      <c r="FB742" s="1058"/>
      <c r="FC742" s="1058"/>
      <c r="FD742" s="1058"/>
      <c r="FE742" s="1058"/>
      <c r="FF742" s="1058"/>
      <c r="FG742" s="1058"/>
      <c r="FH742" s="1058"/>
      <c r="FI742" s="1058"/>
      <c r="FJ742" s="1058"/>
      <c r="FK742" s="1058"/>
      <c r="FL742" s="1058"/>
      <c r="FM742" s="1058"/>
      <c r="FN742" s="1058"/>
      <c r="FO742" s="1058"/>
      <c r="FP742" s="1058"/>
      <c r="FQ742" s="1058"/>
      <c r="FR742" s="1058"/>
      <c r="FS742" s="1058"/>
      <c r="FT742" s="1058"/>
      <c r="FU742" s="1058"/>
      <c r="FV742" s="1058"/>
      <c r="FW742" s="1058"/>
      <c r="FX742" s="1058"/>
      <c r="FY742" s="1058"/>
      <c r="FZ742" s="1058"/>
      <c r="GA742" s="1058"/>
      <c r="GB742" s="1058"/>
      <c r="GC742" s="1058"/>
      <c r="GD742" s="1058"/>
      <c r="GE742" s="1058"/>
      <c r="GF742" s="1058"/>
      <c r="GG742" s="1058"/>
      <c r="GH742" s="1058"/>
      <c r="GI742" s="1058"/>
      <c r="GJ742" s="1058"/>
      <c r="GK742" s="1058"/>
      <c r="GL742" s="1058"/>
      <c r="GM742" s="1058"/>
      <c r="GN742" s="1058"/>
      <c r="GO742" s="1058"/>
      <c r="GP742" s="1058"/>
      <c r="GQ742" s="1058"/>
      <c r="GR742" s="1058"/>
      <c r="GS742" s="1058"/>
      <c r="GT742" s="1058"/>
      <c r="GU742" s="1058"/>
      <c r="GV742" s="1058"/>
      <c r="GW742" s="1058"/>
      <c r="GX742" s="1058"/>
      <c r="GY742" s="1058"/>
      <c r="GZ742" s="1058"/>
      <c r="HA742" s="1058"/>
      <c r="HB742" s="1058"/>
      <c r="HC742" s="1058"/>
      <c r="HD742" s="1058"/>
      <c r="HE742" s="1058"/>
      <c r="HF742" s="1058"/>
      <c r="HG742" s="1058"/>
      <c r="HH742" s="1058"/>
      <c r="HI742" s="1058"/>
      <c r="HJ742" s="1058"/>
      <c r="HK742" s="1058"/>
      <c r="HL742" s="1058"/>
      <c r="HM742" s="1058"/>
      <c r="HN742" s="1058"/>
      <c r="HO742" s="1058"/>
      <c r="HP742" s="1058"/>
      <c r="HQ742" s="1058"/>
      <c r="HR742" s="1058"/>
      <c r="HS742" s="1058"/>
      <c r="HT742" s="1058"/>
      <c r="HU742" s="1058"/>
      <c r="HV742" s="1058"/>
      <c r="HW742" s="1058"/>
      <c r="HX742" s="1058"/>
      <c r="HY742" s="1058"/>
      <c r="HZ742" s="1058"/>
      <c r="IA742" s="1058"/>
      <c r="IB742" s="1058"/>
      <c r="IC742" s="1058"/>
      <c r="ID742" s="1058"/>
      <c r="IE742" s="1058"/>
      <c r="IF742" s="1058"/>
      <c r="IG742" s="1058"/>
      <c r="IH742" s="1058"/>
      <c r="II742" s="1058"/>
      <c r="IJ742" s="1058"/>
      <c r="IK742" s="1058"/>
      <c r="IL742" s="1058"/>
      <c r="IM742" s="1058"/>
      <c r="IN742" s="1058"/>
      <c r="IO742" s="1058"/>
      <c r="IP742" s="1058"/>
      <c r="IQ742" s="1058"/>
      <c r="IR742" s="1058"/>
    </row>
    <row r="743" spans="1:252">
      <c r="A743" s="1455"/>
      <c r="B743" s="1467"/>
      <c r="C743" s="1419"/>
      <c r="D743" s="703"/>
      <c r="E743" s="1424"/>
      <c r="F743" s="1532"/>
      <c r="G743" s="1466"/>
      <c r="H743" s="1058"/>
      <c r="I743" s="1058"/>
      <c r="J743" s="1058"/>
      <c r="K743" s="1058"/>
      <c r="L743" s="1058"/>
      <c r="M743" s="1058"/>
      <c r="N743" s="1058"/>
      <c r="O743" s="1058"/>
      <c r="P743" s="1058"/>
      <c r="Q743" s="1058"/>
      <c r="R743" s="1058"/>
      <c r="S743" s="1058"/>
      <c r="T743" s="1058"/>
      <c r="U743" s="1058"/>
      <c r="V743" s="1058"/>
      <c r="W743" s="1058"/>
      <c r="X743" s="1058"/>
      <c r="Y743" s="1058"/>
      <c r="Z743" s="1058"/>
      <c r="AA743" s="1058"/>
      <c r="AB743" s="1058"/>
      <c r="AC743" s="1058"/>
      <c r="AD743" s="1058"/>
      <c r="AE743" s="1058"/>
      <c r="AF743" s="1058"/>
      <c r="AG743" s="1058"/>
      <c r="AH743" s="1058"/>
      <c r="AI743" s="1058"/>
      <c r="AJ743" s="1058"/>
      <c r="AK743" s="1058"/>
      <c r="AL743" s="1058"/>
      <c r="AM743" s="1058"/>
      <c r="AN743" s="1058"/>
      <c r="AO743" s="1058"/>
      <c r="AP743" s="1058"/>
      <c r="AQ743" s="1058"/>
      <c r="AR743" s="1058"/>
      <c r="AS743" s="1058"/>
      <c r="AT743" s="1058"/>
      <c r="AU743" s="1058"/>
      <c r="AV743" s="1058"/>
      <c r="AW743" s="1058"/>
      <c r="AX743" s="1058"/>
      <c r="AY743" s="1058"/>
      <c r="AZ743" s="1058"/>
      <c r="BA743" s="1058"/>
      <c r="BB743" s="1058"/>
      <c r="BC743" s="1058"/>
      <c r="BD743" s="1058"/>
      <c r="BE743" s="1058"/>
      <c r="BF743" s="1058"/>
      <c r="BG743" s="1058"/>
      <c r="BH743" s="1058"/>
      <c r="BI743" s="1058"/>
      <c r="BJ743" s="1058"/>
      <c r="BK743" s="1058"/>
      <c r="BL743" s="1058"/>
      <c r="BM743" s="1058"/>
      <c r="BN743" s="1058"/>
      <c r="BO743" s="1058"/>
      <c r="BP743" s="1058"/>
      <c r="BQ743" s="1058"/>
      <c r="BR743" s="1058"/>
      <c r="BS743" s="1058"/>
      <c r="BT743" s="1058"/>
      <c r="BU743" s="1058"/>
      <c r="BV743" s="1058"/>
      <c r="BW743" s="1058"/>
      <c r="BX743" s="1058"/>
      <c r="BY743" s="1058"/>
      <c r="BZ743" s="1058"/>
      <c r="CA743" s="1058"/>
      <c r="CB743" s="1058"/>
      <c r="CC743" s="1058"/>
      <c r="CD743" s="1058"/>
      <c r="CE743" s="1058"/>
      <c r="CF743" s="1058"/>
      <c r="CG743" s="1058"/>
      <c r="CH743" s="1058"/>
      <c r="CI743" s="1058"/>
      <c r="CJ743" s="1058"/>
      <c r="CK743" s="1058"/>
      <c r="CL743" s="1058"/>
      <c r="CM743" s="1058"/>
      <c r="CN743" s="1058"/>
      <c r="CO743" s="1058"/>
      <c r="CP743" s="1058"/>
      <c r="CQ743" s="1058"/>
      <c r="CR743" s="1058"/>
      <c r="CS743" s="1058"/>
      <c r="CT743" s="1058"/>
      <c r="CU743" s="1058"/>
      <c r="CV743" s="1058"/>
      <c r="CW743" s="1058"/>
      <c r="CX743" s="1058"/>
      <c r="CY743" s="1058"/>
      <c r="CZ743" s="1058"/>
      <c r="DA743" s="1058"/>
      <c r="DB743" s="1058"/>
      <c r="DC743" s="1058"/>
      <c r="DD743" s="1058"/>
      <c r="DE743" s="1058"/>
      <c r="DF743" s="1058"/>
      <c r="DG743" s="1058"/>
      <c r="DH743" s="1058"/>
      <c r="DI743" s="1058"/>
      <c r="DJ743" s="1058"/>
      <c r="DK743" s="1058"/>
      <c r="DL743" s="1058"/>
      <c r="DM743" s="1058"/>
      <c r="DN743" s="1058"/>
      <c r="DO743" s="1058"/>
      <c r="DP743" s="1058"/>
      <c r="DQ743" s="1058"/>
      <c r="DR743" s="1058"/>
      <c r="DS743" s="1058"/>
      <c r="DT743" s="1058"/>
      <c r="DU743" s="1058"/>
      <c r="DV743" s="1058"/>
      <c r="DW743" s="1058"/>
      <c r="DX743" s="1058"/>
      <c r="DY743" s="1058"/>
      <c r="DZ743" s="1058"/>
      <c r="EA743" s="1058"/>
      <c r="EB743" s="1058"/>
      <c r="EC743" s="1058"/>
      <c r="ED743" s="1058"/>
      <c r="EE743" s="1058"/>
      <c r="EF743" s="1058"/>
      <c r="EG743" s="1058"/>
      <c r="EH743" s="1058"/>
      <c r="EI743" s="1058"/>
      <c r="EJ743" s="1058"/>
      <c r="EK743" s="1058"/>
      <c r="EL743" s="1058"/>
      <c r="EM743" s="1058"/>
      <c r="EN743" s="1058"/>
      <c r="EO743" s="1058"/>
      <c r="EP743" s="1058"/>
      <c r="EQ743" s="1058"/>
      <c r="ER743" s="1058"/>
      <c r="ES743" s="1058"/>
      <c r="ET743" s="1058"/>
      <c r="EU743" s="1058"/>
      <c r="EV743" s="1058"/>
      <c r="EW743" s="1058"/>
      <c r="EX743" s="1058"/>
      <c r="EY743" s="1058"/>
      <c r="EZ743" s="1058"/>
      <c r="FA743" s="1058"/>
      <c r="FB743" s="1058"/>
      <c r="FC743" s="1058"/>
      <c r="FD743" s="1058"/>
      <c r="FE743" s="1058"/>
      <c r="FF743" s="1058"/>
      <c r="FG743" s="1058"/>
      <c r="FH743" s="1058"/>
      <c r="FI743" s="1058"/>
      <c r="FJ743" s="1058"/>
      <c r="FK743" s="1058"/>
      <c r="FL743" s="1058"/>
      <c r="FM743" s="1058"/>
      <c r="FN743" s="1058"/>
      <c r="FO743" s="1058"/>
      <c r="FP743" s="1058"/>
      <c r="FQ743" s="1058"/>
      <c r="FR743" s="1058"/>
      <c r="FS743" s="1058"/>
      <c r="FT743" s="1058"/>
      <c r="FU743" s="1058"/>
      <c r="FV743" s="1058"/>
      <c r="FW743" s="1058"/>
      <c r="FX743" s="1058"/>
      <c r="FY743" s="1058"/>
      <c r="FZ743" s="1058"/>
      <c r="GA743" s="1058"/>
      <c r="GB743" s="1058"/>
      <c r="GC743" s="1058"/>
      <c r="GD743" s="1058"/>
      <c r="GE743" s="1058"/>
      <c r="GF743" s="1058"/>
      <c r="GG743" s="1058"/>
      <c r="GH743" s="1058"/>
      <c r="GI743" s="1058"/>
      <c r="GJ743" s="1058"/>
      <c r="GK743" s="1058"/>
      <c r="GL743" s="1058"/>
      <c r="GM743" s="1058"/>
      <c r="GN743" s="1058"/>
      <c r="GO743" s="1058"/>
      <c r="GP743" s="1058"/>
      <c r="GQ743" s="1058"/>
      <c r="GR743" s="1058"/>
      <c r="GS743" s="1058"/>
      <c r="GT743" s="1058"/>
      <c r="GU743" s="1058"/>
      <c r="GV743" s="1058"/>
      <c r="GW743" s="1058"/>
      <c r="GX743" s="1058"/>
      <c r="GY743" s="1058"/>
      <c r="GZ743" s="1058"/>
      <c r="HA743" s="1058"/>
      <c r="HB743" s="1058"/>
      <c r="HC743" s="1058"/>
      <c r="HD743" s="1058"/>
      <c r="HE743" s="1058"/>
      <c r="HF743" s="1058"/>
      <c r="HG743" s="1058"/>
      <c r="HH743" s="1058"/>
      <c r="HI743" s="1058"/>
      <c r="HJ743" s="1058"/>
      <c r="HK743" s="1058"/>
      <c r="HL743" s="1058"/>
      <c r="HM743" s="1058"/>
      <c r="HN743" s="1058"/>
      <c r="HO743" s="1058"/>
      <c r="HP743" s="1058"/>
      <c r="HQ743" s="1058"/>
      <c r="HR743" s="1058"/>
      <c r="HS743" s="1058"/>
      <c r="HT743" s="1058"/>
      <c r="HU743" s="1058"/>
      <c r="HV743" s="1058"/>
      <c r="HW743" s="1058"/>
      <c r="HX743" s="1058"/>
      <c r="HY743" s="1058"/>
      <c r="HZ743" s="1058"/>
      <c r="IA743" s="1058"/>
      <c r="IB743" s="1058"/>
      <c r="IC743" s="1058"/>
      <c r="ID743" s="1058"/>
      <c r="IE743" s="1058"/>
      <c r="IF743" s="1058"/>
      <c r="IG743" s="1058"/>
      <c r="IH743" s="1058"/>
      <c r="II743" s="1058"/>
      <c r="IJ743" s="1058"/>
      <c r="IK743" s="1058"/>
      <c r="IL743" s="1058"/>
      <c r="IM743" s="1058"/>
      <c r="IN743" s="1058"/>
      <c r="IO743" s="1058"/>
      <c r="IP743" s="1058"/>
      <c r="IQ743" s="1058"/>
      <c r="IR743" s="1058"/>
    </row>
    <row r="744" spans="1:252">
      <c r="A744" s="1455" t="s">
        <v>1916</v>
      </c>
      <c r="B744" s="1471" t="s">
        <v>1565</v>
      </c>
      <c r="C744" s="1419"/>
      <c r="D744" s="703"/>
      <c r="E744" s="1424"/>
      <c r="F744" s="1532"/>
      <c r="G744" s="1466"/>
      <c r="H744" s="1058"/>
      <c r="I744" s="1058"/>
      <c r="J744" s="1058"/>
      <c r="K744" s="1058"/>
      <c r="L744" s="1058"/>
      <c r="M744" s="1058"/>
      <c r="N744" s="1058"/>
      <c r="O744" s="1058"/>
      <c r="P744" s="1058"/>
      <c r="Q744" s="1058"/>
      <c r="R744" s="1058"/>
      <c r="S744" s="1058"/>
      <c r="T744" s="1058"/>
      <c r="U744" s="1058"/>
      <c r="V744" s="1058"/>
      <c r="W744" s="1058"/>
      <c r="X744" s="1058"/>
      <c r="Y744" s="1058"/>
      <c r="Z744" s="1058"/>
      <c r="AA744" s="1058"/>
      <c r="AB744" s="1058"/>
      <c r="AC744" s="1058"/>
      <c r="AD744" s="1058"/>
      <c r="AE744" s="1058"/>
      <c r="AF744" s="1058"/>
      <c r="AG744" s="1058"/>
      <c r="AH744" s="1058"/>
      <c r="AI744" s="1058"/>
      <c r="AJ744" s="1058"/>
      <c r="AK744" s="1058"/>
      <c r="AL744" s="1058"/>
      <c r="AM744" s="1058"/>
      <c r="AN744" s="1058"/>
      <c r="AO744" s="1058"/>
      <c r="AP744" s="1058"/>
      <c r="AQ744" s="1058"/>
      <c r="AR744" s="1058"/>
      <c r="AS744" s="1058"/>
      <c r="AT744" s="1058"/>
      <c r="AU744" s="1058"/>
      <c r="AV744" s="1058"/>
      <c r="AW744" s="1058"/>
      <c r="AX744" s="1058"/>
      <c r="AY744" s="1058"/>
      <c r="AZ744" s="1058"/>
      <c r="BA744" s="1058"/>
      <c r="BB744" s="1058"/>
      <c r="BC744" s="1058"/>
      <c r="BD744" s="1058"/>
      <c r="BE744" s="1058"/>
      <c r="BF744" s="1058"/>
      <c r="BG744" s="1058"/>
      <c r="BH744" s="1058"/>
      <c r="BI744" s="1058"/>
      <c r="BJ744" s="1058"/>
      <c r="BK744" s="1058"/>
      <c r="BL744" s="1058"/>
      <c r="BM744" s="1058"/>
      <c r="BN744" s="1058"/>
      <c r="BO744" s="1058"/>
      <c r="BP744" s="1058"/>
      <c r="BQ744" s="1058"/>
      <c r="BR744" s="1058"/>
      <c r="BS744" s="1058"/>
      <c r="BT744" s="1058"/>
      <c r="BU744" s="1058"/>
      <c r="BV744" s="1058"/>
      <c r="BW744" s="1058"/>
      <c r="BX744" s="1058"/>
      <c r="BY744" s="1058"/>
      <c r="BZ744" s="1058"/>
      <c r="CA744" s="1058"/>
      <c r="CB744" s="1058"/>
      <c r="CC744" s="1058"/>
      <c r="CD744" s="1058"/>
      <c r="CE744" s="1058"/>
      <c r="CF744" s="1058"/>
      <c r="CG744" s="1058"/>
      <c r="CH744" s="1058"/>
      <c r="CI744" s="1058"/>
      <c r="CJ744" s="1058"/>
      <c r="CK744" s="1058"/>
      <c r="CL744" s="1058"/>
      <c r="CM744" s="1058"/>
      <c r="CN744" s="1058"/>
      <c r="CO744" s="1058"/>
      <c r="CP744" s="1058"/>
      <c r="CQ744" s="1058"/>
      <c r="CR744" s="1058"/>
      <c r="CS744" s="1058"/>
      <c r="CT744" s="1058"/>
      <c r="CU744" s="1058"/>
      <c r="CV744" s="1058"/>
      <c r="CW744" s="1058"/>
      <c r="CX744" s="1058"/>
      <c r="CY744" s="1058"/>
      <c r="CZ744" s="1058"/>
      <c r="DA744" s="1058"/>
      <c r="DB744" s="1058"/>
      <c r="DC744" s="1058"/>
      <c r="DD744" s="1058"/>
      <c r="DE744" s="1058"/>
      <c r="DF744" s="1058"/>
      <c r="DG744" s="1058"/>
      <c r="DH744" s="1058"/>
      <c r="DI744" s="1058"/>
      <c r="DJ744" s="1058"/>
      <c r="DK744" s="1058"/>
      <c r="DL744" s="1058"/>
      <c r="DM744" s="1058"/>
      <c r="DN744" s="1058"/>
      <c r="DO744" s="1058"/>
      <c r="DP744" s="1058"/>
      <c r="DQ744" s="1058"/>
      <c r="DR744" s="1058"/>
      <c r="DS744" s="1058"/>
      <c r="DT744" s="1058"/>
      <c r="DU744" s="1058"/>
      <c r="DV744" s="1058"/>
      <c r="DW744" s="1058"/>
      <c r="DX744" s="1058"/>
      <c r="DY744" s="1058"/>
      <c r="DZ744" s="1058"/>
      <c r="EA744" s="1058"/>
      <c r="EB744" s="1058"/>
      <c r="EC744" s="1058"/>
      <c r="ED744" s="1058"/>
      <c r="EE744" s="1058"/>
      <c r="EF744" s="1058"/>
      <c r="EG744" s="1058"/>
      <c r="EH744" s="1058"/>
      <c r="EI744" s="1058"/>
      <c r="EJ744" s="1058"/>
      <c r="EK744" s="1058"/>
      <c r="EL744" s="1058"/>
      <c r="EM744" s="1058"/>
      <c r="EN744" s="1058"/>
      <c r="EO744" s="1058"/>
      <c r="EP744" s="1058"/>
      <c r="EQ744" s="1058"/>
      <c r="ER744" s="1058"/>
      <c r="ES744" s="1058"/>
      <c r="ET744" s="1058"/>
      <c r="EU744" s="1058"/>
      <c r="EV744" s="1058"/>
      <c r="EW744" s="1058"/>
      <c r="EX744" s="1058"/>
      <c r="EY744" s="1058"/>
      <c r="EZ744" s="1058"/>
      <c r="FA744" s="1058"/>
      <c r="FB744" s="1058"/>
      <c r="FC744" s="1058"/>
      <c r="FD744" s="1058"/>
      <c r="FE744" s="1058"/>
      <c r="FF744" s="1058"/>
      <c r="FG744" s="1058"/>
      <c r="FH744" s="1058"/>
      <c r="FI744" s="1058"/>
      <c r="FJ744" s="1058"/>
      <c r="FK744" s="1058"/>
      <c r="FL744" s="1058"/>
      <c r="FM744" s="1058"/>
      <c r="FN744" s="1058"/>
      <c r="FO744" s="1058"/>
      <c r="FP744" s="1058"/>
      <c r="FQ744" s="1058"/>
      <c r="FR744" s="1058"/>
      <c r="FS744" s="1058"/>
      <c r="FT744" s="1058"/>
      <c r="FU744" s="1058"/>
      <c r="FV744" s="1058"/>
      <c r="FW744" s="1058"/>
      <c r="FX744" s="1058"/>
      <c r="FY744" s="1058"/>
      <c r="FZ744" s="1058"/>
      <c r="GA744" s="1058"/>
      <c r="GB744" s="1058"/>
      <c r="GC744" s="1058"/>
      <c r="GD744" s="1058"/>
      <c r="GE744" s="1058"/>
      <c r="GF744" s="1058"/>
      <c r="GG744" s="1058"/>
      <c r="GH744" s="1058"/>
      <c r="GI744" s="1058"/>
      <c r="GJ744" s="1058"/>
      <c r="GK744" s="1058"/>
      <c r="GL744" s="1058"/>
      <c r="GM744" s="1058"/>
      <c r="GN744" s="1058"/>
      <c r="GO744" s="1058"/>
      <c r="GP744" s="1058"/>
      <c r="GQ744" s="1058"/>
      <c r="GR744" s="1058"/>
      <c r="GS744" s="1058"/>
      <c r="GT744" s="1058"/>
      <c r="GU744" s="1058"/>
      <c r="GV744" s="1058"/>
      <c r="GW744" s="1058"/>
      <c r="GX744" s="1058"/>
      <c r="GY744" s="1058"/>
      <c r="GZ744" s="1058"/>
      <c r="HA744" s="1058"/>
      <c r="HB744" s="1058"/>
      <c r="HC744" s="1058"/>
      <c r="HD744" s="1058"/>
      <c r="HE744" s="1058"/>
      <c r="HF744" s="1058"/>
      <c r="HG744" s="1058"/>
      <c r="HH744" s="1058"/>
      <c r="HI744" s="1058"/>
      <c r="HJ744" s="1058"/>
      <c r="HK744" s="1058"/>
      <c r="HL744" s="1058"/>
      <c r="HM744" s="1058"/>
      <c r="HN744" s="1058"/>
      <c r="HO744" s="1058"/>
      <c r="HP744" s="1058"/>
      <c r="HQ744" s="1058"/>
      <c r="HR744" s="1058"/>
      <c r="HS744" s="1058"/>
      <c r="HT744" s="1058"/>
      <c r="HU744" s="1058"/>
      <c r="HV744" s="1058"/>
      <c r="HW744" s="1058"/>
      <c r="HX744" s="1058"/>
      <c r="HY744" s="1058"/>
      <c r="HZ744" s="1058"/>
      <c r="IA744" s="1058"/>
      <c r="IB744" s="1058"/>
      <c r="IC744" s="1058"/>
      <c r="ID744" s="1058"/>
      <c r="IE744" s="1058"/>
      <c r="IF744" s="1058"/>
      <c r="IG744" s="1058"/>
      <c r="IH744" s="1058"/>
      <c r="II744" s="1058"/>
      <c r="IJ744" s="1058"/>
      <c r="IK744" s="1058"/>
      <c r="IL744" s="1058"/>
      <c r="IM744" s="1058"/>
      <c r="IN744" s="1058"/>
      <c r="IO744" s="1058"/>
      <c r="IP744" s="1058"/>
      <c r="IQ744" s="1058"/>
      <c r="IR744" s="1058"/>
    </row>
    <row r="745" spans="1:252">
      <c r="A745" s="1455"/>
      <c r="B745" s="1444" t="s">
        <v>1564</v>
      </c>
      <c r="C745" s="1419"/>
      <c r="D745" s="703"/>
      <c r="E745" s="1424"/>
      <c r="F745" s="1532"/>
      <c r="G745" s="1466"/>
      <c r="H745" s="1058"/>
      <c r="I745" s="1058"/>
      <c r="J745" s="1058"/>
      <c r="K745" s="1058"/>
      <c r="L745" s="1058"/>
      <c r="M745" s="1058"/>
      <c r="N745" s="1058"/>
      <c r="O745" s="1058"/>
      <c r="P745" s="1058"/>
      <c r="Q745" s="1058"/>
      <c r="R745" s="1058"/>
      <c r="S745" s="1058"/>
      <c r="T745" s="1058"/>
      <c r="U745" s="1058"/>
      <c r="V745" s="1058"/>
      <c r="W745" s="1058"/>
      <c r="X745" s="1058"/>
      <c r="Y745" s="1058"/>
      <c r="Z745" s="1058"/>
      <c r="AA745" s="1058"/>
      <c r="AB745" s="1058"/>
      <c r="AC745" s="1058"/>
      <c r="AD745" s="1058"/>
      <c r="AE745" s="1058"/>
      <c r="AF745" s="1058"/>
      <c r="AG745" s="1058"/>
      <c r="AH745" s="1058"/>
      <c r="AI745" s="1058"/>
      <c r="AJ745" s="1058"/>
      <c r="AK745" s="1058"/>
      <c r="AL745" s="1058"/>
      <c r="AM745" s="1058"/>
      <c r="AN745" s="1058"/>
      <c r="AO745" s="1058"/>
      <c r="AP745" s="1058"/>
      <c r="AQ745" s="1058"/>
      <c r="AR745" s="1058"/>
      <c r="AS745" s="1058"/>
      <c r="AT745" s="1058"/>
      <c r="AU745" s="1058"/>
      <c r="AV745" s="1058"/>
      <c r="AW745" s="1058"/>
      <c r="AX745" s="1058"/>
      <c r="AY745" s="1058"/>
      <c r="AZ745" s="1058"/>
      <c r="BA745" s="1058"/>
      <c r="BB745" s="1058"/>
      <c r="BC745" s="1058"/>
      <c r="BD745" s="1058"/>
      <c r="BE745" s="1058"/>
      <c r="BF745" s="1058"/>
      <c r="BG745" s="1058"/>
      <c r="BH745" s="1058"/>
      <c r="BI745" s="1058"/>
      <c r="BJ745" s="1058"/>
      <c r="BK745" s="1058"/>
      <c r="BL745" s="1058"/>
      <c r="BM745" s="1058"/>
      <c r="BN745" s="1058"/>
      <c r="BO745" s="1058"/>
      <c r="BP745" s="1058"/>
      <c r="BQ745" s="1058"/>
      <c r="BR745" s="1058"/>
      <c r="BS745" s="1058"/>
      <c r="BT745" s="1058"/>
      <c r="BU745" s="1058"/>
      <c r="BV745" s="1058"/>
      <c r="BW745" s="1058"/>
      <c r="BX745" s="1058"/>
      <c r="BY745" s="1058"/>
      <c r="BZ745" s="1058"/>
      <c r="CA745" s="1058"/>
      <c r="CB745" s="1058"/>
      <c r="CC745" s="1058"/>
      <c r="CD745" s="1058"/>
      <c r="CE745" s="1058"/>
      <c r="CF745" s="1058"/>
      <c r="CG745" s="1058"/>
      <c r="CH745" s="1058"/>
      <c r="CI745" s="1058"/>
      <c r="CJ745" s="1058"/>
      <c r="CK745" s="1058"/>
      <c r="CL745" s="1058"/>
      <c r="CM745" s="1058"/>
      <c r="CN745" s="1058"/>
      <c r="CO745" s="1058"/>
      <c r="CP745" s="1058"/>
      <c r="CQ745" s="1058"/>
      <c r="CR745" s="1058"/>
      <c r="CS745" s="1058"/>
      <c r="CT745" s="1058"/>
      <c r="CU745" s="1058"/>
      <c r="CV745" s="1058"/>
      <c r="CW745" s="1058"/>
      <c r="CX745" s="1058"/>
      <c r="CY745" s="1058"/>
      <c r="CZ745" s="1058"/>
      <c r="DA745" s="1058"/>
      <c r="DB745" s="1058"/>
      <c r="DC745" s="1058"/>
      <c r="DD745" s="1058"/>
      <c r="DE745" s="1058"/>
      <c r="DF745" s="1058"/>
      <c r="DG745" s="1058"/>
      <c r="DH745" s="1058"/>
      <c r="DI745" s="1058"/>
      <c r="DJ745" s="1058"/>
      <c r="DK745" s="1058"/>
      <c r="DL745" s="1058"/>
      <c r="DM745" s="1058"/>
      <c r="DN745" s="1058"/>
      <c r="DO745" s="1058"/>
      <c r="DP745" s="1058"/>
      <c r="DQ745" s="1058"/>
      <c r="DR745" s="1058"/>
      <c r="DS745" s="1058"/>
      <c r="DT745" s="1058"/>
      <c r="DU745" s="1058"/>
      <c r="DV745" s="1058"/>
      <c r="DW745" s="1058"/>
      <c r="DX745" s="1058"/>
      <c r="DY745" s="1058"/>
      <c r="DZ745" s="1058"/>
      <c r="EA745" s="1058"/>
      <c r="EB745" s="1058"/>
      <c r="EC745" s="1058"/>
      <c r="ED745" s="1058"/>
      <c r="EE745" s="1058"/>
      <c r="EF745" s="1058"/>
      <c r="EG745" s="1058"/>
      <c r="EH745" s="1058"/>
      <c r="EI745" s="1058"/>
      <c r="EJ745" s="1058"/>
      <c r="EK745" s="1058"/>
      <c r="EL745" s="1058"/>
      <c r="EM745" s="1058"/>
      <c r="EN745" s="1058"/>
      <c r="EO745" s="1058"/>
      <c r="EP745" s="1058"/>
      <c r="EQ745" s="1058"/>
      <c r="ER745" s="1058"/>
      <c r="ES745" s="1058"/>
      <c r="ET745" s="1058"/>
      <c r="EU745" s="1058"/>
      <c r="EV745" s="1058"/>
      <c r="EW745" s="1058"/>
      <c r="EX745" s="1058"/>
      <c r="EY745" s="1058"/>
      <c r="EZ745" s="1058"/>
      <c r="FA745" s="1058"/>
      <c r="FB745" s="1058"/>
      <c r="FC745" s="1058"/>
      <c r="FD745" s="1058"/>
      <c r="FE745" s="1058"/>
      <c r="FF745" s="1058"/>
      <c r="FG745" s="1058"/>
      <c r="FH745" s="1058"/>
      <c r="FI745" s="1058"/>
      <c r="FJ745" s="1058"/>
      <c r="FK745" s="1058"/>
      <c r="FL745" s="1058"/>
      <c r="FM745" s="1058"/>
      <c r="FN745" s="1058"/>
      <c r="FO745" s="1058"/>
      <c r="FP745" s="1058"/>
      <c r="FQ745" s="1058"/>
      <c r="FR745" s="1058"/>
      <c r="FS745" s="1058"/>
      <c r="FT745" s="1058"/>
      <c r="FU745" s="1058"/>
      <c r="FV745" s="1058"/>
      <c r="FW745" s="1058"/>
      <c r="FX745" s="1058"/>
      <c r="FY745" s="1058"/>
      <c r="FZ745" s="1058"/>
      <c r="GA745" s="1058"/>
      <c r="GB745" s="1058"/>
      <c r="GC745" s="1058"/>
      <c r="GD745" s="1058"/>
      <c r="GE745" s="1058"/>
      <c r="GF745" s="1058"/>
      <c r="GG745" s="1058"/>
      <c r="GH745" s="1058"/>
      <c r="GI745" s="1058"/>
      <c r="GJ745" s="1058"/>
      <c r="GK745" s="1058"/>
      <c r="GL745" s="1058"/>
      <c r="GM745" s="1058"/>
      <c r="GN745" s="1058"/>
      <c r="GO745" s="1058"/>
      <c r="GP745" s="1058"/>
      <c r="GQ745" s="1058"/>
      <c r="GR745" s="1058"/>
      <c r="GS745" s="1058"/>
      <c r="GT745" s="1058"/>
      <c r="GU745" s="1058"/>
      <c r="GV745" s="1058"/>
      <c r="GW745" s="1058"/>
      <c r="GX745" s="1058"/>
      <c r="GY745" s="1058"/>
      <c r="GZ745" s="1058"/>
      <c r="HA745" s="1058"/>
      <c r="HB745" s="1058"/>
      <c r="HC745" s="1058"/>
      <c r="HD745" s="1058"/>
      <c r="HE745" s="1058"/>
      <c r="HF745" s="1058"/>
      <c r="HG745" s="1058"/>
      <c r="HH745" s="1058"/>
      <c r="HI745" s="1058"/>
      <c r="HJ745" s="1058"/>
      <c r="HK745" s="1058"/>
      <c r="HL745" s="1058"/>
      <c r="HM745" s="1058"/>
      <c r="HN745" s="1058"/>
      <c r="HO745" s="1058"/>
      <c r="HP745" s="1058"/>
      <c r="HQ745" s="1058"/>
      <c r="HR745" s="1058"/>
      <c r="HS745" s="1058"/>
      <c r="HT745" s="1058"/>
      <c r="HU745" s="1058"/>
      <c r="HV745" s="1058"/>
      <c r="HW745" s="1058"/>
      <c r="HX745" s="1058"/>
      <c r="HY745" s="1058"/>
      <c r="HZ745" s="1058"/>
      <c r="IA745" s="1058"/>
      <c r="IB745" s="1058"/>
      <c r="IC745" s="1058"/>
      <c r="ID745" s="1058"/>
      <c r="IE745" s="1058"/>
      <c r="IF745" s="1058"/>
      <c r="IG745" s="1058"/>
      <c r="IH745" s="1058"/>
      <c r="II745" s="1058"/>
      <c r="IJ745" s="1058"/>
      <c r="IK745" s="1058"/>
      <c r="IL745" s="1058"/>
      <c r="IM745" s="1058"/>
      <c r="IN745" s="1058"/>
      <c r="IO745" s="1058"/>
      <c r="IP745" s="1058"/>
      <c r="IQ745" s="1058"/>
      <c r="IR745" s="1058"/>
    </row>
    <row r="746" spans="1:252">
      <c r="A746" s="1455"/>
      <c r="B746" s="1444" t="s">
        <v>1563</v>
      </c>
      <c r="C746" s="1419"/>
      <c r="D746" s="703"/>
      <c r="E746" s="1424"/>
      <c r="F746" s="1532"/>
      <c r="G746" s="1466"/>
      <c r="H746" s="1058"/>
      <c r="I746" s="1058"/>
      <c r="J746" s="1058"/>
      <c r="K746" s="1058"/>
      <c r="L746" s="1058"/>
      <c r="M746" s="1058"/>
      <c r="N746" s="1058"/>
      <c r="O746" s="1058"/>
      <c r="P746" s="1058"/>
      <c r="Q746" s="1058"/>
      <c r="R746" s="1058"/>
      <c r="S746" s="1058"/>
      <c r="T746" s="1058"/>
      <c r="U746" s="1058"/>
      <c r="V746" s="1058"/>
      <c r="W746" s="1058"/>
      <c r="X746" s="1058"/>
      <c r="Y746" s="1058"/>
      <c r="Z746" s="1058"/>
      <c r="AA746" s="1058"/>
      <c r="AB746" s="1058"/>
      <c r="AC746" s="1058"/>
      <c r="AD746" s="1058"/>
      <c r="AE746" s="1058"/>
      <c r="AF746" s="1058"/>
      <c r="AG746" s="1058"/>
      <c r="AH746" s="1058"/>
      <c r="AI746" s="1058"/>
      <c r="AJ746" s="1058"/>
      <c r="AK746" s="1058"/>
      <c r="AL746" s="1058"/>
      <c r="AM746" s="1058"/>
      <c r="AN746" s="1058"/>
      <c r="AO746" s="1058"/>
      <c r="AP746" s="1058"/>
      <c r="AQ746" s="1058"/>
      <c r="AR746" s="1058"/>
      <c r="AS746" s="1058"/>
      <c r="AT746" s="1058"/>
      <c r="AU746" s="1058"/>
      <c r="AV746" s="1058"/>
      <c r="AW746" s="1058"/>
      <c r="AX746" s="1058"/>
      <c r="AY746" s="1058"/>
      <c r="AZ746" s="1058"/>
      <c r="BA746" s="1058"/>
      <c r="BB746" s="1058"/>
      <c r="BC746" s="1058"/>
      <c r="BD746" s="1058"/>
      <c r="BE746" s="1058"/>
      <c r="BF746" s="1058"/>
      <c r="BG746" s="1058"/>
      <c r="BH746" s="1058"/>
      <c r="BI746" s="1058"/>
      <c r="BJ746" s="1058"/>
      <c r="BK746" s="1058"/>
      <c r="BL746" s="1058"/>
      <c r="BM746" s="1058"/>
      <c r="BN746" s="1058"/>
      <c r="BO746" s="1058"/>
      <c r="BP746" s="1058"/>
      <c r="BQ746" s="1058"/>
      <c r="BR746" s="1058"/>
      <c r="BS746" s="1058"/>
      <c r="BT746" s="1058"/>
      <c r="BU746" s="1058"/>
      <c r="BV746" s="1058"/>
      <c r="BW746" s="1058"/>
      <c r="BX746" s="1058"/>
      <c r="BY746" s="1058"/>
      <c r="BZ746" s="1058"/>
      <c r="CA746" s="1058"/>
      <c r="CB746" s="1058"/>
      <c r="CC746" s="1058"/>
      <c r="CD746" s="1058"/>
      <c r="CE746" s="1058"/>
      <c r="CF746" s="1058"/>
      <c r="CG746" s="1058"/>
      <c r="CH746" s="1058"/>
      <c r="CI746" s="1058"/>
      <c r="CJ746" s="1058"/>
      <c r="CK746" s="1058"/>
      <c r="CL746" s="1058"/>
      <c r="CM746" s="1058"/>
      <c r="CN746" s="1058"/>
      <c r="CO746" s="1058"/>
      <c r="CP746" s="1058"/>
      <c r="CQ746" s="1058"/>
      <c r="CR746" s="1058"/>
      <c r="CS746" s="1058"/>
      <c r="CT746" s="1058"/>
      <c r="CU746" s="1058"/>
      <c r="CV746" s="1058"/>
      <c r="CW746" s="1058"/>
      <c r="CX746" s="1058"/>
      <c r="CY746" s="1058"/>
      <c r="CZ746" s="1058"/>
      <c r="DA746" s="1058"/>
      <c r="DB746" s="1058"/>
      <c r="DC746" s="1058"/>
      <c r="DD746" s="1058"/>
      <c r="DE746" s="1058"/>
      <c r="DF746" s="1058"/>
      <c r="DG746" s="1058"/>
      <c r="DH746" s="1058"/>
      <c r="DI746" s="1058"/>
      <c r="DJ746" s="1058"/>
      <c r="DK746" s="1058"/>
      <c r="DL746" s="1058"/>
      <c r="DM746" s="1058"/>
      <c r="DN746" s="1058"/>
      <c r="DO746" s="1058"/>
      <c r="DP746" s="1058"/>
      <c r="DQ746" s="1058"/>
      <c r="DR746" s="1058"/>
      <c r="DS746" s="1058"/>
      <c r="DT746" s="1058"/>
      <c r="DU746" s="1058"/>
      <c r="DV746" s="1058"/>
      <c r="DW746" s="1058"/>
      <c r="DX746" s="1058"/>
      <c r="DY746" s="1058"/>
      <c r="DZ746" s="1058"/>
      <c r="EA746" s="1058"/>
      <c r="EB746" s="1058"/>
      <c r="EC746" s="1058"/>
      <c r="ED746" s="1058"/>
      <c r="EE746" s="1058"/>
      <c r="EF746" s="1058"/>
      <c r="EG746" s="1058"/>
      <c r="EH746" s="1058"/>
      <c r="EI746" s="1058"/>
      <c r="EJ746" s="1058"/>
      <c r="EK746" s="1058"/>
      <c r="EL746" s="1058"/>
      <c r="EM746" s="1058"/>
      <c r="EN746" s="1058"/>
      <c r="EO746" s="1058"/>
      <c r="EP746" s="1058"/>
      <c r="EQ746" s="1058"/>
      <c r="ER746" s="1058"/>
      <c r="ES746" s="1058"/>
      <c r="ET746" s="1058"/>
      <c r="EU746" s="1058"/>
      <c r="EV746" s="1058"/>
      <c r="EW746" s="1058"/>
      <c r="EX746" s="1058"/>
      <c r="EY746" s="1058"/>
      <c r="EZ746" s="1058"/>
      <c r="FA746" s="1058"/>
      <c r="FB746" s="1058"/>
      <c r="FC746" s="1058"/>
      <c r="FD746" s="1058"/>
      <c r="FE746" s="1058"/>
      <c r="FF746" s="1058"/>
      <c r="FG746" s="1058"/>
      <c r="FH746" s="1058"/>
      <c r="FI746" s="1058"/>
      <c r="FJ746" s="1058"/>
      <c r="FK746" s="1058"/>
      <c r="FL746" s="1058"/>
      <c r="FM746" s="1058"/>
      <c r="FN746" s="1058"/>
      <c r="FO746" s="1058"/>
      <c r="FP746" s="1058"/>
      <c r="FQ746" s="1058"/>
      <c r="FR746" s="1058"/>
      <c r="FS746" s="1058"/>
      <c r="FT746" s="1058"/>
      <c r="FU746" s="1058"/>
      <c r="FV746" s="1058"/>
      <c r="FW746" s="1058"/>
      <c r="FX746" s="1058"/>
      <c r="FY746" s="1058"/>
      <c r="FZ746" s="1058"/>
      <c r="GA746" s="1058"/>
      <c r="GB746" s="1058"/>
      <c r="GC746" s="1058"/>
      <c r="GD746" s="1058"/>
      <c r="GE746" s="1058"/>
      <c r="GF746" s="1058"/>
      <c r="GG746" s="1058"/>
      <c r="GH746" s="1058"/>
      <c r="GI746" s="1058"/>
      <c r="GJ746" s="1058"/>
      <c r="GK746" s="1058"/>
      <c r="GL746" s="1058"/>
      <c r="GM746" s="1058"/>
      <c r="GN746" s="1058"/>
      <c r="GO746" s="1058"/>
      <c r="GP746" s="1058"/>
      <c r="GQ746" s="1058"/>
      <c r="GR746" s="1058"/>
      <c r="GS746" s="1058"/>
      <c r="GT746" s="1058"/>
      <c r="GU746" s="1058"/>
      <c r="GV746" s="1058"/>
      <c r="GW746" s="1058"/>
      <c r="GX746" s="1058"/>
      <c r="GY746" s="1058"/>
      <c r="GZ746" s="1058"/>
      <c r="HA746" s="1058"/>
      <c r="HB746" s="1058"/>
      <c r="HC746" s="1058"/>
      <c r="HD746" s="1058"/>
      <c r="HE746" s="1058"/>
      <c r="HF746" s="1058"/>
      <c r="HG746" s="1058"/>
      <c r="HH746" s="1058"/>
      <c r="HI746" s="1058"/>
      <c r="HJ746" s="1058"/>
      <c r="HK746" s="1058"/>
      <c r="HL746" s="1058"/>
      <c r="HM746" s="1058"/>
      <c r="HN746" s="1058"/>
      <c r="HO746" s="1058"/>
      <c r="HP746" s="1058"/>
      <c r="HQ746" s="1058"/>
      <c r="HR746" s="1058"/>
      <c r="HS746" s="1058"/>
      <c r="HT746" s="1058"/>
      <c r="HU746" s="1058"/>
      <c r="HV746" s="1058"/>
      <c r="HW746" s="1058"/>
      <c r="HX746" s="1058"/>
      <c r="HY746" s="1058"/>
      <c r="HZ746" s="1058"/>
      <c r="IA746" s="1058"/>
      <c r="IB746" s="1058"/>
      <c r="IC746" s="1058"/>
      <c r="ID746" s="1058"/>
      <c r="IE746" s="1058"/>
      <c r="IF746" s="1058"/>
      <c r="IG746" s="1058"/>
      <c r="IH746" s="1058"/>
      <c r="II746" s="1058"/>
      <c r="IJ746" s="1058"/>
      <c r="IK746" s="1058"/>
      <c r="IL746" s="1058"/>
      <c r="IM746" s="1058"/>
      <c r="IN746" s="1058"/>
      <c r="IO746" s="1058"/>
      <c r="IP746" s="1058"/>
      <c r="IQ746" s="1058"/>
      <c r="IR746" s="1058"/>
    </row>
    <row r="747" spans="1:252">
      <c r="A747" s="1455"/>
      <c r="B747" s="1444" t="s">
        <v>1562</v>
      </c>
      <c r="C747" s="1419"/>
      <c r="D747" s="703"/>
      <c r="E747" s="1424"/>
      <c r="F747" s="1532"/>
      <c r="G747" s="1466"/>
      <c r="H747" s="1058"/>
      <c r="I747" s="1058"/>
      <c r="J747" s="1058"/>
      <c r="K747" s="1058"/>
      <c r="L747" s="1058"/>
      <c r="M747" s="1058"/>
      <c r="N747" s="1058"/>
      <c r="O747" s="1058"/>
      <c r="P747" s="1058"/>
      <c r="Q747" s="1058"/>
      <c r="R747" s="1058"/>
      <c r="S747" s="1058"/>
      <c r="T747" s="1058"/>
      <c r="U747" s="1058"/>
      <c r="V747" s="1058"/>
      <c r="W747" s="1058"/>
      <c r="X747" s="1058"/>
      <c r="Y747" s="1058"/>
      <c r="Z747" s="1058"/>
      <c r="AA747" s="1058"/>
      <c r="AB747" s="1058"/>
      <c r="AC747" s="1058"/>
      <c r="AD747" s="1058"/>
      <c r="AE747" s="1058"/>
      <c r="AF747" s="1058"/>
      <c r="AG747" s="1058"/>
      <c r="AH747" s="1058"/>
      <c r="AI747" s="1058"/>
      <c r="AJ747" s="1058"/>
      <c r="AK747" s="1058"/>
      <c r="AL747" s="1058"/>
      <c r="AM747" s="1058"/>
      <c r="AN747" s="1058"/>
      <c r="AO747" s="1058"/>
      <c r="AP747" s="1058"/>
      <c r="AQ747" s="1058"/>
      <c r="AR747" s="1058"/>
      <c r="AS747" s="1058"/>
      <c r="AT747" s="1058"/>
      <c r="AU747" s="1058"/>
      <c r="AV747" s="1058"/>
      <c r="AW747" s="1058"/>
      <c r="AX747" s="1058"/>
      <c r="AY747" s="1058"/>
      <c r="AZ747" s="1058"/>
      <c r="BA747" s="1058"/>
      <c r="BB747" s="1058"/>
      <c r="BC747" s="1058"/>
      <c r="BD747" s="1058"/>
      <c r="BE747" s="1058"/>
      <c r="BF747" s="1058"/>
      <c r="BG747" s="1058"/>
      <c r="BH747" s="1058"/>
      <c r="BI747" s="1058"/>
      <c r="BJ747" s="1058"/>
      <c r="BK747" s="1058"/>
      <c r="BL747" s="1058"/>
      <c r="BM747" s="1058"/>
      <c r="BN747" s="1058"/>
      <c r="BO747" s="1058"/>
      <c r="BP747" s="1058"/>
      <c r="BQ747" s="1058"/>
      <c r="BR747" s="1058"/>
      <c r="BS747" s="1058"/>
      <c r="BT747" s="1058"/>
      <c r="BU747" s="1058"/>
      <c r="BV747" s="1058"/>
      <c r="BW747" s="1058"/>
      <c r="BX747" s="1058"/>
      <c r="BY747" s="1058"/>
      <c r="BZ747" s="1058"/>
      <c r="CA747" s="1058"/>
      <c r="CB747" s="1058"/>
      <c r="CC747" s="1058"/>
      <c r="CD747" s="1058"/>
      <c r="CE747" s="1058"/>
      <c r="CF747" s="1058"/>
      <c r="CG747" s="1058"/>
      <c r="CH747" s="1058"/>
      <c r="CI747" s="1058"/>
      <c r="CJ747" s="1058"/>
      <c r="CK747" s="1058"/>
      <c r="CL747" s="1058"/>
      <c r="CM747" s="1058"/>
      <c r="CN747" s="1058"/>
      <c r="CO747" s="1058"/>
      <c r="CP747" s="1058"/>
      <c r="CQ747" s="1058"/>
      <c r="CR747" s="1058"/>
      <c r="CS747" s="1058"/>
      <c r="CT747" s="1058"/>
      <c r="CU747" s="1058"/>
      <c r="CV747" s="1058"/>
      <c r="CW747" s="1058"/>
      <c r="CX747" s="1058"/>
      <c r="CY747" s="1058"/>
      <c r="CZ747" s="1058"/>
      <c r="DA747" s="1058"/>
      <c r="DB747" s="1058"/>
      <c r="DC747" s="1058"/>
      <c r="DD747" s="1058"/>
      <c r="DE747" s="1058"/>
      <c r="DF747" s="1058"/>
      <c r="DG747" s="1058"/>
      <c r="DH747" s="1058"/>
      <c r="DI747" s="1058"/>
      <c r="DJ747" s="1058"/>
      <c r="DK747" s="1058"/>
      <c r="DL747" s="1058"/>
      <c r="DM747" s="1058"/>
      <c r="DN747" s="1058"/>
      <c r="DO747" s="1058"/>
      <c r="DP747" s="1058"/>
      <c r="DQ747" s="1058"/>
      <c r="DR747" s="1058"/>
      <c r="DS747" s="1058"/>
      <c r="DT747" s="1058"/>
      <c r="DU747" s="1058"/>
      <c r="DV747" s="1058"/>
      <c r="DW747" s="1058"/>
      <c r="DX747" s="1058"/>
      <c r="DY747" s="1058"/>
      <c r="DZ747" s="1058"/>
      <c r="EA747" s="1058"/>
      <c r="EB747" s="1058"/>
      <c r="EC747" s="1058"/>
      <c r="ED747" s="1058"/>
      <c r="EE747" s="1058"/>
      <c r="EF747" s="1058"/>
      <c r="EG747" s="1058"/>
      <c r="EH747" s="1058"/>
      <c r="EI747" s="1058"/>
      <c r="EJ747" s="1058"/>
      <c r="EK747" s="1058"/>
      <c r="EL747" s="1058"/>
      <c r="EM747" s="1058"/>
      <c r="EN747" s="1058"/>
      <c r="EO747" s="1058"/>
      <c r="EP747" s="1058"/>
      <c r="EQ747" s="1058"/>
      <c r="ER747" s="1058"/>
      <c r="ES747" s="1058"/>
      <c r="ET747" s="1058"/>
      <c r="EU747" s="1058"/>
      <c r="EV747" s="1058"/>
      <c r="EW747" s="1058"/>
      <c r="EX747" s="1058"/>
      <c r="EY747" s="1058"/>
      <c r="EZ747" s="1058"/>
      <c r="FA747" s="1058"/>
      <c r="FB747" s="1058"/>
      <c r="FC747" s="1058"/>
      <c r="FD747" s="1058"/>
      <c r="FE747" s="1058"/>
      <c r="FF747" s="1058"/>
      <c r="FG747" s="1058"/>
      <c r="FH747" s="1058"/>
      <c r="FI747" s="1058"/>
      <c r="FJ747" s="1058"/>
      <c r="FK747" s="1058"/>
      <c r="FL747" s="1058"/>
      <c r="FM747" s="1058"/>
      <c r="FN747" s="1058"/>
      <c r="FO747" s="1058"/>
      <c r="FP747" s="1058"/>
      <c r="FQ747" s="1058"/>
      <c r="FR747" s="1058"/>
      <c r="FS747" s="1058"/>
      <c r="FT747" s="1058"/>
      <c r="FU747" s="1058"/>
      <c r="FV747" s="1058"/>
      <c r="FW747" s="1058"/>
      <c r="FX747" s="1058"/>
      <c r="FY747" s="1058"/>
      <c r="FZ747" s="1058"/>
      <c r="GA747" s="1058"/>
      <c r="GB747" s="1058"/>
      <c r="GC747" s="1058"/>
      <c r="GD747" s="1058"/>
      <c r="GE747" s="1058"/>
      <c r="GF747" s="1058"/>
      <c r="GG747" s="1058"/>
      <c r="GH747" s="1058"/>
      <c r="GI747" s="1058"/>
      <c r="GJ747" s="1058"/>
      <c r="GK747" s="1058"/>
      <c r="GL747" s="1058"/>
      <c r="GM747" s="1058"/>
      <c r="GN747" s="1058"/>
      <c r="GO747" s="1058"/>
      <c r="GP747" s="1058"/>
      <c r="GQ747" s="1058"/>
      <c r="GR747" s="1058"/>
      <c r="GS747" s="1058"/>
      <c r="GT747" s="1058"/>
      <c r="GU747" s="1058"/>
      <c r="GV747" s="1058"/>
      <c r="GW747" s="1058"/>
      <c r="GX747" s="1058"/>
      <c r="GY747" s="1058"/>
      <c r="GZ747" s="1058"/>
      <c r="HA747" s="1058"/>
      <c r="HB747" s="1058"/>
      <c r="HC747" s="1058"/>
      <c r="HD747" s="1058"/>
      <c r="HE747" s="1058"/>
      <c r="HF747" s="1058"/>
      <c r="HG747" s="1058"/>
      <c r="HH747" s="1058"/>
      <c r="HI747" s="1058"/>
      <c r="HJ747" s="1058"/>
      <c r="HK747" s="1058"/>
      <c r="HL747" s="1058"/>
      <c r="HM747" s="1058"/>
      <c r="HN747" s="1058"/>
      <c r="HO747" s="1058"/>
      <c r="HP747" s="1058"/>
      <c r="HQ747" s="1058"/>
      <c r="HR747" s="1058"/>
      <c r="HS747" s="1058"/>
      <c r="HT747" s="1058"/>
      <c r="HU747" s="1058"/>
      <c r="HV747" s="1058"/>
      <c r="HW747" s="1058"/>
      <c r="HX747" s="1058"/>
      <c r="HY747" s="1058"/>
      <c r="HZ747" s="1058"/>
      <c r="IA747" s="1058"/>
      <c r="IB747" s="1058"/>
      <c r="IC747" s="1058"/>
      <c r="ID747" s="1058"/>
      <c r="IE747" s="1058"/>
      <c r="IF747" s="1058"/>
      <c r="IG747" s="1058"/>
      <c r="IH747" s="1058"/>
      <c r="II747" s="1058"/>
      <c r="IJ747" s="1058"/>
      <c r="IK747" s="1058"/>
      <c r="IL747" s="1058"/>
      <c r="IM747" s="1058"/>
      <c r="IN747" s="1058"/>
      <c r="IO747" s="1058"/>
      <c r="IP747" s="1058"/>
      <c r="IQ747" s="1058"/>
      <c r="IR747" s="1058"/>
    </row>
    <row r="748" spans="1:252">
      <c r="A748" s="1455"/>
      <c r="B748" s="1444" t="s">
        <v>1561</v>
      </c>
      <c r="C748" s="1419"/>
      <c r="D748" s="703"/>
      <c r="E748" s="1424"/>
      <c r="F748" s="1532"/>
      <c r="G748" s="1466"/>
      <c r="H748" s="1058"/>
      <c r="I748" s="1058"/>
      <c r="J748" s="1058"/>
      <c r="K748" s="1058"/>
      <c r="L748" s="1058"/>
      <c r="M748" s="1058"/>
      <c r="N748" s="1058"/>
      <c r="O748" s="1058"/>
      <c r="P748" s="1058"/>
      <c r="Q748" s="1058"/>
      <c r="R748" s="1058"/>
      <c r="S748" s="1058"/>
      <c r="T748" s="1058"/>
      <c r="U748" s="1058"/>
      <c r="V748" s="1058"/>
      <c r="W748" s="1058"/>
      <c r="X748" s="1058"/>
      <c r="Y748" s="1058"/>
      <c r="Z748" s="1058"/>
      <c r="AA748" s="1058"/>
      <c r="AB748" s="1058"/>
      <c r="AC748" s="1058"/>
      <c r="AD748" s="1058"/>
      <c r="AE748" s="1058"/>
      <c r="AF748" s="1058"/>
      <c r="AG748" s="1058"/>
      <c r="AH748" s="1058"/>
      <c r="AI748" s="1058"/>
      <c r="AJ748" s="1058"/>
      <c r="AK748" s="1058"/>
      <c r="AL748" s="1058"/>
      <c r="AM748" s="1058"/>
      <c r="AN748" s="1058"/>
      <c r="AO748" s="1058"/>
      <c r="AP748" s="1058"/>
      <c r="AQ748" s="1058"/>
      <c r="AR748" s="1058"/>
      <c r="AS748" s="1058"/>
      <c r="AT748" s="1058"/>
      <c r="AU748" s="1058"/>
      <c r="AV748" s="1058"/>
      <c r="AW748" s="1058"/>
      <c r="AX748" s="1058"/>
      <c r="AY748" s="1058"/>
      <c r="AZ748" s="1058"/>
      <c r="BA748" s="1058"/>
      <c r="BB748" s="1058"/>
      <c r="BC748" s="1058"/>
      <c r="BD748" s="1058"/>
      <c r="BE748" s="1058"/>
      <c r="BF748" s="1058"/>
      <c r="BG748" s="1058"/>
      <c r="BH748" s="1058"/>
      <c r="BI748" s="1058"/>
      <c r="BJ748" s="1058"/>
      <c r="BK748" s="1058"/>
      <c r="BL748" s="1058"/>
      <c r="BM748" s="1058"/>
      <c r="BN748" s="1058"/>
      <c r="BO748" s="1058"/>
      <c r="BP748" s="1058"/>
      <c r="BQ748" s="1058"/>
      <c r="BR748" s="1058"/>
      <c r="BS748" s="1058"/>
      <c r="BT748" s="1058"/>
      <c r="BU748" s="1058"/>
      <c r="BV748" s="1058"/>
      <c r="BW748" s="1058"/>
      <c r="BX748" s="1058"/>
      <c r="BY748" s="1058"/>
      <c r="BZ748" s="1058"/>
      <c r="CA748" s="1058"/>
      <c r="CB748" s="1058"/>
      <c r="CC748" s="1058"/>
      <c r="CD748" s="1058"/>
      <c r="CE748" s="1058"/>
      <c r="CF748" s="1058"/>
      <c r="CG748" s="1058"/>
      <c r="CH748" s="1058"/>
      <c r="CI748" s="1058"/>
      <c r="CJ748" s="1058"/>
      <c r="CK748" s="1058"/>
      <c r="CL748" s="1058"/>
      <c r="CM748" s="1058"/>
      <c r="CN748" s="1058"/>
      <c r="CO748" s="1058"/>
      <c r="CP748" s="1058"/>
      <c r="CQ748" s="1058"/>
      <c r="CR748" s="1058"/>
      <c r="CS748" s="1058"/>
      <c r="CT748" s="1058"/>
      <c r="CU748" s="1058"/>
      <c r="CV748" s="1058"/>
      <c r="CW748" s="1058"/>
      <c r="CX748" s="1058"/>
      <c r="CY748" s="1058"/>
      <c r="CZ748" s="1058"/>
      <c r="DA748" s="1058"/>
      <c r="DB748" s="1058"/>
      <c r="DC748" s="1058"/>
      <c r="DD748" s="1058"/>
      <c r="DE748" s="1058"/>
      <c r="DF748" s="1058"/>
      <c r="DG748" s="1058"/>
      <c r="DH748" s="1058"/>
      <c r="DI748" s="1058"/>
      <c r="DJ748" s="1058"/>
      <c r="DK748" s="1058"/>
      <c r="DL748" s="1058"/>
      <c r="DM748" s="1058"/>
      <c r="DN748" s="1058"/>
      <c r="DO748" s="1058"/>
      <c r="DP748" s="1058"/>
      <c r="DQ748" s="1058"/>
      <c r="DR748" s="1058"/>
      <c r="DS748" s="1058"/>
      <c r="DT748" s="1058"/>
      <c r="DU748" s="1058"/>
      <c r="DV748" s="1058"/>
      <c r="DW748" s="1058"/>
      <c r="DX748" s="1058"/>
      <c r="DY748" s="1058"/>
      <c r="DZ748" s="1058"/>
      <c r="EA748" s="1058"/>
      <c r="EB748" s="1058"/>
      <c r="EC748" s="1058"/>
      <c r="ED748" s="1058"/>
      <c r="EE748" s="1058"/>
      <c r="EF748" s="1058"/>
      <c r="EG748" s="1058"/>
      <c r="EH748" s="1058"/>
      <c r="EI748" s="1058"/>
      <c r="EJ748" s="1058"/>
      <c r="EK748" s="1058"/>
      <c r="EL748" s="1058"/>
      <c r="EM748" s="1058"/>
      <c r="EN748" s="1058"/>
      <c r="EO748" s="1058"/>
      <c r="EP748" s="1058"/>
      <c r="EQ748" s="1058"/>
      <c r="ER748" s="1058"/>
      <c r="ES748" s="1058"/>
      <c r="ET748" s="1058"/>
      <c r="EU748" s="1058"/>
      <c r="EV748" s="1058"/>
      <c r="EW748" s="1058"/>
      <c r="EX748" s="1058"/>
      <c r="EY748" s="1058"/>
      <c r="EZ748" s="1058"/>
      <c r="FA748" s="1058"/>
      <c r="FB748" s="1058"/>
      <c r="FC748" s="1058"/>
      <c r="FD748" s="1058"/>
      <c r="FE748" s="1058"/>
      <c r="FF748" s="1058"/>
      <c r="FG748" s="1058"/>
      <c r="FH748" s="1058"/>
      <c r="FI748" s="1058"/>
      <c r="FJ748" s="1058"/>
      <c r="FK748" s="1058"/>
      <c r="FL748" s="1058"/>
      <c r="FM748" s="1058"/>
      <c r="FN748" s="1058"/>
      <c r="FO748" s="1058"/>
      <c r="FP748" s="1058"/>
      <c r="FQ748" s="1058"/>
      <c r="FR748" s="1058"/>
      <c r="FS748" s="1058"/>
      <c r="FT748" s="1058"/>
      <c r="FU748" s="1058"/>
      <c r="FV748" s="1058"/>
      <c r="FW748" s="1058"/>
      <c r="FX748" s="1058"/>
      <c r="FY748" s="1058"/>
      <c r="FZ748" s="1058"/>
      <c r="GA748" s="1058"/>
      <c r="GB748" s="1058"/>
      <c r="GC748" s="1058"/>
      <c r="GD748" s="1058"/>
      <c r="GE748" s="1058"/>
      <c r="GF748" s="1058"/>
      <c r="GG748" s="1058"/>
      <c r="GH748" s="1058"/>
      <c r="GI748" s="1058"/>
      <c r="GJ748" s="1058"/>
      <c r="GK748" s="1058"/>
      <c r="GL748" s="1058"/>
      <c r="GM748" s="1058"/>
      <c r="GN748" s="1058"/>
      <c r="GO748" s="1058"/>
      <c r="GP748" s="1058"/>
      <c r="GQ748" s="1058"/>
      <c r="GR748" s="1058"/>
      <c r="GS748" s="1058"/>
      <c r="GT748" s="1058"/>
      <c r="GU748" s="1058"/>
      <c r="GV748" s="1058"/>
      <c r="GW748" s="1058"/>
      <c r="GX748" s="1058"/>
      <c r="GY748" s="1058"/>
      <c r="GZ748" s="1058"/>
      <c r="HA748" s="1058"/>
      <c r="HB748" s="1058"/>
      <c r="HC748" s="1058"/>
      <c r="HD748" s="1058"/>
      <c r="HE748" s="1058"/>
      <c r="HF748" s="1058"/>
      <c r="HG748" s="1058"/>
      <c r="HH748" s="1058"/>
      <c r="HI748" s="1058"/>
      <c r="HJ748" s="1058"/>
      <c r="HK748" s="1058"/>
      <c r="HL748" s="1058"/>
      <c r="HM748" s="1058"/>
      <c r="HN748" s="1058"/>
      <c r="HO748" s="1058"/>
      <c r="HP748" s="1058"/>
      <c r="HQ748" s="1058"/>
      <c r="HR748" s="1058"/>
      <c r="HS748" s="1058"/>
      <c r="HT748" s="1058"/>
      <c r="HU748" s="1058"/>
      <c r="HV748" s="1058"/>
      <c r="HW748" s="1058"/>
      <c r="HX748" s="1058"/>
      <c r="HY748" s="1058"/>
      <c r="HZ748" s="1058"/>
      <c r="IA748" s="1058"/>
      <c r="IB748" s="1058"/>
      <c r="IC748" s="1058"/>
      <c r="ID748" s="1058"/>
      <c r="IE748" s="1058"/>
      <c r="IF748" s="1058"/>
      <c r="IG748" s="1058"/>
      <c r="IH748" s="1058"/>
      <c r="II748" s="1058"/>
      <c r="IJ748" s="1058"/>
      <c r="IK748" s="1058"/>
      <c r="IL748" s="1058"/>
      <c r="IM748" s="1058"/>
      <c r="IN748" s="1058"/>
      <c r="IO748" s="1058"/>
      <c r="IP748" s="1058"/>
      <c r="IQ748" s="1058"/>
      <c r="IR748" s="1058"/>
    </row>
    <row r="749" spans="1:252">
      <c r="A749" s="1455"/>
      <c r="B749" s="1444" t="s">
        <v>1560</v>
      </c>
      <c r="C749" s="1419"/>
      <c r="D749" s="703"/>
      <c r="E749" s="1424"/>
      <c r="F749" s="1532"/>
      <c r="G749" s="1466"/>
      <c r="H749" s="1058"/>
      <c r="I749" s="1058"/>
      <c r="J749" s="1058"/>
      <c r="K749" s="1058"/>
      <c r="L749" s="1058"/>
      <c r="M749" s="1058"/>
      <c r="N749" s="1058"/>
      <c r="O749" s="1058"/>
      <c r="P749" s="1058"/>
      <c r="Q749" s="1058"/>
      <c r="R749" s="1058"/>
      <c r="S749" s="1058"/>
      <c r="T749" s="1058"/>
      <c r="U749" s="1058"/>
      <c r="V749" s="1058"/>
      <c r="W749" s="1058"/>
      <c r="X749" s="1058"/>
      <c r="Y749" s="1058"/>
      <c r="Z749" s="1058"/>
      <c r="AA749" s="1058"/>
      <c r="AB749" s="1058"/>
      <c r="AC749" s="1058"/>
      <c r="AD749" s="1058"/>
      <c r="AE749" s="1058"/>
      <c r="AF749" s="1058"/>
      <c r="AG749" s="1058"/>
      <c r="AH749" s="1058"/>
      <c r="AI749" s="1058"/>
      <c r="AJ749" s="1058"/>
      <c r="AK749" s="1058"/>
      <c r="AL749" s="1058"/>
      <c r="AM749" s="1058"/>
      <c r="AN749" s="1058"/>
      <c r="AO749" s="1058"/>
      <c r="AP749" s="1058"/>
      <c r="AQ749" s="1058"/>
      <c r="AR749" s="1058"/>
      <c r="AS749" s="1058"/>
      <c r="AT749" s="1058"/>
      <c r="AU749" s="1058"/>
      <c r="AV749" s="1058"/>
      <c r="AW749" s="1058"/>
      <c r="AX749" s="1058"/>
      <c r="AY749" s="1058"/>
      <c r="AZ749" s="1058"/>
      <c r="BA749" s="1058"/>
      <c r="BB749" s="1058"/>
      <c r="BC749" s="1058"/>
      <c r="BD749" s="1058"/>
      <c r="BE749" s="1058"/>
      <c r="BF749" s="1058"/>
      <c r="BG749" s="1058"/>
      <c r="BH749" s="1058"/>
      <c r="BI749" s="1058"/>
      <c r="BJ749" s="1058"/>
      <c r="BK749" s="1058"/>
      <c r="BL749" s="1058"/>
      <c r="BM749" s="1058"/>
      <c r="BN749" s="1058"/>
      <c r="BO749" s="1058"/>
      <c r="BP749" s="1058"/>
      <c r="BQ749" s="1058"/>
      <c r="BR749" s="1058"/>
      <c r="BS749" s="1058"/>
      <c r="BT749" s="1058"/>
      <c r="BU749" s="1058"/>
      <c r="BV749" s="1058"/>
      <c r="BW749" s="1058"/>
      <c r="BX749" s="1058"/>
      <c r="BY749" s="1058"/>
      <c r="BZ749" s="1058"/>
      <c r="CA749" s="1058"/>
      <c r="CB749" s="1058"/>
      <c r="CC749" s="1058"/>
      <c r="CD749" s="1058"/>
      <c r="CE749" s="1058"/>
      <c r="CF749" s="1058"/>
      <c r="CG749" s="1058"/>
      <c r="CH749" s="1058"/>
      <c r="CI749" s="1058"/>
      <c r="CJ749" s="1058"/>
      <c r="CK749" s="1058"/>
      <c r="CL749" s="1058"/>
      <c r="CM749" s="1058"/>
      <c r="CN749" s="1058"/>
      <c r="CO749" s="1058"/>
      <c r="CP749" s="1058"/>
      <c r="CQ749" s="1058"/>
      <c r="CR749" s="1058"/>
      <c r="CS749" s="1058"/>
      <c r="CT749" s="1058"/>
      <c r="CU749" s="1058"/>
      <c r="CV749" s="1058"/>
      <c r="CW749" s="1058"/>
      <c r="CX749" s="1058"/>
      <c r="CY749" s="1058"/>
      <c r="CZ749" s="1058"/>
      <c r="DA749" s="1058"/>
      <c r="DB749" s="1058"/>
      <c r="DC749" s="1058"/>
      <c r="DD749" s="1058"/>
      <c r="DE749" s="1058"/>
      <c r="DF749" s="1058"/>
      <c r="DG749" s="1058"/>
      <c r="DH749" s="1058"/>
      <c r="DI749" s="1058"/>
      <c r="DJ749" s="1058"/>
      <c r="DK749" s="1058"/>
      <c r="DL749" s="1058"/>
      <c r="DM749" s="1058"/>
      <c r="DN749" s="1058"/>
      <c r="DO749" s="1058"/>
      <c r="DP749" s="1058"/>
      <c r="DQ749" s="1058"/>
      <c r="DR749" s="1058"/>
      <c r="DS749" s="1058"/>
      <c r="DT749" s="1058"/>
      <c r="DU749" s="1058"/>
      <c r="DV749" s="1058"/>
      <c r="DW749" s="1058"/>
      <c r="DX749" s="1058"/>
      <c r="DY749" s="1058"/>
      <c r="DZ749" s="1058"/>
      <c r="EA749" s="1058"/>
      <c r="EB749" s="1058"/>
      <c r="EC749" s="1058"/>
      <c r="ED749" s="1058"/>
      <c r="EE749" s="1058"/>
      <c r="EF749" s="1058"/>
      <c r="EG749" s="1058"/>
      <c r="EH749" s="1058"/>
      <c r="EI749" s="1058"/>
      <c r="EJ749" s="1058"/>
      <c r="EK749" s="1058"/>
      <c r="EL749" s="1058"/>
      <c r="EM749" s="1058"/>
      <c r="EN749" s="1058"/>
      <c r="EO749" s="1058"/>
      <c r="EP749" s="1058"/>
      <c r="EQ749" s="1058"/>
      <c r="ER749" s="1058"/>
      <c r="ES749" s="1058"/>
      <c r="ET749" s="1058"/>
      <c r="EU749" s="1058"/>
      <c r="EV749" s="1058"/>
      <c r="EW749" s="1058"/>
      <c r="EX749" s="1058"/>
      <c r="EY749" s="1058"/>
      <c r="EZ749" s="1058"/>
      <c r="FA749" s="1058"/>
      <c r="FB749" s="1058"/>
      <c r="FC749" s="1058"/>
      <c r="FD749" s="1058"/>
      <c r="FE749" s="1058"/>
      <c r="FF749" s="1058"/>
      <c r="FG749" s="1058"/>
      <c r="FH749" s="1058"/>
      <c r="FI749" s="1058"/>
      <c r="FJ749" s="1058"/>
      <c r="FK749" s="1058"/>
      <c r="FL749" s="1058"/>
      <c r="FM749" s="1058"/>
      <c r="FN749" s="1058"/>
      <c r="FO749" s="1058"/>
      <c r="FP749" s="1058"/>
      <c r="FQ749" s="1058"/>
      <c r="FR749" s="1058"/>
      <c r="FS749" s="1058"/>
      <c r="FT749" s="1058"/>
      <c r="FU749" s="1058"/>
      <c r="FV749" s="1058"/>
      <c r="FW749" s="1058"/>
      <c r="FX749" s="1058"/>
      <c r="FY749" s="1058"/>
      <c r="FZ749" s="1058"/>
      <c r="GA749" s="1058"/>
      <c r="GB749" s="1058"/>
      <c r="GC749" s="1058"/>
      <c r="GD749" s="1058"/>
      <c r="GE749" s="1058"/>
      <c r="GF749" s="1058"/>
      <c r="GG749" s="1058"/>
      <c r="GH749" s="1058"/>
      <c r="GI749" s="1058"/>
      <c r="GJ749" s="1058"/>
      <c r="GK749" s="1058"/>
      <c r="GL749" s="1058"/>
      <c r="GM749" s="1058"/>
      <c r="GN749" s="1058"/>
      <c r="GO749" s="1058"/>
      <c r="GP749" s="1058"/>
      <c r="GQ749" s="1058"/>
      <c r="GR749" s="1058"/>
      <c r="GS749" s="1058"/>
      <c r="GT749" s="1058"/>
      <c r="GU749" s="1058"/>
      <c r="GV749" s="1058"/>
      <c r="GW749" s="1058"/>
      <c r="GX749" s="1058"/>
      <c r="GY749" s="1058"/>
      <c r="GZ749" s="1058"/>
      <c r="HA749" s="1058"/>
      <c r="HB749" s="1058"/>
      <c r="HC749" s="1058"/>
      <c r="HD749" s="1058"/>
      <c r="HE749" s="1058"/>
      <c r="HF749" s="1058"/>
      <c r="HG749" s="1058"/>
      <c r="HH749" s="1058"/>
      <c r="HI749" s="1058"/>
      <c r="HJ749" s="1058"/>
      <c r="HK749" s="1058"/>
      <c r="HL749" s="1058"/>
      <c r="HM749" s="1058"/>
      <c r="HN749" s="1058"/>
      <c r="HO749" s="1058"/>
      <c r="HP749" s="1058"/>
      <c r="HQ749" s="1058"/>
      <c r="HR749" s="1058"/>
      <c r="HS749" s="1058"/>
      <c r="HT749" s="1058"/>
      <c r="HU749" s="1058"/>
      <c r="HV749" s="1058"/>
      <c r="HW749" s="1058"/>
      <c r="HX749" s="1058"/>
      <c r="HY749" s="1058"/>
      <c r="HZ749" s="1058"/>
      <c r="IA749" s="1058"/>
      <c r="IB749" s="1058"/>
      <c r="IC749" s="1058"/>
      <c r="ID749" s="1058"/>
      <c r="IE749" s="1058"/>
      <c r="IF749" s="1058"/>
      <c r="IG749" s="1058"/>
      <c r="IH749" s="1058"/>
      <c r="II749" s="1058"/>
      <c r="IJ749" s="1058"/>
      <c r="IK749" s="1058"/>
      <c r="IL749" s="1058"/>
      <c r="IM749" s="1058"/>
      <c r="IN749" s="1058"/>
      <c r="IO749" s="1058"/>
      <c r="IP749" s="1058"/>
      <c r="IQ749" s="1058"/>
      <c r="IR749" s="1058"/>
    </row>
    <row r="750" spans="1:252">
      <c r="A750" s="1455"/>
      <c r="B750" s="1444" t="s">
        <v>1559</v>
      </c>
      <c r="C750" s="1419"/>
      <c r="D750" s="703"/>
      <c r="E750" s="1424"/>
      <c r="F750" s="1532"/>
      <c r="G750" s="1466"/>
      <c r="H750" s="1058"/>
      <c r="I750" s="1058"/>
      <c r="J750" s="1058"/>
      <c r="K750" s="1058"/>
      <c r="L750" s="1058"/>
      <c r="M750" s="1058"/>
      <c r="N750" s="1058"/>
      <c r="O750" s="1058"/>
      <c r="P750" s="1058"/>
      <c r="Q750" s="1058"/>
      <c r="R750" s="1058"/>
      <c r="S750" s="1058"/>
      <c r="T750" s="1058"/>
      <c r="U750" s="1058"/>
      <c r="V750" s="1058"/>
      <c r="W750" s="1058"/>
      <c r="X750" s="1058"/>
      <c r="Y750" s="1058"/>
      <c r="Z750" s="1058"/>
      <c r="AA750" s="1058"/>
      <c r="AB750" s="1058"/>
      <c r="AC750" s="1058"/>
      <c r="AD750" s="1058"/>
      <c r="AE750" s="1058"/>
      <c r="AF750" s="1058"/>
      <c r="AG750" s="1058"/>
      <c r="AH750" s="1058"/>
      <c r="AI750" s="1058"/>
      <c r="AJ750" s="1058"/>
      <c r="AK750" s="1058"/>
      <c r="AL750" s="1058"/>
      <c r="AM750" s="1058"/>
      <c r="AN750" s="1058"/>
      <c r="AO750" s="1058"/>
      <c r="AP750" s="1058"/>
      <c r="AQ750" s="1058"/>
      <c r="AR750" s="1058"/>
      <c r="AS750" s="1058"/>
      <c r="AT750" s="1058"/>
      <c r="AU750" s="1058"/>
      <c r="AV750" s="1058"/>
      <c r="AW750" s="1058"/>
      <c r="AX750" s="1058"/>
      <c r="AY750" s="1058"/>
      <c r="AZ750" s="1058"/>
      <c r="BA750" s="1058"/>
      <c r="BB750" s="1058"/>
      <c r="BC750" s="1058"/>
      <c r="BD750" s="1058"/>
      <c r="BE750" s="1058"/>
      <c r="BF750" s="1058"/>
      <c r="BG750" s="1058"/>
      <c r="BH750" s="1058"/>
      <c r="BI750" s="1058"/>
      <c r="BJ750" s="1058"/>
      <c r="BK750" s="1058"/>
      <c r="BL750" s="1058"/>
      <c r="BM750" s="1058"/>
      <c r="BN750" s="1058"/>
      <c r="BO750" s="1058"/>
      <c r="BP750" s="1058"/>
      <c r="BQ750" s="1058"/>
      <c r="BR750" s="1058"/>
      <c r="BS750" s="1058"/>
      <c r="BT750" s="1058"/>
      <c r="BU750" s="1058"/>
      <c r="BV750" s="1058"/>
      <c r="BW750" s="1058"/>
      <c r="BX750" s="1058"/>
      <c r="BY750" s="1058"/>
      <c r="BZ750" s="1058"/>
      <c r="CA750" s="1058"/>
      <c r="CB750" s="1058"/>
      <c r="CC750" s="1058"/>
      <c r="CD750" s="1058"/>
      <c r="CE750" s="1058"/>
      <c r="CF750" s="1058"/>
      <c r="CG750" s="1058"/>
      <c r="CH750" s="1058"/>
      <c r="CI750" s="1058"/>
      <c r="CJ750" s="1058"/>
      <c r="CK750" s="1058"/>
      <c r="CL750" s="1058"/>
      <c r="CM750" s="1058"/>
      <c r="CN750" s="1058"/>
      <c r="CO750" s="1058"/>
      <c r="CP750" s="1058"/>
      <c r="CQ750" s="1058"/>
      <c r="CR750" s="1058"/>
      <c r="CS750" s="1058"/>
      <c r="CT750" s="1058"/>
      <c r="CU750" s="1058"/>
      <c r="CV750" s="1058"/>
      <c r="CW750" s="1058"/>
      <c r="CX750" s="1058"/>
      <c r="CY750" s="1058"/>
      <c r="CZ750" s="1058"/>
      <c r="DA750" s="1058"/>
      <c r="DB750" s="1058"/>
      <c r="DC750" s="1058"/>
      <c r="DD750" s="1058"/>
      <c r="DE750" s="1058"/>
      <c r="DF750" s="1058"/>
      <c r="DG750" s="1058"/>
      <c r="DH750" s="1058"/>
      <c r="DI750" s="1058"/>
      <c r="DJ750" s="1058"/>
      <c r="DK750" s="1058"/>
      <c r="DL750" s="1058"/>
      <c r="DM750" s="1058"/>
      <c r="DN750" s="1058"/>
      <c r="DO750" s="1058"/>
      <c r="DP750" s="1058"/>
      <c r="DQ750" s="1058"/>
      <c r="DR750" s="1058"/>
      <c r="DS750" s="1058"/>
      <c r="DT750" s="1058"/>
      <c r="DU750" s="1058"/>
      <c r="DV750" s="1058"/>
      <c r="DW750" s="1058"/>
      <c r="DX750" s="1058"/>
      <c r="DY750" s="1058"/>
      <c r="DZ750" s="1058"/>
      <c r="EA750" s="1058"/>
      <c r="EB750" s="1058"/>
      <c r="EC750" s="1058"/>
      <c r="ED750" s="1058"/>
      <c r="EE750" s="1058"/>
      <c r="EF750" s="1058"/>
      <c r="EG750" s="1058"/>
      <c r="EH750" s="1058"/>
      <c r="EI750" s="1058"/>
      <c r="EJ750" s="1058"/>
      <c r="EK750" s="1058"/>
      <c r="EL750" s="1058"/>
      <c r="EM750" s="1058"/>
      <c r="EN750" s="1058"/>
      <c r="EO750" s="1058"/>
      <c r="EP750" s="1058"/>
      <c r="EQ750" s="1058"/>
      <c r="ER750" s="1058"/>
      <c r="ES750" s="1058"/>
      <c r="ET750" s="1058"/>
      <c r="EU750" s="1058"/>
      <c r="EV750" s="1058"/>
      <c r="EW750" s="1058"/>
      <c r="EX750" s="1058"/>
      <c r="EY750" s="1058"/>
      <c r="EZ750" s="1058"/>
      <c r="FA750" s="1058"/>
      <c r="FB750" s="1058"/>
      <c r="FC750" s="1058"/>
      <c r="FD750" s="1058"/>
      <c r="FE750" s="1058"/>
      <c r="FF750" s="1058"/>
      <c r="FG750" s="1058"/>
      <c r="FH750" s="1058"/>
      <c r="FI750" s="1058"/>
      <c r="FJ750" s="1058"/>
      <c r="FK750" s="1058"/>
      <c r="FL750" s="1058"/>
      <c r="FM750" s="1058"/>
      <c r="FN750" s="1058"/>
      <c r="FO750" s="1058"/>
      <c r="FP750" s="1058"/>
      <c r="FQ750" s="1058"/>
      <c r="FR750" s="1058"/>
      <c r="FS750" s="1058"/>
      <c r="FT750" s="1058"/>
      <c r="FU750" s="1058"/>
      <c r="FV750" s="1058"/>
      <c r="FW750" s="1058"/>
      <c r="FX750" s="1058"/>
      <c r="FY750" s="1058"/>
      <c r="FZ750" s="1058"/>
      <c r="GA750" s="1058"/>
      <c r="GB750" s="1058"/>
      <c r="GC750" s="1058"/>
      <c r="GD750" s="1058"/>
      <c r="GE750" s="1058"/>
      <c r="GF750" s="1058"/>
      <c r="GG750" s="1058"/>
      <c r="GH750" s="1058"/>
      <c r="GI750" s="1058"/>
      <c r="GJ750" s="1058"/>
      <c r="GK750" s="1058"/>
      <c r="GL750" s="1058"/>
      <c r="GM750" s="1058"/>
      <c r="GN750" s="1058"/>
      <c r="GO750" s="1058"/>
      <c r="GP750" s="1058"/>
      <c r="GQ750" s="1058"/>
      <c r="GR750" s="1058"/>
      <c r="GS750" s="1058"/>
      <c r="GT750" s="1058"/>
      <c r="GU750" s="1058"/>
      <c r="GV750" s="1058"/>
      <c r="GW750" s="1058"/>
      <c r="GX750" s="1058"/>
      <c r="GY750" s="1058"/>
      <c r="GZ750" s="1058"/>
      <c r="HA750" s="1058"/>
      <c r="HB750" s="1058"/>
      <c r="HC750" s="1058"/>
      <c r="HD750" s="1058"/>
      <c r="HE750" s="1058"/>
      <c r="HF750" s="1058"/>
      <c r="HG750" s="1058"/>
      <c r="HH750" s="1058"/>
      <c r="HI750" s="1058"/>
      <c r="HJ750" s="1058"/>
      <c r="HK750" s="1058"/>
      <c r="HL750" s="1058"/>
      <c r="HM750" s="1058"/>
      <c r="HN750" s="1058"/>
      <c r="HO750" s="1058"/>
      <c r="HP750" s="1058"/>
      <c r="HQ750" s="1058"/>
      <c r="HR750" s="1058"/>
      <c r="HS750" s="1058"/>
      <c r="HT750" s="1058"/>
      <c r="HU750" s="1058"/>
      <c r="HV750" s="1058"/>
      <c r="HW750" s="1058"/>
      <c r="HX750" s="1058"/>
      <c r="HY750" s="1058"/>
      <c r="HZ750" s="1058"/>
      <c r="IA750" s="1058"/>
      <c r="IB750" s="1058"/>
      <c r="IC750" s="1058"/>
      <c r="ID750" s="1058"/>
      <c r="IE750" s="1058"/>
      <c r="IF750" s="1058"/>
      <c r="IG750" s="1058"/>
      <c r="IH750" s="1058"/>
      <c r="II750" s="1058"/>
      <c r="IJ750" s="1058"/>
      <c r="IK750" s="1058"/>
      <c r="IL750" s="1058"/>
      <c r="IM750" s="1058"/>
      <c r="IN750" s="1058"/>
      <c r="IO750" s="1058"/>
      <c r="IP750" s="1058"/>
      <c r="IQ750" s="1058"/>
      <c r="IR750" s="1058"/>
    </row>
    <row r="751" spans="1:252">
      <c r="A751" s="1455"/>
      <c r="B751" s="1467"/>
      <c r="C751" s="1419"/>
      <c r="D751" s="703" t="s">
        <v>856</v>
      </c>
      <c r="E751" s="1424">
        <v>1</v>
      </c>
      <c r="F751" s="1528"/>
      <c r="G751" s="1230">
        <f>+F751*E751</f>
        <v>0</v>
      </c>
      <c r="H751" s="1058"/>
      <c r="I751" s="1058"/>
      <c r="J751" s="1058"/>
      <c r="K751" s="1058"/>
      <c r="L751" s="1058"/>
      <c r="M751" s="1058"/>
      <c r="N751" s="1058"/>
      <c r="O751" s="1058"/>
      <c r="P751" s="1058"/>
      <c r="Q751" s="1058"/>
      <c r="R751" s="1058"/>
      <c r="S751" s="1058"/>
      <c r="T751" s="1058"/>
      <c r="U751" s="1058"/>
      <c r="V751" s="1058"/>
      <c r="W751" s="1058"/>
      <c r="X751" s="1058"/>
      <c r="Y751" s="1058"/>
      <c r="Z751" s="1058"/>
      <c r="AA751" s="1058"/>
      <c r="AB751" s="1058"/>
      <c r="AC751" s="1058"/>
      <c r="AD751" s="1058"/>
      <c r="AE751" s="1058"/>
      <c r="AF751" s="1058"/>
      <c r="AG751" s="1058"/>
      <c r="AH751" s="1058"/>
      <c r="AI751" s="1058"/>
      <c r="AJ751" s="1058"/>
      <c r="AK751" s="1058"/>
      <c r="AL751" s="1058"/>
      <c r="AM751" s="1058"/>
      <c r="AN751" s="1058"/>
      <c r="AO751" s="1058"/>
      <c r="AP751" s="1058"/>
      <c r="AQ751" s="1058"/>
      <c r="AR751" s="1058"/>
      <c r="AS751" s="1058"/>
      <c r="AT751" s="1058"/>
      <c r="AU751" s="1058"/>
      <c r="AV751" s="1058"/>
      <c r="AW751" s="1058"/>
      <c r="AX751" s="1058"/>
      <c r="AY751" s="1058"/>
      <c r="AZ751" s="1058"/>
      <c r="BA751" s="1058"/>
      <c r="BB751" s="1058"/>
      <c r="BC751" s="1058"/>
      <c r="BD751" s="1058"/>
      <c r="BE751" s="1058"/>
      <c r="BF751" s="1058"/>
      <c r="BG751" s="1058"/>
      <c r="BH751" s="1058"/>
      <c r="BI751" s="1058"/>
      <c r="BJ751" s="1058"/>
      <c r="BK751" s="1058"/>
      <c r="BL751" s="1058"/>
      <c r="BM751" s="1058"/>
      <c r="BN751" s="1058"/>
      <c r="BO751" s="1058"/>
      <c r="BP751" s="1058"/>
      <c r="BQ751" s="1058"/>
      <c r="BR751" s="1058"/>
      <c r="BS751" s="1058"/>
      <c r="BT751" s="1058"/>
      <c r="BU751" s="1058"/>
      <c r="BV751" s="1058"/>
      <c r="BW751" s="1058"/>
      <c r="BX751" s="1058"/>
      <c r="BY751" s="1058"/>
      <c r="BZ751" s="1058"/>
      <c r="CA751" s="1058"/>
      <c r="CB751" s="1058"/>
      <c r="CC751" s="1058"/>
      <c r="CD751" s="1058"/>
      <c r="CE751" s="1058"/>
      <c r="CF751" s="1058"/>
      <c r="CG751" s="1058"/>
      <c r="CH751" s="1058"/>
      <c r="CI751" s="1058"/>
      <c r="CJ751" s="1058"/>
      <c r="CK751" s="1058"/>
      <c r="CL751" s="1058"/>
      <c r="CM751" s="1058"/>
      <c r="CN751" s="1058"/>
      <c r="CO751" s="1058"/>
      <c r="CP751" s="1058"/>
      <c r="CQ751" s="1058"/>
      <c r="CR751" s="1058"/>
      <c r="CS751" s="1058"/>
      <c r="CT751" s="1058"/>
      <c r="CU751" s="1058"/>
      <c r="CV751" s="1058"/>
      <c r="CW751" s="1058"/>
      <c r="CX751" s="1058"/>
      <c r="CY751" s="1058"/>
      <c r="CZ751" s="1058"/>
      <c r="DA751" s="1058"/>
      <c r="DB751" s="1058"/>
      <c r="DC751" s="1058"/>
      <c r="DD751" s="1058"/>
      <c r="DE751" s="1058"/>
      <c r="DF751" s="1058"/>
      <c r="DG751" s="1058"/>
      <c r="DH751" s="1058"/>
      <c r="DI751" s="1058"/>
      <c r="DJ751" s="1058"/>
      <c r="DK751" s="1058"/>
      <c r="DL751" s="1058"/>
      <c r="DM751" s="1058"/>
      <c r="DN751" s="1058"/>
      <c r="DO751" s="1058"/>
      <c r="DP751" s="1058"/>
      <c r="DQ751" s="1058"/>
      <c r="DR751" s="1058"/>
      <c r="DS751" s="1058"/>
      <c r="DT751" s="1058"/>
      <c r="DU751" s="1058"/>
      <c r="DV751" s="1058"/>
      <c r="DW751" s="1058"/>
      <c r="DX751" s="1058"/>
      <c r="DY751" s="1058"/>
      <c r="DZ751" s="1058"/>
      <c r="EA751" s="1058"/>
      <c r="EB751" s="1058"/>
      <c r="EC751" s="1058"/>
      <c r="ED751" s="1058"/>
      <c r="EE751" s="1058"/>
      <c r="EF751" s="1058"/>
      <c r="EG751" s="1058"/>
      <c r="EH751" s="1058"/>
      <c r="EI751" s="1058"/>
      <c r="EJ751" s="1058"/>
      <c r="EK751" s="1058"/>
      <c r="EL751" s="1058"/>
      <c r="EM751" s="1058"/>
      <c r="EN751" s="1058"/>
      <c r="EO751" s="1058"/>
      <c r="EP751" s="1058"/>
      <c r="EQ751" s="1058"/>
      <c r="ER751" s="1058"/>
      <c r="ES751" s="1058"/>
      <c r="ET751" s="1058"/>
      <c r="EU751" s="1058"/>
      <c r="EV751" s="1058"/>
      <c r="EW751" s="1058"/>
      <c r="EX751" s="1058"/>
      <c r="EY751" s="1058"/>
      <c r="EZ751" s="1058"/>
      <c r="FA751" s="1058"/>
      <c r="FB751" s="1058"/>
      <c r="FC751" s="1058"/>
      <c r="FD751" s="1058"/>
      <c r="FE751" s="1058"/>
      <c r="FF751" s="1058"/>
      <c r="FG751" s="1058"/>
      <c r="FH751" s="1058"/>
      <c r="FI751" s="1058"/>
      <c r="FJ751" s="1058"/>
      <c r="FK751" s="1058"/>
      <c r="FL751" s="1058"/>
      <c r="FM751" s="1058"/>
      <c r="FN751" s="1058"/>
      <c r="FO751" s="1058"/>
      <c r="FP751" s="1058"/>
      <c r="FQ751" s="1058"/>
      <c r="FR751" s="1058"/>
      <c r="FS751" s="1058"/>
      <c r="FT751" s="1058"/>
      <c r="FU751" s="1058"/>
      <c r="FV751" s="1058"/>
      <c r="FW751" s="1058"/>
      <c r="FX751" s="1058"/>
      <c r="FY751" s="1058"/>
      <c r="FZ751" s="1058"/>
      <c r="GA751" s="1058"/>
      <c r="GB751" s="1058"/>
      <c r="GC751" s="1058"/>
      <c r="GD751" s="1058"/>
      <c r="GE751" s="1058"/>
      <c r="GF751" s="1058"/>
      <c r="GG751" s="1058"/>
      <c r="GH751" s="1058"/>
      <c r="GI751" s="1058"/>
      <c r="GJ751" s="1058"/>
      <c r="GK751" s="1058"/>
      <c r="GL751" s="1058"/>
      <c r="GM751" s="1058"/>
      <c r="GN751" s="1058"/>
      <c r="GO751" s="1058"/>
      <c r="GP751" s="1058"/>
      <c r="GQ751" s="1058"/>
      <c r="GR751" s="1058"/>
      <c r="GS751" s="1058"/>
      <c r="GT751" s="1058"/>
      <c r="GU751" s="1058"/>
      <c r="GV751" s="1058"/>
      <c r="GW751" s="1058"/>
      <c r="GX751" s="1058"/>
      <c r="GY751" s="1058"/>
      <c r="GZ751" s="1058"/>
      <c r="HA751" s="1058"/>
      <c r="HB751" s="1058"/>
      <c r="HC751" s="1058"/>
      <c r="HD751" s="1058"/>
      <c r="HE751" s="1058"/>
      <c r="HF751" s="1058"/>
      <c r="HG751" s="1058"/>
      <c r="HH751" s="1058"/>
      <c r="HI751" s="1058"/>
      <c r="HJ751" s="1058"/>
      <c r="HK751" s="1058"/>
      <c r="HL751" s="1058"/>
      <c r="HM751" s="1058"/>
      <c r="HN751" s="1058"/>
      <c r="HO751" s="1058"/>
      <c r="HP751" s="1058"/>
      <c r="HQ751" s="1058"/>
      <c r="HR751" s="1058"/>
      <c r="HS751" s="1058"/>
      <c r="HT751" s="1058"/>
      <c r="HU751" s="1058"/>
      <c r="HV751" s="1058"/>
      <c r="HW751" s="1058"/>
      <c r="HX751" s="1058"/>
      <c r="HY751" s="1058"/>
      <c r="HZ751" s="1058"/>
      <c r="IA751" s="1058"/>
      <c r="IB751" s="1058"/>
      <c r="IC751" s="1058"/>
      <c r="ID751" s="1058"/>
      <c r="IE751" s="1058"/>
      <c r="IF751" s="1058"/>
      <c r="IG751" s="1058"/>
      <c r="IH751" s="1058"/>
      <c r="II751" s="1058"/>
      <c r="IJ751" s="1058"/>
      <c r="IK751" s="1058"/>
      <c r="IL751" s="1058"/>
      <c r="IM751" s="1058"/>
      <c r="IN751" s="1058"/>
      <c r="IO751" s="1058"/>
      <c r="IP751" s="1058"/>
      <c r="IQ751" s="1058"/>
      <c r="IR751" s="1058"/>
    </row>
    <row r="752" spans="1:252">
      <c r="A752" s="1455"/>
      <c r="B752" s="1467"/>
      <c r="C752" s="1419"/>
      <c r="D752" s="703"/>
      <c r="E752" s="1424"/>
      <c r="F752" s="1532"/>
      <c r="G752" s="1466"/>
      <c r="H752" s="1058"/>
      <c r="I752" s="1058"/>
      <c r="J752" s="1058"/>
      <c r="K752" s="1058"/>
      <c r="L752" s="1058"/>
      <c r="M752" s="1058"/>
      <c r="N752" s="1058"/>
      <c r="O752" s="1058"/>
      <c r="P752" s="1058"/>
      <c r="Q752" s="1058"/>
      <c r="R752" s="1058"/>
      <c r="S752" s="1058"/>
      <c r="T752" s="1058"/>
      <c r="U752" s="1058"/>
      <c r="V752" s="1058"/>
      <c r="W752" s="1058"/>
      <c r="X752" s="1058"/>
      <c r="Y752" s="1058"/>
      <c r="Z752" s="1058"/>
      <c r="AA752" s="1058"/>
      <c r="AB752" s="1058"/>
      <c r="AC752" s="1058"/>
      <c r="AD752" s="1058"/>
      <c r="AE752" s="1058"/>
      <c r="AF752" s="1058"/>
      <c r="AG752" s="1058"/>
      <c r="AH752" s="1058"/>
      <c r="AI752" s="1058"/>
      <c r="AJ752" s="1058"/>
      <c r="AK752" s="1058"/>
      <c r="AL752" s="1058"/>
      <c r="AM752" s="1058"/>
      <c r="AN752" s="1058"/>
      <c r="AO752" s="1058"/>
      <c r="AP752" s="1058"/>
      <c r="AQ752" s="1058"/>
      <c r="AR752" s="1058"/>
      <c r="AS752" s="1058"/>
      <c r="AT752" s="1058"/>
      <c r="AU752" s="1058"/>
      <c r="AV752" s="1058"/>
      <c r="AW752" s="1058"/>
      <c r="AX752" s="1058"/>
      <c r="AY752" s="1058"/>
      <c r="AZ752" s="1058"/>
      <c r="BA752" s="1058"/>
      <c r="BB752" s="1058"/>
      <c r="BC752" s="1058"/>
      <c r="BD752" s="1058"/>
      <c r="BE752" s="1058"/>
      <c r="BF752" s="1058"/>
      <c r="BG752" s="1058"/>
      <c r="BH752" s="1058"/>
      <c r="BI752" s="1058"/>
      <c r="BJ752" s="1058"/>
      <c r="BK752" s="1058"/>
      <c r="BL752" s="1058"/>
      <c r="BM752" s="1058"/>
      <c r="BN752" s="1058"/>
      <c r="BO752" s="1058"/>
      <c r="BP752" s="1058"/>
      <c r="BQ752" s="1058"/>
      <c r="BR752" s="1058"/>
      <c r="BS752" s="1058"/>
      <c r="BT752" s="1058"/>
      <c r="BU752" s="1058"/>
      <c r="BV752" s="1058"/>
      <c r="BW752" s="1058"/>
      <c r="BX752" s="1058"/>
      <c r="BY752" s="1058"/>
      <c r="BZ752" s="1058"/>
      <c r="CA752" s="1058"/>
      <c r="CB752" s="1058"/>
      <c r="CC752" s="1058"/>
      <c r="CD752" s="1058"/>
      <c r="CE752" s="1058"/>
      <c r="CF752" s="1058"/>
      <c r="CG752" s="1058"/>
      <c r="CH752" s="1058"/>
      <c r="CI752" s="1058"/>
      <c r="CJ752" s="1058"/>
      <c r="CK752" s="1058"/>
      <c r="CL752" s="1058"/>
      <c r="CM752" s="1058"/>
      <c r="CN752" s="1058"/>
      <c r="CO752" s="1058"/>
      <c r="CP752" s="1058"/>
      <c r="CQ752" s="1058"/>
      <c r="CR752" s="1058"/>
      <c r="CS752" s="1058"/>
      <c r="CT752" s="1058"/>
      <c r="CU752" s="1058"/>
      <c r="CV752" s="1058"/>
      <c r="CW752" s="1058"/>
      <c r="CX752" s="1058"/>
      <c r="CY752" s="1058"/>
      <c r="CZ752" s="1058"/>
      <c r="DA752" s="1058"/>
      <c r="DB752" s="1058"/>
      <c r="DC752" s="1058"/>
      <c r="DD752" s="1058"/>
      <c r="DE752" s="1058"/>
      <c r="DF752" s="1058"/>
      <c r="DG752" s="1058"/>
      <c r="DH752" s="1058"/>
      <c r="DI752" s="1058"/>
      <c r="DJ752" s="1058"/>
      <c r="DK752" s="1058"/>
      <c r="DL752" s="1058"/>
      <c r="DM752" s="1058"/>
      <c r="DN752" s="1058"/>
      <c r="DO752" s="1058"/>
      <c r="DP752" s="1058"/>
      <c r="DQ752" s="1058"/>
      <c r="DR752" s="1058"/>
      <c r="DS752" s="1058"/>
      <c r="DT752" s="1058"/>
      <c r="DU752" s="1058"/>
      <c r="DV752" s="1058"/>
      <c r="DW752" s="1058"/>
      <c r="DX752" s="1058"/>
      <c r="DY752" s="1058"/>
      <c r="DZ752" s="1058"/>
      <c r="EA752" s="1058"/>
      <c r="EB752" s="1058"/>
      <c r="EC752" s="1058"/>
      <c r="ED752" s="1058"/>
      <c r="EE752" s="1058"/>
      <c r="EF752" s="1058"/>
      <c r="EG752" s="1058"/>
      <c r="EH752" s="1058"/>
      <c r="EI752" s="1058"/>
      <c r="EJ752" s="1058"/>
      <c r="EK752" s="1058"/>
      <c r="EL752" s="1058"/>
      <c r="EM752" s="1058"/>
      <c r="EN752" s="1058"/>
      <c r="EO752" s="1058"/>
      <c r="EP752" s="1058"/>
      <c r="EQ752" s="1058"/>
      <c r="ER752" s="1058"/>
      <c r="ES752" s="1058"/>
      <c r="ET752" s="1058"/>
      <c r="EU752" s="1058"/>
      <c r="EV752" s="1058"/>
      <c r="EW752" s="1058"/>
      <c r="EX752" s="1058"/>
      <c r="EY752" s="1058"/>
      <c r="EZ752" s="1058"/>
      <c r="FA752" s="1058"/>
      <c r="FB752" s="1058"/>
      <c r="FC752" s="1058"/>
      <c r="FD752" s="1058"/>
      <c r="FE752" s="1058"/>
      <c r="FF752" s="1058"/>
      <c r="FG752" s="1058"/>
      <c r="FH752" s="1058"/>
      <c r="FI752" s="1058"/>
      <c r="FJ752" s="1058"/>
      <c r="FK752" s="1058"/>
      <c r="FL752" s="1058"/>
      <c r="FM752" s="1058"/>
      <c r="FN752" s="1058"/>
      <c r="FO752" s="1058"/>
      <c r="FP752" s="1058"/>
      <c r="FQ752" s="1058"/>
      <c r="FR752" s="1058"/>
      <c r="FS752" s="1058"/>
      <c r="FT752" s="1058"/>
      <c r="FU752" s="1058"/>
      <c r="FV752" s="1058"/>
      <c r="FW752" s="1058"/>
      <c r="FX752" s="1058"/>
      <c r="FY752" s="1058"/>
      <c r="FZ752" s="1058"/>
      <c r="GA752" s="1058"/>
      <c r="GB752" s="1058"/>
      <c r="GC752" s="1058"/>
      <c r="GD752" s="1058"/>
      <c r="GE752" s="1058"/>
      <c r="GF752" s="1058"/>
      <c r="GG752" s="1058"/>
      <c r="GH752" s="1058"/>
      <c r="GI752" s="1058"/>
      <c r="GJ752" s="1058"/>
      <c r="GK752" s="1058"/>
      <c r="GL752" s="1058"/>
      <c r="GM752" s="1058"/>
      <c r="GN752" s="1058"/>
      <c r="GO752" s="1058"/>
      <c r="GP752" s="1058"/>
      <c r="GQ752" s="1058"/>
      <c r="GR752" s="1058"/>
      <c r="GS752" s="1058"/>
      <c r="GT752" s="1058"/>
      <c r="GU752" s="1058"/>
      <c r="GV752" s="1058"/>
      <c r="GW752" s="1058"/>
      <c r="GX752" s="1058"/>
      <c r="GY752" s="1058"/>
      <c r="GZ752" s="1058"/>
      <c r="HA752" s="1058"/>
      <c r="HB752" s="1058"/>
      <c r="HC752" s="1058"/>
      <c r="HD752" s="1058"/>
      <c r="HE752" s="1058"/>
      <c r="HF752" s="1058"/>
      <c r="HG752" s="1058"/>
      <c r="HH752" s="1058"/>
      <c r="HI752" s="1058"/>
      <c r="HJ752" s="1058"/>
      <c r="HK752" s="1058"/>
      <c r="HL752" s="1058"/>
      <c r="HM752" s="1058"/>
      <c r="HN752" s="1058"/>
      <c r="HO752" s="1058"/>
      <c r="HP752" s="1058"/>
      <c r="HQ752" s="1058"/>
      <c r="HR752" s="1058"/>
      <c r="HS752" s="1058"/>
      <c r="HT752" s="1058"/>
      <c r="HU752" s="1058"/>
      <c r="HV752" s="1058"/>
      <c r="HW752" s="1058"/>
      <c r="HX752" s="1058"/>
      <c r="HY752" s="1058"/>
      <c r="HZ752" s="1058"/>
      <c r="IA752" s="1058"/>
      <c r="IB752" s="1058"/>
      <c r="IC752" s="1058"/>
      <c r="ID752" s="1058"/>
      <c r="IE752" s="1058"/>
      <c r="IF752" s="1058"/>
      <c r="IG752" s="1058"/>
      <c r="IH752" s="1058"/>
      <c r="II752" s="1058"/>
      <c r="IJ752" s="1058"/>
      <c r="IK752" s="1058"/>
      <c r="IL752" s="1058"/>
      <c r="IM752" s="1058"/>
      <c r="IN752" s="1058"/>
      <c r="IO752" s="1058"/>
      <c r="IP752" s="1058"/>
      <c r="IQ752" s="1058"/>
      <c r="IR752" s="1058"/>
    </row>
    <row r="753" spans="1:252">
      <c r="A753" s="698" t="s">
        <v>1435</v>
      </c>
      <c r="B753" s="697" t="s">
        <v>1558</v>
      </c>
      <c r="C753" s="697"/>
      <c r="D753" s="1472"/>
      <c r="E753" s="1473"/>
      <c r="F753" s="1532"/>
      <c r="G753" s="1466"/>
      <c r="H753" s="1058"/>
      <c r="I753" s="1058"/>
      <c r="J753" s="1058"/>
      <c r="K753" s="1058"/>
      <c r="L753" s="1058"/>
      <c r="M753" s="1058"/>
      <c r="N753" s="1058"/>
      <c r="O753" s="1058"/>
      <c r="P753" s="1058"/>
      <c r="Q753" s="1058"/>
      <c r="R753" s="1058"/>
      <c r="S753" s="1058"/>
      <c r="T753" s="1058"/>
      <c r="U753" s="1058"/>
      <c r="V753" s="1058"/>
      <c r="W753" s="1058"/>
      <c r="X753" s="1058"/>
      <c r="Y753" s="1058"/>
      <c r="Z753" s="1058"/>
      <c r="AA753" s="1058"/>
      <c r="AB753" s="1058"/>
      <c r="AC753" s="1058"/>
      <c r="AD753" s="1058"/>
      <c r="AE753" s="1058"/>
      <c r="AF753" s="1058"/>
      <c r="AG753" s="1058"/>
      <c r="AH753" s="1058"/>
      <c r="AI753" s="1058"/>
      <c r="AJ753" s="1058"/>
      <c r="AK753" s="1058"/>
      <c r="AL753" s="1058"/>
      <c r="AM753" s="1058"/>
      <c r="AN753" s="1058"/>
      <c r="AO753" s="1058"/>
      <c r="AP753" s="1058"/>
      <c r="AQ753" s="1058"/>
      <c r="AR753" s="1058"/>
      <c r="AS753" s="1058"/>
      <c r="AT753" s="1058"/>
      <c r="AU753" s="1058"/>
      <c r="AV753" s="1058"/>
      <c r="AW753" s="1058"/>
      <c r="AX753" s="1058"/>
      <c r="AY753" s="1058"/>
      <c r="AZ753" s="1058"/>
      <c r="BA753" s="1058"/>
      <c r="BB753" s="1058"/>
      <c r="BC753" s="1058"/>
      <c r="BD753" s="1058"/>
      <c r="BE753" s="1058"/>
      <c r="BF753" s="1058"/>
      <c r="BG753" s="1058"/>
      <c r="BH753" s="1058"/>
      <c r="BI753" s="1058"/>
      <c r="BJ753" s="1058"/>
      <c r="BK753" s="1058"/>
      <c r="BL753" s="1058"/>
      <c r="BM753" s="1058"/>
      <c r="BN753" s="1058"/>
      <c r="BO753" s="1058"/>
      <c r="BP753" s="1058"/>
      <c r="BQ753" s="1058"/>
      <c r="BR753" s="1058"/>
      <c r="BS753" s="1058"/>
      <c r="BT753" s="1058"/>
      <c r="BU753" s="1058"/>
      <c r="BV753" s="1058"/>
      <c r="BW753" s="1058"/>
      <c r="BX753" s="1058"/>
      <c r="BY753" s="1058"/>
      <c r="BZ753" s="1058"/>
      <c r="CA753" s="1058"/>
      <c r="CB753" s="1058"/>
      <c r="CC753" s="1058"/>
      <c r="CD753" s="1058"/>
      <c r="CE753" s="1058"/>
      <c r="CF753" s="1058"/>
      <c r="CG753" s="1058"/>
      <c r="CH753" s="1058"/>
      <c r="CI753" s="1058"/>
      <c r="CJ753" s="1058"/>
      <c r="CK753" s="1058"/>
      <c r="CL753" s="1058"/>
      <c r="CM753" s="1058"/>
      <c r="CN753" s="1058"/>
      <c r="CO753" s="1058"/>
      <c r="CP753" s="1058"/>
      <c r="CQ753" s="1058"/>
      <c r="CR753" s="1058"/>
      <c r="CS753" s="1058"/>
      <c r="CT753" s="1058"/>
      <c r="CU753" s="1058"/>
      <c r="CV753" s="1058"/>
      <c r="CW753" s="1058"/>
      <c r="CX753" s="1058"/>
      <c r="CY753" s="1058"/>
      <c r="CZ753" s="1058"/>
      <c r="DA753" s="1058"/>
      <c r="DB753" s="1058"/>
      <c r="DC753" s="1058"/>
      <c r="DD753" s="1058"/>
      <c r="DE753" s="1058"/>
      <c r="DF753" s="1058"/>
      <c r="DG753" s="1058"/>
      <c r="DH753" s="1058"/>
      <c r="DI753" s="1058"/>
      <c r="DJ753" s="1058"/>
      <c r="DK753" s="1058"/>
      <c r="DL753" s="1058"/>
      <c r="DM753" s="1058"/>
      <c r="DN753" s="1058"/>
      <c r="DO753" s="1058"/>
      <c r="DP753" s="1058"/>
      <c r="DQ753" s="1058"/>
      <c r="DR753" s="1058"/>
      <c r="DS753" s="1058"/>
      <c r="DT753" s="1058"/>
      <c r="DU753" s="1058"/>
      <c r="DV753" s="1058"/>
      <c r="DW753" s="1058"/>
      <c r="DX753" s="1058"/>
      <c r="DY753" s="1058"/>
      <c r="DZ753" s="1058"/>
      <c r="EA753" s="1058"/>
      <c r="EB753" s="1058"/>
      <c r="EC753" s="1058"/>
      <c r="ED753" s="1058"/>
      <c r="EE753" s="1058"/>
      <c r="EF753" s="1058"/>
      <c r="EG753" s="1058"/>
      <c r="EH753" s="1058"/>
      <c r="EI753" s="1058"/>
      <c r="EJ753" s="1058"/>
      <c r="EK753" s="1058"/>
      <c r="EL753" s="1058"/>
      <c r="EM753" s="1058"/>
      <c r="EN753" s="1058"/>
      <c r="EO753" s="1058"/>
      <c r="EP753" s="1058"/>
      <c r="EQ753" s="1058"/>
      <c r="ER753" s="1058"/>
      <c r="ES753" s="1058"/>
      <c r="ET753" s="1058"/>
      <c r="EU753" s="1058"/>
      <c r="EV753" s="1058"/>
      <c r="EW753" s="1058"/>
      <c r="EX753" s="1058"/>
      <c r="EY753" s="1058"/>
      <c r="EZ753" s="1058"/>
      <c r="FA753" s="1058"/>
      <c r="FB753" s="1058"/>
      <c r="FC753" s="1058"/>
      <c r="FD753" s="1058"/>
      <c r="FE753" s="1058"/>
      <c r="FF753" s="1058"/>
      <c r="FG753" s="1058"/>
      <c r="FH753" s="1058"/>
      <c r="FI753" s="1058"/>
      <c r="FJ753" s="1058"/>
      <c r="FK753" s="1058"/>
      <c r="FL753" s="1058"/>
      <c r="FM753" s="1058"/>
      <c r="FN753" s="1058"/>
      <c r="FO753" s="1058"/>
      <c r="FP753" s="1058"/>
      <c r="FQ753" s="1058"/>
      <c r="FR753" s="1058"/>
      <c r="FS753" s="1058"/>
      <c r="FT753" s="1058"/>
      <c r="FU753" s="1058"/>
      <c r="FV753" s="1058"/>
      <c r="FW753" s="1058"/>
      <c r="FX753" s="1058"/>
      <c r="FY753" s="1058"/>
      <c r="FZ753" s="1058"/>
      <c r="GA753" s="1058"/>
      <c r="GB753" s="1058"/>
      <c r="GC753" s="1058"/>
      <c r="GD753" s="1058"/>
      <c r="GE753" s="1058"/>
      <c r="GF753" s="1058"/>
      <c r="GG753" s="1058"/>
      <c r="GH753" s="1058"/>
      <c r="GI753" s="1058"/>
      <c r="GJ753" s="1058"/>
      <c r="GK753" s="1058"/>
      <c r="GL753" s="1058"/>
      <c r="GM753" s="1058"/>
      <c r="GN753" s="1058"/>
      <c r="GO753" s="1058"/>
      <c r="GP753" s="1058"/>
      <c r="GQ753" s="1058"/>
      <c r="GR753" s="1058"/>
      <c r="GS753" s="1058"/>
      <c r="GT753" s="1058"/>
      <c r="GU753" s="1058"/>
      <c r="GV753" s="1058"/>
      <c r="GW753" s="1058"/>
      <c r="GX753" s="1058"/>
      <c r="GY753" s="1058"/>
      <c r="GZ753" s="1058"/>
      <c r="HA753" s="1058"/>
      <c r="HB753" s="1058"/>
      <c r="HC753" s="1058"/>
      <c r="HD753" s="1058"/>
      <c r="HE753" s="1058"/>
      <c r="HF753" s="1058"/>
      <c r="HG753" s="1058"/>
      <c r="HH753" s="1058"/>
      <c r="HI753" s="1058"/>
      <c r="HJ753" s="1058"/>
      <c r="HK753" s="1058"/>
      <c r="HL753" s="1058"/>
      <c r="HM753" s="1058"/>
      <c r="HN753" s="1058"/>
      <c r="HO753" s="1058"/>
      <c r="HP753" s="1058"/>
      <c r="HQ753" s="1058"/>
      <c r="HR753" s="1058"/>
      <c r="HS753" s="1058"/>
      <c r="HT753" s="1058"/>
      <c r="HU753" s="1058"/>
      <c r="HV753" s="1058"/>
      <c r="HW753" s="1058"/>
      <c r="HX753" s="1058"/>
      <c r="HY753" s="1058"/>
      <c r="HZ753" s="1058"/>
      <c r="IA753" s="1058"/>
      <c r="IB753" s="1058"/>
      <c r="IC753" s="1058"/>
      <c r="ID753" s="1058"/>
      <c r="IE753" s="1058"/>
      <c r="IF753" s="1058"/>
      <c r="IG753" s="1058"/>
      <c r="IH753" s="1058"/>
      <c r="II753" s="1058"/>
      <c r="IJ753" s="1058"/>
      <c r="IK753" s="1058"/>
      <c r="IL753" s="1058"/>
      <c r="IM753" s="1058"/>
      <c r="IN753" s="1058"/>
      <c r="IO753" s="1058"/>
      <c r="IP753" s="1058"/>
      <c r="IQ753" s="1058"/>
      <c r="IR753" s="1058"/>
    </row>
    <row r="754" spans="1:252" ht="25.5">
      <c r="A754" s="1423"/>
      <c r="B754" s="697" t="s">
        <v>1557</v>
      </c>
      <c r="C754" s="1423"/>
      <c r="D754" s="703"/>
      <c r="E754" s="703"/>
      <c r="F754" s="1532"/>
      <c r="G754" s="1466"/>
      <c r="H754" s="1058"/>
      <c r="I754" s="1058"/>
      <c r="J754" s="1058"/>
      <c r="K754" s="1058"/>
      <c r="L754" s="1058"/>
      <c r="M754" s="1058"/>
      <c r="N754" s="1058"/>
      <c r="O754" s="1058"/>
      <c r="P754" s="1058"/>
      <c r="Q754" s="1058"/>
      <c r="R754" s="1058"/>
      <c r="S754" s="1058"/>
      <c r="T754" s="1058"/>
      <c r="U754" s="1058"/>
      <c r="V754" s="1058"/>
      <c r="W754" s="1058"/>
      <c r="X754" s="1058"/>
      <c r="Y754" s="1058"/>
      <c r="Z754" s="1058"/>
      <c r="AA754" s="1058"/>
      <c r="AB754" s="1058"/>
      <c r="AC754" s="1058"/>
      <c r="AD754" s="1058"/>
      <c r="AE754" s="1058"/>
      <c r="AF754" s="1058"/>
      <c r="AG754" s="1058"/>
      <c r="AH754" s="1058"/>
      <c r="AI754" s="1058"/>
      <c r="AJ754" s="1058"/>
      <c r="AK754" s="1058"/>
      <c r="AL754" s="1058"/>
      <c r="AM754" s="1058"/>
      <c r="AN754" s="1058"/>
      <c r="AO754" s="1058"/>
      <c r="AP754" s="1058"/>
      <c r="AQ754" s="1058"/>
      <c r="AR754" s="1058"/>
      <c r="AS754" s="1058"/>
      <c r="AT754" s="1058"/>
      <c r="AU754" s="1058"/>
      <c r="AV754" s="1058"/>
      <c r="AW754" s="1058"/>
      <c r="AX754" s="1058"/>
      <c r="AY754" s="1058"/>
      <c r="AZ754" s="1058"/>
      <c r="BA754" s="1058"/>
      <c r="BB754" s="1058"/>
      <c r="BC754" s="1058"/>
      <c r="BD754" s="1058"/>
      <c r="BE754" s="1058"/>
      <c r="BF754" s="1058"/>
      <c r="BG754" s="1058"/>
      <c r="BH754" s="1058"/>
      <c r="BI754" s="1058"/>
      <c r="BJ754" s="1058"/>
      <c r="BK754" s="1058"/>
      <c r="BL754" s="1058"/>
      <c r="BM754" s="1058"/>
      <c r="BN754" s="1058"/>
      <c r="BO754" s="1058"/>
      <c r="BP754" s="1058"/>
      <c r="BQ754" s="1058"/>
      <c r="BR754" s="1058"/>
      <c r="BS754" s="1058"/>
      <c r="BT754" s="1058"/>
      <c r="BU754" s="1058"/>
      <c r="BV754" s="1058"/>
      <c r="BW754" s="1058"/>
      <c r="BX754" s="1058"/>
      <c r="BY754" s="1058"/>
      <c r="BZ754" s="1058"/>
      <c r="CA754" s="1058"/>
      <c r="CB754" s="1058"/>
      <c r="CC754" s="1058"/>
      <c r="CD754" s="1058"/>
      <c r="CE754" s="1058"/>
      <c r="CF754" s="1058"/>
      <c r="CG754" s="1058"/>
      <c r="CH754" s="1058"/>
      <c r="CI754" s="1058"/>
      <c r="CJ754" s="1058"/>
      <c r="CK754" s="1058"/>
      <c r="CL754" s="1058"/>
      <c r="CM754" s="1058"/>
      <c r="CN754" s="1058"/>
      <c r="CO754" s="1058"/>
      <c r="CP754" s="1058"/>
      <c r="CQ754" s="1058"/>
      <c r="CR754" s="1058"/>
      <c r="CS754" s="1058"/>
      <c r="CT754" s="1058"/>
      <c r="CU754" s="1058"/>
      <c r="CV754" s="1058"/>
      <c r="CW754" s="1058"/>
      <c r="CX754" s="1058"/>
      <c r="CY754" s="1058"/>
      <c r="CZ754" s="1058"/>
      <c r="DA754" s="1058"/>
      <c r="DB754" s="1058"/>
      <c r="DC754" s="1058"/>
      <c r="DD754" s="1058"/>
      <c r="DE754" s="1058"/>
      <c r="DF754" s="1058"/>
      <c r="DG754" s="1058"/>
      <c r="DH754" s="1058"/>
      <c r="DI754" s="1058"/>
      <c r="DJ754" s="1058"/>
      <c r="DK754" s="1058"/>
      <c r="DL754" s="1058"/>
      <c r="DM754" s="1058"/>
      <c r="DN754" s="1058"/>
      <c r="DO754" s="1058"/>
      <c r="DP754" s="1058"/>
      <c r="DQ754" s="1058"/>
      <c r="DR754" s="1058"/>
      <c r="DS754" s="1058"/>
      <c r="DT754" s="1058"/>
      <c r="DU754" s="1058"/>
      <c r="DV754" s="1058"/>
      <c r="DW754" s="1058"/>
      <c r="DX754" s="1058"/>
      <c r="DY754" s="1058"/>
      <c r="DZ754" s="1058"/>
      <c r="EA754" s="1058"/>
      <c r="EB754" s="1058"/>
      <c r="EC754" s="1058"/>
      <c r="ED754" s="1058"/>
      <c r="EE754" s="1058"/>
      <c r="EF754" s="1058"/>
      <c r="EG754" s="1058"/>
      <c r="EH754" s="1058"/>
      <c r="EI754" s="1058"/>
      <c r="EJ754" s="1058"/>
      <c r="EK754" s="1058"/>
      <c r="EL754" s="1058"/>
      <c r="EM754" s="1058"/>
      <c r="EN754" s="1058"/>
      <c r="EO754" s="1058"/>
      <c r="EP754" s="1058"/>
      <c r="EQ754" s="1058"/>
      <c r="ER754" s="1058"/>
      <c r="ES754" s="1058"/>
      <c r="ET754" s="1058"/>
      <c r="EU754" s="1058"/>
      <c r="EV754" s="1058"/>
      <c r="EW754" s="1058"/>
      <c r="EX754" s="1058"/>
      <c r="EY754" s="1058"/>
      <c r="EZ754" s="1058"/>
      <c r="FA754" s="1058"/>
      <c r="FB754" s="1058"/>
      <c r="FC754" s="1058"/>
      <c r="FD754" s="1058"/>
      <c r="FE754" s="1058"/>
      <c r="FF754" s="1058"/>
      <c r="FG754" s="1058"/>
      <c r="FH754" s="1058"/>
      <c r="FI754" s="1058"/>
      <c r="FJ754" s="1058"/>
      <c r="FK754" s="1058"/>
      <c r="FL754" s="1058"/>
      <c r="FM754" s="1058"/>
      <c r="FN754" s="1058"/>
      <c r="FO754" s="1058"/>
      <c r="FP754" s="1058"/>
      <c r="FQ754" s="1058"/>
      <c r="FR754" s="1058"/>
      <c r="FS754" s="1058"/>
      <c r="FT754" s="1058"/>
      <c r="FU754" s="1058"/>
      <c r="FV754" s="1058"/>
      <c r="FW754" s="1058"/>
      <c r="FX754" s="1058"/>
      <c r="FY754" s="1058"/>
      <c r="FZ754" s="1058"/>
      <c r="GA754" s="1058"/>
      <c r="GB754" s="1058"/>
      <c r="GC754" s="1058"/>
      <c r="GD754" s="1058"/>
      <c r="GE754" s="1058"/>
      <c r="GF754" s="1058"/>
      <c r="GG754" s="1058"/>
      <c r="GH754" s="1058"/>
      <c r="GI754" s="1058"/>
      <c r="GJ754" s="1058"/>
      <c r="GK754" s="1058"/>
      <c r="GL754" s="1058"/>
      <c r="GM754" s="1058"/>
      <c r="GN754" s="1058"/>
      <c r="GO754" s="1058"/>
      <c r="GP754" s="1058"/>
      <c r="GQ754" s="1058"/>
      <c r="GR754" s="1058"/>
      <c r="GS754" s="1058"/>
      <c r="GT754" s="1058"/>
      <c r="GU754" s="1058"/>
      <c r="GV754" s="1058"/>
      <c r="GW754" s="1058"/>
      <c r="GX754" s="1058"/>
      <c r="GY754" s="1058"/>
      <c r="GZ754" s="1058"/>
      <c r="HA754" s="1058"/>
      <c r="HB754" s="1058"/>
      <c r="HC754" s="1058"/>
      <c r="HD754" s="1058"/>
      <c r="HE754" s="1058"/>
      <c r="HF754" s="1058"/>
      <c r="HG754" s="1058"/>
      <c r="HH754" s="1058"/>
      <c r="HI754" s="1058"/>
      <c r="HJ754" s="1058"/>
      <c r="HK754" s="1058"/>
      <c r="HL754" s="1058"/>
      <c r="HM754" s="1058"/>
      <c r="HN754" s="1058"/>
      <c r="HO754" s="1058"/>
      <c r="HP754" s="1058"/>
      <c r="HQ754" s="1058"/>
      <c r="HR754" s="1058"/>
      <c r="HS754" s="1058"/>
      <c r="HT754" s="1058"/>
      <c r="HU754" s="1058"/>
      <c r="HV754" s="1058"/>
      <c r="HW754" s="1058"/>
      <c r="HX754" s="1058"/>
      <c r="HY754" s="1058"/>
      <c r="HZ754" s="1058"/>
      <c r="IA754" s="1058"/>
      <c r="IB754" s="1058"/>
      <c r="IC754" s="1058"/>
      <c r="ID754" s="1058"/>
      <c r="IE754" s="1058"/>
      <c r="IF754" s="1058"/>
      <c r="IG754" s="1058"/>
      <c r="IH754" s="1058"/>
      <c r="II754" s="1058"/>
      <c r="IJ754" s="1058"/>
      <c r="IK754" s="1058"/>
      <c r="IL754" s="1058"/>
      <c r="IM754" s="1058"/>
      <c r="IN754" s="1058"/>
      <c r="IO754" s="1058"/>
      <c r="IP754" s="1058"/>
      <c r="IQ754" s="1058"/>
      <c r="IR754" s="1058"/>
    </row>
    <row r="755" spans="1:252">
      <c r="A755" s="1423"/>
      <c r="B755" s="697" t="s">
        <v>1556</v>
      </c>
      <c r="C755" s="1423"/>
      <c r="D755" s="1472"/>
      <c r="E755" s="1473"/>
      <c r="F755" s="1532"/>
      <c r="G755" s="1466"/>
      <c r="H755" s="1058"/>
      <c r="I755" s="1058"/>
      <c r="J755" s="1058"/>
      <c r="K755" s="1058"/>
      <c r="L755" s="1058"/>
      <c r="M755" s="1058"/>
      <c r="N755" s="1058"/>
      <c r="O755" s="1058"/>
      <c r="P755" s="1058"/>
      <c r="Q755" s="1058"/>
      <c r="R755" s="1058"/>
      <c r="S755" s="1058"/>
      <c r="T755" s="1058"/>
      <c r="U755" s="1058"/>
      <c r="V755" s="1058"/>
      <c r="W755" s="1058"/>
      <c r="X755" s="1058"/>
      <c r="Y755" s="1058"/>
      <c r="Z755" s="1058"/>
      <c r="AA755" s="1058"/>
      <c r="AB755" s="1058"/>
      <c r="AC755" s="1058"/>
      <c r="AD755" s="1058"/>
      <c r="AE755" s="1058"/>
      <c r="AF755" s="1058"/>
      <c r="AG755" s="1058"/>
      <c r="AH755" s="1058"/>
      <c r="AI755" s="1058"/>
      <c r="AJ755" s="1058"/>
      <c r="AK755" s="1058"/>
      <c r="AL755" s="1058"/>
      <c r="AM755" s="1058"/>
      <c r="AN755" s="1058"/>
      <c r="AO755" s="1058"/>
      <c r="AP755" s="1058"/>
      <c r="AQ755" s="1058"/>
      <c r="AR755" s="1058"/>
      <c r="AS755" s="1058"/>
      <c r="AT755" s="1058"/>
      <c r="AU755" s="1058"/>
      <c r="AV755" s="1058"/>
      <c r="AW755" s="1058"/>
      <c r="AX755" s="1058"/>
      <c r="AY755" s="1058"/>
      <c r="AZ755" s="1058"/>
      <c r="BA755" s="1058"/>
      <c r="BB755" s="1058"/>
      <c r="BC755" s="1058"/>
      <c r="BD755" s="1058"/>
      <c r="BE755" s="1058"/>
      <c r="BF755" s="1058"/>
      <c r="BG755" s="1058"/>
      <c r="BH755" s="1058"/>
      <c r="BI755" s="1058"/>
      <c r="BJ755" s="1058"/>
      <c r="BK755" s="1058"/>
      <c r="BL755" s="1058"/>
      <c r="BM755" s="1058"/>
      <c r="BN755" s="1058"/>
      <c r="BO755" s="1058"/>
      <c r="BP755" s="1058"/>
      <c r="BQ755" s="1058"/>
      <c r="BR755" s="1058"/>
      <c r="BS755" s="1058"/>
      <c r="BT755" s="1058"/>
      <c r="BU755" s="1058"/>
      <c r="BV755" s="1058"/>
      <c r="BW755" s="1058"/>
      <c r="BX755" s="1058"/>
      <c r="BY755" s="1058"/>
      <c r="BZ755" s="1058"/>
      <c r="CA755" s="1058"/>
      <c r="CB755" s="1058"/>
      <c r="CC755" s="1058"/>
      <c r="CD755" s="1058"/>
      <c r="CE755" s="1058"/>
      <c r="CF755" s="1058"/>
      <c r="CG755" s="1058"/>
      <c r="CH755" s="1058"/>
      <c r="CI755" s="1058"/>
      <c r="CJ755" s="1058"/>
      <c r="CK755" s="1058"/>
      <c r="CL755" s="1058"/>
      <c r="CM755" s="1058"/>
      <c r="CN755" s="1058"/>
      <c r="CO755" s="1058"/>
      <c r="CP755" s="1058"/>
      <c r="CQ755" s="1058"/>
      <c r="CR755" s="1058"/>
      <c r="CS755" s="1058"/>
      <c r="CT755" s="1058"/>
      <c r="CU755" s="1058"/>
      <c r="CV755" s="1058"/>
      <c r="CW755" s="1058"/>
      <c r="CX755" s="1058"/>
      <c r="CY755" s="1058"/>
      <c r="CZ755" s="1058"/>
      <c r="DA755" s="1058"/>
      <c r="DB755" s="1058"/>
      <c r="DC755" s="1058"/>
      <c r="DD755" s="1058"/>
      <c r="DE755" s="1058"/>
      <c r="DF755" s="1058"/>
      <c r="DG755" s="1058"/>
      <c r="DH755" s="1058"/>
      <c r="DI755" s="1058"/>
      <c r="DJ755" s="1058"/>
      <c r="DK755" s="1058"/>
      <c r="DL755" s="1058"/>
      <c r="DM755" s="1058"/>
      <c r="DN755" s="1058"/>
      <c r="DO755" s="1058"/>
      <c r="DP755" s="1058"/>
      <c r="DQ755" s="1058"/>
      <c r="DR755" s="1058"/>
      <c r="DS755" s="1058"/>
      <c r="DT755" s="1058"/>
      <c r="DU755" s="1058"/>
      <c r="DV755" s="1058"/>
      <c r="DW755" s="1058"/>
      <c r="DX755" s="1058"/>
      <c r="DY755" s="1058"/>
      <c r="DZ755" s="1058"/>
      <c r="EA755" s="1058"/>
      <c r="EB755" s="1058"/>
      <c r="EC755" s="1058"/>
      <c r="ED755" s="1058"/>
      <c r="EE755" s="1058"/>
      <c r="EF755" s="1058"/>
      <c r="EG755" s="1058"/>
      <c r="EH755" s="1058"/>
      <c r="EI755" s="1058"/>
      <c r="EJ755" s="1058"/>
      <c r="EK755" s="1058"/>
      <c r="EL755" s="1058"/>
      <c r="EM755" s="1058"/>
      <c r="EN755" s="1058"/>
      <c r="EO755" s="1058"/>
      <c r="EP755" s="1058"/>
      <c r="EQ755" s="1058"/>
      <c r="ER755" s="1058"/>
      <c r="ES755" s="1058"/>
      <c r="ET755" s="1058"/>
      <c r="EU755" s="1058"/>
      <c r="EV755" s="1058"/>
      <c r="EW755" s="1058"/>
      <c r="EX755" s="1058"/>
      <c r="EY755" s="1058"/>
      <c r="EZ755" s="1058"/>
      <c r="FA755" s="1058"/>
      <c r="FB755" s="1058"/>
      <c r="FC755" s="1058"/>
      <c r="FD755" s="1058"/>
      <c r="FE755" s="1058"/>
      <c r="FF755" s="1058"/>
      <c r="FG755" s="1058"/>
      <c r="FH755" s="1058"/>
      <c r="FI755" s="1058"/>
      <c r="FJ755" s="1058"/>
      <c r="FK755" s="1058"/>
      <c r="FL755" s="1058"/>
      <c r="FM755" s="1058"/>
      <c r="FN755" s="1058"/>
      <c r="FO755" s="1058"/>
      <c r="FP755" s="1058"/>
      <c r="FQ755" s="1058"/>
      <c r="FR755" s="1058"/>
      <c r="FS755" s="1058"/>
      <c r="FT755" s="1058"/>
      <c r="FU755" s="1058"/>
      <c r="FV755" s="1058"/>
      <c r="FW755" s="1058"/>
      <c r="FX755" s="1058"/>
      <c r="FY755" s="1058"/>
      <c r="FZ755" s="1058"/>
      <c r="GA755" s="1058"/>
      <c r="GB755" s="1058"/>
      <c r="GC755" s="1058"/>
      <c r="GD755" s="1058"/>
      <c r="GE755" s="1058"/>
      <c r="GF755" s="1058"/>
      <c r="GG755" s="1058"/>
      <c r="GH755" s="1058"/>
      <c r="GI755" s="1058"/>
      <c r="GJ755" s="1058"/>
      <c r="GK755" s="1058"/>
      <c r="GL755" s="1058"/>
      <c r="GM755" s="1058"/>
      <c r="GN755" s="1058"/>
      <c r="GO755" s="1058"/>
      <c r="GP755" s="1058"/>
      <c r="GQ755" s="1058"/>
      <c r="GR755" s="1058"/>
      <c r="GS755" s="1058"/>
      <c r="GT755" s="1058"/>
      <c r="GU755" s="1058"/>
      <c r="GV755" s="1058"/>
      <c r="GW755" s="1058"/>
      <c r="GX755" s="1058"/>
      <c r="GY755" s="1058"/>
      <c r="GZ755" s="1058"/>
      <c r="HA755" s="1058"/>
      <c r="HB755" s="1058"/>
      <c r="HC755" s="1058"/>
      <c r="HD755" s="1058"/>
      <c r="HE755" s="1058"/>
      <c r="HF755" s="1058"/>
      <c r="HG755" s="1058"/>
      <c r="HH755" s="1058"/>
      <c r="HI755" s="1058"/>
      <c r="HJ755" s="1058"/>
      <c r="HK755" s="1058"/>
      <c r="HL755" s="1058"/>
      <c r="HM755" s="1058"/>
      <c r="HN755" s="1058"/>
      <c r="HO755" s="1058"/>
      <c r="HP755" s="1058"/>
      <c r="HQ755" s="1058"/>
      <c r="HR755" s="1058"/>
      <c r="HS755" s="1058"/>
      <c r="HT755" s="1058"/>
      <c r="HU755" s="1058"/>
      <c r="HV755" s="1058"/>
      <c r="HW755" s="1058"/>
      <c r="HX755" s="1058"/>
      <c r="HY755" s="1058"/>
      <c r="HZ755" s="1058"/>
      <c r="IA755" s="1058"/>
      <c r="IB755" s="1058"/>
      <c r="IC755" s="1058"/>
      <c r="ID755" s="1058"/>
      <c r="IE755" s="1058"/>
      <c r="IF755" s="1058"/>
      <c r="IG755" s="1058"/>
      <c r="IH755" s="1058"/>
      <c r="II755" s="1058"/>
      <c r="IJ755" s="1058"/>
      <c r="IK755" s="1058"/>
      <c r="IL755" s="1058"/>
      <c r="IM755" s="1058"/>
      <c r="IN755" s="1058"/>
      <c r="IO755" s="1058"/>
      <c r="IP755" s="1058"/>
      <c r="IQ755" s="1058"/>
      <c r="IR755" s="1058"/>
    </row>
    <row r="756" spans="1:252">
      <c r="A756" s="1423"/>
      <c r="B756" s="697" t="s">
        <v>1555</v>
      </c>
      <c r="C756" s="1423"/>
      <c r="D756" s="1472"/>
      <c r="E756" s="1473"/>
      <c r="F756" s="1532"/>
      <c r="G756" s="1466"/>
      <c r="H756" s="1058"/>
      <c r="I756" s="1058"/>
      <c r="J756" s="1058"/>
      <c r="K756" s="1058"/>
      <c r="L756" s="1058"/>
      <c r="M756" s="1058"/>
      <c r="N756" s="1058"/>
      <c r="O756" s="1058"/>
      <c r="P756" s="1058"/>
      <c r="Q756" s="1058"/>
      <c r="R756" s="1058"/>
      <c r="S756" s="1058"/>
      <c r="T756" s="1058"/>
      <c r="U756" s="1058"/>
      <c r="V756" s="1058"/>
      <c r="W756" s="1058"/>
      <c r="X756" s="1058"/>
      <c r="Y756" s="1058"/>
      <c r="Z756" s="1058"/>
      <c r="AA756" s="1058"/>
      <c r="AB756" s="1058"/>
      <c r="AC756" s="1058"/>
      <c r="AD756" s="1058"/>
      <c r="AE756" s="1058"/>
      <c r="AF756" s="1058"/>
      <c r="AG756" s="1058"/>
      <c r="AH756" s="1058"/>
      <c r="AI756" s="1058"/>
      <c r="AJ756" s="1058"/>
      <c r="AK756" s="1058"/>
      <c r="AL756" s="1058"/>
      <c r="AM756" s="1058"/>
      <c r="AN756" s="1058"/>
      <c r="AO756" s="1058"/>
      <c r="AP756" s="1058"/>
      <c r="AQ756" s="1058"/>
      <c r="AR756" s="1058"/>
      <c r="AS756" s="1058"/>
      <c r="AT756" s="1058"/>
      <c r="AU756" s="1058"/>
      <c r="AV756" s="1058"/>
      <c r="AW756" s="1058"/>
      <c r="AX756" s="1058"/>
      <c r="AY756" s="1058"/>
      <c r="AZ756" s="1058"/>
      <c r="BA756" s="1058"/>
      <c r="BB756" s="1058"/>
      <c r="BC756" s="1058"/>
      <c r="BD756" s="1058"/>
      <c r="BE756" s="1058"/>
      <c r="BF756" s="1058"/>
      <c r="BG756" s="1058"/>
      <c r="BH756" s="1058"/>
      <c r="BI756" s="1058"/>
      <c r="BJ756" s="1058"/>
      <c r="BK756" s="1058"/>
      <c r="BL756" s="1058"/>
      <c r="BM756" s="1058"/>
      <c r="BN756" s="1058"/>
      <c r="BO756" s="1058"/>
      <c r="BP756" s="1058"/>
      <c r="BQ756" s="1058"/>
      <c r="BR756" s="1058"/>
      <c r="BS756" s="1058"/>
      <c r="BT756" s="1058"/>
      <c r="BU756" s="1058"/>
      <c r="BV756" s="1058"/>
      <c r="BW756" s="1058"/>
      <c r="BX756" s="1058"/>
      <c r="BY756" s="1058"/>
      <c r="BZ756" s="1058"/>
      <c r="CA756" s="1058"/>
      <c r="CB756" s="1058"/>
      <c r="CC756" s="1058"/>
      <c r="CD756" s="1058"/>
      <c r="CE756" s="1058"/>
      <c r="CF756" s="1058"/>
      <c r="CG756" s="1058"/>
      <c r="CH756" s="1058"/>
      <c r="CI756" s="1058"/>
      <c r="CJ756" s="1058"/>
      <c r="CK756" s="1058"/>
      <c r="CL756" s="1058"/>
      <c r="CM756" s="1058"/>
      <c r="CN756" s="1058"/>
      <c r="CO756" s="1058"/>
      <c r="CP756" s="1058"/>
      <c r="CQ756" s="1058"/>
      <c r="CR756" s="1058"/>
      <c r="CS756" s="1058"/>
      <c r="CT756" s="1058"/>
      <c r="CU756" s="1058"/>
      <c r="CV756" s="1058"/>
      <c r="CW756" s="1058"/>
      <c r="CX756" s="1058"/>
      <c r="CY756" s="1058"/>
      <c r="CZ756" s="1058"/>
      <c r="DA756" s="1058"/>
      <c r="DB756" s="1058"/>
      <c r="DC756" s="1058"/>
      <c r="DD756" s="1058"/>
      <c r="DE756" s="1058"/>
      <c r="DF756" s="1058"/>
      <c r="DG756" s="1058"/>
      <c r="DH756" s="1058"/>
      <c r="DI756" s="1058"/>
      <c r="DJ756" s="1058"/>
      <c r="DK756" s="1058"/>
      <c r="DL756" s="1058"/>
      <c r="DM756" s="1058"/>
      <c r="DN756" s="1058"/>
      <c r="DO756" s="1058"/>
      <c r="DP756" s="1058"/>
      <c r="DQ756" s="1058"/>
      <c r="DR756" s="1058"/>
      <c r="DS756" s="1058"/>
      <c r="DT756" s="1058"/>
      <c r="DU756" s="1058"/>
      <c r="DV756" s="1058"/>
      <c r="DW756" s="1058"/>
      <c r="DX756" s="1058"/>
      <c r="DY756" s="1058"/>
      <c r="DZ756" s="1058"/>
      <c r="EA756" s="1058"/>
      <c r="EB756" s="1058"/>
      <c r="EC756" s="1058"/>
      <c r="ED756" s="1058"/>
      <c r="EE756" s="1058"/>
      <c r="EF756" s="1058"/>
      <c r="EG756" s="1058"/>
      <c r="EH756" s="1058"/>
      <c r="EI756" s="1058"/>
      <c r="EJ756" s="1058"/>
      <c r="EK756" s="1058"/>
      <c r="EL756" s="1058"/>
      <c r="EM756" s="1058"/>
      <c r="EN756" s="1058"/>
      <c r="EO756" s="1058"/>
      <c r="EP756" s="1058"/>
      <c r="EQ756" s="1058"/>
      <c r="ER756" s="1058"/>
      <c r="ES756" s="1058"/>
      <c r="ET756" s="1058"/>
      <c r="EU756" s="1058"/>
      <c r="EV756" s="1058"/>
      <c r="EW756" s="1058"/>
      <c r="EX756" s="1058"/>
      <c r="EY756" s="1058"/>
      <c r="EZ756" s="1058"/>
      <c r="FA756" s="1058"/>
      <c r="FB756" s="1058"/>
      <c r="FC756" s="1058"/>
      <c r="FD756" s="1058"/>
      <c r="FE756" s="1058"/>
      <c r="FF756" s="1058"/>
      <c r="FG756" s="1058"/>
      <c r="FH756" s="1058"/>
      <c r="FI756" s="1058"/>
      <c r="FJ756" s="1058"/>
      <c r="FK756" s="1058"/>
      <c r="FL756" s="1058"/>
      <c r="FM756" s="1058"/>
      <c r="FN756" s="1058"/>
      <c r="FO756" s="1058"/>
      <c r="FP756" s="1058"/>
      <c r="FQ756" s="1058"/>
      <c r="FR756" s="1058"/>
      <c r="FS756" s="1058"/>
      <c r="FT756" s="1058"/>
      <c r="FU756" s="1058"/>
      <c r="FV756" s="1058"/>
      <c r="FW756" s="1058"/>
      <c r="FX756" s="1058"/>
      <c r="FY756" s="1058"/>
      <c r="FZ756" s="1058"/>
      <c r="GA756" s="1058"/>
      <c r="GB756" s="1058"/>
      <c r="GC756" s="1058"/>
      <c r="GD756" s="1058"/>
      <c r="GE756" s="1058"/>
      <c r="GF756" s="1058"/>
      <c r="GG756" s="1058"/>
      <c r="GH756" s="1058"/>
      <c r="GI756" s="1058"/>
      <c r="GJ756" s="1058"/>
      <c r="GK756" s="1058"/>
      <c r="GL756" s="1058"/>
      <c r="GM756" s="1058"/>
      <c r="GN756" s="1058"/>
      <c r="GO756" s="1058"/>
      <c r="GP756" s="1058"/>
      <c r="GQ756" s="1058"/>
      <c r="GR756" s="1058"/>
      <c r="GS756" s="1058"/>
      <c r="GT756" s="1058"/>
      <c r="GU756" s="1058"/>
      <c r="GV756" s="1058"/>
      <c r="GW756" s="1058"/>
      <c r="GX756" s="1058"/>
      <c r="GY756" s="1058"/>
      <c r="GZ756" s="1058"/>
      <c r="HA756" s="1058"/>
      <c r="HB756" s="1058"/>
      <c r="HC756" s="1058"/>
      <c r="HD756" s="1058"/>
      <c r="HE756" s="1058"/>
      <c r="HF756" s="1058"/>
      <c r="HG756" s="1058"/>
      <c r="HH756" s="1058"/>
      <c r="HI756" s="1058"/>
      <c r="HJ756" s="1058"/>
      <c r="HK756" s="1058"/>
      <c r="HL756" s="1058"/>
      <c r="HM756" s="1058"/>
      <c r="HN756" s="1058"/>
      <c r="HO756" s="1058"/>
      <c r="HP756" s="1058"/>
      <c r="HQ756" s="1058"/>
      <c r="HR756" s="1058"/>
      <c r="HS756" s="1058"/>
      <c r="HT756" s="1058"/>
      <c r="HU756" s="1058"/>
      <c r="HV756" s="1058"/>
      <c r="HW756" s="1058"/>
      <c r="HX756" s="1058"/>
      <c r="HY756" s="1058"/>
      <c r="HZ756" s="1058"/>
      <c r="IA756" s="1058"/>
      <c r="IB756" s="1058"/>
      <c r="IC756" s="1058"/>
      <c r="ID756" s="1058"/>
      <c r="IE756" s="1058"/>
      <c r="IF756" s="1058"/>
      <c r="IG756" s="1058"/>
      <c r="IH756" s="1058"/>
      <c r="II756" s="1058"/>
      <c r="IJ756" s="1058"/>
      <c r="IK756" s="1058"/>
      <c r="IL756" s="1058"/>
      <c r="IM756" s="1058"/>
      <c r="IN756" s="1058"/>
      <c r="IO756" s="1058"/>
      <c r="IP756" s="1058"/>
      <c r="IQ756" s="1058"/>
      <c r="IR756" s="1058"/>
    </row>
    <row r="757" spans="1:252">
      <c r="A757" s="1423"/>
      <c r="B757" s="697" t="s">
        <v>1554</v>
      </c>
      <c r="C757" s="1423"/>
      <c r="D757" s="1472"/>
      <c r="E757" s="1473"/>
      <c r="F757" s="1532"/>
      <c r="G757" s="1466"/>
      <c r="H757" s="1058"/>
      <c r="I757" s="1058"/>
      <c r="J757" s="1058"/>
      <c r="K757" s="1058"/>
      <c r="L757" s="1058"/>
      <c r="M757" s="1058"/>
      <c r="N757" s="1058"/>
      <c r="O757" s="1058"/>
      <c r="P757" s="1058"/>
      <c r="Q757" s="1058"/>
      <c r="R757" s="1058"/>
      <c r="S757" s="1058"/>
      <c r="T757" s="1058"/>
      <c r="U757" s="1058"/>
      <c r="V757" s="1058"/>
      <c r="W757" s="1058"/>
      <c r="X757" s="1058"/>
      <c r="Y757" s="1058"/>
      <c r="Z757" s="1058"/>
      <c r="AA757" s="1058"/>
      <c r="AB757" s="1058"/>
      <c r="AC757" s="1058"/>
      <c r="AD757" s="1058"/>
      <c r="AE757" s="1058"/>
      <c r="AF757" s="1058"/>
      <c r="AG757" s="1058"/>
      <c r="AH757" s="1058"/>
      <c r="AI757" s="1058"/>
      <c r="AJ757" s="1058"/>
      <c r="AK757" s="1058"/>
      <c r="AL757" s="1058"/>
      <c r="AM757" s="1058"/>
      <c r="AN757" s="1058"/>
      <c r="AO757" s="1058"/>
      <c r="AP757" s="1058"/>
      <c r="AQ757" s="1058"/>
      <c r="AR757" s="1058"/>
      <c r="AS757" s="1058"/>
      <c r="AT757" s="1058"/>
      <c r="AU757" s="1058"/>
      <c r="AV757" s="1058"/>
      <c r="AW757" s="1058"/>
      <c r="AX757" s="1058"/>
      <c r="AY757" s="1058"/>
      <c r="AZ757" s="1058"/>
      <c r="BA757" s="1058"/>
      <c r="BB757" s="1058"/>
      <c r="BC757" s="1058"/>
      <c r="BD757" s="1058"/>
      <c r="BE757" s="1058"/>
      <c r="BF757" s="1058"/>
      <c r="BG757" s="1058"/>
      <c r="BH757" s="1058"/>
      <c r="BI757" s="1058"/>
      <c r="BJ757" s="1058"/>
      <c r="BK757" s="1058"/>
      <c r="BL757" s="1058"/>
      <c r="BM757" s="1058"/>
      <c r="BN757" s="1058"/>
      <c r="BO757" s="1058"/>
      <c r="BP757" s="1058"/>
      <c r="BQ757" s="1058"/>
      <c r="BR757" s="1058"/>
      <c r="BS757" s="1058"/>
      <c r="BT757" s="1058"/>
      <c r="BU757" s="1058"/>
      <c r="BV757" s="1058"/>
      <c r="BW757" s="1058"/>
      <c r="BX757" s="1058"/>
      <c r="BY757" s="1058"/>
      <c r="BZ757" s="1058"/>
      <c r="CA757" s="1058"/>
      <c r="CB757" s="1058"/>
      <c r="CC757" s="1058"/>
      <c r="CD757" s="1058"/>
      <c r="CE757" s="1058"/>
      <c r="CF757" s="1058"/>
      <c r="CG757" s="1058"/>
      <c r="CH757" s="1058"/>
      <c r="CI757" s="1058"/>
      <c r="CJ757" s="1058"/>
      <c r="CK757" s="1058"/>
      <c r="CL757" s="1058"/>
      <c r="CM757" s="1058"/>
      <c r="CN757" s="1058"/>
      <c r="CO757" s="1058"/>
      <c r="CP757" s="1058"/>
      <c r="CQ757" s="1058"/>
      <c r="CR757" s="1058"/>
      <c r="CS757" s="1058"/>
      <c r="CT757" s="1058"/>
      <c r="CU757" s="1058"/>
      <c r="CV757" s="1058"/>
      <c r="CW757" s="1058"/>
      <c r="CX757" s="1058"/>
      <c r="CY757" s="1058"/>
      <c r="CZ757" s="1058"/>
      <c r="DA757" s="1058"/>
      <c r="DB757" s="1058"/>
      <c r="DC757" s="1058"/>
      <c r="DD757" s="1058"/>
      <c r="DE757" s="1058"/>
      <c r="DF757" s="1058"/>
      <c r="DG757" s="1058"/>
      <c r="DH757" s="1058"/>
      <c r="DI757" s="1058"/>
      <c r="DJ757" s="1058"/>
      <c r="DK757" s="1058"/>
      <c r="DL757" s="1058"/>
      <c r="DM757" s="1058"/>
      <c r="DN757" s="1058"/>
      <c r="DO757" s="1058"/>
      <c r="DP757" s="1058"/>
      <c r="DQ757" s="1058"/>
      <c r="DR757" s="1058"/>
      <c r="DS757" s="1058"/>
      <c r="DT757" s="1058"/>
      <c r="DU757" s="1058"/>
      <c r="DV757" s="1058"/>
      <c r="DW757" s="1058"/>
      <c r="DX757" s="1058"/>
      <c r="DY757" s="1058"/>
      <c r="DZ757" s="1058"/>
      <c r="EA757" s="1058"/>
      <c r="EB757" s="1058"/>
      <c r="EC757" s="1058"/>
      <c r="ED757" s="1058"/>
      <c r="EE757" s="1058"/>
      <c r="EF757" s="1058"/>
      <c r="EG757" s="1058"/>
      <c r="EH757" s="1058"/>
      <c r="EI757" s="1058"/>
      <c r="EJ757" s="1058"/>
      <c r="EK757" s="1058"/>
      <c r="EL757" s="1058"/>
      <c r="EM757" s="1058"/>
      <c r="EN757" s="1058"/>
      <c r="EO757" s="1058"/>
      <c r="EP757" s="1058"/>
      <c r="EQ757" s="1058"/>
      <c r="ER757" s="1058"/>
      <c r="ES757" s="1058"/>
      <c r="ET757" s="1058"/>
      <c r="EU757" s="1058"/>
      <c r="EV757" s="1058"/>
      <c r="EW757" s="1058"/>
      <c r="EX757" s="1058"/>
      <c r="EY757" s="1058"/>
      <c r="EZ757" s="1058"/>
      <c r="FA757" s="1058"/>
      <c r="FB757" s="1058"/>
      <c r="FC757" s="1058"/>
      <c r="FD757" s="1058"/>
      <c r="FE757" s="1058"/>
      <c r="FF757" s="1058"/>
      <c r="FG757" s="1058"/>
      <c r="FH757" s="1058"/>
      <c r="FI757" s="1058"/>
      <c r="FJ757" s="1058"/>
      <c r="FK757" s="1058"/>
      <c r="FL757" s="1058"/>
      <c r="FM757" s="1058"/>
      <c r="FN757" s="1058"/>
      <c r="FO757" s="1058"/>
      <c r="FP757" s="1058"/>
      <c r="FQ757" s="1058"/>
      <c r="FR757" s="1058"/>
      <c r="FS757" s="1058"/>
      <c r="FT757" s="1058"/>
      <c r="FU757" s="1058"/>
      <c r="FV757" s="1058"/>
      <c r="FW757" s="1058"/>
      <c r="FX757" s="1058"/>
      <c r="FY757" s="1058"/>
      <c r="FZ757" s="1058"/>
      <c r="GA757" s="1058"/>
      <c r="GB757" s="1058"/>
      <c r="GC757" s="1058"/>
      <c r="GD757" s="1058"/>
      <c r="GE757" s="1058"/>
      <c r="GF757" s="1058"/>
      <c r="GG757" s="1058"/>
      <c r="GH757" s="1058"/>
      <c r="GI757" s="1058"/>
      <c r="GJ757" s="1058"/>
      <c r="GK757" s="1058"/>
      <c r="GL757" s="1058"/>
      <c r="GM757" s="1058"/>
      <c r="GN757" s="1058"/>
      <c r="GO757" s="1058"/>
      <c r="GP757" s="1058"/>
      <c r="GQ757" s="1058"/>
      <c r="GR757" s="1058"/>
      <c r="GS757" s="1058"/>
      <c r="GT757" s="1058"/>
      <c r="GU757" s="1058"/>
      <c r="GV757" s="1058"/>
      <c r="GW757" s="1058"/>
      <c r="GX757" s="1058"/>
      <c r="GY757" s="1058"/>
      <c r="GZ757" s="1058"/>
      <c r="HA757" s="1058"/>
      <c r="HB757" s="1058"/>
      <c r="HC757" s="1058"/>
      <c r="HD757" s="1058"/>
      <c r="HE757" s="1058"/>
      <c r="HF757" s="1058"/>
      <c r="HG757" s="1058"/>
      <c r="HH757" s="1058"/>
      <c r="HI757" s="1058"/>
      <c r="HJ757" s="1058"/>
      <c r="HK757" s="1058"/>
      <c r="HL757" s="1058"/>
      <c r="HM757" s="1058"/>
      <c r="HN757" s="1058"/>
      <c r="HO757" s="1058"/>
      <c r="HP757" s="1058"/>
      <c r="HQ757" s="1058"/>
      <c r="HR757" s="1058"/>
      <c r="HS757" s="1058"/>
      <c r="HT757" s="1058"/>
      <c r="HU757" s="1058"/>
      <c r="HV757" s="1058"/>
      <c r="HW757" s="1058"/>
      <c r="HX757" s="1058"/>
      <c r="HY757" s="1058"/>
      <c r="HZ757" s="1058"/>
      <c r="IA757" s="1058"/>
      <c r="IB757" s="1058"/>
      <c r="IC757" s="1058"/>
      <c r="ID757" s="1058"/>
      <c r="IE757" s="1058"/>
      <c r="IF757" s="1058"/>
      <c r="IG757" s="1058"/>
      <c r="IH757" s="1058"/>
      <c r="II757" s="1058"/>
      <c r="IJ757" s="1058"/>
      <c r="IK757" s="1058"/>
      <c r="IL757" s="1058"/>
      <c r="IM757" s="1058"/>
      <c r="IN757" s="1058"/>
      <c r="IO757" s="1058"/>
      <c r="IP757" s="1058"/>
      <c r="IQ757" s="1058"/>
      <c r="IR757" s="1058"/>
    </row>
    <row r="758" spans="1:252">
      <c r="A758" s="1423"/>
      <c r="B758" s="697" t="s">
        <v>1553</v>
      </c>
      <c r="C758" s="1423"/>
      <c r="D758" s="1472"/>
      <c r="E758" s="1473"/>
      <c r="F758" s="1532"/>
      <c r="G758" s="1466"/>
      <c r="H758" s="1058"/>
      <c r="I758" s="1058"/>
      <c r="J758" s="1058"/>
      <c r="K758" s="1058"/>
      <c r="L758" s="1058"/>
      <c r="M758" s="1058"/>
      <c r="N758" s="1058"/>
      <c r="O758" s="1058"/>
      <c r="P758" s="1058"/>
      <c r="Q758" s="1058"/>
      <c r="R758" s="1058"/>
      <c r="S758" s="1058"/>
      <c r="T758" s="1058"/>
      <c r="U758" s="1058"/>
      <c r="V758" s="1058"/>
      <c r="W758" s="1058"/>
      <c r="X758" s="1058"/>
      <c r="Y758" s="1058"/>
      <c r="Z758" s="1058"/>
      <c r="AA758" s="1058"/>
      <c r="AB758" s="1058"/>
      <c r="AC758" s="1058"/>
      <c r="AD758" s="1058"/>
      <c r="AE758" s="1058"/>
      <c r="AF758" s="1058"/>
      <c r="AG758" s="1058"/>
      <c r="AH758" s="1058"/>
      <c r="AI758" s="1058"/>
      <c r="AJ758" s="1058"/>
      <c r="AK758" s="1058"/>
      <c r="AL758" s="1058"/>
      <c r="AM758" s="1058"/>
      <c r="AN758" s="1058"/>
      <c r="AO758" s="1058"/>
      <c r="AP758" s="1058"/>
      <c r="AQ758" s="1058"/>
      <c r="AR758" s="1058"/>
      <c r="AS758" s="1058"/>
      <c r="AT758" s="1058"/>
      <c r="AU758" s="1058"/>
      <c r="AV758" s="1058"/>
      <c r="AW758" s="1058"/>
      <c r="AX758" s="1058"/>
      <c r="AY758" s="1058"/>
      <c r="AZ758" s="1058"/>
      <c r="BA758" s="1058"/>
      <c r="BB758" s="1058"/>
      <c r="BC758" s="1058"/>
      <c r="BD758" s="1058"/>
      <c r="BE758" s="1058"/>
      <c r="BF758" s="1058"/>
      <c r="BG758" s="1058"/>
      <c r="BH758" s="1058"/>
      <c r="BI758" s="1058"/>
      <c r="BJ758" s="1058"/>
      <c r="BK758" s="1058"/>
      <c r="BL758" s="1058"/>
      <c r="BM758" s="1058"/>
      <c r="BN758" s="1058"/>
      <c r="BO758" s="1058"/>
      <c r="BP758" s="1058"/>
      <c r="BQ758" s="1058"/>
      <c r="BR758" s="1058"/>
      <c r="BS758" s="1058"/>
      <c r="BT758" s="1058"/>
      <c r="BU758" s="1058"/>
      <c r="BV758" s="1058"/>
      <c r="BW758" s="1058"/>
      <c r="BX758" s="1058"/>
      <c r="BY758" s="1058"/>
      <c r="BZ758" s="1058"/>
      <c r="CA758" s="1058"/>
      <c r="CB758" s="1058"/>
      <c r="CC758" s="1058"/>
      <c r="CD758" s="1058"/>
      <c r="CE758" s="1058"/>
      <c r="CF758" s="1058"/>
      <c r="CG758" s="1058"/>
      <c r="CH758" s="1058"/>
      <c r="CI758" s="1058"/>
      <c r="CJ758" s="1058"/>
      <c r="CK758" s="1058"/>
      <c r="CL758" s="1058"/>
      <c r="CM758" s="1058"/>
      <c r="CN758" s="1058"/>
      <c r="CO758" s="1058"/>
      <c r="CP758" s="1058"/>
      <c r="CQ758" s="1058"/>
      <c r="CR758" s="1058"/>
      <c r="CS758" s="1058"/>
      <c r="CT758" s="1058"/>
      <c r="CU758" s="1058"/>
      <c r="CV758" s="1058"/>
      <c r="CW758" s="1058"/>
      <c r="CX758" s="1058"/>
      <c r="CY758" s="1058"/>
      <c r="CZ758" s="1058"/>
      <c r="DA758" s="1058"/>
      <c r="DB758" s="1058"/>
      <c r="DC758" s="1058"/>
      <c r="DD758" s="1058"/>
      <c r="DE758" s="1058"/>
      <c r="DF758" s="1058"/>
      <c r="DG758" s="1058"/>
      <c r="DH758" s="1058"/>
      <c r="DI758" s="1058"/>
      <c r="DJ758" s="1058"/>
      <c r="DK758" s="1058"/>
      <c r="DL758" s="1058"/>
      <c r="DM758" s="1058"/>
      <c r="DN758" s="1058"/>
      <c r="DO758" s="1058"/>
      <c r="DP758" s="1058"/>
      <c r="DQ758" s="1058"/>
      <c r="DR758" s="1058"/>
      <c r="DS758" s="1058"/>
      <c r="DT758" s="1058"/>
      <c r="DU758" s="1058"/>
      <c r="DV758" s="1058"/>
      <c r="DW758" s="1058"/>
      <c r="DX758" s="1058"/>
      <c r="DY758" s="1058"/>
      <c r="DZ758" s="1058"/>
      <c r="EA758" s="1058"/>
      <c r="EB758" s="1058"/>
      <c r="EC758" s="1058"/>
      <c r="ED758" s="1058"/>
      <c r="EE758" s="1058"/>
      <c r="EF758" s="1058"/>
      <c r="EG758" s="1058"/>
      <c r="EH758" s="1058"/>
      <c r="EI758" s="1058"/>
      <c r="EJ758" s="1058"/>
      <c r="EK758" s="1058"/>
      <c r="EL758" s="1058"/>
      <c r="EM758" s="1058"/>
      <c r="EN758" s="1058"/>
      <c r="EO758" s="1058"/>
      <c r="EP758" s="1058"/>
      <c r="EQ758" s="1058"/>
      <c r="ER758" s="1058"/>
      <c r="ES758" s="1058"/>
      <c r="ET758" s="1058"/>
      <c r="EU758" s="1058"/>
      <c r="EV758" s="1058"/>
      <c r="EW758" s="1058"/>
      <c r="EX758" s="1058"/>
      <c r="EY758" s="1058"/>
      <c r="EZ758" s="1058"/>
      <c r="FA758" s="1058"/>
      <c r="FB758" s="1058"/>
      <c r="FC758" s="1058"/>
      <c r="FD758" s="1058"/>
      <c r="FE758" s="1058"/>
      <c r="FF758" s="1058"/>
      <c r="FG758" s="1058"/>
      <c r="FH758" s="1058"/>
      <c r="FI758" s="1058"/>
      <c r="FJ758" s="1058"/>
      <c r="FK758" s="1058"/>
      <c r="FL758" s="1058"/>
      <c r="FM758" s="1058"/>
      <c r="FN758" s="1058"/>
      <c r="FO758" s="1058"/>
      <c r="FP758" s="1058"/>
      <c r="FQ758" s="1058"/>
      <c r="FR758" s="1058"/>
      <c r="FS758" s="1058"/>
      <c r="FT758" s="1058"/>
      <c r="FU758" s="1058"/>
      <c r="FV758" s="1058"/>
      <c r="FW758" s="1058"/>
      <c r="FX758" s="1058"/>
      <c r="FY758" s="1058"/>
      <c r="FZ758" s="1058"/>
      <c r="GA758" s="1058"/>
      <c r="GB758" s="1058"/>
      <c r="GC758" s="1058"/>
      <c r="GD758" s="1058"/>
      <c r="GE758" s="1058"/>
      <c r="GF758" s="1058"/>
      <c r="GG758" s="1058"/>
      <c r="GH758" s="1058"/>
      <c r="GI758" s="1058"/>
      <c r="GJ758" s="1058"/>
      <c r="GK758" s="1058"/>
      <c r="GL758" s="1058"/>
      <c r="GM758" s="1058"/>
      <c r="GN758" s="1058"/>
      <c r="GO758" s="1058"/>
      <c r="GP758" s="1058"/>
      <c r="GQ758" s="1058"/>
      <c r="GR758" s="1058"/>
      <c r="GS758" s="1058"/>
      <c r="GT758" s="1058"/>
      <c r="GU758" s="1058"/>
      <c r="GV758" s="1058"/>
      <c r="GW758" s="1058"/>
      <c r="GX758" s="1058"/>
      <c r="GY758" s="1058"/>
      <c r="GZ758" s="1058"/>
      <c r="HA758" s="1058"/>
      <c r="HB758" s="1058"/>
      <c r="HC758" s="1058"/>
      <c r="HD758" s="1058"/>
      <c r="HE758" s="1058"/>
      <c r="HF758" s="1058"/>
      <c r="HG758" s="1058"/>
      <c r="HH758" s="1058"/>
      <c r="HI758" s="1058"/>
      <c r="HJ758" s="1058"/>
      <c r="HK758" s="1058"/>
      <c r="HL758" s="1058"/>
      <c r="HM758" s="1058"/>
      <c r="HN758" s="1058"/>
      <c r="HO758" s="1058"/>
      <c r="HP758" s="1058"/>
      <c r="HQ758" s="1058"/>
      <c r="HR758" s="1058"/>
      <c r="HS758" s="1058"/>
      <c r="HT758" s="1058"/>
      <c r="HU758" s="1058"/>
      <c r="HV758" s="1058"/>
      <c r="HW758" s="1058"/>
      <c r="HX758" s="1058"/>
      <c r="HY758" s="1058"/>
      <c r="HZ758" s="1058"/>
      <c r="IA758" s="1058"/>
      <c r="IB758" s="1058"/>
      <c r="IC758" s="1058"/>
      <c r="ID758" s="1058"/>
      <c r="IE758" s="1058"/>
      <c r="IF758" s="1058"/>
      <c r="IG758" s="1058"/>
      <c r="IH758" s="1058"/>
      <c r="II758" s="1058"/>
      <c r="IJ758" s="1058"/>
      <c r="IK758" s="1058"/>
      <c r="IL758" s="1058"/>
      <c r="IM758" s="1058"/>
      <c r="IN758" s="1058"/>
      <c r="IO758" s="1058"/>
      <c r="IP758" s="1058"/>
      <c r="IQ758" s="1058"/>
      <c r="IR758" s="1058"/>
    </row>
    <row r="759" spans="1:252">
      <c r="A759" s="1423"/>
      <c r="B759" s="697"/>
      <c r="C759" s="1423"/>
      <c r="D759" s="1472" t="s">
        <v>856</v>
      </c>
      <c r="E759" s="1473">
        <v>1</v>
      </c>
      <c r="F759" s="1528"/>
      <c r="G759" s="1230">
        <f>+F759*E759</f>
        <v>0</v>
      </c>
      <c r="H759" s="1058"/>
      <c r="I759" s="1058"/>
      <c r="J759" s="1058"/>
      <c r="K759" s="1058"/>
      <c r="L759" s="1058"/>
      <c r="M759" s="1058"/>
      <c r="N759" s="1058"/>
      <c r="O759" s="1058"/>
      <c r="P759" s="1058"/>
      <c r="Q759" s="1058"/>
      <c r="R759" s="1058"/>
      <c r="S759" s="1058"/>
      <c r="T759" s="1058"/>
      <c r="U759" s="1058"/>
      <c r="V759" s="1058"/>
      <c r="W759" s="1058"/>
      <c r="X759" s="1058"/>
      <c r="Y759" s="1058"/>
      <c r="Z759" s="1058"/>
      <c r="AA759" s="1058"/>
      <c r="AB759" s="1058"/>
      <c r="AC759" s="1058"/>
      <c r="AD759" s="1058"/>
      <c r="AE759" s="1058"/>
      <c r="AF759" s="1058"/>
      <c r="AG759" s="1058"/>
      <c r="AH759" s="1058"/>
      <c r="AI759" s="1058"/>
      <c r="AJ759" s="1058"/>
      <c r="AK759" s="1058"/>
      <c r="AL759" s="1058"/>
      <c r="AM759" s="1058"/>
      <c r="AN759" s="1058"/>
      <c r="AO759" s="1058"/>
      <c r="AP759" s="1058"/>
      <c r="AQ759" s="1058"/>
      <c r="AR759" s="1058"/>
      <c r="AS759" s="1058"/>
      <c r="AT759" s="1058"/>
      <c r="AU759" s="1058"/>
      <c r="AV759" s="1058"/>
      <c r="AW759" s="1058"/>
      <c r="AX759" s="1058"/>
      <c r="AY759" s="1058"/>
      <c r="AZ759" s="1058"/>
      <c r="BA759" s="1058"/>
      <c r="BB759" s="1058"/>
      <c r="BC759" s="1058"/>
      <c r="BD759" s="1058"/>
      <c r="BE759" s="1058"/>
      <c r="BF759" s="1058"/>
      <c r="BG759" s="1058"/>
      <c r="BH759" s="1058"/>
      <c r="BI759" s="1058"/>
      <c r="BJ759" s="1058"/>
      <c r="BK759" s="1058"/>
      <c r="BL759" s="1058"/>
      <c r="BM759" s="1058"/>
      <c r="BN759" s="1058"/>
      <c r="BO759" s="1058"/>
      <c r="BP759" s="1058"/>
      <c r="BQ759" s="1058"/>
      <c r="BR759" s="1058"/>
      <c r="BS759" s="1058"/>
      <c r="BT759" s="1058"/>
      <c r="BU759" s="1058"/>
      <c r="BV759" s="1058"/>
      <c r="BW759" s="1058"/>
      <c r="BX759" s="1058"/>
      <c r="BY759" s="1058"/>
      <c r="BZ759" s="1058"/>
      <c r="CA759" s="1058"/>
      <c r="CB759" s="1058"/>
      <c r="CC759" s="1058"/>
      <c r="CD759" s="1058"/>
      <c r="CE759" s="1058"/>
      <c r="CF759" s="1058"/>
      <c r="CG759" s="1058"/>
      <c r="CH759" s="1058"/>
      <c r="CI759" s="1058"/>
      <c r="CJ759" s="1058"/>
      <c r="CK759" s="1058"/>
      <c r="CL759" s="1058"/>
      <c r="CM759" s="1058"/>
      <c r="CN759" s="1058"/>
      <c r="CO759" s="1058"/>
      <c r="CP759" s="1058"/>
      <c r="CQ759" s="1058"/>
      <c r="CR759" s="1058"/>
      <c r="CS759" s="1058"/>
      <c r="CT759" s="1058"/>
      <c r="CU759" s="1058"/>
      <c r="CV759" s="1058"/>
      <c r="CW759" s="1058"/>
      <c r="CX759" s="1058"/>
      <c r="CY759" s="1058"/>
      <c r="CZ759" s="1058"/>
      <c r="DA759" s="1058"/>
      <c r="DB759" s="1058"/>
      <c r="DC759" s="1058"/>
      <c r="DD759" s="1058"/>
      <c r="DE759" s="1058"/>
      <c r="DF759" s="1058"/>
      <c r="DG759" s="1058"/>
      <c r="DH759" s="1058"/>
      <c r="DI759" s="1058"/>
      <c r="DJ759" s="1058"/>
      <c r="DK759" s="1058"/>
      <c r="DL759" s="1058"/>
      <c r="DM759" s="1058"/>
      <c r="DN759" s="1058"/>
      <c r="DO759" s="1058"/>
      <c r="DP759" s="1058"/>
      <c r="DQ759" s="1058"/>
      <c r="DR759" s="1058"/>
      <c r="DS759" s="1058"/>
      <c r="DT759" s="1058"/>
      <c r="DU759" s="1058"/>
      <c r="DV759" s="1058"/>
      <c r="DW759" s="1058"/>
      <c r="DX759" s="1058"/>
      <c r="DY759" s="1058"/>
      <c r="DZ759" s="1058"/>
      <c r="EA759" s="1058"/>
      <c r="EB759" s="1058"/>
      <c r="EC759" s="1058"/>
      <c r="ED759" s="1058"/>
      <c r="EE759" s="1058"/>
      <c r="EF759" s="1058"/>
      <c r="EG759" s="1058"/>
      <c r="EH759" s="1058"/>
      <c r="EI759" s="1058"/>
      <c r="EJ759" s="1058"/>
      <c r="EK759" s="1058"/>
      <c r="EL759" s="1058"/>
      <c r="EM759" s="1058"/>
      <c r="EN759" s="1058"/>
      <c r="EO759" s="1058"/>
      <c r="EP759" s="1058"/>
      <c r="EQ759" s="1058"/>
      <c r="ER759" s="1058"/>
      <c r="ES759" s="1058"/>
      <c r="ET759" s="1058"/>
      <c r="EU759" s="1058"/>
      <c r="EV759" s="1058"/>
      <c r="EW759" s="1058"/>
      <c r="EX759" s="1058"/>
      <c r="EY759" s="1058"/>
      <c r="EZ759" s="1058"/>
      <c r="FA759" s="1058"/>
      <c r="FB759" s="1058"/>
      <c r="FC759" s="1058"/>
      <c r="FD759" s="1058"/>
      <c r="FE759" s="1058"/>
      <c r="FF759" s="1058"/>
      <c r="FG759" s="1058"/>
      <c r="FH759" s="1058"/>
      <c r="FI759" s="1058"/>
      <c r="FJ759" s="1058"/>
      <c r="FK759" s="1058"/>
      <c r="FL759" s="1058"/>
      <c r="FM759" s="1058"/>
      <c r="FN759" s="1058"/>
      <c r="FO759" s="1058"/>
      <c r="FP759" s="1058"/>
      <c r="FQ759" s="1058"/>
      <c r="FR759" s="1058"/>
      <c r="FS759" s="1058"/>
      <c r="FT759" s="1058"/>
      <c r="FU759" s="1058"/>
      <c r="FV759" s="1058"/>
      <c r="FW759" s="1058"/>
      <c r="FX759" s="1058"/>
      <c r="FY759" s="1058"/>
      <c r="FZ759" s="1058"/>
      <c r="GA759" s="1058"/>
      <c r="GB759" s="1058"/>
      <c r="GC759" s="1058"/>
      <c r="GD759" s="1058"/>
      <c r="GE759" s="1058"/>
      <c r="GF759" s="1058"/>
      <c r="GG759" s="1058"/>
      <c r="GH759" s="1058"/>
      <c r="GI759" s="1058"/>
      <c r="GJ759" s="1058"/>
      <c r="GK759" s="1058"/>
      <c r="GL759" s="1058"/>
      <c r="GM759" s="1058"/>
      <c r="GN759" s="1058"/>
      <c r="GO759" s="1058"/>
      <c r="GP759" s="1058"/>
      <c r="GQ759" s="1058"/>
      <c r="GR759" s="1058"/>
      <c r="GS759" s="1058"/>
      <c r="GT759" s="1058"/>
      <c r="GU759" s="1058"/>
      <c r="GV759" s="1058"/>
      <c r="GW759" s="1058"/>
      <c r="GX759" s="1058"/>
      <c r="GY759" s="1058"/>
      <c r="GZ759" s="1058"/>
      <c r="HA759" s="1058"/>
      <c r="HB759" s="1058"/>
      <c r="HC759" s="1058"/>
      <c r="HD759" s="1058"/>
      <c r="HE759" s="1058"/>
      <c r="HF759" s="1058"/>
      <c r="HG759" s="1058"/>
      <c r="HH759" s="1058"/>
      <c r="HI759" s="1058"/>
      <c r="HJ759" s="1058"/>
      <c r="HK759" s="1058"/>
      <c r="HL759" s="1058"/>
      <c r="HM759" s="1058"/>
      <c r="HN759" s="1058"/>
      <c r="HO759" s="1058"/>
      <c r="HP759" s="1058"/>
      <c r="HQ759" s="1058"/>
      <c r="HR759" s="1058"/>
      <c r="HS759" s="1058"/>
      <c r="HT759" s="1058"/>
      <c r="HU759" s="1058"/>
      <c r="HV759" s="1058"/>
      <c r="HW759" s="1058"/>
      <c r="HX759" s="1058"/>
      <c r="HY759" s="1058"/>
      <c r="HZ759" s="1058"/>
      <c r="IA759" s="1058"/>
      <c r="IB759" s="1058"/>
      <c r="IC759" s="1058"/>
      <c r="ID759" s="1058"/>
      <c r="IE759" s="1058"/>
      <c r="IF759" s="1058"/>
      <c r="IG759" s="1058"/>
      <c r="IH759" s="1058"/>
      <c r="II759" s="1058"/>
      <c r="IJ759" s="1058"/>
      <c r="IK759" s="1058"/>
      <c r="IL759" s="1058"/>
      <c r="IM759" s="1058"/>
      <c r="IN759" s="1058"/>
      <c r="IO759" s="1058"/>
      <c r="IP759" s="1058"/>
      <c r="IQ759" s="1058"/>
      <c r="IR759" s="1058"/>
    </row>
    <row r="760" spans="1:252">
      <c r="A760" s="1423"/>
      <c r="B760" s="697"/>
      <c r="C760" s="1423"/>
      <c r="D760" s="1472"/>
      <c r="E760" s="1473"/>
      <c r="F760" s="1532"/>
      <c r="G760" s="1466"/>
      <c r="H760" s="1058"/>
      <c r="I760" s="1058"/>
      <c r="J760" s="1058"/>
      <c r="K760" s="1058"/>
      <c r="L760" s="1058"/>
      <c r="M760" s="1058"/>
      <c r="N760" s="1058"/>
      <c r="O760" s="1058"/>
      <c r="P760" s="1058"/>
      <c r="Q760" s="1058"/>
      <c r="R760" s="1058"/>
      <c r="S760" s="1058"/>
      <c r="T760" s="1058"/>
      <c r="U760" s="1058"/>
      <c r="V760" s="1058"/>
      <c r="W760" s="1058"/>
      <c r="X760" s="1058"/>
      <c r="Y760" s="1058"/>
      <c r="Z760" s="1058"/>
      <c r="AA760" s="1058"/>
      <c r="AB760" s="1058"/>
      <c r="AC760" s="1058"/>
      <c r="AD760" s="1058"/>
      <c r="AE760" s="1058"/>
      <c r="AF760" s="1058"/>
      <c r="AG760" s="1058"/>
      <c r="AH760" s="1058"/>
      <c r="AI760" s="1058"/>
      <c r="AJ760" s="1058"/>
      <c r="AK760" s="1058"/>
      <c r="AL760" s="1058"/>
      <c r="AM760" s="1058"/>
      <c r="AN760" s="1058"/>
      <c r="AO760" s="1058"/>
      <c r="AP760" s="1058"/>
      <c r="AQ760" s="1058"/>
      <c r="AR760" s="1058"/>
      <c r="AS760" s="1058"/>
      <c r="AT760" s="1058"/>
      <c r="AU760" s="1058"/>
      <c r="AV760" s="1058"/>
      <c r="AW760" s="1058"/>
      <c r="AX760" s="1058"/>
      <c r="AY760" s="1058"/>
      <c r="AZ760" s="1058"/>
      <c r="BA760" s="1058"/>
      <c r="BB760" s="1058"/>
      <c r="BC760" s="1058"/>
      <c r="BD760" s="1058"/>
      <c r="BE760" s="1058"/>
      <c r="BF760" s="1058"/>
      <c r="BG760" s="1058"/>
      <c r="BH760" s="1058"/>
      <c r="BI760" s="1058"/>
      <c r="BJ760" s="1058"/>
      <c r="BK760" s="1058"/>
      <c r="BL760" s="1058"/>
      <c r="BM760" s="1058"/>
      <c r="BN760" s="1058"/>
      <c r="BO760" s="1058"/>
      <c r="BP760" s="1058"/>
      <c r="BQ760" s="1058"/>
      <c r="BR760" s="1058"/>
      <c r="BS760" s="1058"/>
      <c r="BT760" s="1058"/>
      <c r="BU760" s="1058"/>
      <c r="BV760" s="1058"/>
      <c r="BW760" s="1058"/>
      <c r="BX760" s="1058"/>
      <c r="BY760" s="1058"/>
      <c r="BZ760" s="1058"/>
      <c r="CA760" s="1058"/>
      <c r="CB760" s="1058"/>
      <c r="CC760" s="1058"/>
      <c r="CD760" s="1058"/>
      <c r="CE760" s="1058"/>
      <c r="CF760" s="1058"/>
      <c r="CG760" s="1058"/>
      <c r="CH760" s="1058"/>
      <c r="CI760" s="1058"/>
      <c r="CJ760" s="1058"/>
      <c r="CK760" s="1058"/>
      <c r="CL760" s="1058"/>
      <c r="CM760" s="1058"/>
      <c r="CN760" s="1058"/>
      <c r="CO760" s="1058"/>
      <c r="CP760" s="1058"/>
      <c r="CQ760" s="1058"/>
      <c r="CR760" s="1058"/>
      <c r="CS760" s="1058"/>
      <c r="CT760" s="1058"/>
      <c r="CU760" s="1058"/>
      <c r="CV760" s="1058"/>
      <c r="CW760" s="1058"/>
      <c r="CX760" s="1058"/>
      <c r="CY760" s="1058"/>
      <c r="CZ760" s="1058"/>
      <c r="DA760" s="1058"/>
      <c r="DB760" s="1058"/>
      <c r="DC760" s="1058"/>
      <c r="DD760" s="1058"/>
      <c r="DE760" s="1058"/>
      <c r="DF760" s="1058"/>
      <c r="DG760" s="1058"/>
      <c r="DH760" s="1058"/>
      <c r="DI760" s="1058"/>
      <c r="DJ760" s="1058"/>
      <c r="DK760" s="1058"/>
      <c r="DL760" s="1058"/>
      <c r="DM760" s="1058"/>
      <c r="DN760" s="1058"/>
      <c r="DO760" s="1058"/>
      <c r="DP760" s="1058"/>
      <c r="DQ760" s="1058"/>
      <c r="DR760" s="1058"/>
      <c r="DS760" s="1058"/>
      <c r="DT760" s="1058"/>
      <c r="DU760" s="1058"/>
      <c r="DV760" s="1058"/>
      <c r="DW760" s="1058"/>
      <c r="DX760" s="1058"/>
      <c r="DY760" s="1058"/>
      <c r="DZ760" s="1058"/>
      <c r="EA760" s="1058"/>
      <c r="EB760" s="1058"/>
      <c r="EC760" s="1058"/>
      <c r="ED760" s="1058"/>
      <c r="EE760" s="1058"/>
      <c r="EF760" s="1058"/>
      <c r="EG760" s="1058"/>
      <c r="EH760" s="1058"/>
      <c r="EI760" s="1058"/>
      <c r="EJ760" s="1058"/>
      <c r="EK760" s="1058"/>
      <c r="EL760" s="1058"/>
      <c r="EM760" s="1058"/>
      <c r="EN760" s="1058"/>
      <c r="EO760" s="1058"/>
      <c r="EP760" s="1058"/>
      <c r="EQ760" s="1058"/>
      <c r="ER760" s="1058"/>
      <c r="ES760" s="1058"/>
      <c r="ET760" s="1058"/>
      <c r="EU760" s="1058"/>
      <c r="EV760" s="1058"/>
      <c r="EW760" s="1058"/>
      <c r="EX760" s="1058"/>
      <c r="EY760" s="1058"/>
      <c r="EZ760" s="1058"/>
      <c r="FA760" s="1058"/>
      <c r="FB760" s="1058"/>
      <c r="FC760" s="1058"/>
      <c r="FD760" s="1058"/>
      <c r="FE760" s="1058"/>
      <c r="FF760" s="1058"/>
      <c r="FG760" s="1058"/>
      <c r="FH760" s="1058"/>
      <c r="FI760" s="1058"/>
      <c r="FJ760" s="1058"/>
      <c r="FK760" s="1058"/>
      <c r="FL760" s="1058"/>
      <c r="FM760" s="1058"/>
      <c r="FN760" s="1058"/>
      <c r="FO760" s="1058"/>
      <c r="FP760" s="1058"/>
      <c r="FQ760" s="1058"/>
      <c r="FR760" s="1058"/>
      <c r="FS760" s="1058"/>
      <c r="FT760" s="1058"/>
      <c r="FU760" s="1058"/>
      <c r="FV760" s="1058"/>
      <c r="FW760" s="1058"/>
      <c r="FX760" s="1058"/>
      <c r="FY760" s="1058"/>
      <c r="FZ760" s="1058"/>
      <c r="GA760" s="1058"/>
      <c r="GB760" s="1058"/>
      <c r="GC760" s="1058"/>
      <c r="GD760" s="1058"/>
      <c r="GE760" s="1058"/>
      <c r="GF760" s="1058"/>
      <c r="GG760" s="1058"/>
      <c r="GH760" s="1058"/>
      <c r="GI760" s="1058"/>
      <c r="GJ760" s="1058"/>
      <c r="GK760" s="1058"/>
      <c r="GL760" s="1058"/>
      <c r="GM760" s="1058"/>
      <c r="GN760" s="1058"/>
      <c r="GO760" s="1058"/>
      <c r="GP760" s="1058"/>
      <c r="GQ760" s="1058"/>
      <c r="GR760" s="1058"/>
      <c r="GS760" s="1058"/>
      <c r="GT760" s="1058"/>
      <c r="GU760" s="1058"/>
      <c r="GV760" s="1058"/>
      <c r="GW760" s="1058"/>
      <c r="GX760" s="1058"/>
      <c r="GY760" s="1058"/>
      <c r="GZ760" s="1058"/>
      <c r="HA760" s="1058"/>
      <c r="HB760" s="1058"/>
      <c r="HC760" s="1058"/>
      <c r="HD760" s="1058"/>
      <c r="HE760" s="1058"/>
      <c r="HF760" s="1058"/>
      <c r="HG760" s="1058"/>
      <c r="HH760" s="1058"/>
      <c r="HI760" s="1058"/>
      <c r="HJ760" s="1058"/>
      <c r="HK760" s="1058"/>
      <c r="HL760" s="1058"/>
      <c r="HM760" s="1058"/>
      <c r="HN760" s="1058"/>
      <c r="HO760" s="1058"/>
      <c r="HP760" s="1058"/>
      <c r="HQ760" s="1058"/>
      <c r="HR760" s="1058"/>
      <c r="HS760" s="1058"/>
      <c r="HT760" s="1058"/>
      <c r="HU760" s="1058"/>
      <c r="HV760" s="1058"/>
      <c r="HW760" s="1058"/>
      <c r="HX760" s="1058"/>
      <c r="HY760" s="1058"/>
      <c r="HZ760" s="1058"/>
      <c r="IA760" s="1058"/>
      <c r="IB760" s="1058"/>
      <c r="IC760" s="1058"/>
      <c r="ID760" s="1058"/>
      <c r="IE760" s="1058"/>
      <c r="IF760" s="1058"/>
      <c r="IG760" s="1058"/>
      <c r="IH760" s="1058"/>
      <c r="II760" s="1058"/>
      <c r="IJ760" s="1058"/>
      <c r="IK760" s="1058"/>
      <c r="IL760" s="1058"/>
      <c r="IM760" s="1058"/>
      <c r="IN760" s="1058"/>
      <c r="IO760" s="1058"/>
      <c r="IP760" s="1058"/>
      <c r="IQ760" s="1058"/>
      <c r="IR760" s="1058"/>
    </row>
    <row r="761" spans="1:252" ht="25.5">
      <c r="A761" s="1439" t="s">
        <v>51</v>
      </c>
      <c r="B761" s="1474" t="s">
        <v>1915</v>
      </c>
      <c r="C761" s="1475"/>
      <c r="D761" s="1461"/>
      <c r="E761" s="1462"/>
      <c r="F761" s="1532"/>
      <c r="G761" s="1466"/>
      <c r="H761" s="1058"/>
      <c r="I761" s="1058"/>
      <c r="J761" s="1058"/>
      <c r="K761" s="1058"/>
      <c r="L761" s="1058"/>
      <c r="M761" s="1058"/>
      <c r="N761" s="1058"/>
      <c r="O761" s="1058"/>
      <c r="P761" s="1058"/>
      <c r="Q761" s="1058"/>
      <c r="R761" s="1058"/>
      <c r="S761" s="1058"/>
      <c r="T761" s="1058"/>
      <c r="U761" s="1058"/>
      <c r="V761" s="1058"/>
      <c r="W761" s="1058"/>
      <c r="X761" s="1058"/>
      <c r="Y761" s="1058"/>
      <c r="Z761" s="1058"/>
      <c r="AA761" s="1058"/>
      <c r="AB761" s="1058"/>
      <c r="AC761" s="1058"/>
      <c r="AD761" s="1058"/>
      <c r="AE761" s="1058"/>
      <c r="AF761" s="1058"/>
      <c r="AG761" s="1058"/>
      <c r="AH761" s="1058"/>
      <c r="AI761" s="1058"/>
      <c r="AJ761" s="1058"/>
      <c r="AK761" s="1058"/>
      <c r="AL761" s="1058"/>
      <c r="AM761" s="1058"/>
      <c r="AN761" s="1058"/>
      <c r="AO761" s="1058"/>
      <c r="AP761" s="1058"/>
      <c r="AQ761" s="1058"/>
      <c r="AR761" s="1058"/>
      <c r="AS761" s="1058"/>
      <c r="AT761" s="1058"/>
      <c r="AU761" s="1058"/>
      <c r="AV761" s="1058"/>
      <c r="AW761" s="1058"/>
      <c r="AX761" s="1058"/>
      <c r="AY761" s="1058"/>
      <c r="AZ761" s="1058"/>
      <c r="BA761" s="1058"/>
      <c r="BB761" s="1058"/>
      <c r="BC761" s="1058"/>
      <c r="BD761" s="1058"/>
      <c r="BE761" s="1058"/>
      <c r="BF761" s="1058"/>
      <c r="BG761" s="1058"/>
      <c r="BH761" s="1058"/>
      <c r="BI761" s="1058"/>
      <c r="BJ761" s="1058"/>
      <c r="BK761" s="1058"/>
      <c r="BL761" s="1058"/>
      <c r="BM761" s="1058"/>
      <c r="BN761" s="1058"/>
      <c r="BO761" s="1058"/>
      <c r="BP761" s="1058"/>
      <c r="BQ761" s="1058"/>
      <c r="BR761" s="1058"/>
      <c r="BS761" s="1058"/>
      <c r="BT761" s="1058"/>
      <c r="BU761" s="1058"/>
      <c r="BV761" s="1058"/>
      <c r="BW761" s="1058"/>
      <c r="BX761" s="1058"/>
      <c r="BY761" s="1058"/>
      <c r="BZ761" s="1058"/>
      <c r="CA761" s="1058"/>
      <c r="CB761" s="1058"/>
      <c r="CC761" s="1058"/>
      <c r="CD761" s="1058"/>
      <c r="CE761" s="1058"/>
      <c r="CF761" s="1058"/>
      <c r="CG761" s="1058"/>
      <c r="CH761" s="1058"/>
      <c r="CI761" s="1058"/>
      <c r="CJ761" s="1058"/>
      <c r="CK761" s="1058"/>
      <c r="CL761" s="1058"/>
      <c r="CM761" s="1058"/>
      <c r="CN761" s="1058"/>
      <c r="CO761" s="1058"/>
      <c r="CP761" s="1058"/>
      <c r="CQ761" s="1058"/>
      <c r="CR761" s="1058"/>
      <c r="CS761" s="1058"/>
      <c r="CT761" s="1058"/>
      <c r="CU761" s="1058"/>
      <c r="CV761" s="1058"/>
      <c r="CW761" s="1058"/>
      <c r="CX761" s="1058"/>
      <c r="CY761" s="1058"/>
      <c r="CZ761" s="1058"/>
      <c r="DA761" s="1058"/>
      <c r="DB761" s="1058"/>
      <c r="DC761" s="1058"/>
      <c r="DD761" s="1058"/>
      <c r="DE761" s="1058"/>
      <c r="DF761" s="1058"/>
      <c r="DG761" s="1058"/>
      <c r="DH761" s="1058"/>
      <c r="DI761" s="1058"/>
      <c r="DJ761" s="1058"/>
      <c r="DK761" s="1058"/>
      <c r="DL761" s="1058"/>
      <c r="DM761" s="1058"/>
      <c r="DN761" s="1058"/>
      <c r="DO761" s="1058"/>
      <c r="DP761" s="1058"/>
      <c r="DQ761" s="1058"/>
      <c r="DR761" s="1058"/>
      <c r="DS761" s="1058"/>
      <c r="DT761" s="1058"/>
      <c r="DU761" s="1058"/>
      <c r="DV761" s="1058"/>
      <c r="DW761" s="1058"/>
      <c r="DX761" s="1058"/>
      <c r="DY761" s="1058"/>
      <c r="DZ761" s="1058"/>
      <c r="EA761" s="1058"/>
      <c r="EB761" s="1058"/>
      <c r="EC761" s="1058"/>
      <c r="ED761" s="1058"/>
      <c r="EE761" s="1058"/>
      <c r="EF761" s="1058"/>
      <c r="EG761" s="1058"/>
      <c r="EH761" s="1058"/>
      <c r="EI761" s="1058"/>
      <c r="EJ761" s="1058"/>
      <c r="EK761" s="1058"/>
      <c r="EL761" s="1058"/>
      <c r="EM761" s="1058"/>
      <c r="EN761" s="1058"/>
      <c r="EO761" s="1058"/>
      <c r="EP761" s="1058"/>
      <c r="EQ761" s="1058"/>
      <c r="ER761" s="1058"/>
      <c r="ES761" s="1058"/>
      <c r="ET761" s="1058"/>
      <c r="EU761" s="1058"/>
      <c r="EV761" s="1058"/>
      <c r="EW761" s="1058"/>
      <c r="EX761" s="1058"/>
      <c r="EY761" s="1058"/>
      <c r="EZ761" s="1058"/>
      <c r="FA761" s="1058"/>
      <c r="FB761" s="1058"/>
      <c r="FC761" s="1058"/>
      <c r="FD761" s="1058"/>
      <c r="FE761" s="1058"/>
      <c r="FF761" s="1058"/>
      <c r="FG761" s="1058"/>
      <c r="FH761" s="1058"/>
      <c r="FI761" s="1058"/>
      <c r="FJ761" s="1058"/>
      <c r="FK761" s="1058"/>
      <c r="FL761" s="1058"/>
      <c r="FM761" s="1058"/>
      <c r="FN761" s="1058"/>
      <c r="FO761" s="1058"/>
      <c r="FP761" s="1058"/>
      <c r="FQ761" s="1058"/>
      <c r="FR761" s="1058"/>
      <c r="FS761" s="1058"/>
      <c r="FT761" s="1058"/>
      <c r="FU761" s="1058"/>
      <c r="FV761" s="1058"/>
      <c r="FW761" s="1058"/>
      <c r="FX761" s="1058"/>
      <c r="FY761" s="1058"/>
      <c r="FZ761" s="1058"/>
      <c r="GA761" s="1058"/>
      <c r="GB761" s="1058"/>
      <c r="GC761" s="1058"/>
      <c r="GD761" s="1058"/>
      <c r="GE761" s="1058"/>
      <c r="GF761" s="1058"/>
      <c r="GG761" s="1058"/>
      <c r="GH761" s="1058"/>
      <c r="GI761" s="1058"/>
      <c r="GJ761" s="1058"/>
      <c r="GK761" s="1058"/>
      <c r="GL761" s="1058"/>
      <c r="GM761" s="1058"/>
      <c r="GN761" s="1058"/>
      <c r="GO761" s="1058"/>
      <c r="GP761" s="1058"/>
      <c r="GQ761" s="1058"/>
      <c r="GR761" s="1058"/>
      <c r="GS761" s="1058"/>
      <c r="GT761" s="1058"/>
      <c r="GU761" s="1058"/>
      <c r="GV761" s="1058"/>
      <c r="GW761" s="1058"/>
      <c r="GX761" s="1058"/>
      <c r="GY761" s="1058"/>
      <c r="GZ761" s="1058"/>
      <c r="HA761" s="1058"/>
      <c r="HB761" s="1058"/>
      <c r="HC761" s="1058"/>
      <c r="HD761" s="1058"/>
      <c r="HE761" s="1058"/>
      <c r="HF761" s="1058"/>
      <c r="HG761" s="1058"/>
      <c r="HH761" s="1058"/>
      <c r="HI761" s="1058"/>
      <c r="HJ761" s="1058"/>
      <c r="HK761" s="1058"/>
      <c r="HL761" s="1058"/>
      <c r="HM761" s="1058"/>
      <c r="HN761" s="1058"/>
      <c r="HO761" s="1058"/>
      <c r="HP761" s="1058"/>
      <c r="HQ761" s="1058"/>
      <c r="HR761" s="1058"/>
      <c r="HS761" s="1058"/>
      <c r="HT761" s="1058"/>
      <c r="HU761" s="1058"/>
      <c r="HV761" s="1058"/>
      <c r="HW761" s="1058"/>
      <c r="HX761" s="1058"/>
      <c r="HY761" s="1058"/>
      <c r="HZ761" s="1058"/>
      <c r="IA761" s="1058"/>
      <c r="IB761" s="1058"/>
      <c r="IC761" s="1058"/>
      <c r="ID761" s="1058"/>
      <c r="IE761" s="1058"/>
      <c r="IF761" s="1058"/>
      <c r="IG761" s="1058"/>
      <c r="IH761" s="1058"/>
      <c r="II761" s="1058"/>
      <c r="IJ761" s="1058"/>
      <c r="IK761" s="1058"/>
      <c r="IL761" s="1058"/>
      <c r="IM761" s="1058"/>
      <c r="IN761" s="1058"/>
      <c r="IO761" s="1058"/>
      <c r="IP761" s="1058"/>
      <c r="IQ761" s="1058"/>
      <c r="IR761" s="1058"/>
    </row>
    <row r="762" spans="1:252" ht="51">
      <c r="A762" s="1439"/>
      <c r="B762" s="1428" t="s">
        <v>1541</v>
      </c>
      <c r="C762" s="1475"/>
      <c r="D762" s="1423"/>
      <c r="E762" s="1423"/>
      <c r="F762" s="1532"/>
      <c r="G762" s="1466"/>
      <c r="H762" s="1058"/>
      <c r="I762" s="1058"/>
      <c r="J762" s="1058"/>
      <c r="K762" s="1058"/>
      <c r="L762" s="1058"/>
      <c r="M762" s="1058"/>
      <c r="N762" s="1058"/>
      <c r="O762" s="1058"/>
      <c r="P762" s="1058"/>
      <c r="Q762" s="1058"/>
      <c r="R762" s="1058"/>
      <c r="S762" s="1058"/>
      <c r="T762" s="1058"/>
      <c r="U762" s="1058"/>
      <c r="V762" s="1058"/>
      <c r="W762" s="1058"/>
      <c r="X762" s="1058"/>
      <c r="Y762" s="1058"/>
      <c r="Z762" s="1058"/>
      <c r="AA762" s="1058"/>
      <c r="AB762" s="1058"/>
      <c r="AC762" s="1058"/>
      <c r="AD762" s="1058"/>
      <c r="AE762" s="1058"/>
      <c r="AF762" s="1058"/>
      <c r="AG762" s="1058"/>
      <c r="AH762" s="1058"/>
      <c r="AI762" s="1058"/>
      <c r="AJ762" s="1058"/>
      <c r="AK762" s="1058"/>
      <c r="AL762" s="1058"/>
      <c r="AM762" s="1058"/>
      <c r="AN762" s="1058"/>
      <c r="AO762" s="1058"/>
      <c r="AP762" s="1058"/>
      <c r="AQ762" s="1058"/>
      <c r="AR762" s="1058"/>
      <c r="AS762" s="1058"/>
      <c r="AT762" s="1058"/>
      <c r="AU762" s="1058"/>
      <c r="AV762" s="1058"/>
      <c r="AW762" s="1058"/>
      <c r="AX762" s="1058"/>
      <c r="AY762" s="1058"/>
      <c r="AZ762" s="1058"/>
      <c r="BA762" s="1058"/>
      <c r="BB762" s="1058"/>
      <c r="BC762" s="1058"/>
      <c r="BD762" s="1058"/>
      <c r="BE762" s="1058"/>
      <c r="BF762" s="1058"/>
      <c r="BG762" s="1058"/>
      <c r="BH762" s="1058"/>
      <c r="BI762" s="1058"/>
      <c r="BJ762" s="1058"/>
      <c r="BK762" s="1058"/>
      <c r="BL762" s="1058"/>
      <c r="BM762" s="1058"/>
      <c r="BN762" s="1058"/>
      <c r="BO762" s="1058"/>
      <c r="BP762" s="1058"/>
      <c r="BQ762" s="1058"/>
      <c r="BR762" s="1058"/>
      <c r="BS762" s="1058"/>
      <c r="BT762" s="1058"/>
      <c r="BU762" s="1058"/>
      <c r="BV762" s="1058"/>
      <c r="BW762" s="1058"/>
      <c r="BX762" s="1058"/>
      <c r="BY762" s="1058"/>
      <c r="BZ762" s="1058"/>
      <c r="CA762" s="1058"/>
      <c r="CB762" s="1058"/>
      <c r="CC762" s="1058"/>
      <c r="CD762" s="1058"/>
      <c r="CE762" s="1058"/>
      <c r="CF762" s="1058"/>
      <c r="CG762" s="1058"/>
      <c r="CH762" s="1058"/>
      <c r="CI762" s="1058"/>
      <c r="CJ762" s="1058"/>
      <c r="CK762" s="1058"/>
      <c r="CL762" s="1058"/>
      <c r="CM762" s="1058"/>
      <c r="CN762" s="1058"/>
      <c r="CO762" s="1058"/>
      <c r="CP762" s="1058"/>
      <c r="CQ762" s="1058"/>
      <c r="CR762" s="1058"/>
      <c r="CS762" s="1058"/>
      <c r="CT762" s="1058"/>
      <c r="CU762" s="1058"/>
      <c r="CV762" s="1058"/>
      <c r="CW762" s="1058"/>
      <c r="CX762" s="1058"/>
      <c r="CY762" s="1058"/>
      <c r="CZ762" s="1058"/>
      <c r="DA762" s="1058"/>
      <c r="DB762" s="1058"/>
      <c r="DC762" s="1058"/>
      <c r="DD762" s="1058"/>
      <c r="DE762" s="1058"/>
      <c r="DF762" s="1058"/>
      <c r="DG762" s="1058"/>
      <c r="DH762" s="1058"/>
      <c r="DI762" s="1058"/>
      <c r="DJ762" s="1058"/>
      <c r="DK762" s="1058"/>
      <c r="DL762" s="1058"/>
      <c r="DM762" s="1058"/>
      <c r="DN762" s="1058"/>
      <c r="DO762" s="1058"/>
      <c r="DP762" s="1058"/>
      <c r="DQ762" s="1058"/>
      <c r="DR762" s="1058"/>
      <c r="DS762" s="1058"/>
      <c r="DT762" s="1058"/>
      <c r="DU762" s="1058"/>
      <c r="DV762" s="1058"/>
      <c r="DW762" s="1058"/>
      <c r="DX762" s="1058"/>
      <c r="DY762" s="1058"/>
      <c r="DZ762" s="1058"/>
      <c r="EA762" s="1058"/>
      <c r="EB762" s="1058"/>
      <c r="EC762" s="1058"/>
      <c r="ED762" s="1058"/>
      <c r="EE762" s="1058"/>
      <c r="EF762" s="1058"/>
      <c r="EG762" s="1058"/>
      <c r="EH762" s="1058"/>
      <c r="EI762" s="1058"/>
      <c r="EJ762" s="1058"/>
      <c r="EK762" s="1058"/>
      <c r="EL762" s="1058"/>
      <c r="EM762" s="1058"/>
      <c r="EN762" s="1058"/>
      <c r="EO762" s="1058"/>
      <c r="EP762" s="1058"/>
      <c r="EQ762" s="1058"/>
      <c r="ER762" s="1058"/>
      <c r="ES762" s="1058"/>
      <c r="ET762" s="1058"/>
      <c r="EU762" s="1058"/>
      <c r="EV762" s="1058"/>
      <c r="EW762" s="1058"/>
      <c r="EX762" s="1058"/>
      <c r="EY762" s="1058"/>
      <c r="EZ762" s="1058"/>
      <c r="FA762" s="1058"/>
      <c r="FB762" s="1058"/>
      <c r="FC762" s="1058"/>
      <c r="FD762" s="1058"/>
      <c r="FE762" s="1058"/>
      <c r="FF762" s="1058"/>
      <c r="FG762" s="1058"/>
      <c r="FH762" s="1058"/>
      <c r="FI762" s="1058"/>
      <c r="FJ762" s="1058"/>
      <c r="FK762" s="1058"/>
      <c r="FL762" s="1058"/>
      <c r="FM762" s="1058"/>
      <c r="FN762" s="1058"/>
      <c r="FO762" s="1058"/>
      <c r="FP762" s="1058"/>
      <c r="FQ762" s="1058"/>
      <c r="FR762" s="1058"/>
      <c r="FS762" s="1058"/>
      <c r="FT762" s="1058"/>
      <c r="FU762" s="1058"/>
      <c r="FV762" s="1058"/>
      <c r="FW762" s="1058"/>
      <c r="FX762" s="1058"/>
      <c r="FY762" s="1058"/>
      <c r="FZ762" s="1058"/>
      <c r="GA762" s="1058"/>
      <c r="GB762" s="1058"/>
      <c r="GC762" s="1058"/>
      <c r="GD762" s="1058"/>
      <c r="GE762" s="1058"/>
      <c r="GF762" s="1058"/>
      <c r="GG762" s="1058"/>
      <c r="GH762" s="1058"/>
      <c r="GI762" s="1058"/>
      <c r="GJ762" s="1058"/>
      <c r="GK762" s="1058"/>
      <c r="GL762" s="1058"/>
      <c r="GM762" s="1058"/>
      <c r="GN762" s="1058"/>
      <c r="GO762" s="1058"/>
      <c r="GP762" s="1058"/>
      <c r="GQ762" s="1058"/>
      <c r="GR762" s="1058"/>
      <c r="GS762" s="1058"/>
      <c r="GT762" s="1058"/>
      <c r="GU762" s="1058"/>
      <c r="GV762" s="1058"/>
      <c r="GW762" s="1058"/>
      <c r="GX762" s="1058"/>
      <c r="GY762" s="1058"/>
      <c r="GZ762" s="1058"/>
      <c r="HA762" s="1058"/>
      <c r="HB762" s="1058"/>
      <c r="HC762" s="1058"/>
      <c r="HD762" s="1058"/>
      <c r="HE762" s="1058"/>
      <c r="HF762" s="1058"/>
      <c r="HG762" s="1058"/>
      <c r="HH762" s="1058"/>
      <c r="HI762" s="1058"/>
      <c r="HJ762" s="1058"/>
      <c r="HK762" s="1058"/>
      <c r="HL762" s="1058"/>
      <c r="HM762" s="1058"/>
      <c r="HN762" s="1058"/>
      <c r="HO762" s="1058"/>
      <c r="HP762" s="1058"/>
      <c r="HQ762" s="1058"/>
      <c r="HR762" s="1058"/>
      <c r="HS762" s="1058"/>
      <c r="HT762" s="1058"/>
      <c r="HU762" s="1058"/>
      <c r="HV762" s="1058"/>
      <c r="HW762" s="1058"/>
      <c r="HX762" s="1058"/>
      <c r="HY762" s="1058"/>
      <c r="HZ762" s="1058"/>
      <c r="IA762" s="1058"/>
      <c r="IB762" s="1058"/>
      <c r="IC762" s="1058"/>
      <c r="ID762" s="1058"/>
      <c r="IE762" s="1058"/>
      <c r="IF762" s="1058"/>
      <c r="IG762" s="1058"/>
      <c r="IH762" s="1058"/>
      <c r="II762" s="1058"/>
      <c r="IJ762" s="1058"/>
      <c r="IK762" s="1058"/>
      <c r="IL762" s="1058"/>
      <c r="IM762" s="1058"/>
      <c r="IN762" s="1058"/>
      <c r="IO762" s="1058"/>
      <c r="IP762" s="1058"/>
      <c r="IQ762" s="1058"/>
      <c r="IR762" s="1058"/>
    </row>
    <row r="763" spans="1:252" ht="25.5">
      <c r="A763" s="1439"/>
      <c r="B763" s="1429" t="s">
        <v>1552</v>
      </c>
      <c r="C763" s="1475"/>
      <c r="D763" s="1441"/>
      <c r="E763" s="1476"/>
      <c r="F763" s="1532"/>
      <c r="G763" s="1466"/>
      <c r="H763" s="1058"/>
      <c r="I763" s="1058"/>
      <c r="J763" s="1058"/>
      <c r="K763" s="1058"/>
      <c r="L763" s="1058"/>
      <c r="M763" s="1058"/>
      <c r="N763" s="1058"/>
      <c r="O763" s="1058"/>
      <c r="P763" s="1058"/>
      <c r="Q763" s="1058"/>
      <c r="R763" s="1058"/>
      <c r="S763" s="1058"/>
      <c r="T763" s="1058"/>
      <c r="U763" s="1058"/>
      <c r="V763" s="1058"/>
      <c r="W763" s="1058"/>
      <c r="X763" s="1058"/>
      <c r="Y763" s="1058"/>
      <c r="Z763" s="1058"/>
      <c r="AA763" s="1058"/>
      <c r="AB763" s="1058"/>
      <c r="AC763" s="1058"/>
      <c r="AD763" s="1058"/>
      <c r="AE763" s="1058"/>
      <c r="AF763" s="1058"/>
      <c r="AG763" s="1058"/>
      <c r="AH763" s="1058"/>
      <c r="AI763" s="1058"/>
      <c r="AJ763" s="1058"/>
      <c r="AK763" s="1058"/>
      <c r="AL763" s="1058"/>
      <c r="AM763" s="1058"/>
      <c r="AN763" s="1058"/>
      <c r="AO763" s="1058"/>
      <c r="AP763" s="1058"/>
      <c r="AQ763" s="1058"/>
      <c r="AR763" s="1058"/>
      <c r="AS763" s="1058"/>
      <c r="AT763" s="1058"/>
      <c r="AU763" s="1058"/>
      <c r="AV763" s="1058"/>
      <c r="AW763" s="1058"/>
      <c r="AX763" s="1058"/>
      <c r="AY763" s="1058"/>
      <c r="AZ763" s="1058"/>
      <c r="BA763" s="1058"/>
      <c r="BB763" s="1058"/>
      <c r="BC763" s="1058"/>
      <c r="BD763" s="1058"/>
      <c r="BE763" s="1058"/>
      <c r="BF763" s="1058"/>
      <c r="BG763" s="1058"/>
      <c r="BH763" s="1058"/>
      <c r="BI763" s="1058"/>
      <c r="BJ763" s="1058"/>
      <c r="BK763" s="1058"/>
      <c r="BL763" s="1058"/>
      <c r="BM763" s="1058"/>
      <c r="BN763" s="1058"/>
      <c r="BO763" s="1058"/>
      <c r="BP763" s="1058"/>
      <c r="BQ763" s="1058"/>
      <c r="BR763" s="1058"/>
      <c r="BS763" s="1058"/>
      <c r="BT763" s="1058"/>
      <c r="BU763" s="1058"/>
      <c r="BV763" s="1058"/>
      <c r="BW763" s="1058"/>
      <c r="BX763" s="1058"/>
      <c r="BY763" s="1058"/>
      <c r="BZ763" s="1058"/>
      <c r="CA763" s="1058"/>
      <c r="CB763" s="1058"/>
      <c r="CC763" s="1058"/>
      <c r="CD763" s="1058"/>
      <c r="CE763" s="1058"/>
      <c r="CF763" s="1058"/>
      <c r="CG763" s="1058"/>
      <c r="CH763" s="1058"/>
      <c r="CI763" s="1058"/>
      <c r="CJ763" s="1058"/>
      <c r="CK763" s="1058"/>
      <c r="CL763" s="1058"/>
      <c r="CM763" s="1058"/>
      <c r="CN763" s="1058"/>
      <c r="CO763" s="1058"/>
      <c r="CP763" s="1058"/>
      <c r="CQ763" s="1058"/>
      <c r="CR763" s="1058"/>
      <c r="CS763" s="1058"/>
      <c r="CT763" s="1058"/>
      <c r="CU763" s="1058"/>
      <c r="CV763" s="1058"/>
      <c r="CW763" s="1058"/>
      <c r="CX763" s="1058"/>
      <c r="CY763" s="1058"/>
      <c r="CZ763" s="1058"/>
      <c r="DA763" s="1058"/>
      <c r="DB763" s="1058"/>
      <c r="DC763" s="1058"/>
      <c r="DD763" s="1058"/>
      <c r="DE763" s="1058"/>
      <c r="DF763" s="1058"/>
      <c r="DG763" s="1058"/>
      <c r="DH763" s="1058"/>
      <c r="DI763" s="1058"/>
      <c r="DJ763" s="1058"/>
      <c r="DK763" s="1058"/>
      <c r="DL763" s="1058"/>
      <c r="DM763" s="1058"/>
      <c r="DN763" s="1058"/>
      <c r="DO763" s="1058"/>
      <c r="DP763" s="1058"/>
      <c r="DQ763" s="1058"/>
      <c r="DR763" s="1058"/>
      <c r="DS763" s="1058"/>
      <c r="DT763" s="1058"/>
      <c r="DU763" s="1058"/>
      <c r="DV763" s="1058"/>
      <c r="DW763" s="1058"/>
      <c r="DX763" s="1058"/>
      <c r="DY763" s="1058"/>
      <c r="DZ763" s="1058"/>
      <c r="EA763" s="1058"/>
      <c r="EB763" s="1058"/>
      <c r="EC763" s="1058"/>
      <c r="ED763" s="1058"/>
      <c r="EE763" s="1058"/>
      <c r="EF763" s="1058"/>
      <c r="EG763" s="1058"/>
      <c r="EH763" s="1058"/>
      <c r="EI763" s="1058"/>
      <c r="EJ763" s="1058"/>
      <c r="EK763" s="1058"/>
      <c r="EL763" s="1058"/>
      <c r="EM763" s="1058"/>
      <c r="EN763" s="1058"/>
      <c r="EO763" s="1058"/>
      <c r="EP763" s="1058"/>
      <c r="EQ763" s="1058"/>
      <c r="ER763" s="1058"/>
      <c r="ES763" s="1058"/>
      <c r="ET763" s="1058"/>
      <c r="EU763" s="1058"/>
      <c r="EV763" s="1058"/>
      <c r="EW763" s="1058"/>
      <c r="EX763" s="1058"/>
      <c r="EY763" s="1058"/>
      <c r="EZ763" s="1058"/>
      <c r="FA763" s="1058"/>
      <c r="FB763" s="1058"/>
      <c r="FC763" s="1058"/>
      <c r="FD763" s="1058"/>
      <c r="FE763" s="1058"/>
      <c r="FF763" s="1058"/>
      <c r="FG763" s="1058"/>
      <c r="FH763" s="1058"/>
      <c r="FI763" s="1058"/>
      <c r="FJ763" s="1058"/>
      <c r="FK763" s="1058"/>
      <c r="FL763" s="1058"/>
      <c r="FM763" s="1058"/>
      <c r="FN763" s="1058"/>
      <c r="FO763" s="1058"/>
      <c r="FP763" s="1058"/>
      <c r="FQ763" s="1058"/>
      <c r="FR763" s="1058"/>
      <c r="FS763" s="1058"/>
      <c r="FT763" s="1058"/>
      <c r="FU763" s="1058"/>
      <c r="FV763" s="1058"/>
      <c r="FW763" s="1058"/>
      <c r="FX763" s="1058"/>
      <c r="FY763" s="1058"/>
      <c r="FZ763" s="1058"/>
      <c r="GA763" s="1058"/>
      <c r="GB763" s="1058"/>
      <c r="GC763" s="1058"/>
      <c r="GD763" s="1058"/>
      <c r="GE763" s="1058"/>
      <c r="GF763" s="1058"/>
      <c r="GG763" s="1058"/>
      <c r="GH763" s="1058"/>
      <c r="GI763" s="1058"/>
      <c r="GJ763" s="1058"/>
      <c r="GK763" s="1058"/>
      <c r="GL763" s="1058"/>
      <c r="GM763" s="1058"/>
      <c r="GN763" s="1058"/>
      <c r="GO763" s="1058"/>
      <c r="GP763" s="1058"/>
      <c r="GQ763" s="1058"/>
      <c r="GR763" s="1058"/>
      <c r="GS763" s="1058"/>
      <c r="GT763" s="1058"/>
      <c r="GU763" s="1058"/>
      <c r="GV763" s="1058"/>
      <c r="GW763" s="1058"/>
      <c r="GX763" s="1058"/>
      <c r="GY763" s="1058"/>
      <c r="GZ763" s="1058"/>
      <c r="HA763" s="1058"/>
      <c r="HB763" s="1058"/>
      <c r="HC763" s="1058"/>
      <c r="HD763" s="1058"/>
      <c r="HE763" s="1058"/>
      <c r="HF763" s="1058"/>
      <c r="HG763" s="1058"/>
      <c r="HH763" s="1058"/>
      <c r="HI763" s="1058"/>
      <c r="HJ763" s="1058"/>
      <c r="HK763" s="1058"/>
      <c r="HL763" s="1058"/>
      <c r="HM763" s="1058"/>
      <c r="HN763" s="1058"/>
      <c r="HO763" s="1058"/>
      <c r="HP763" s="1058"/>
      <c r="HQ763" s="1058"/>
      <c r="HR763" s="1058"/>
      <c r="HS763" s="1058"/>
      <c r="HT763" s="1058"/>
      <c r="HU763" s="1058"/>
      <c r="HV763" s="1058"/>
      <c r="HW763" s="1058"/>
      <c r="HX763" s="1058"/>
      <c r="HY763" s="1058"/>
      <c r="HZ763" s="1058"/>
      <c r="IA763" s="1058"/>
      <c r="IB763" s="1058"/>
      <c r="IC763" s="1058"/>
      <c r="ID763" s="1058"/>
      <c r="IE763" s="1058"/>
      <c r="IF763" s="1058"/>
      <c r="IG763" s="1058"/>
      <c r="IH763" s="1058"/>
      <c r="II763" s="1058"/>
      <c r="IJ763" s="1058"/>
      <c r="IK763" s="1058"/>
      <c r="IL763" s="1058"/>
      <c r="IM763" s="1058"/>
      <c r="IN763" s="1058"/>
      <c r="IO763" s="1058"/>
      <c r="IP763" s="1058"/>
      <c r="IQ763" s="1058"/>
      <c r="IR763" s="1058"/>
    </row>
    <row r="764" spans="1:252">
      <c r="A764" s="1439"/>
      <c r="B764" s="1429" t="s">
        <v>1525</v>
      </c>
      <c r="C764" s="1475"/>
      <c r="D764" s="1441"/>
      <c r="E764" s="1476"/>
      <c r="F764" s="1532"/>
      <c r="G764" s="1466"/>
      <c r="H764" s="1058"/>
      <c r="I764" s="1058"/>
      <c r="J764" s="1058"/>
      <c r="K764" s="1058"/>
      <c r="L764" s="1058"/>
      <c r="M764" s="1058"/>
      <c r="N764" s="1058"/>
      <c r="O764" s="1058"/>
      <c r="P764" s="1058"/>
      <c r="Q764" s="1058"/>
      <c r="R764" s="1058"/>
      <c r="S764" s="1058"/>
      <c r="T764" s="1058"/>
      <c r="U764" s="1058"/>
      <c r="V764" s="1058"/>
      <c r="W764" s="1058"/>
      <c r="X764" s="1058"/>
      <c r="Y764" s="1058"/>
      <c r="Z764" s="1058"/>
      <c r="AA764" s="1058"/>
      <c r="AB764" s="1058"/>
      <c r="AC764" s="1058"/>
      <c r="AD764" s="1058"/>
      <c r="AE764" s="1058"/>
      <c r="AF764" s="1058"/>
      <c r="AG764" s="1058"/>
      <c r="AH764" s="1058"/>
      <c r="AI764" s="1058"/>
      <c r="AJ764" s="1058"/>
      <c r="AK764" s="1058"/>
      <c r="AL764" s="1058"/>
      <c r="AM764" s="1058"/>
      <c r="AN764" s="1058"/>
      <c r="AO764" s="1058"/>
      <c r="AP764" s="1058"/>
      <c r="AQ764" s="1058"/>
      <c r="AR764" s="1058"/>
      <c r="AS764" s="1058"/>
      <c r="AT764" s="1058"/>
      <c r="AU764" s="1058"/>
      <c r="AV764" s="1058"/>
      <c r="AW764" s="1058"/>
      <c r="AX764" s="1058"/>
      <c r="AY764" s="1058"/>
      <c r="AZ764" s="1058"/>
      <c r="BA764" s="1058"/>
      <c r="BB764" s="1058"/>
      <c r="BC764" s="1058"/>
      <c r="BD764" s="1058"/>
      <c r="BE764" s="1058"/>
      <c r="BF764" s="1058"/>
      <c r="BG764" s="1058"/>
      <c r="BH764" s="1058"/>
      <c r="BI764" s="1058"/>
      <c r="BJ764" s="1058"/>
      <c r="BK764" s="1058"/>
      <c r="BL764" s="1058"/>
      <c r="BM764" s="1058"/>
      <c r="BN764" s="1058"/>
      <c r="BO764" s="1058"/>
      <c r="BP764" s="1058"/>
      <c r="BQ764" s="1058"/>
      <c r="BR764" s="1058"/>
      <c r="BS764" s="1058"/>
      <c r="BT764" s="1058"/>
      <c r="BU764" s="1058"/>
      <c r="BV764" s="1058"/>
      <c r="BW764" s="1058"/>
      <c r="BX764" s="1058"/>
      <c r="BY764" s="1058"/>
      <c r="BZ764" s="1058"/>
      <c r="CA764" s="1058"/>
      <c r="CB764" s="1058"/>
      <c r="CC764" s="1058"/>
      <c r="CD764" s="1058"/>
      <c r="CE764" s="1058"/>
      <c r="CF764" s="1058"/>
      <c r="CG764" s="1058"/>
      <c r="CH764" s="1058"/>
      <c r="CI764" s="1058"/>
      <c r="CJ764" s="1058"/>
      <c r="CK764" s="1058"/>
      <c r="CL764" s="1058"/>
      <c r="CM764" s="1058"/>
      <c r="CN764" s="1058"/>
      <c r="CO764" s="1058"/>
      <c r="CP764" s="1058"/>
      <c r="CQ764" s="1058"/>
      <c r="CR764" s="1058"/>
      <c r="CS764" s="1058"/>
      <c r="CT764" s="1058"/>
      <c r="CU764" s="1058"/>
      <c r="CV764" s="1058"/>
      <c r="CW764" s="1058"/>
      <c r="CX764" s="1058"/>
      <c r="CY764" s="1058"/>
      <c r="CZ764" s="1058"/>
      <c r="DA764" s="1058"/>
      <c r="DB764" s="1058"/>
      <c r="DC764" s="1058"/>
      <c r="DD764" s="1058"/>
      <c r="DE764" s="1058"/>
      <c r="DF764" s="1058"/>
      <c r="DG764" s="1058"/>
      <c r="DH764" s="1058"/>
      <c r="DI764" s="1058"/>
      <c r="DJ764" s="1058"/>
      <c r="DK764" s="1058"/>
      <c r="DL764" s="1058"/>
      <c r="DM764" s="1058"/>
      <c r="DN764" s="1058"/>
      <c r="DO764" s="1058"/>
      <c r="DP764" s="1058"/>
      <c r="DQ764" s="1058"/>
      <c r="DR764" s="1058"/>
      <c r="DS764" s="1058"/>
      <c r="DT764" s="1058"/>
      <c r="DU764" s="1058"/>
      <c r="DV764" s="1058"/>
      <c r="DW764" s="1058"/>
      <c r="DX764" s="1058"/>
      <c r="DY764" s="1058"/>
      <c r="DZ764" s="1058"/>
      <c r="EA764" s="1058"/>
      <c r="EB764" s="1058"/>
      <c r="EC764" s="1058"/>
      <c r="ED764" s="1058"/>
      <c r="EE764" s="1058"/>
      <c r="EF764" s="1058"/>
      <c r="EG764" s="1058"/>
      <c r="EH764" s="1058"/>
      <c r="EI764" s="1058"/>
      <c r="EJ764" s="1058"/>
      <c r="EK764" s="1058"/>
      <c r="EL764" s="1058"/>
      <c r="EM764" s="1058"/>
      <c r="EN764" s="1058"/>
      <c r="EO764" s="1058"/>
      <c r="EP764" s="1058"/>
      <c r="EQ764" s="1058"/>
      <c r="ER764" s="1058"/>
      <c r="ES764" s="1058"/>
      <c r="ET764" s="1058"/>
      <c r="EU764" s="1058"/>
      <c r="EV764" s="1058"/>
      <c r="EW764" s="1058"/>
      <c r="EX764" s="1058"/>
      <c r="EY764" s="1058"/>
      <c r="EZ764" s="1058"/>
      <c r="FA764" s="1058"/>
      <c r="FB764" s="1058"/>
      <c r="FC764" s="1058"/>
      <c r="FD764" s="1058"/>
      <c r="FE764" s="1058"/>
      <c r="FF764" s="1058"/>
      <c r="FG764" s="1058"/>
      <c r="FH764" s="1058"/>
      <c r="FI764" s="1058"/>
      <c r="FJ764" s="1058"/>
      <c r="FK764" s="1058"/>
      <c r="FL764" s="1058"/>
      <c r="FM764" s="1058"/>
      <c r="FN764" s="1058"/>
      <c r="FO764" s="1058"/>
      <c r="FP764" s="1058"/>
      <c r="FQ764" s="1058"/>
      <c r="FR764" s="1058"/>
      <c r="FS764" s="1058"/>
      <c r="FT764" s="1058"/>
      <c r="FU764" s="1058"/>
      <c r="FV764" s="1058"/>
      <c r="FW764" s="1058"/>
      <c r="FX764" s="1058"/>
      <c r="FY764" s="1058"/>
      <c r="FZ764" s="1058"/>
      <c r="GA764" s="1058"/>
      <c r="GB764" s="1058"/>
      <c r="GC764" s="1058"/>
      <c r="GD764" s="1058"/>
      <c r="GE764" s="1058"/>
      <c r="GF764" s="1058"/>
      <c r="GG764" s="1058"/>
      <c r="GH764" s="1058"/>
      <c r="GI764" s="1058"/>
      <c r="GJ764" s="1058"/>
      <c r="GK764" s="1058"/>
      <c r="GL764" s="1058"/>
      <c r="GM764" s="1058"/>
      <c r="GN764" s="1058"/>
      <c r="GO764" s="1058"/>
      <c r="GP764" s="1058"/>
      <c r="GQ764" s="1058"/>
      <c r="GR764" s="1058"/>
      <c r="GS764" s="1058"/>
      <c r="GT764" s="1058"/>
      <c r="GU764" s="1058"/>
      <c r="GV764" s="1058"/>
      <c r="GW764" s="1058"/>
      <c r="GX764" s="1058"/>
      <c r="GY764" s="1058"/>
      <c r="GZ764" s="1058"/>
      <c r="HA764" s="1058"/>
      <c r="HB764" s="1058"/>
      <c r="HC764" s="1058"/>
      <c r="HD764" s="1058"/>
      <c r="HE764" s="1058"/>
      <c r="HF764" s="1058"/>
      <c r="HG764" s="1058"/>
      <c r="HH764" s="1058"/>
      <c r="HI764" s="1058"/>
      <c r="HJ764" s="1058"/>
      <c r="HK764" s="1058"/>
      <c r="HL764" s="1058"/>
      <c r="HM764" s="1058"/>
      <c r="HN764" s="1058"/>
      <c r="HO764" s="1058"/>
      <c r="HP764" s="1058"/>
      <c r="HQ764" s="1058"/>
      <c r="HR764" s="1058"/>
      <c r="HS764" s="1058"/>
      <c r="HT764" s="1058"/>
      <c r="HU764" s="1058"/>
      <c r="HV764" s="1058"/>
      <c r="HW764" s="1058"/>
      <c r="HX764" s="1058"/>
      <c r="HY764" s="1058"/>
      <c r="HZ764" s="1058"/>
      <c r="IA764" s="1058"/>
      <c r="IB764" s="1058"/>
      <c r="IC764" s="1058"/>
      <c r="ID764" s="1058"/>
      <c r="IE764" s="1058"/>
      <c r="IF764" s="1058"/>
      <c r="IG764" s="1058"/>
      <c r="IH764" s="1058"/>
      <c r="II764" s="1058"/>
      <c r="IJ764" s="1058"/>
      <c r="IK764" s="1058"/>
      <c r="IL764" s="1058"/>
      <c r="IM764" s="1058"/>
      <c r="IN764" s="1058"/>
      <c r="IO764" s="1058"/>
      <c r="IP764" s="1058"/>
      <c r="IQ764" s="1058"/>
      <c r="IR764" s="1058"/>
    </row>
    <row r="765" spans="1:252">
      <c r="A765" s="1439"/>
      <c r="B765" s="1429" t="s">
        <v>1551</v>
      </c>
      <c r="C765" s="1475"/>
      <c r="D765" s="1441"/>
      <c r="E765" s="1476"/>
      <c r="F765" s="1532"/>
      <c r="G765" s="1466"/>
      <c r="H765" s="1058"/>
      <c r="I765" s="1058"/>
      <c r="J765" s="1058"/>
      <c r="K765" s="1058"/>
      <c r="L765" s="1058"/>
      <c r="M765" s="1058"/>
      <c r="N765" s="1058"/>
      <c r="O765" s="1058"/>
      <c r="P765" s="1058"/>
      <c r="Q765" s="1058"/>
      <c r="R765" s="1058"/>
      <c r="S765" s="1058"/>
      <c r="T765" s="1058"/>
      <c r="U765" s="1058"/>
      <c r="V765" s="1058"/>
      <c r="W765" s="1058"/>
      <c r="X765" s="1058"/>
      <c r="Y765" s="1058"/>
      <c r="Z765" s="1058"/>
      <c r="AA765" s="1058"/>
      <c r="AB765" s="1058"/>
      <c r="AC765" s="1058"/>
      <c r="AD765" s="1058"/>
      <c r="AE765" s="1058"/>
      <c r="AF765" s="1058"/>
      <c r="AG765" s="1058"/>
      <c r="AH765" s="1058"/>
      <c r="AI765" s="1058"/>
      <c r="AJ765" s="1058"/>
      <c r="AK765" s="1058"/>
      <c r="AL765" s="1058"/>
      <c r="AM765" s="1058"/>
      <c r="AN765" s="1058"/>
      <c r="AO765" s="1058"/>
      <c r="AP765" s="1058"/>
      <c r="AQ765" s="1058"/>
      <c r="AR765" s="1058"/>
      <c r="AS765" s="1058"/>
      <c r="AT765" s="1058"/>
      <c r="AU765" s="1058"/>
      <c r="AV765" s="1058"/>
      <c r="AW765" s="1058"/>
      <c r="AX765" s="1058"/>
      <c r="AY765" s="1058"/>
      <c r="AZ765" s="1058"/>
      <c r="BA765" s="1058"/>
      <c r="BB765" s="1058"/>
      <c r="BC765" s="1058"/>
      <c r="BD765" s="1058"/>
      <c r="BE765" s="1058"/>
      <c r="BF765" s="1058"/>
      <c r="BG765" s="1058"/>
      <c r="BH765" s="1058"/>
      <c r="BI765" s="1058"/>
      <c r="BJ765" s="1058"/>
      <c r="BK765" s="1058"/>
      <c r="BL765" s="1058"/>
      <c r="BM765" s="1058"/>
      <c r="BN765" s="1058"/>
      <c r="BO765" s="1058"/>
      <c r="BP765" s="1058"/>
      <c r="BQ765" s="1058"/>
      <c r="BR765" s="1058"/>
      <c r="BS765" s="1058"/>
      <c r="BT765" s="1058"/>
      <c r="BU765" s="1058"/>
      <c r="BV765" s="1058"/>
      <c r="BW765" s="1058"/>
      <c r="BX765" s="1058"/>
      <c r="BY765" s="1058"/>
      <c r="BZ765" s="1058"/>
      <c r="CA765" s="1058"/>
      <c r="CB765" s="1058"/>
      <c r="CC765" s="1058"/>
      <c r="CD765" s="1058"/>
      <c r="CE765" s="1058"/>
      <c r="CF765" s="1058"/>
      <c r="CG765" s="1058"/>
      <c r="CH765" s="1058"/>
      <c r="CI765" s="1058"/>
      <c r="CJ765" s="1058"/>
      <c r="CK765" s="1058"/>
      <c r="CL765" s="1058"/>
      <c r="CM765" s="1058"/>
      <c r="CN765" s="1058"/>
      <c r="CO765" s="1058"/>
      <c r="CP765" s="1058"/>
      <c r="CQ765" s="1058"/>
      <c r="CR765" s="1058"/>
      <c r="CS765" s="1058"/>
      <c r="CT765" s="1058"/>
      <c r="CU765" s="1058"/>
      <c r="CV765" s="1058"/>
      <c r="CW765" s="1058"/>
      <c r="CX765" s="1058"/>
      <c r="CY765" s="1058"/>
      <c r="CZ765" s="1058"/>
      <c r="DA765" s="1058"/>
      <c r="DB765" s="1058"/>
      <c r="DC765" s="1058"/>
      <c r="DD765" s="1058"/>
      <c r="DE765" s="1058"/>
      <c r="DF765" s="1058"/>
      <c r="DG765" s="1058"/>
      <c r="DH765" s="1058"/>
      <c r="DI765" s="1058"/>
      <c r="DJ765" s="1058"/>
      <c r="DK765" s="1058"/>
      <c r="DL765" s="1058"/>
      <c r="DM765" s="1058"/>
      <c r="DN765" s="1058"/>
      <c r="DO765" s="1058"/>
      <c r="DP765" s="1058"/>
      <c r="DQ765" s="1058"/>
      <c r="DR765" s="1058"/>
      <c r="DS765" s="1058"/>
      <c r="DT765" s="1058"/>
      <c r="DU765" s="1058"/>
      <c r="DV765" s="1058"/>
      <c r="DW765" s="1058"/>
      <c r="DX765" s="1058"/>
      <c r="DY765" s="1058"/>
      <c r="DZ765" s="1058"/>
      <c r="EA765" s="1058"/>
      <c r="EB765" s="1058"/>
      <c r="EC765" s="1058"/>
      <c r="ED765" s="1058"/>
      <c r="EE765" s="1058"/>
      <c r="EF765" s="1058"/>
      <c r="EG765" s="1058"/>
      <c r="EH765" s="1058"/>
      <c r="EI765" s="1058"/>
      <c r="EJ765" s="1058"/>
      <c r="EK765" s="1058"/>
      <c r="EL765" s="1058"/>
      <c r="EM765" s="1058"/>
      <c r="EN765" s="1058"/>
      <c r="EO765" s="1058"/>
      <c r="EP765" s="1058"/>
      <c r="EQ765" s="1058"/>
      <c r="ER765" s="1058"/>
      <c r="ES765" s="1058"/>
      <c r="ET765" s="1058"/>
      <c r="EU765" s="1058"/>
      <c r="EV765" s="1058"/>
      <c r="EW765" s="1058"/>
      <c r="EX765" s="1058"/>
      <c r="EY765" s="1058"/>
      <c r="EZ765" s="1058"/>
      <c r="FA765" s="1058"/>
      <c r="FB765" s="1058"/>
      <c r="FC765" s="1058"/>
      <c r="FD765" s="1058"/>
      <c r="FE765" s="1058"/>
      <c r="FF765" s="1058"/>
      <c r="FG765" s="1058"/>
      <c r="FH765" s="1058"/>
      <c r="FI765" s="1058"/>
      <c r="FJ765" s="1058"/>
      <c r="FK765" s="1058"/>
      <c r="FL765" s="1058"/>
      <c r="FM765" s="1058"/>
      <c r="FN765" s="1058"/>
      <c r="FO765" s="1058"/>
      <c r="FP765" s="1058"/>
      <c r="FQ765" s="1058"/>
      <c r="FR765" s="1058"/>
      <c r="FS765" s="1058"/>
      <c r="FT765" s="1058"/>
      <c r="FU765" s="1058"/>
      <c r="FV765" s="1058"/>
      <c r="FW765" s="1058"/>
      <c r="FX765" s="1058"/>
      <c r="FY765" s="1058"/>
      <c r="FZ765" s="1058"/>
      <c r="GA765" s="1058"/>
      <c r="GB765" s="1058"/>
      <c r="GC765" s="1058"/>
      <c r="GD765" s="1058"/>
      <c r="GE765" s="1058"/>
      <c r="GF765" s="1058"/>
      <c r="GG765" s="1058"/>
      <c r="GH765" s="1058"/>
      <c r="GI765" s="1058"/>
      <c r="GJ765" s="1058"/>
      <c r="GK765" s="1058"/>
      <c r="GL765" s="1058"/>
      <c r="GM765" s="1058"/>
      <c r="GN765" s="1058"/>
      <c r="GO765" s="1058"/>
      <c r="GP765" s="1058"/>
      <c r="GQ765" s="1058"/>
      <c r="GR765" s="1058"/>
      <c r="GS765" s="1058"/>
      <c r="GT765" s="1058"/>
      <c r="GU765" s="1058"/>
      <c r="GV765" s="1058"/>
      <c r="GW765" s="1058"/>
      <c r="GX765" s="1058"/>
      <c r="GY765" s="1058"/>
      <c r="GZ765" s="1058"/>
      <c r="HA765" s="1058"/>
      <c r="HB765" s="1058"/>
      <c r="HC765" s="1058"/>
      <c r="HD765" s="1058"/>
      <c r="HE765" s="1058"/>
      <c r="HF765" s="1058"/>
      <c r="HG765" s="1058"/>
      <c r="HH765" s="1058"/>
      <c r="HI765" s="1058"/>
      <c r="HJ765" s="1058"/>
      <c r="HK765" s="1058"/>
      <c r="HL765" s="1058"/>
      <c r="HM765" s="1058"/>
      <c r="HN765" s="1058"/>
      <c r="HO765" s="1058"/>
      <c r="HP765" s="1058"/>
      <c r="HQ765" s="1058"/>
      <c r="HR765" s="1058"/>
      <c r="HS765" s="1058"/>
      <c r="HT765" s="1058"/>
      <c r="HU765" s="1058"/>
      <c r="HV765" s="1058"/>
      <c r="HW765" s="1058"/>
      <c r="HX765" s="1058"/>
      <c r="HY765" s="1058"/>
      <c r="HZ765" s="1058"/>
      <c r="IA765" s="1058"/>
      <c r="IB765" s="1058"/>
      <c r="IC765" s="1058"/>
      <c r="ID765" s="1058"/>
      <c r="IE765" s="1058"/>
      <c r="IF765" s="1058"/>
      <c r="IG765" s="1058"/>
      <c r="IH765" s="1058"/>
      <c r="II765" s="1058"/>
      <c r="IJ765" s="1058"/>
      <c r="IK765" s="1058"/>
      <c r="IL765" s="1058"/>
      <c r="IM765" s="1058"/>
      <c r="IN765" s="1058"/>
      <c r="IO765" s="1058"/>
      <c r="IP765" s="1058"/>
      <c r="IQ765" s="1058"/>
      <c r="IR765" s="1058"/>
    </row>
    <row r="766" spans="1:252">
      <c r="A766" s="1439"/>
      <c r="B766" s="1429" t="s">
        <v>1523</v>
      </c>
      <c r="C766" s="1475"/>
      <c r="D766" s="1441"/>
      <c r="E766" s="1476"/>
      <c r="F766" s="1532"/>
      <c r="G766" s="1466"/>
      <c r="H766" s="1058"/>
      <c r="I766" s="1058"/>
      <c r="J766" s="1058"/>
      <c r="K766" s="1058"/>
      <c r="L766" s="1058"/>
      <c r="M766" s="1058"/>
      <c r="N766" s="1058"/>
      <c r="O766" s="1058"/>
      <c r="P766" s="1058"/>
      <c r="Q766" s="1058"/>
      <c r="R766" s="1058"/>
      <c r="S766" s="1058"/>
      <c r="T766" s="1058"/>
      <c r="U766" s="1058"/>
      <c r="V766" s="1058"/>
      <c r="W766" s="1058"/>
      <c r="X766" s="1058"/>
      <c r="Y766" s="1058"/>
      <c r="Z766" s="1058"/>
      <c r="AA766" s="1058"/>
      <c r="AB766" s="1058"/>
      <c r="AC766" s="1058"/>
      <c r="AD766" s="1058"/>
      <c r="AE766" s="1058"/>
      <c r="AF766" s="1058"/>
      <c r="AG766" s="1058"/>
      <c r="AH766" s="1058"/>
      <c r="AI766" s="1058"/>
      <c r="AJ766" s="1058"/>
      <c r="AK766" s="1058"/>
      <c r="AL766" s="1058"/>
      <c r="AM766" s="1058"/>
      <c r="AN766" s="1058"/>
      <c r="AO766" s="1058"/>
      <c r="AP766" s="1058"/>
      <c r="AQ766" s="1058"/>
      <c r="AR766" s="1058"/>
      <c r="AS766" s="1058"/>
      <c r="AT766" s="1058"/>
      <c r="AU766" s="1058"/>
      <c r="AV766" s="1058"/>
      <c r="AW766" s="1058"/>
      <c r="AX766" s="1058"/>
      <c r="AY766" s="1058"/>
      <c r="AZ766" s="1058"/>
      <c r="BA766" s="1058"/>
      <c r="BB766" s="1058"/>
      <c r="BC766" s="1058"/>
      <c r="BD766" s="1058"/>
      <c r="BE766" s="1058"/>
      <c r="BF766" s="1058"/>
      <c r="BG766" s="1058"/>
      <c r="BH766" s="1058"/>
      <c r="BI766" s="1058"/>
      <c r="BJ766" s="1058"/>
      <c r="BK766" s="1058"/>
      <c r="BL766" s="1058"/>
      <c r="BM766" s="1058"/>
      <c r="BN766" s="1058"/>
      <c r="BO766" s="1058"/>
      <c r="BP766" s="1058"/>
      <c r="BQ766" s="1058"/>
      <c r="BR766" s="1058"/>
      <c r="BS766" s="1058"/>
      <c r="BT766" s="1058"/>
      <c r="BU766" s="1058"/>
      <c r="BV766" s="1058"/>
      <c r="BW766" s="1058"/>
      <c r="BX766" s="1058"/>
      <c r="BY766" s="1058"/>
      <c r="BZ766" s="1058"/>
      <c r="CA766" s="1058"/>
      <c r="CB766" s="1058"/>
      <c r="CC766" s="1058"/>
      <c r="CD766" s="1058"/>
      <c r="CE766" s="1058"/>
      <c r="CF766" s="1058"/>
      <c r="CG766" s="1058"/>
      <c r="CH766" s="1058"/>
      <c r="CI766" s="1058"/>
      <c r="CJ766" s="1058"/>
      <c r="CK766" s="1058"/>
      <c r="CL766" s="1058"/>
      <c r="CM766" s="1058"/>
      <c r="CN766" s="1058"/>
      <c r="CO766" s="1058"/>
      <c r="CP766" s="1058"/>
      <c r="CQ766" s="1058"/>
      <c r="CR766" s="1058"/>
      <c r="CS766" s="1058"/>
      <c r="CT766" s="1058"/>
      <c r="CU766" s="1058"/>
      <c r="CV766" s="1058"/>
      <c r="CW766" s="1058"/>
      <c r="CX766" s="1058"/>
      <c r="CY766" s="1058"/>
      <c r="CZ766" s="1058"/>
      <c r="DA766" s="1058"/>
      <c r="DB766" s="1058"/>
      <c r="DC766" s="1058"/>
      <c r="DD766" s="1058"/>
      <c r="DE766" s="1058"/>
      <c r="DF766" s="1058"/>
      <c r="DG766" s="1058"/>
      <c r="DH766" s="1058"/>
      <c r="DI766" s="1058"/>
      <c r="DJ766" s="1058"/>
      <c r="DK766" s="1058"/>
      <c r="DL766" s="1058"/>
      <c r="DM766" s="1058"/>
      <c r="DN766" s="1058"/>
      <c r="DO766" s="1058"/>
      <c r="DP766" s="1058"/>
      <c r="DQ766" s="1058"/>
      <c r="DR766" s="1058"/>
      <c r="DS766" s="1058"/>
      <c r="DT766" s="1058"/>
      <c r="DU766" s="1058"/>
      <c r="DV766" s="1058"/>
      <c r="DW766" s="1058"/>
      <c r="DX766" s="1058"/>
      <c r="DY766" s="1058"/>
      <c r="DZ766" s="1058"/>
      <c r="EA766" s="1058"/>
      <c r="EB766" s="1058"/>
      <c r="EC766" s="1058"/>
      <c r="ED766" s="1058"/>
      <c r="EE766" s="1058"/>
      <c r="EF766" s="1058"/>
      <c r="EG766" s="1058"/>
      <c r="EH766" s="1058"/>
      <c r="EI766" s="1058"/>
      <c r="EJ766" s="1058"/>
      <c r="EK766" s="1058"/>
      <c r="EL766" s="1058"/>
      <c r="EM766" s="1058"/>
      <c r="EN766" s="1058"/>
      <c r="EO766" s="1058"/>
      <c r="EP766" s="1058"/>
      <c r="EQ766" s="1058"/>
      <c r="ER766" s="1058"/>
      <c r="ES766" s="1058"/>
      <c r="ET766" s="1058"/>
      <c r="EU766" s="1058"/>
      <c r="EV766" s="1058"/>
      <c r="EW766" s="1058"/>
      <c r="EX766" s="1058"/>
      <c r="EY766" s="1058"/>
      <c r="EZ766" s="1058"/>
      <c r="FA766" s="1058"/>
      <c r="FB766" s="1058"/>
      <c r="FC766" s="1058"/>
      <c r="FD766" s="1058"/>
      <c r="FE766" s="1058"/>
      <c r="FF766" s="1058"/>
      <c r="FG766" s="1058"/>
      <c r="FH766" s="1058"/>
      <c r="FI766" s="1058"/>
      <c r="FJ766" s="1058"/>
      <c r="FK766" s="1058"/>
      <c r="FL766" s="1058"/>
      <c r="FM766" s="1058"/>
      <c r="FN766" s="1058"/>
      <c r="FO766" s="1058"/>
      <c r="FP766" s="1058"/>
      <c r="FQ766" s="1058"/>
      <c r="FR766" s="1058"/>
      <c r="FS766" s="1058"/>
      <c r="FT766" s="1058"/>
      <c r="FU766" s="1058"/>
      <c r="FV766" s="1058"/>
      <c r="FW766" s="1058"/>
      <c r="FX766" s="1058"/>
      <c r="FY766" s="1058"/>
      <c r="FZ766" s="1058"/>
      <c r="GA766" s="1058"/>
      <c r="GB766" s="1058"/>
      <c r="GC766" s="1058"/>
      <c r="GD766" s="1058"/>
      <c r="GE766" s="1058"/>
      <c r="GF766" s="1058"/>
      <c r="GG766" s="1058"/>
      <c r="GH766" s="1058"/>
      <c r="GI766" s="1058"/>
      <c r="GJ766" s="1058"/>
      <c r="GK766" s="1058"/>
      <c r="GL766" s="1058"/>
      <c r="GM766" s="1058"/>
      <c r="GN766" s="1058"/>
      <c r="GO766" s="1058"/>
      <c r="GP766" s="1058"/>
      <c r="GQ766" s="1058"/>
      <c r="GR766" s="1058"/>
      <c r="GS766" s="1058"/>
      <c r="GT766" s="1058"/>
      <c r="GU766" s="1058"/>
      <c r="GV766" s="1058"/>
      <c r="GW766" s="1058"/>
      <c r="GX766" s="1058"/>
      <c r="GY766" s="1058"/>
      <c r="GZ766" s="1058"/>
      <c r="HA766" s="1058"/>
      <c r="HB766" s="1058"/>
      <c r="HC766" s="1058"/>
      <c r="HD766" s="1058"/>
      <c r="HE766" s="1058"/>
      <c r="HF766" s="1058"/>
      <c r="HG766" s="1058"/>
      <c r="HH766" s="1058"/>
      <c r="HI766" s="1058"/>
      <c r="HJ766" s="1058"/>
      <c r="HK766" s="1058"/>
      <c r="HL766" s="1058"/>
      <c r="HM766" s="1058"/>
      <c r="HN766" s="1058"/>
      <c r="HO766" s="1058"/>
      <c r="HP766" s="1058"/>
      <c r="HQ766" s="1058"/>
      <c r="HR766" s="1058"/>
      <c r="HS766" s="1058"/>
      <c r="HT766" s="1058"/>
      <c r="HU766" s="1058"/>
      <c r="HV766" s="1058"/>
      <c r="HW766" s="1058"/>
      <c r="HX766" s="1058"/>
      <c r="HY766" s="1058"/>
      <c r="HZ766" s="1058"/>
      <c r="IA766" s="1058"/>
      <c r="IB766" s="1058"/>
      <c r="IC766" s="1058"/>
      <c r="ID766" s="1058"/>
      <c r="IE766" s="1058"/>
      <c r="IF766" s="1058"/>
      <c r="IG766" s="1058"/>
      <c r="IH766" s="1058"/>
      <c r="II766" s="1058"/>
      <c r="IJ766" s="1058"/>
      <c r="IK766" s="1058"/>
      <c r="IL766" s="1058"/>
      <c r="IM766" s="1058"/>
      <c r="IN766" s="1058"/>
      <c r="IO766" s="1058"/>
      <c r="IP766" s="1058"/>
      <c r="IQ766" s="1058"/>
      <c r="IR766" s="1058"/>
    </row>
    <row r="767" spans="1:252">
      <c r="A767" s="1439"/>
      <c r="B767" s="1429" t="s">
        <v>1522</v>
      </c>
      <c r="C767" s="1475"/>
      <c r="D767" s="1441"/>
      <c r="E767" s="1476"/>
      <c r="F767" s="1532"/>
      <c r="G767" s="1466"/>
      <c r="H767" s="1058"/>
      <c r="I767" s="1058"/>
      <c r="J767" s="1058"/>
      <c r="K767" s="1058"/>
      <c r="L767" s="1058"/>
      <c r="M767" s="1058"/>
      <c r="N767" s="1058"/>
      <c r="O767" s="1058"/>
      <c r="P767" s="1058"/>
      <c r="Q767" s="1058"/>
      <c r="R767" s="1058"/>
      <c r="S767" s="1058"/>
      <c r="T767" s="1058"/>
      <c r="U767" s="1058"/>
      <c r="V767" s="1058"/>
      <c r="W767" s="1058"/>
      <c r="X767" s="1058"/>
      <c r="Y767" s="1058"/>
      <c r="Z767" s="1058"/>
      <c r="AA767" s="1058"/>
      <c r="AB767" s="1058"/>
      <c r="AC767" s="1058"/>
      <c r="AD767" s="1058"/>
      <c r="AE767" s="1058"/>
      <c r="AF767" s="1058"/>
      <c r="AG767" s="1058"/>
      <c r="AH767" s="1058"/>
      <c r="AI767" s="1058"/>
      <c r="AJ767" s="1058"/>
      <c r="AK767" s="1058"/>
      <c r="AL767" s="1058"/>
      <c r="AM767" s="1058"/>
      <c r="AN767" s="1058"/>
      <c r="AO767" s="1058"/>
      <c r="AP767" s="1058"/>
      <c r="AQ767" s="1058"/>
      <c r="AR767" s="1058"/>
      <c r="AS767" s="1058"/>
      <c r="AT767" s="1058"/>
      <c r="AU767" s="1058"/>
      <c r="AV767" s="1058"/>
      <c r="AW767" s="1058"/>
      <c r="AX767" s="1058"/>
      <c r="AY767" s="1058"/>
      <c r="AZ767" s="1058"/>
      <c r="BA767" s="1058"/>
      <c r="BB767" s="1058"/>
      <c r="BC767" s="1058"/>
      <c r="BD767" s="1058"/>
      <c r="BE767" s="1058"/>
      <c r="BF767" s="1058"/>
      <c r="BG767" s="1058"/>
      <c r="BH767" s="1058"/>
      <c r="BI767" s="1058"/>
      <c r="BJ767" s="1058"/>
      <c r="BK767" s="1058"/>
      <c r="BL767" s="1058"/>
      <c r="BM767" s="1058"/>
      <c r="BN767" s="1058"/>
      <c r="BO767" s="1058"/>
      <c r="BP767" s="1058"/>
      <c r="BQ767" s="1058"/>
      <c r="BR767" s="1058"/>
      <c r="BS767" s="1058"/>
      <c r="BT767" s="1058"/>
      <c r="BU767" s="1058"/>
      <c r="BV767" s="1058"/>
      <c r="BW767" s="1058"/>
      <c r="BX767" s="1058"/>
      <c r="BY767" s="1058"/>
      <c r="BZ767" s="1058"/>
      <c r="CA767" s="1058"/>
      <c r="CB767" s="1058"/>
      <c r="CC767" s="1058"/>
      <c r="CD767" s="1058"/>
      <c r="CE767" s="1058"/>
      <c r="CF767" s="1058"/>
      <c r="CG767" s="1058"/>
      <c r="CH767" s="1058"/>
      <c r="CI767" s="1058"/>
      <c r="CJ767" s="1058"/>
      <c r="CK767" s="1058"/>
      <c r="CL767" s="1058"/>
      <c r="CM767" s="1058"/>
      <c r="CN767" s="1058"/>
      <c r="CO767" s="1058"/>
      <c r="CP767" s="1058"/>
      <c r="CQ767" s="1058"/>
      <c r="CR767" s="1058"/>
      <c r="CS767" s="1058"/>
      <c r="CT767" s="1058"/>
      <c r="CU767" s="1058"/>
      <c r="CV767" s="1058"/>
      <c r="CW767" s="1058"/>
      <c r="CX767" s="1058"/>
      <c r="CY767" s="1058"/>
      <c r="CZ767" s="1058"/>
      <c r="DA767" s="1058"/>
      <c r="DB767" s="1058"/>
      <c r="DC767" s="1058"/>
      <c r="DD767" s="1058"/>
      <c r="DE767" s="1058"/>
      <c r="DF767" s="1058"/>
      <c r="DG767" s="1058"/>
      <c r="DH767" s="1058"/>
      <c r="DI767" s="1058"/>
      <c r="DJ767" s="1058"/>
      <c r="DK767" s="1058"/>
      <c r="DL767" s="1058"/>
      <c r="DM767" s="1058"/>
      <c r="DN767" s="1058"/>
      <c r="DO767" s="1058"/>
      <c r="DP767" s="1058"/>
      <c r="DQ767" s="1058"/>
      <c r="DR767" s="1058"/>
      <c r="DS767" s="1058"/>
      <c r="DT767" s="1058"/>
      <c r="DU767" s="1058"/>
      <c r="DV767" s="1058"/>
      <c r="DW767" s="1058"/>
      <c r="DX767" s="1058"/>
      <c r="DY767" s="1058"/>
      <c r="DZ767" s="1058"/>
      <c r="EA767" s="1058"/>
      <c r="EB767" s="1058"/>
      <c r="EC767" s="1058"/>
      <c r="ED767" s="1058"/>
      <c r="EE767" s="1058"/>
      <c r="EF767" s="1058"/>
      <c r="EG767" s="1058"/>
      <c r="EH767" s="1058"/>
      <c r="EI767" s="1058"/>
      <c r="EJ767" s="1058"/>
      <c r="EK767" s="1058"/>
      <c r="EL767" s="1058"/>
      <c r="EM767" s="1058"/>
      <c r="EN767" s="1058"/>
      <c r="EO767" s="1058"/>
      <c r="EP767" s="1058"/>
      <c r="EQ767" s="1058"/>
      <c r="ER767" s="1058"/>
      <c r="ES767" s="1058"/>
      <c r="ET767" s="1058"/>
      <c r="EU767" s="1058"/>
      <c r="EV767" s="1058"/>
      <c r="EW767" s="1058"/>
      <c r="EX767" s="1058"/>
      <c r="EY767" s="1058"/>
      <c r="EZ767" s="1058"/>
      <c r="FA767" s="1058"/>
      <c r="FB767" s="1058"/>
      <c r="FC767" s="1058"/>
      <c r="FD767" s="1058"/>
      <c r="FE767" s="1058"/>
      <c r="FF767" s="1058"/>
      <c r="FG767" s="1058"/>
      <c r="FH767" s="1058"/>
      <c r="FI767" s="1058"/>
      <c r="FJ767" s="1058"/>
      <c r="FK767" s="1058"/>
      <c r="FL767" s="1058"/>
      <c r="FM767" s="1058"/>
      <c r="FN767" s="1058"/>
      <c r="FO767" s="1058"/>
      <c r="FP767" s="1058"/>
      <c r="FQ767" s="1058"/>
      <c r="FR767" s="1058"/>
      <c r="FS767" s="1058"/>
      <c r="FT767" s="1058"/>
      <c r="FU767" s="1058"/>
      <c r="FV767" s="1058"/>
      <c r="FW767" s="1058"/>
      <c r="FX767" s="1058"/>
      <c r="FY767" s="1058"/>
      <c r="FZ767" s="1058"/>
      <c r="GA767" s="1058"/>
      <c r="GB767" s="1058"/>
      <c r="GC767" s="1058"/>
      <c r="GD767" s="1058"/>
      <c r="GE767" s="1058"/>
      <c r="GF767" s="1058"/>
      <c r="GG767" s="1058"/>
      <c r="GH767" s="1058"/>
      <c r="GI767" s="1058"/>
      <c r="GJ767" s="1058"/>
      <c r="GK767" s="1058"/>
      <c r="GL767" s="1058"/>
      <c r="GM767" s="1058"/>
      <c r="GN767" s="1058"/>
      <c r="GO767" s="1058"/>
      <c r="GP767" s="1058"/>
      <c r="GQ767" s="1058"/>
      <c r="GR767" s="1058"/>
      <c r="GS767" s="1058"/>
      <c r="GT767" s="1058"/>
      <c r="GU767" s="1058"/>
      <c r="GV767" s="1058"/>
      <c r="GW767" s="1058"/>
      <c r="GX767" s="1058"/>
      <c r="GY767" s="1058"/>
      <c r="GZ767" s="1058"/>
      <c r="HA767" s="1058"/>
      <c r="HB767" s="1058"/>
      <c r="HC767" s="1058"/>
      <c r="HD767" s="1058"/>
      <c r="HE767" s="1058"/>
      <c r="HF767" s="1058"/>
      <c r="HG767" s="1058"/>
      <c r="HH767" s="1058"/>
      <c r="HI767" s="1058"/>
      <c r="HJ767" s="1058"/>
      <c r="HK767" s="1058"/>
      <c r="HL767" s="1058"/>
      <c r="HM767" s="1058"/>
      <c r="HN767" s="1058"/>
      <c r="HO767" s="1058"/>
      <c r="HP767" s="1058"/>
      <c r="HQ767" s="1058"/>
      <c r="HR767" s="1058"/>
      <c r="HS767" s="1058"/>
      <c r="HT767" s="1058"/>
      <c r="HU767" s="1058"/>
      <c r="HV767" s="1058"/>
      <c r="HW767" s="1058"/>
      <c r="HX767" s="1058"/>
      <c r="HY767" s="1058"/>
      <c r="HZ767" s="1058"/>
      <c r="IA767" s="1058"/>
      <c r="IB767" s="1058"/>
      <c r="IC767" s="1058"/>
      <c r="ID767" s="1058"/>
      <c r="IE767" s="1058"/>
      <c r="IF767" s="1058"/>
      <c r="IG767" s="1058"/>
      <c r="IH767" s="1058"/>
      <c r="II767" s="1058"/>
      <c r="IJ767" s="1058"/>
      <c r="IK767" s="1058"/>
      <c r="IL767" s="1058"/>
      <c r="IM767" s="1058"/>
      <c r="IN767" s="1058"/>
      <c r="IO767" s="1058"/>
      <c r="IP767" s="1058"/>
      <c r="IQ767" s="1058"/>
      <c r="IR767" s="1058"/>
    </row>
    <row r="768" spans="1:252">
      <c r="A768" s="1439"/>
      <c r="B768" s="1428"/>
      <c r="C768" s="1475"/>
      <c r="D768" s="1441" t="s">
        <v>856</v>
      </c>
      <c r="E768" s="1476">
        <v>1</v>
      </c>
      <c r="F768" s="1528"/>
      <c r="G768" s="1230">
        <f>+F768*E768</f>
        <v>0</v>
      </c>
      <c r="H768" s="1058"/>
      <c r="I768" s="1058"/>
      <c r="J768" s="1058"/>
      <c r="K768" s="1058"/>
      <c r="L768" s="1058"/>
      <c r="M768" s="1058"/>
      <c r="N768" s="1058"/>
      <c r="O768" s="1058"/>
      <c r="P768" s="1058"/>
      <c r="Q768" s="1058"/>
      <c r="R768" s="1058"/>
      <c r="S768" s="1058"/>
      <c r="T768" s="1058"/>
      <c r="U768" s="1058"/>
      <c r="V768" s="1058"/>
      <c r="W768" s="1058"/>
      <c r="X768" s="1058"/>
      <c r="Y768" s="1058"/>
      <c r="Z768" s="1058"/>
      <c r="AA768" s="1058"/>
      <c r="AB768" s="1058"/>
      <c r="AC768" s="1058"/>
      <c r="AD768" s="1058"/>
      <c r="AE768" s="1058"/>
      <c r="AF768" s="1058"/>
      <c r="AG768" s="1058"/>
      <c r="AH768" s="1058"/>
      <c r="AI768" s="1058"/>
      <c r="AJ768" s="1058"/>
      <c r="AK768" s="1058"/>
      <c r="AL768" s="1058"/>
      <c r="AM768" s="1058"/>
      <c r="AN768" s="1058"/>
      <c r="AO768" s="1058"/>
      <c r="AP768" s="1058"/>
      <c r="AQ768" s="1058"/>
      <c r="AR768" s="1058"/>
      <c r="AS768" s="1058"/>
      <c r="AT768" s="1058"/>
      <c r="AU768" s="1058"/>
      <c r="AV768" s="1058"/>
      <c r="AW768" s="1058"/>
      <c r="AX768" s="1058"/>
      <c r="AY768" s="1058"/>
      <c r="AZ768" s="1058"/>
      <c r="BA768" s="1058"/>
      <c r="BB768" s="1058"/>
      <c r="BC768" s="1058"/>
      <c r="BD768" s="1058"/>
      <c r="BE768" s="1058"/>
      <c r="BF768" s="1058"/>
      <c r="BG768" s="1058"/>
      <c r="BH768" s="1058"/>
      <c r="BI768" s="1058"/>
      <c r="BJ768" s="1058"/>
      <c r="BK768" s="1058"/>
      <c r="BL768" s="1058"/>
      <c r="BM768" s="1058"/>
      <c r="BN768" s="1058"/>
      <c r="BO768" s="1058"/>
      <c r="BP768" s="1058"/>
      <c r="BQ768" s="1058"/>
      <c r="BR768" s="1058"/>
      <c r="BS768" s="1058"/>
      <c r="BT768" s="1058"/>
      <c r="BU768" s="1058"/>
      <c r="BV768" s="1058"/>
      <c r="BW768" s="1058"/>
      <c r="BX768" s="1058"/>
      <c r="BY768" s="1058"/>
      <c r="BZ768" s="1058"/>
      <c r="CA768" s="1058"/>
      <c r="CB768" s="1058"/>
      <c r="CC768" s="1058"/>
      <c r="CD768" s="1058"/>
      <c r="CE768" s="1058"/>
      <c r="CF768" s="1058"/>
      <c r="CG768" s="1058"/>
      <c r="CH768" s="1058"/>
      <c r="CI768" s="1058"/>
      <c r="CJ768" s="1058"/>
      <c r="CK768" s="1058"/>
      <c r="CL768" s="1058"/>
      <c r="CM768" s="1058"/>
      <c r="CN768" s="1058"/>
      <c r="CO768" s="1058"/>
      <c r="CP768" s="1058"/>
      <c r="CQ768" s="1058"/>
      <c r="CR768" s="1058"/>
      <c r="CS768" s="1058"/>
      <c r="CT768" s="1058"/>
      <c r="CU768" s="1058"/>
      <c r="CV768" s="1058"/>
      <c r="CW768" s="1058"/>
      <c r="CX768" s="1058"/>
      <c r="CY768" s="1058"/>
      <c r="CZ768" s="1058"/>
      <c r="DA768" s="1058"/>
      <c r="DB768" s="1058"/>
      <c r="DC768" s="1058"/>
      <c r="DD768" s="1058"/>
      <c r="DE768" s="1058"/>
      <c r="DF768" s="1058"/>
      <c r="DG768" s="1058"/>
      <c r="DH768" s="1058"/>
      <c r="DI768" s="1058"/>
      <c r="DJ768" s="1058"/>
      <c r="DK768" s="1058"/>
      <c r="DL768" s="1058"/>
      <c r="DM768" s="1058"/>
      <c r="DN768" s="1058"/>
      <c r="DO768" s="1058"/>
      <c r="DP768" s="1058"/>
      <c r="DQ768" s="1058"/>
      <c r="DR768" s="1058"/>
      <c r="DS768" s="1058"/>
      <c r="DT768" s="1058"/>
      <c r="DU768" s="1058"/>
      <c r="DV768" s="1058"/>
      <c r="DW768" s="1058"/>
      <c r="DX768" s="1058"/>
      <c r="DY768" s="1058"/>
      <c r="DZ768" s="1058"/>
      <c r="EA768" s="1058"/>
      <c r="EB768" s="1058"/>
      <c r="EC768" s="1058"/>
      <c r="ED768" s="1058"/>
      <c r="EE768" s="1058"/>
      <c r="EF768" s="1058"/>
      <c r="EG768" s="1058"/>
      <c r="EH768" s="1058"/>
      <c r="EI768" s="1058"/>
      <c r="EJ768" s="1058"/>
      <c r="EK768" s="1058"/>
      <c r="EL768" s="1058"/>
      <c r="EM768" s="1058"/>
      <c r="EN768" s="1058"/>
      <c r="EO768" s="1058"/>
      <c r="EP768" s="1058"/>
      <c r="EQ768" s="1058"/>
      <c r="ER768" s="1058"/>
      <c r="ES768" s="1058"/>
      <c r="ET768" s="1058"/>
      <c r="EU768" s="1058"/>
      <c r="EV768" s="1058"/>
      <c r="EW768" s="1058"/>
      <c r="EX768" s="1058"/>
      <c r="EY768" s="1058"/>
      <c r="EZ768" s="1058"/>
      <c r="FA768" s="1058"/>
      <c r="FB768" s="1058"/>
      <c r="FC768" s="1058"/>
      <c r="FD768" s="1058"/>
      <c r="FE768" s="1058"/>
      <c r="FF768" s="1058"/>
      <c r="FG768" s="1058"/>
      <c r="FH768" s="1058"/>
      <c r="FI768" s="1058"/>
      <c r="FJ768" s="1058"/>
      <c r="FK768" s="1058"/>
      <c r="FL768" s="1058"/>
      <c r="FM768" s="1058"/>
      <c r="FN768" s="1058"/>
      <c r="FO768" s="1058"/>
      <c r="FP768" s="1058"/>
      <c r="FQ768" s="1058"/>
      <c r="FR768" s="1058"/>
      <c r="FS768" s="1058"/>
      <c r="FT768" s="1058"/>
      <c r="FU768" s="1058"/>
      <c r="FV768" s="1058"/>
      <c r="FW768" s="1058"/>
      <c r="FX768" s="1058"/>
      <c r="FY768" s="1058"/>
      <c r="FZ768" s="1058"/>
      <c r="GA768" s="1058"/>
      <c r="GB768" s="1058"/>
      <c r="GC768" s="1058"/>
      <c r="GD768" s="1058"/>
      <c r="GE768" s="1058"/>
      <c r="GF768" s="1058"/>
      <c r="GG768" s="1058"/>
      <c r="GH768" s="1058"/>
      <c r="GI768" s="1058"/>
      <c r="GJ768" s="1058"/>
      <c r="GK768" s="1058"/>
      <c r="GL768" s="1058"/>
      <c r="GM768" s="1058"/>
      <c r="GN768" s="1058"/>
      <c r="GO768" s="1058"/>
      <c r="GP768" s="1058"/>
      <c r="GQ768" s="1058"/>
      <c r="GR768" s="1058"/>
      <c r="GS768" s="1058"/>
      <c r="GT768" s="1058"/>
      <c r="GU768" s="1058"/>
      <c r="GV768" s="1058"/>
      <c r="GW768" s="1058"/>
      <c r="GX768" s="1058"/>
      <c r="GY768" s="1058"/>
      <c r="GZ768" s="1058"/>
      <c r="HA768" s="1058"/>
      <c r="HB768" s="1058"/>
      <c r="HC768" s="1058"/>
      <c r="HD768" s="1058"/>
      <c r="HE768" s="1058"/>
      <c r="HF768" s="1058"/>
      <c r="HG768" s="1058"/>
      <c r="HH768" s="1058"/>
      <c r="HI768" s="1058"/>
      <c r="HJ768" s="1058"/>
      <c r="HK768" s="1058"/>
      <c r="HL768" s="1058"/>
      <c r="HM768" s="1058"/>
      <c r="HN768" s="1058"/>
      <c r="HO768" s="1058"/>
      <c r="HP768" s="1058"/>
      <c r="HQ768" s="1058"/>
      <c r="HR768" s="1058"/>
      <c r="HS768" s="1058"/>
      <c r="HT768" s="1058"/>
      <c r="HU768" s="1058"/>
      <c r="HV768" s="1058"/>
      <c r="HW768" s="1058"/>
      <c r="HX768" s="1058"/>
      <c r="HY768" s="1058"/>
      <c r="HZ768" s="1058"/>
      <c r="IA768" s="1058"/>
      <c r="IB768" s="1058"/>
      <c r="IC768" s="1058"/>
      <c r="ID768" s="1058"/>
      <c r="IE768" s="1058"/>
      <c r="IF768" s="1058"/>
      <c r="IG768" s="1058"/>
      <c r="IH768" s="1058"/>
      <c r="II768" s="1058"/>
      <c r="IJ768" s="1058"/>
      <c r="IK768" s="1058"/>
      <c r="IL768" s="1058"/>
      <c r="IM768" s="1058"/>
      <c r="IN768" s="1058"/>
      <c r="IO768" s="1058"/>
      <c r="IP768" s="1058"/>
      <c r="IQ768" s="1058"/>
      <c r="IR768" s="1058"/>
    </row>
    <row r="769" spans="1:252">
      <c r="A769" s="1439"/>
      <c r="B769" s="1428"/>
      <c r="C769" s="1475"/>
      <c r="D769" s="1441"/>
      <c r="E769" s="1476"/>
      <c r="F769" s="1532"/>
      <c r="G769" s="1466"/>
      <c r="H769" s="1058"/>
      <c r="I769" s="1058"/>
      <c r="J769" s="1058"/>
      <c r="K769" s="1058"/>
      <c r="L769" s="1058"/>
      <c r="M769" s="1058"/>
      <c r="N769" s="1058"/>
      <c r="O769" s="1058"/>
      <c r="P769" s="1058"/>
      <c r="Q769" s="1058"/>
      <c r="R769" s="1058"/>
      <c r="S769" s="1058"/>
      <c r="T769" s="1058"/>
      <c r="U769" s="1058"/>
      <c r="V769" s="1058"/>
      <c r="W769" s="1058"/>
      <c r="X769" s="1058"/>
      <c r="Y769" s="1058"/>
      <c r="Z769" s="1058"/>
      <c r="AA769" s="1058"/>
      <c r="AB769" s="1058"/>
      <c r="AC769" s="1058"/>
      <c r="AD769" s="1058"/>
      <c r="AE769" s="1058"/>
      <c r="AF769" s="1058"/>
      <c r="AG769" s="1058"/>
      <c r="AH769" s="1058"/>
      <c r="AI769" s="1058"/>
      <c r="AJ769" s="1058"/>
      <c r="AK769" s="1058"/>
      <c r="AL769" s="1058"/>
      <c r="AM769" s="1058"/>
      <c r="AN769" s="1058"/>
      <c r="AO769" s="1058"/>
      <c r="AP769" s="1058"/>
      <c r="AQ769" s="1058"/>
      <c r="AR769" s="1058"/>
      <c r="AS769" s="1058"/>
      <c r="AT769" s="1058"/>
      <c r="AU769" s="1058"/>
      <c r="AV769" s="1058"/>
      <c r="AW769" s="1058"/>
      <c r="AX769" s="1058"/>
      <c r="AY769" s="1058"/>
      <c r="AZ769" s="1058"/>
      <c r="BA769" s="1058"/>
      <c r="BB769" s="1058"/>
      <c r="BC769" s="1058"/>
      <c r="BD769" s="1058"/>
      <c r="BE769" s="1058"/>
      <c r="BF769" s="1058"/>
      <c r="BG769" s="1058"/>
      <c r="BH769" s="1058"/>
      <c r="BI769" s="1058"/>
      <c r="BJ769" s="1058"/>
      <c r="BK769" s="1058"/>
      <c r="BL769" s="1058"/>
      <c r="BM769" s="1058"/>
      <c r="BN769" s="1058"/>
      <c r="BO769" s="1058"/>
      <c r="BP769" s="1058"/>
      <c r="BQ769" s="1058"/>
      <c r="BR769" s="1058"/>
      <c r="BS769" s="1058"/>
      <c r="BT769" s="1058"/>
      <c r="BU769" s="1058"/>
      <c r="BV769" s="1058"/>
      <c r="BW769" s="1058"/>
      <c r="BX769" s="1058"/>
      <c r="BY769" s="1058"/>
      <c r="BZ769" s="1058"/>
      <c r="CA769" s="1058"/>
      <c r="CB769" s="1058"/>
      <c r="CC769" s="1058"/>
      <c r="CD769" s="1058"/>
      <c r="CE769" s="1058"/>
      <c r="CF769" s="1058"/>
      <c r="CG769" s="1058"/>
      <c r="CH769" s="1058"/>
      <c r="CI769" s="1058"/>
      <c r="CJ769" s="1058"/>
      <c r="CK769" s="1058"/>
      <c r="CL769" s="1058"/>
      <c r="CM769" s="1058"/>
      <c r="CN769" s="1058"/>
      <c r="CO769" s="1058"/>
      <c r="CP769" s="1058"/>
      <c r="CQ769" s="1058"/>
      <c r="CR769" s="1058"/>
      <c r="CS769" s="1058"/>
      <c r="CT769" s="1058"/>
      <c r="CU769" s="1058"/>
      <c r="CV769" s="1058"/>
      <c r="CW769" s="1058"/>
      <c r="CX769" s="1058"/>
      <c r="CY769" s="1058"/>
      <c r="CZ769" s="1058"/>
      <c r="DA769" s="1058"/>
      <c r="DB769" s="1058"/>
      <c r="DC769" s="1058"/>
      <c r="DD769" s="1058"/>
      <c r="DE769" s="1058"/>
      <c r="DF769" s="1058"/>
      <c r="DG769" s="1058"/>
      <c r="DH769" s="1058"/>
      <c r="DI769" s="1058"/>
      <c r="DJ769" s="1058"/>
      <c r="DK769" s="1058"/>
      <c r="DL769" s="1058"/>
      <c r="DM769" s="1058"/>
      <c r="DN769" s="1058"/>
      <c r="DO769" s="1058"/>
      <c r="DP769" s="1058"/>
      <c r="DQ769" s="1058"/>
      <c r="DR769" s="1058"/>
      <c r="DS769" s="1058"/>
      <c r="DT769" s="1058"/>
      <c r="DU769" s="1058"/>
      <c r="DV769" s="1058"/>
      <c r="DW769" s="1058"/>
      <c r="DX769" s="1058"/>
      <c r="DY769" s="1058"/>
      <c r="DZ769" s="1058"/>
      <c r="EA769" s="1058"/>
      <c r="EB769" s="1058"/>
      <c r="EC769" s="1058"/>
      <c r="ED769" s="1058"/>
      <c r="EE769" s="1058"/>
      <c r="EF769" s="1058"/>
      <c r="EG769" s="1058"/>
      <c r="EH769" s="1058"/>
      <c r="EI769" s="1058"/>
      <c r="EJ769" s="1058"/>
      <c r="EK769" s="1058"/>
      <c r="EL769" s="1058"/>
      <c r="EM769" s="1058"/>
      <c r="EN769" s="1058"/>
      <c r="EO769" s="1058"/>
      <c r="EP769" s="1058"/>
      <c r="EQ769" s="1058"/>
      <c r="ER769" s="1058"/>
      <c r="ES769" s="1058"/>
      <c r="ET769" s="1058"/>
      <c r="EU769" s="1058"/>
      <c r="EV769" s="1058"/>
      <c r="EW769" s="1058"/>
      <c r="EX769" s="1058"/>
      <c r="EY769" s="1058"/>
      <c r="EZ769" s="1058"/>
      <c r="FA769" s="1058"/>
      <c r="FB769" s="1058"/>
      <c r="FC769" s="1058"/>
      <c r="FD769" s="1058"/>
      <c r="FE769" s="1058"/>
      <c r="FF769" s="1058"/>
      <c r="FG769" s="1058"/>
      <c r="FH769" s="1058"/>
      <c r="FI769" s="1058"/>
      <c r="FJ769" s="1058"/>
      <c r="FK769" s="1058"/>
      <c r="FL769" s="1058"/>
      <c r="FM769" s="1058"/>
      <c r="FN769" s="1058"/>
      <c r="FO769" s="1058"/>
      <c r="FP769" s="1058"/>
      <c r="FQ769" s="1058"/>
      <c r="FR769" s="1058"/>
      <c r="FS769" s="1058"/>
      <c r="FT769" s="1058"/>
      <c r="FU769" s="1058"/>
      <c r="FV769" s="1058"/>
      <c r="FW769" s="1058"/>
      <c r="FX769" s="1058"/>
      <c r="FY769" s="1058"/>
      <c r="FZ769" s="1058"/>
      <c r="GA769" s="1058"/>
      <c r="GB769" s="1058"/>
      <c r="GC769" s="1058"/>
      <c r="GD769" s="1058"/>
      <c r="GE769" s="1058"/>
      <c r="GF769" s="1058"/>
      <c r="GG769" s="1058"/>
      <c r="GH769" s="1058"/>
      <c r="GI769" s="1058"/>
      <c r="GJ769" s="1058"/>
      <c r="GK769" s="1058"/>
      <c r="GL769" s="1058"/>
      <c r="GM769" s="1058"/>
      <c r="GN769" s="1058"/>
      <c r="GO769" s="1058"/>
      <c r="GP769" s="1058"/>
      <c r="GQ769" s="1058"/>
      <c r="GR769" s="1058"/>
      <c r="GS769" s="1058"/>
      <c r="GT769" s="1058"/>
      <c r="GU769" s="1058"/>
      <c r="GV769" s="1058"/>
      <c r="GW769" s="1058"/>
      <c r="GX769" s="1058"/>
      <c r="GY769" s="1058"/>
      <c r="GZ769" s="1058"/>
      <c r="HA769" s="1058"/>
      <c r="HB769" s="1058"/>
      <c r="HC769" s="1058"/>
      <c r="HD769" s="1058"/>
      <c r="HE769" s="1058"/>
      <c r="HF769" s="1058"/>
      <c r="HG769" s="1058"/>
      <c r="HH769" s="1058"/>
      <c r="HI769" s="1058"/>
      <c r="HJ769" s="1058"/>
      <c r="HK769" s="1058"/>
      <c r="HL769" s="1058"/>
      <c r="HM769" s="1058"/>
      <c r="HN769" s="1058"/>
      <c r="HO769" s="1058"/>
      <c r="HP769" s="1058"/>
      <c r="HQ769" s="1058"/>
      <c r="HR769" s="1058"/>
      <c r="HS769" s="1058"/>
      <c r="HT769" s="1058"/>
      <c r="HU769" s="1058"/>
      <c r="HV769" s="1058"/>
      <c r="HW769" s="1058"/>
      <c r="HX769" s="1058"/>
      <c r="HY769" s="1058"/>
      <c r="HZ769" s="1058"/>
      <c r="IA769" s="1058"/>
      <c r="IB769" s="1058"/>
      <c r="IC769" s="1058"/>
      <c r="ID769" s="1058"/>
      <c r="IE769" s="1058"/>
      <c r="IF769" s="1058"/>
      <c r="IG769" s="1058"/>
      <c r="IH769" s="1058"/>
      <c r="II769" s="1058"/>
      <c r="IJ769" s="1058"/>
      <c r="IK769" s="1058"/>
      <c r="IL769" s="1058"/>
      <c r="IM769" s="1058"/>
      <c r="IN769" s="1058"/>
      <c r="IO769" s="1058"/>
      <c r="IP769" s="1058"/>
      <c r="IQ769" s="1058"/>
      <c r="IR769" s="1058"/>
    </row>
    <row r="770" spans="1:252" ht="38.25">
      <c r="A770" s="1439" t="s">
        <v>814</v>
      </c>
      <c r="B770" s="1474" t="s">
        <v>1518</v>
      </c>
      <c r="C770" s="1475"/>
      <c r="D770" s="1441"/>
      <c r="E770" s="1476"/>
      <c r="F770" s="1532"/>
      <c r="G770" s="1466"/>
      <c r="H770" s="1058"/>
      <c r="I770" s="1058"/>
      <c r="J770" s="1058"/>
      <c r="K770" s="1058"/>
      <c r="L770" s="1058"/>
      <c r="M770" s="1058"/>
      <c r="N770" s="1058"/>
      <c r="O770" s="1058"/>
      <c r="P770" s="1058"/>
      <c r="Q770" s="1058"/>
      <c r="R770" s="1058"/>
      <c r="S770" s="1058"/>
      <c r="T770" s="1058"/>
      <c r="U770" s="1058"/>
      <c r="V770" s="1058"/>
      <c r="W770" s="1058"/>
      <c r="X770" s="1058"/>
      <c r="Y770" s="1058"/>
      <c r="Z770" s="1058"/>
      <c r="AA770" s="1058"/>
      <c r="AB770" s="1058"/>
      <c r="AC770" s="1058"/>
      <c r="AD770" s="1058"/>
      <c r="AE770" s="1058"/>
      <c r="AF770" s="1058"/>
      <c r="AG770" s="1058"/>
      <c r="AH770" s="1058"/>
      <c r="AI770" s="1058"/>
      <c r="AJ770" s="1058"/>
      <c r="AK770" s="1058"/>
      <c r="AL770" s="1058"/>
      <c r="AM770" s="1058"/>
      <c r="AN770" s="1058"/>
      <c r="AO770" s="1058"/>
      <c r="AP770" s="1058"/>
      <c r="AQ770" s="1058"/>
      <c r="AR770" s="1058"/>
      <c r="AS770" s="1058"/>
      <c r="AT770" s="1058"/>
      <c r="AU770" s="1058"/>
      <c r="AV770" s="1058"/>
      <c r="AW770" s="1058"/>
      <c r="AX770" s="1058"/>
      <c r="AY770" s="1058"/>
      <c r="AZ770" s="1058"/>
      <c r="BA770" s="1058"/>
      <c r="BB770" s="1058"/>
      <c r="BC770" s="1058"/>
      <c r="BD770" s="1058"/>
      <c r="BE770" s="1058"/>
      <c r="BF770" s="1058"/>
      <c r="BG770" s="1058"/>
      <c r="BH770" s="1058"/>
      <c r="BI770" s="1058"/>
      <c r="BJ770" s="1058"/>
      <c r="BK770" s="1058"/>
      <c r="BL770" s="1058"/>
      <c r="BM770" s="1058"/>
      <c r="BN770" s="1058"/>
      <c r="BO770" s="1058"/>
      <c r="BP770" s="1058"/>
      <c r="BQ770" s="1058"/>
      <c r="BR770" s="1058"/>
      <c r="BS770" s="1058"/>
      <c r="BT770" s="1058"/>
      <c r="BU770" s="1058"/>
      <c r="BV770" s="1058"/>
      <c r="BW770" s="1058"/>
      <c r="BX770" s="1058"/>
      <c r="BY770" s="1058"/>
      <c r="BZ770" s="1058"/>
      <c r="CA770" s="1058"/>
      <c r="CB770" s="1058"/>
      <c r="CC770" s="1058"/>
      <c r="CD770" s="1058"/>
      <c r="CE770" s="1058"/>
      <c r="CF770" s="1058"/>
      <c r="CG770" s="1058"/>
      <c r="CH770" s="1058"/>
      <c r="CI770" s="1058"/>
      <c r="CJ770" s="1058"/>
      <c r="CK770" s="1058"/>
      <c r="CL770" s="1058"/>
      <c r="CM770" s="1058"/>
      <c r="CN770" s="1058"/>
      <c r="CO770" s="1058"/>
      <c r="CP770" s="1058"/>
      <c r="CQ770" s="1058"/>
      <c r="CR770" s="1058"/>
      <c r="CS770" s="1058"/>
      <c r="CT770" s="1058"/>
      <c r="CU770" s="1058"/>
      <c r="CV770" s="1058"/>
      <c r="CW770" s="1058"/>
      <c r="CX770" s="1058"/>
      <c r="CY770" s="1058"/>
      <c r="CZ770" s="1058"/>
      <c r="DA770" s="1058"/>
      <c r="DB770" s="1058"/>
      <c r="DC770" s="1058"/>
      <c r="DD770" s="1058"/>
      <c r="DE770" s="1058"/>
      <c r="DF770" s="1058"/>
      <c r="DG770" s="1058"/>
      <c r="DH770" s="1058"/>
      <c r="DI770" s="1058"/>
      <c r="DJ770" s="1058"/>
      <c r="DK770" s="1058"/>
      <c r="DL770" s="1058"/>
      <c r="DM770" s="1058"/>
      <c r="DN770" s="1058"/>
      <c r="DO770" s="1058"/>
      <c r="DP770" s="1058"/>
      <c r="DQ770" s="1058"/>
      <c r="DR770" s="1058"/>
      <c r="DS770" s="1058"/>
      <c r="DT770" s="1058"/>
      <c r="DU770" s="1058"/>
      <c r="DV770" s="1058"/>
      <c r="DW770" s="1058"/>
      <c r="DX770" s="1058"/>
      <c r="DY770" s="1058"/>
      <c r="DZ770" s="1058"/>
      <c r="EA770" s="1058"/>
      <c r="EB770" s="1058"/>
      <c r="EC770" s="1058"/>
      <c r="ED770" s="1058"/>
      <c r="EE770" s="1058"/>
      <c r="EF770" s="1058"/>
      <c r="EG770" s="1058"/>
      <c r="EH770" s="1058"/>
      <c r="EI770" s="1058"/>
      <c r="EJ770" s="1058"/>
      <c r="EK770" s="1058"/>
      <c r="EL770" s="1058"/>
      <c r="EM770" s="1058"/>
      <c r="EN770" s="1058"/>
      <c r="EO770" s="1058"/>
      <c r="EP770" s="1058"/>
      <c r="EQ770" s="1058"/>
      <c r="ER770" s="1058"/>
      <c r="ES770" s="1058"/>
      <c r="ET770" s="1058"/>
      <c r="EU770" s="1058"/>
      <c r="EV770" s="1058"/>
      <c r="EW770" s="1058"/>
      <c r="EX770" s="1058"/>
      <c r="EY770" s="1058"/>
      <c r="EZ770" s="1058"/>
      <c r="FA770" s="1058"/>
      <c r="FB770" s="1058"/>
      <c r="FC770" s="1058"/>
      <c r="FD770" s="1058"/>
      <c r="FE770" s="1058"/>
      <c r="FF770" s="1058"/>
      <c r="FG770" s="1058"/>
      <c r="FH770" s="1058"/>
      <c r="FI770" s="1058"/>
      <c r="FJ770" s="1058"/>
      <c r="FK770" s="1058"/>
      <c r="FL770" s="1058"/>
      <c r="FM770" s="1058"/>
      <c r="FN770" s="1058"/>
      <c r="FO770" s="1058"/>
      <c r="FP770" s="1058"/>
      <c r="FQ770" s="1058"/>
      <c r="FR770" s="1058"/>
      <c r="FS770" s="1058"/>
      <c r="FT770" s="1058"/>
      <c r="FU770" s="1058"/>
      <c r="FV770" s="1058"/>
      <c r="FW770" s="1058"/>
      <c r="FX770" s="1058"/>
      <c r="FY770" s="1058"/>
      <c r="FZ770" s="1058"/>
      <c r="GA770" s="1058"/>
      <c r="GB770" s="1058"/>
      <c r="GC770" s="1058"/>
      <c r="GD770" s="1058"/>
      <c r="GE770" s="1058"/>
      <c r="GF770" s="1058"/>
      <c r="GG770" s="1058"/>
      <c r="GH770" s="1058"/>
      <c r="GI770" s="1058"/>
      <c r="GJ770" s="1058"/>
      <c r="GK770" s="1058"/>
      <c r="GL770" s="1058"/>
      <c r="GM770" s="1058"/>
      <c r="GN770" s="1058"/>
      <c r="GO770" s="1058"/>
      <c r="GP770" s="1058"/>
      <c r="GQ770" s="1058"/>
      <c r="GR770" s="1058"/>
      <c r="GS770" s="1058"/>
      <c r="GT770" s="1058"/>
      <c r="GU770" s="1058"/>
      <c r="GV770" s="1058"/>
      <c r="GW770" s="1058"/>
      <c r="GX770" s="1058"/>
      <c r="GY770" s="1058"/>
      <c r="GZ770" s="1058"/>
      <c r="HA770" s="1058"/>
      <c r="HB770" s="1058"/>
      <c r="HC770" s="1058"/>
      <c r="HD770" s="1058"/>
      <c r="HE770" s="1058"/>
      <c r="HF770" s="1058"/>
      <c r="HG770" s="1058"/>
      <c r="HH770" s="1058"/>
      <c r="HI770" s="1058"/>
      <c r="HJ770" s="1058"/>
      <c r="HK770" s="1058"/>
      <c r="HL770" s="1058"/>
      <c r="HM770" s="1058"/>
      <c r="HN770" s="1058"/>
      <c r="HO770" s="1058"/>
      <c r="HP770" s="1058"/>
      <c r="HQ770" s="1058"/>
      <c r="HR770" s="1058"/>
      <c r="HS770" s="1058"/>
      <c r="HT770" s="1058"/>
      <c r="HU770" s="1058"/>
      <c r="HV770" s="1058"/>
      <c r="HW770" s="1058"/>
      <c r="HX770" s="1058"/>
      <c r="HY770" s="1058"/>
      <c r="HZ770" s="1058"/>
      <c r="IA770" s="1058"/>
      <c r="IB770" s="1058"/>
      <c r="IC770" s="1058"/>
      <c r="ID770" s="1058"/>
      <c r="IE770" s="1058"/>
      <c r="IF770" s="1058"/>
      <c r="IG770" s="1058"/>
      <c r="IH770" s="1058"/>
      <c r="II770" s="1058"/>
      <c r="IJ770" s="1058"/>
      <c r="IK770" s="1058"/>
      <c r="IL770" s="1058"/>
      <c r="IM770" s="1058"/>
      <c r="IN770" s="1058"/>
      <c r="IO770" s="1058"/>
      <c r="IP770" s="1058"/>
      <c r="IQ770" s="1058"/>
      <c r="IR770" s="1058"/>
    </row>
    <row r="771" spans="1:252">
      <c r="A771" s="1439"/>
      <c r="B771" s="1474" t="s">
        <v>1517</v>
      </c>
      <c r="C771" s="1475"/>
      <c r="D771" s="1441"/>
      <c r="E771" s="1476"/>
      <c r="F771" s="1532"/>
      <c r="G771" s="1466"/>
      <c r="H771" s="1058"/>
      <c r="I771" s="1058"/>
      <c r="J771" s="1058"/>
      <c r="K771" s="1058"/>
      <c r="L771" s="1058"/>
      <c r="M771" s="1058"/>
      <c r="N771" s="1058"/>
      <c r="O771" s="1058"/>
      <c r="P771" s="1058"/>
      <c r="Q771" s="1058"/>
      <c r="R771" s="1058"/>
      <c r="S771" s="1058"/>
      <c r="T771" s="1058"/>
      <c r="U771" s="1058"/>
      <c r="V771" s="1058"/>
      <c r="W771" s="1058"/>
      <c r="X771" s="1058"/>
      <c r="Y771" s="1058"/>
      <c r="Z771" s="1058"/>
      <c r="AA771" s="1058"/>
      <c r="AB771" s="1058"/>
      <c r="AC771" s="1058"/>
      <c r="AD771" s="1058"/>
      <c r="AE771" s="1058"/>
      <c r="AF771" s="1058"/>
      <c r="AG771" s="1058"/>
      <c r="AH771" s="1058"/>
      <c r="AI771" s="1058"/>
      <c r="AJ771" s="1058"/>
      <c r="AK771" s="1058"/>
      <c r="AL771" s="1058"/>
      <c r="AM771" s="1058"/>
      <c r="AN771" s="1058"/>
      <c r="AO771" s="1058"/>
      <c r="AP771" s="1058"/>
      <c r="AQ771" s="1058"/>
      <c r="AR771" s="1058"/>
      <c r="AS771" s="1058"/>
      <c r="AT771" s="1058"/>
      <c r="AU771" s="1058"/>
      <c r="AV771" s="1058"/>
      <c r="AW771" s="1058"/>
      <c r="AX771" s="1058"/>
      <c r="AY771" s="1058"/>
      <c r="AZ771" s="1058"/>
      <c r="BA771" s="1058"/>
      <c r="BB771" s="1058"/>
      <c r="BC771" s="1058"/>
      <c r="BD771" s="1058"/>
      <c r="BE771" s="1058"/>
      <c r="BF771" s="1058"/>
      <c r="BG771" s="1058"/>
      <c r="BH771" s="1058"/>
      <c r="BI771" s="1058"/>
      <c r="BJ771" s="1058"/>
      <c r="BK771" s="1058"/>
      <c r="BL771" s="1058"/>
      <c r="BM771" s="1058"/>
      <c r="BN771" s="1058"/>
      <c r="BO771" s="1058"/>
      <c r="BP771" s="1058"/>
      <c r="BQ771" s="1058"/>
      <c r="BR771" s="1058"/>
      <c r="BS771" s="1058"/>
      <c r="BT771" s="1058"/>
      <c r="BU771" s="1058"/>
      <c r="BV771" s="1058"/>
      <c r="BW771" s="1058"/>
      <c r="BX771" s="1058"/>
      <c r="BY771" s="1058"/>
      <c r="BZ771" s="1058"/>
      <c r="CA771" s="1058"/>
      <c r="CB771" s="1058"/>
      <c r="CC771" s="1058"/>
      <c r="CD771" s="1058"/>
      <c r="CE771" s="1058"/>
      <c r="CF771" s="1058"/>
      <c r="CG771" s="1058"/>
      <c r="CH771" s="1058"/>
      <c r="CI771" s="1058"/>
      <c r="CJ771" s="1058"/>
      <c r="CK771" s="1058"/>
      <c r="CL771" s="1058"/>
      <c r="CM771" s="1058"/>
      <c r="CN771" s="1058"/>
      <c r="CO771" s="1058"/>
      <c r="CP771" s="1058"/>
      <c r="CQ771" s="1058"/>
      <c r="CR771" s="1058"/>
      <c r="CS771" s="1058"/>
      <c r="CT771" s="1058"/>
      <c r="CU771" s="1058"/>
      <c r="CV771" s="1058"/>
      <c r="CW771" s="1058"/>
      <c r="CX771" s="1058"/>
      <c r="CY771" s="1058"/>
      <c r="CZ771" s="1058"/>
      <c r="DA771" s="1058"/>
      <c r="DB771" s="1058"/>
      <c r="DC771" s="1058"/>
      <c r="DD771" s="1058"/>
      <c r="DE771" s="1058"/>
      <c r="DF771" s="1058"/>
      <c r="DG771" s="1058"/>
      <c r="DH771" s="1058"/>
      <c r="DI771" s="1058"/>
      <c r="DJ771" s="1058"/>
      <c r="DK771" s="1058"/>
      <c r="DL771" s="1058"/>
      <c r="DM771" s="1058"/>
      <c r="DN771" s="1058"/>
      <c r="DO771" s="1058"/>
      <c r="DP771" s="1058"/>
      <c r="DQ771" s="1058"/>
      <c r="DR771" s="1058"/>
      <c r="DS771" s="1058"/>
      <c r="DT771" s="1058"/>
      <c r="DU771" s="1058"/>
      <c r="DV771" s="1058"/>
      <c r="DW771" s="1058"/>
      <c r="DX771" s="1058"/>
      <c r="DY771" s="1058"/>
      <c r="DZ771" s="1058"/>
      <c r="EA771" s="1058"/>
      <c r="EB771" s="1058"/>
      <c r="EC771" s="1058"/>
      <c r="ED771" s="1058"/>
      <c r="EE771" s="1058"/>
      <c r="EF771" s="1058"/>
      <c r="EG771" s="1058"/>
      <c r="EH771" s="1058"/>
      <c r="EI771" s="1058"/>
      <c r="EJ771" s="1058"/>
      <c r="EK771" s="1058"/>
      <c r="EL771" s="1058"/>
      <c r="EM771" s="1058"/>
      <c r="EN771" s="1058"/>
      <c r="EO771" s="1058"/>
      <c r="EP771" s="1058"/>
      <c r="EQ771" s="1058"/>
      <c r="ER771" s="1058"/>
      <c r="ES771" s="1058"/>
      <c r="ET771" s="1058"/>
      <c r="EU771" s="1058"/>
      <c r="EV771" s="1058"/>
      <c r="EW771" s="1058"/>
      <c r="EX771" s="1058"/>
      <c r="EY771" s="1058"/>
      <c r="EZ771" s="1058"/>
      <c r="FA771" s="1058"/>
      <c r="FB771" s="1058"/>
      <c r="FC771" s="1058"/>
      <c r="FD771" s="1058"/>
      <c r="FE771" s="1058"/>
      <c r="FF771" s="1058"/>
      <c r="FG771" s="1058"/>
      <c r="FH771" s="1058"/>
      <c r="FI771" s="1058"/>
      <c r="FJ771" s="1058"/>
      <c r="FK771" s="1058"/>
      <c r="FL771" s="1058"/>
      <c r="FM771" s="1058"/>
      <c r="FN771" s="1058"/>
      <c r="FO771" s="1058"/>
      <c r="FP771" s="1058"/>
      <c r="FQ771" s="1058"/>
      <c r="FR771" s="1058"/>
      <c r="FS771" s="1058"/>
      <c r="FT771" s="1058"/>
      <c r="FU771" s="1058"/>
      <c r="FV771" s="1058"/>
      <c r="FW771" s="1058"/>
      <c r="FX771" s="1058"/>
      <c r="FY771" s="1058"/>
      <c r="FZ771" s="1058"/>
      <c r="GA771" s="1058"/>
      <c r="GB771" s="1058"/>
      <c r="GC771" s="1058"/>
      <c r="GD771" s="1058"/>
      <c r="GE771" s="1058"/>
      <c r="GF771" s="1058"/>
      <c r="GG771" s="1058"/>
      <c r="GH771" s="1058"/>
      <c r="GI771" s="1058"/>
      <c r="GJ771" s="1058"/>
      <c r="GK771" s="1058"/>
      <c r="GL771" s="1058"/>
      <c r="GM771" s="1058"/>
      <c r="GN771" s="1058"/>
      <c r="GO771" s="1058"/>
      <c r="GP771" s="1058"/>
      <c r="GQ771" s="1058"/>
      <c r="GR771" s="1058"/>
      <c r="GS771" s="1058"/>
      <c r="GT771" s="1058"/>
      <c r="GU771" s="1058"/>
      <c r="GV771" s="1058"/>
      <c r="GW771" s="1058"/>
      <c r="GX771" s="1058"/>
      <c r="GY771" s="1058"/>
      <c r="GZ771" s="1058"/>
      <c r="HA771" s="1058"/>
      <c r="HB771" s="1058"/>
      <c r="HC771" s="1058"/>
      <c r="HD771" s="1058"/>
      <c r="HE771" s="1058"/>
      <c r="HF771" s="1058"/>
      <c r="HG771" s="1058"/>
      <c r="HH771" s="1058"/>
      <c r="HI771" s="1058"/>
      <c r="HJ771" s="1058"/>
      <c r="HK771" s="1058"/>
      <c r="HL771" s="1058"/>
      <c r="HM771" s="1058"/>
      <c r="HN771" s="1058"/>
      <c r="HO771" s="1058"/>
      <c r="HP771" s="1058"/>
      <c r="HQ771" s="1058"/>
      <c r="HR771" s="1058"/>
      <c r="HS771" s="1058"/>
      <c r="HT771" s="1058"/>
      <c r="HU771" s="1058"/>
      <c r="HV771" s="1058"/>
      <c r="HW771" s="1058"/>
      <c r="HX771" s="1058"/>
      <c r="HY771" s="1058"/>
      <c r="HZ771" s="1058"/>
      <c r="IA771" s="1058"/>
      <c r="IB771" s="1058"/>
      <c r="IC771" s="1058"/>
      <c r="ID771" s="1058"/>
      <c r="IE771" s="1058"/>
      <c r="IF771" s="1058"/>
      <c r="IG771" s="1058"/>
      <c r="IH771" s="1058"/>
      <c r="II771" s="1058"/>
      <c r="IJ771" s="1058"/>
      <c r="IK771" s="1058"/>
      <c r="IL771" s="1058"/>
      <c r="IM771" s="1058"/>
      <c r="IN771" s="1058"/>
      <c r="IO771" s="1058"/>
      <c r="IP771" s="1058"/>
      <c r="IQ771" s="1058"/>
      <c r="IR771" s="1058"/>
    </row>
    <row r="772" spans="1:252">
      <c r="A772" s="1439"/>
      <c r="B772" s="1428" t="s">
        <v>1516</v>
      </c>
      <c r="C772" s="1475"/>
      <c r="D772" s="1441"/>
      <c r="E772" s="1476"/>
      <c r="F772" s="1532"/>
      <c r="G772" s="1466"/>
      <c r="H772" s="1058"/>
      <c r="I772" s="1058"/>
      <c r="J772" s="1058"/>
      <c r="K772" s="1058"/>
      <c r="L772" s="1058"/>
      <c r="M772" s="1058"/>
      <c r="N772" s="1058"/>
      <c r="O772" s="1058"/>
      <c r="P772" s="1058"/>
      <c r="Q772" s="1058"/>
      <c r="R772" s="1058"/>
      <c r="S772" s="1058"/>
      <c r="T772" s="1058"/>
      <c r="U772" s="1058"/>
      <c r="V772" s="1058"/>
      <c r="W772" s="1058"/>
      <c r="X772" s="1058"/>
      <c r="Y772" s="1058"/>
      <c r="Z772" s="1058"/>
      <c r="AA772" s="1058"/>
      <c r="AB772" s="1058"/>
      <c r="AC772" s="1058"/>
      <c r="AD772" s="1058"/>
      <c r="AE772" s="1058"/>
      <c r="AF772" s="1058"/>
      <c r="AG772" s="1058"/>
      <c r="AH772" s="1058"/>
      <c r="AI772" s="1058"/>
      <c r="AJ772" s="1058"/>
      <c r="AK772" s="1058"/>
      <c r="AL772" s="1058"/>
      <c r="AM772" s="1058"/>
      <c r="AN772" s="1058"/>
      <c r="AO772" s="1058"/>
      <c r="AP772" s="1058"/>
      <c r="AQ772" s="1058"/>
      <c r="AR772" s="1058"/>
      <c r="AS772" s="1058"/>
      <c r="AT772" s="1058"/>
      <c r="AU772" s="1058"/>
      <c r="AV772" s="1058"/>
      <c r="AW772" s="1058"/>
      <c r="AX772" s="1058"/>
      <c r="AY772" s="1058"/>
      <c r="AZ772" s="1058"/>
      <c r="BA772" s="1058"/>
      <c r="BB772" s="1058"/>
      <c r="BC772" s="1058"/>
      <c r="BD772" s="1058"/>
      <c r="BE772" s="1058"/>
      <c r="BF772" s="1058"/>
      <c r="BG772" s="1058"/>
      <c r="BH772" s="1058"/>
      <c r="BI772" s="1058"/>
      <c r="BJ772" s="1058"/>
      <c r="BK772" s="1058"/>
      <c r="BL772" s="1058"/>
      <c r="BM772" s="1058"/>
      <c r="BN772" s="1058"/>
      <c r="BO772" s="1058"/>
      <c r="BP772" s="1058"/>
      <c r="BQ772" s="1058"/>
      <c r="BR772" s="1058"/>
      <c r="BS772" s="1058"/>
      <c r="BT772" s="1058"/>
      <c r="BU772" s="1058"/>
      <c r="BV772" s="1058"/>
      <c r="BW772" s="1058"/>
      <c r="BX772" s="1058"/>
      <c r="BY772" s="1058"/>
      <c r="BZ772" s="1058"/>
      <c r="CA772" s="1058"/>
      <c r="CB772" s="1058"/>
      <c r="CC772" s="1058"/>
      <c r="CD772" s="1058"/>
      <c r="CE772" s="1058"/>
      <c r="CF772" s="1058"/>
      <c r="CG772" s="1058"/>
      <c r="CH772" s="1058"/>
      <c r="CI772" s="1058"/>
      <c r="CJ772" s="1058"/>
      <c r="CK772" s="1058"/>
      <c r="CL772" s="1058"/>
      <c r="CM772" s="1058"/>
      <c r="CN772" s="1058"/>
      <c r="CO772" s="1058"/>
      <c r="CP772" s="1058"/>
      <c r="CQ772" s="1058"/>
      <c r="CR772" s="1058"/>
      <c r="CS772" s="1058"/>
      <c r="CT772" s="1058"/>
      <c r="CU772" s="1058"/>
      <c r="CV772" s="1058"/>
      <c r="CW772" s="1058"/>
      <c r="CX772" s="1058"/>
      <c r="CY772" s="1058"/>
      <c r="CZ772" s="1058"/>
      <c r="DA772" s="1058"/>
      <c r="DB772" s="1058"/>
      <c r="DC772" s="1058"/>
      <c r="DD772" s="1058"/>
      <c r="DE772" s="1058"/>
      <c r="DF772" s="1058"/>
      <c r="DG772" s="1058"/>
      <c r="DH772" s="1058"/>
      <c r="DI772" s="1058"/>
      <c r="DJ772" s="1058"/>
      <c r="DK772" s="1058"/>
      <c r="DL772" s="1058"/>
      <c r="DM772" s="1058"/>
      <c r="DN772" s="1058"/>
      <c r="DO772" s="1058"/>
      <c r="DP772" s="1058"/>
      <c r="DQ772" s="1058"/>
      <c r="DR772" s="1058"/>
      <c r="DS772" s="1058"/>
      <c r="DT772" s="1058"/>
      <c r="DU772" s="1058"/>
      <c r="DV772" s="1058"/>
      <c r="DW772" s="1058"/>
      <c r="DX772" s="1058"/>
      <c r="DY772" s="1058"/>
      <c r="DZ772" s="1058"/>
      <c r="EA772" s="1058"/>
      <c r="EB772" s="1058"/>
      <c r="EC772" s="1058"/>
      <c r="ED772" s="1058"/>
      <c r="EE772" s="1058"/>
      <c r="EF772" s="1058"/>
      <c r="EG772" s="1058"/>
      <c r="EH772" s="1058"/>
      <c r="EI772" s="1058"/>
      <c r="EJ772" s="1058"/>
      <c r="EK772" s="1058"/>
      <c r="EL772" s="1058"/>
      <c r="EM772" s="1058"/>
      <c r="EN772" s="1058"/>
      <c r="EO772" s="1058"/>
      <c r="EP772" s="1058"/>
      <c r="EQ772" s="1058"/>
      <c r="ER772" s="1058"/>
      <c r="ES772" s="1058"/>
      <c r="ET772" s="1058"/>
      <c r="EU772" s="1058"/>
      <c r="EV772" s="1058"/>
      <c r="EW772" s="1058"/>
      <c r="EX772" s="1058"/>
      <c r="EY772" s="1058"/>
      <c r="EZ772" s="1058"/>
      <c r="FA772" s="1058"/>
      <c r="FB772" s="1058"/>
      <c r="FC772" s="1058"/>
      <c r="FD772" s="1058"/>
      <c r="FE772" s="1058"/>
      <c r="FF772" s="1058"/>
      <c r="FG772" s="1058"/>
      <c r="FH772" s="1058"/>
      <c r="FI772" s="1058"/>
      <c r="FJ772" s="1058"/>
      <c r="FK772" s="1058"/>
      <c r="FL772" s="1058"/>
      <c r="FM772" s="1058"/>
      <c r="FN772" s="1058"/>
      <c r="FO772" s="1058"/>
      <c r="FP772" s="1058"/>
      <c r="FQ772" s="1058"/>
      <c r="FR772" s="1058"/>
      <c r="FS772" s="1058"/>
      <c r="FT772" s="1058"/>
      <c r="FU772" s="1058"/>
      <c r="FV772" s="1058"/>
      <c r="FW772" s="1058"/>
      <c r="FX772" s="1058"/>
      <c r="FY772" s="1058"/>
      <c r="FZ772" s="1058"/>
      <c r="GA772" s="1058"/>
      <c r="GB772" s="1058"/>
      <c r="GC772" s="1058"/>
      <c r="GD772" s="1058"/>
      <c r="GE772" s="1058"/>
      <c r="GF772" s="1058"/>
      <c r="GG772" s="1058"/>
      <c r="GH772" s="1058"/>
      <c r="GI772" s="1058"/>
      <c r="GJ772" s="1058"/>
      <c r="GK772" s="1058"/>
      <c r="GL772" s="1058"/>
      <c r="GM772" s="1058"/>
      <c r="GN772" s="1058"/>
      <c r="GO772" s="1058"/>
      <c r="GP772" s="1058"/>
      <c r="GQ772" s="1058"/>
      <c r="GR772" s="1058"/>
      <c r="GS772" s="1058"/>
      <c r="GT772" s="1058"/>
      <c r="GU772" s="1058"/>
      <c r="GV772" s="1058"/>
      <c r="GW772" s="1058"/>
      <c r="GX772" s="1058"/>
      <c r="GY772" s="1058"/>
      <c r="GZ772" s="1058"/>
      <c r="HA772" s="1058"/>
      <c r="HB772" s="1058"/>
      <c r="HC772" s="1058"/>
      <c r="HD772" s="1058"/>
      <c r="HE772" s="1058"/>
      <c r="HF772" s="1058"/>
      <c r="HG772" s="1058"/>
      <c r="HH772" s="1058"/>
      <c r="HI772" s="1058"/>
      <c r="HJ772" s="1058"/>
      <c r="HK772" s="1058"/>
      <c r="HL772" s="1058"/>
      <c r="HM772" s="1058"/>
      <c r="HN772" s="1058"/>
      <c r="HO772" s="1058"/>
      <c r="HP772" s="1058"/>
      <c r="HQ772" s="1058"/>
      <c r="HR772" s="1058"/>
      <c r="HS772" s="1058"/>
      <c r="HT772" s="1058"/>
      <c r="HU772" s="1058"/>
      <c r="HV772" s="1058"/>
      <c r="HW772" s="1058"/>
      <c r="HX772" s="1058"/>
      <c r="HY772" s="1058"/>
      <c r="HZ772" s="1058"/>
      <c r="IA772" s="1058"/>
      <c r="IB772" s="1058"/>
      <c r="IC772" s="1058"/>
      <c r="ID772" s="1058"/>
      <c r="IE772" s="1058"/>
      <c r="IF772" s="1058"/>
      <c r="IG772" s="1058"/>
      <c r="IH772" s="1058"/>
      <c r="II772" s="1058"/>
      <c r="IJ772" s="1058"/>
      <c r="IK772" s="1058"/>
      <c r="IL772" s="1058"/>
      <c r="IM772" s="1058"/>
      <c r="IN772" s="1058"/>
      <c r="IO772" s="1058"/>
      <c r="IP772" s="1058"/>
      <c r="IQ772" s="1058"/>
      <c r="IR772" s="1058"/>
    </row>
    <row r="773" spans="1:252">
      <c r="A773" s="1439"/>
      <c r="B773" s="1428"/>
      <c r="C773" s="1475"/>
      <c r="D773" s="1441" t="s">
        <v>856</v>
      </c>
      <c r="E773" s="1476">
        <v>1</v>
      </c>
      <c r="F773" s="1528"/>
      <c r="G773" s="1230">
        <f>+F773*E773</f>
        <v>0</v>
      </c>
      <c r="H773" s="1058"/>
      <c r="I773" s="1058"/>
      <c r="J773" s="1058"/>
      <c r="K773" s="1058"/>
      <c r="L773" s="1058"/>
      <c r="M773" s="1058"/>
      <c r="N773" s="1058"/>
      <c r="O773" s="1058"/>
      <c r="P773" s="1058"/>
      <c r="Q773" s="1058"/>
      <c r="R773" s="1058"/>
      <c r="S773" s="1058"/>
      <c r="T773" s="1058"/>
      <c r="U773" s="1058"/>
      <c r="V773" s="1058"/>
      <c r="W773" s="1058"/>
      <c r="X773" s="1058"/>
      <c r="Y773" s="1058"/>
      <c r="Z773" s="1058"/>
      <c r="AA773" s="1058"/>
      <c r="AB773" s="1058"/>
      <c r="AC773" s="1058"/>
      <c r="AD773" s="1058"/>
      <c r="AE773" s="1058"/>
      <c r="AF773" s="1058"/>
      <c r="AG773" s="1058"/>
      <c r="AH773" s="1058"/>
      <c r="AI773" s="1058"/>
      <c r="AJ773" s="1058"/>
      <c r="AK773" s="1058"/>
      <c r="AL773" s="1058"/>
      <c r="AM773" s="1058"/>
      <c r="AN773" s="1058"/>
      <c r="AO773" s="1058"/>
      <c r="AP773" s="1058"/>
      <c r="AQ773" s="1058"/>
      <c r="AR773" s="1058"/>
      <c r="AS773" s="1058"/>
      <c r="AT773" s="1058"/>
      <c r="AU773" s="1058"/>
      <c r="AV773" s="1058"/>
      <c r="AW773" s="1058"/>
      <c r="AX773" s="1058"/>
      <c r="AY773" s="1058"/>
      <c r="AZ773" s="1058"/>
      <c r="BA773" s="1058"/>
      <c r="BB773" s="1058"/>
      <c r="BC773" s="1058"/>
      <c r="BD773" s="1058"/>
      <c r="BE773" s="1058"/>
      <c r="BF773" s="1058"/>
      <c r="BG773" s="1058"/>
      <c r="BH773" s="1058"/>
      <c r="BI773" s="1058"/>
      <c r="BJ773" s="1058"/>
      <c r="BK773" s="1058"/>
      <c r="BL773" s="1058"/>
      <c r="BM773" s="1058"/>
      <c r="BN773" s="1058"/>
      <c r="BO773" s="1058"/>
      <c r="BP773" s="1058"/>
      <c r="BQ773" s="1058"/>
      <c r="BR773" s="1058"/>
      <c r="BS773" s="1058"/>
      <c r="BT773" s="1058"/>
      <c r="BU773" s="1058"/>
      <c r="BV773" s="1058"/>
      <c r="BW773" s="1058"/>
      <c r="BX773" s="1058"/>
      <c r="BY773" s="1058"/>
      <c r="BZ773" s="1058"/>
      <c r="CA773" s="1058"/>
      <c r="CB773" s="1058"/>
      <c r="CC773" s="1058"/>
      <c r="CD773" s="1058"/>
      <c r="CE773" s="1058"/>
      <c r="CF773" s="1058"/>
      <c r="CG773" s="1058"/>
      <c r="CH773" s="1058"/>
      <c r="CI773" s="1058"/>
      <c r="CJ773" s="1058"/>
      <c r="CK773" s="1058"/>
      <c r="CL773" s="1058"/>
      <c r="CM773" s="1058"/>
      <c r="CN773" s="1058"/>
      <c r="CO773" s="1058"/>
      <c r="CP773" s="1058"/>
      <c r="CQ773" s="1058"/>
      <c r="CR773" s="1058"/>
      <c r="CS773" s="1058"/>
      <c r="CT773" s="1058"/>
      <c r="CU773" s="1058"/>
      <c r="CV773" s="1058"/>
      <c r="CW773" s="1058"/>
      <c r="CX773" s="1058"/>
      <c r="CY773" s="1058"/>
      <c r="CZ773" s="1058"/>
      <c r="DA773" s="1058"/>
      <c r="DB773" s="1058"/>
      <c r="DC773" s="1058"/>
      <c r="DD773" s="1058"/>
      <c r="DE773" s="1058"/>
      <c r="DF773" s="1058"/>
      <c r="DG773" s="1058"/>
      <c r="DH773" s="1058"/>
      <c r="DI773" s="1058"/>
      <c r="DJ773" s="1058"/>
      <c r="DK773" s="1058"/>
      <c r="DL773" s="1058"/>
      <c r="DM773" s="1058"/>
      <c r="DN773" s="1058"/>
      <c r="DO773" s="1058"/>
      <c r="DP773" s="1058"/>
      <c r="DQ773" s="1058"/>
      <c r="DR773" s="1058"/>
      <c r="DS773" s="1058"/>
      <c r="DT773" s="1058"/>
      <c r="DU773" s="1058"/>
      <c r="DV773" s="1058"/>
      <c r="DW773" s="1058"/>
      <c r="DX773" s="1058"/>
      <c r="DY773" s="1058"/>
      <c r="DZ773" s="1058"/>
      <c r="EA773" s="1058"/>
      <c r="EB773" s="1058"/>
      <c r="EC773" s="1058"/>
      <c r="ED773" s="1058"/>
      <c r="EE773" s="1058"/>
      <c r="EF773" s="1058"/>
      <c r="EG773" s="1058"/>
      <c r="EH773" s="1058"/>
      <c r="EI773" s="1058"/>
      <c r="EJ773" s="1058"/>
      <c r="EK773" s="1058"/>
      <c r="EL773" s="1058"/>
      <c r="EM773" s="1058"/>
      <c r="EN773" s="1058"/>
      <c r="EO773" s="1058"/>
      <c r="EP773" s="1058"/>
      <c r="EQ773" s="1058"/>
      <c r="ER773" s="1058"/>
      <c r="ES773" s="1058"/>
      <c r="ET773" s="1058"/>
      <c r="EU773" s="1058"/>
      <c r="EV773" s="1058"/>
      <c r="EW773" s="1058"/>
      <c r="EX773" s="1058"/>
      <c r="EY773" s="1058"/>
      <c r="EZ773" s="1058"/>
      <c r="FA773" s="1058"/>
      <c r="FB773" s="1058"/>
      <c r="FC773" s="1058"/>
      <c r="FD773" s="1058"/>
      <c r="FE773" s="1058"/>
      <c r="FF773" s="1058"/>
      <c r="FG773" s="1058"/>
      <c r="FH773" s="1058"/>
      <c r="FI773" s="1058"/>
      <c r="FJ773" s="1058"/>
      <c r="FK773" s="1058"/>
      <c r="FL773" s="1058"/>
      <c r="FM773" s="1058"/>
      <c r="FN773" s="1058"/>
      <c r="FO773" s="1058"/>
      <c r="FP773" s="1058"/>
      <c r="FQ773" s="1058"/>
      <c r="FR773" s="1058"/>
      <c r="FS773" s="1058"/>
      <c r="FT773" s="1058"/>
      <c r="FU773" s="1058"/>
      <c r="FV773" s="1058"/>
      <c r="FW773" s="1058"/>
      <c r="FX773" s="1058"/>
      <c r="FY773" s="1058"/>
      <c r="FZ773" s="1058"/>
      <c r="GA773" s="1058"/>
      <c r="GB773" s="1058"/>
      <c r="GC773" s="1058"/>
      <c r="GD773" s="1058"/>
      <c r="GE773" s="1058"/>
      <c r="GF773" s="1058"/>
      <c r="GG773" s="1058"/>
      <c r="GH773" s="1058"/>
      <c r="GI773" s="1058"/>
      <c r="GJ773" s="1058"/>
      <c r="GK773" s="1058"/>
      <c r="GL773" s="1058"/>
      <c r="GM773" s="1058"/>
      <c r="GN773" s="1058"/>
      <c r="GO773" s="1058"/>
      <c r="GP773" s="1058"/>
      <c r="GQ773" s="1058"/>
      <c r="GR773" s="1058"/>
      <c r="GS773" s="1058"/>
      <c r="GT773" s="1058"/>
      <c r="GU773" s="1058"/>
      <c r="GV773" s="1058"/>
      <c r="GW773" s="1058"/>
      <c r="GX773" s="1058"/>
      <c r="GY773" s="1058"/>
      <c r="GZ773" s="1058"/>
      <c r="HA773" s="1058"/>
      <c r="HB773" s="1058"/>
      <c r="HC773" s="1058"/>
      <c r="HD773" s="1058"/>
      <c r="HE773" s="1058"/>
      <c r="HF773" s="1058"/>
      <c r="HG773" s="1058"/>
      <c r="HH773" s="1058"/>
      <c r="HI773" s="1058"/>
      <c r="HJ773" s="1058"/>
      <c r="HK773" s="1058"/>
      <c r="HL773" s="1058"/>
      <c r="HM773" s="1058"/>
      <c r="HN773" s="1058"/>
      <c r="HO773" s="1058"/>
      <c r="HP773" s="1058"/>
      <c r="HQ773" s="1058"/>
      <c r="HR773" s="1058"/>
      <c r="HS773" s="1058"/>
      <c r="HT773" s="1058"/>
      <c r="HU773" s="1058"/>
      <c r="HV773" s="1058"/>
      <c r="HW773" s="1058"/>
      <c r="HX773" s="1058"/>
      <c r="HY773" s="1058"/>
      <c r="HZ773" s="1058"/>
      <c r="IA773" s="1058"/>
      <c r="IB773" s="1058"/>
      <c r="IC773" s="1058"/>
      <c r="ID773" s="1058"/>
      <c r="IE773" s="1058"/>
      <c r="IF773" s="1058"/>
      <c r="IG773" s="1058"/>
      <c r="IH773" s="1058"/>
      <c r="II773" s="1058"/>
      <c r="IJ773" s="1058"/>
      <c r="IK773" s="1058"/>
      <c r="IL773" s="1058"/>
      <c r="IM773" s="1058"/>
      <c r="IN773" s="1058"/>
      <c r="IO773" s="1058"/>
      <c r="IP773" s="1058"/>
      <c r="IQ773" s="1058"/>
      <c r="IR773" s="1058"/>
    </row>
    <row r="774" spans="1:252">
      <c r="A774" s="1423"/>
      <c r="B774" s="697"/>
      <c r="C774" s="1423"/>
      <c r="D774" s="1472"/>
      <c r="E774" s="1473"/>
      <c r="F774" s="1532"/>
      <c r="G774" s="1466"/>
      <c r="H774" s="1058"/>
      <c r="I774" s="1058"/>
      <c r="J774" s="1058"/>
      <c r="K774" s="1058"/>
      <c r="L774" s="1058"/>
      <c r="M774" s="1058"/>
      <c r="N774" s="1058"/>
      <c r="O774" s="1058"/>
      <c r="P774" s="1058"/>
      <c r="Q774" s="1058"/>
      <c r="R774" s="1058"/>
      <c r="S774" s="1058"/>
      <c r="T774" s="1058"/>
      <c r="U774" s="1058"/>
      <c r="V774" s="1058"/>
      <c r="W774" s="1058"/>
      <c r="X774" s="1058"/>
      <c r="Y774" s="1058"/>
      <c r="Z774" s="1058"/>
      <c r="AA774" s="1058"/>
      <c r="AB774" s="1058"/>
      <c r="AC774" s="1058"/>
      <c r="AD774" s="1058"/>
      <c r="AE774" s="1058"/>
      <c r="AF774" s="1058"/>
      <c r="AG774" s="1058"/>
      <c r="AH774" s="1058"/>
      <c r="AI774" s="1058"/>
      <c r="AJ774" s="1058"/>
      <c r="AK774" s="1058"/>
      <c r="AL774" s="1058"/>
      <c r="AM774" s="1058"/>
      <c r="AN774" s="1058"/>
      <c r="AO774" s="1058"/>
      <c r="AP774" s="1058"/>
      <c r="AQ774" s="1058"/>
      <c r="AR774" s="1058"/>
      <c r="AS774" s="1058"/>
      <c r="AT774" s="1058"/>
      <c r="AU774" s="1058"/>
      <c r="AV774" s="1058"/>
      <c r="AW774" s="1058"/>
      <c r="AX774" s="1058"/>
      <c r="AY774" s="1058"/>
      <c r="AZ774" s="1058"/>
      <c r="BA774" s="1058"/>
      <c r="BB774" s="1058"/>
      <c r="BC774" s="1058"/>
      <c r="BD774" s="1058"/>
      <c r="BE774" s="1058"/>
      <c r="BF774" s="1058"/>
      <c r="BG774" s="1058"/>
      <c r="BH774" s="1058"/>
      <c r="BI774" s="1058"/>
      <c r="BJ774" s="1058"/>
      <c r="BK774" s="1058"/>
      <c r="BL774" s="1058"/>
      <c r="BM774" s="1058"/>
      <c r="BN774" s="1058"/>
      <c r="BO774" s="1058"/>
      <c r="BP774" s="1058"/>
      <c r="BQ774" s="1058"/>
      <c r="BR774" s="1058"/>
      <c r="BS774" s="1058"/>
      <c r="BT774" s="1058"/>
      <c r="BU774" s="1058"/>
      <c r="BV774" s="1058"/>
      <c r="BW774" s="1058"/>
      <c r="BX774" s="1058"/>
      <c r="BY774" s="1058"/>
      <c r="BZ774" s="1058"/>
      <c r="CA774" s="1058"/>
      <c r="CB774" s="1058"/>
      <c r="CC774" s="1058"/>
      <c r="CD774" s="1058"/>
      <c r="CE774" s="1058"/>
      <c r="CF774" s="1058"/>
      <c r="CG774" s="1058"/>
      <c r="CH774" s="1058"/>
      <c r="CI774" s="1058"/>
      <c r="CJ774" s="1058"/>
      <c r="CK774" s="1058"/>
      <c r="CL774" s="1058"/>
      <c r="CM774" s="1058"/>
      <c r="CN774" s="1058"/>
      <c r="CO774" s="1058"/>
      <c r="CP774" s="1058"/>
      <c r="CQ774" s="1058"/>
      <c r="CR774" s="1058"/>
      <c r="CS774" s="1058"/>
      <c r="CT774" s="1058"/>
      <c r="CU774" s="1058"/>
      <c r="CV774" s="1058"/>
      <c r="CW774" s="1058"/>
      <c r="CX774" s="1058"/>
      <c r="CY774" s="1058"/>
      <c r="CZ774" s="1058"/>
      <c r="DA774" s="1058"/>
      <c r="DB774" s="1058"/>
      <c r="DC774" s="1058"/>
      <c r="DD774" s="1058"/>
      <c r="DE774" s="1058"/>
      <c r="DF774" s="1058"/>
      <c r="DG774" s="1058"/>
      <c r="DH774" s="1058"/>
      <c r="DI774" s="1058"/>
      <c r="DJ774" s="1058"/>
      <c r="DK774" s="1058"/>
      <c r="DL774" s="1058"/>
      <c r="DM774" s="1058"/>
      <c r="DN774" s="1058"/>
      <c r="DO774" s="1058"/>
      <c r="DP774" s="1058"/>
      <c r="DQ774" s="1058"/>
      <c r="DR774" s="1058"/>
      <c r="DS774" s="1058"/>
      <c r="DT774" s="1058"/>
      <c r="DU774" s="1058"/>
      <c r="DV774" s="1058"/>
      <c r="DW774" s="1058"/>
      <c r="DX774" s="1058"/>
      <c r="DY774" s="1058"/>
      <c r="DZ774" s="1058"/>
      <c r="EA774" s="1058"/>
      <c r="EB774" s="1058"/>
      <c r="EC774" s="1058"/>
      <c r="ED774" s="1058"/>
      <c r="EE774" s="1058"/>
      <c r="EF774" s="1058"/>
      <c r="EG774" s="1058"/>
      <c r="EH774" s="1058"/>
      <c r="EI774" s="1058"/>
      <c r="EJ774" s="1058"/>
      <c r="EK774" s="1058"/>
      <c r="EL774" s="1058"/>
      <c r="EM774" s="1058"/>
      <c r="EN774" s="1058"/>
      <c r="EO774" s="1058"/>
      <c r="EP774" s="1058"/>
      <c r="EQ774" s="1058"/>
      <c r="ER774" s="1058"/>
      <c r="ES774" s="1058"/>
      <c r="ET774" s="1058"/>
      <c r="EU774" s="1058"/>
      <c r="EV774" s="1058"/>
      <c r="EW774" s="1058"/>
      <c r="EX774" s="1058"/>
      <c r="EY774" s="1058"/>
      <c r="EZ774" s="1058"/>
      <c r="FA774" s="1058"/>
      <c r="FB774" s="1058"/>
      <c r="FC774" s="1058"/>
      <c r="FD774" s="1058"/>
      <c r="FE774" s="1058"/>
      <c r="FF774" s="1058"/>
      <c r="FG774" s="1058"/>
      <c r="FH774" s="1058"/>
      <c r="FI774" s="1058"/>
      <c r="FJ774" s="1058"/>
      <c r="FK774" s="1058"/>
      <c r="FL774" s="1058"/>
      <c r="FM774" s="1058"/>
      <c r="FN774" s="1058"/>
      <c r="FO774" s="1058"/>
      <c r="FP774" s="1058"/>
      <c r="FQ774" s="1058"/>
      <c r="FR774" s="1058"/>
      <c r="FS774" s="1058"/>
      <c r="FT774" s="1058"/>
      <c r="FU774" s="1058"/>
      <c r="FV774" s="1058"/>
      <c r="FW774" s="1058"/>
      <c r="FX774" s="1058"/>
      <c r="FY774" s="1058"/>
      <c r="FZ774" s="1058"/>
      <c r="GA774" s="1058"/>
      <c r="GB774" s="1058"/>
      <c r="GC774" s="1058"/>
      <c r="GD774" s="1058"/>
      <c r="GE774" s="1058"/>
      <c r="GF774" s="1058"/>
      <c r="GG774" s="1058"/>
      <c r="GH774" s="1058"/>
      <c r="GI774" s="1058"/>
      <c r="GJ774" s="1058"/>
      <c r="GK774" s="1058"/>
      <c r="GL774" s="1058"/>
      <c r="GM774" s="1058"/>
      <c r="GN774" s="1058"/>
      <c r="GO774" s="1058"/>
      <c r="GP774" s="1058"/>
      <c r="GQ774" s="1058"/>
      <c r="GR774" s="1058"/>
      <c r="GS774" s="1058"/>
      <c r="GT774" s="1058"/>
      <c r="GU774" s="1058"/>
      <c r="GV774" s="1058"/>
      <c r="GW774" s="1058"/>
      <c r="GX774" s="1058"/>
      <c r="GY774" s="1058"/>
      <c r="GZ774" s="1058"/>
      <c r="HA774" s="1058"/>
      <c r="HB774" s="1058"/>
      <c r="HC774" s="1058"/>
      <c r="HD774" s="1058"/>
      <c r="HE774" s="1058"/>
      <c r="HF774" s="1058"/>
      <c r="HG774" s="1058"/>
      <c r="HH774" s="1058"/>
      <c r="HI774" s="1058"/>
      <c r="HJ774" s="1058"/>
      <c r="HK774" s="1058"/>
      <c r="HL774" s="1058"/>
      <c r="HM774" s="1058"/>
      <c r="HN774" s="1058"/>
      <c r="HO774" s="1058"/>
      <c r="HP774" s="1058"/>
      <c r="HQ774" s="1058"/>
      <c r="HR774" s="1058"/>
      <c r="HS774" s="1058"/>
      <c r="HT774" s="1058"/>
      <c r="HU774" s="1058"/>
      <c r="HV774" s="1058"/>
      <c r="HW774" s="1058"/>
      <c r="HX774" s="1058"/>
      <c r="HY774" s="1058"/>
      <c r="HZ774" s="1058"/>
      <c r="IA774" s="1058"/>
      <c r="IB774" s="1058"/>
      <c r="IC774" s="1058"/>
      <c r="ID774" s="1058"/>
      <c r="IE774" s="1058"/>
      <c r="IF774" s="1058"/>
      <c r="IG774" s="1058"/>
      <c r="IH774" s="1058"/>
      <c r="II774" s="1058"/>
      <c r="IJ774" s="1058"/>
      <c r="IK774" s="1058"/>
      <c r="IL774" s="1058"/>
      <c r="IM774" s="1058"/>
      <c r="IN774" s="1058"/>
      <c r="IO774" s="1058"/>
      <c r="IP774" s="1058"/>
      <c r="IQ774" s="1058"/>
      <c r="IR774" s="1058"/>
    </row>
    <row r="775" spans="1:252" ht="38.25">
      <c r="A775" s="1421" t="s">
        <v>64</v>
      </c>
      <c r="B775" s="1428" t="s">
        <v>1483</v>
      </c>
      <c r="C775" s="1454"/>
      <c r="D775" s="1415" t="s">
        <v>42</v>
      </c>
      <c r="E775" s="1416">
        <v>45</v>
      </c>
      <c r="F775" s="1528"/>
      <c r="G775" s="1230">
        <f>+F775*E775</f>
        <v>0</v>
      </c>
      <c r="H775" s="1058"/>
      <c r="I775" s="1058"/>
      <c r="J775" s="1058"/>
      <c r="K775" s="1058"/>
      <c r="L775" s="1058"/>
      <c r="M775" s="1058"/>
      <c r="N775" s="1058"/>
      <c r="O775" s="1058"/>
      <c r="P775" s="1058"/>
      <c r="Q775" s="1058"/>
      <c r="R775" s="1058"/>
      <c r="S775" s="1058"/>
      <c r="T775" s="1058"/>
      <c r="U775" s="1058"/>
      <c r="V775" s="1058"/>
      <c r="W775" s="1058"/>
      <c r="X775" s="1058"/>
      <c r="Y775" s="1058"/>
      <c r="Z775" s="1058"/>
      <c r="AA775" s="1058"/>
      <c r="AB775" s="1058"/>
      <c r="AC775" s="1058"/>
      <c r="AD775" s="1058"/>
      <c r="AE775" s="1058"/>
      <c r="AF775" s="1058"/>
      <c r="AG775" s="1058"/>
      <c r="AH775" s="1058"/>
      <c r="AI775" s="1058"/>
      <c r="AJ775" s="1058"/>
      <c r="AK775" s="1058"/>
      <c r="AL775" s="1058"/>
      <c r="AM775" s="1058"/>
      <c r="AN775" s="1058"/>
      <c r="AO775" s="1058"/>
      <c r="AP775" s="1058"/>
      <c r="AQ775" s="1058"/>
      <c r="AR775" s="1058"/>
      <c r="AS775" s="1058"/>
      <c r="AT775" s="1058"/>
      <c r="AU775" s="1058"/>
      <c r="AV775" s="1058"/>
      <c r="AW775" s="1058"/>
      <c r="AX775" s="1058"/>
      <c r="AY775" s="1058"/>
      <c r="AZ775" s="1058"/>
      <c r="BA775" s="1058"/>
      <c r="BB775" s="1058"/>
      <c r="BC775" s="1058"/>
      <c r="BD775" s="1058"/>
      <c r="BE775" s="1058"/>
      <c r="BF775" s="1058"/>
      <c r="BG775" s="1058"/>
      <c r="BH775" s="1058"/>
      <c r="BI775" s="1058"/>
      <c r="BJ775" s="1058"/>
      <c r="BK775" s="1058"/>
      <c r="BL775" s="1058"/>
      <c r="BM775" s="1058"/>
      <c r="BN775" s="1058"/>
      <c r="BO775" s="1058"/>
      <c r="BP775" s="1058"/>
      <c r="BQ775" s="1058"/>
      <c r="BR775" s="1058"/>
      <c r="BS775" s="1058"/>
      <c r="BT775" s="1058"/>
      <c r="BU775" s="1058"/>
      <c r="BV775" s="1058"/>
      <c r="BW775" s="1058"/>
      <c r="BX775" s="1058"/>
      <c r="BY775" s="1058"/>
      <c r="BZ775" s="1058"/>
      <c r="CA775" s="1058"/>
      <c r="CB775" s="1058"/>
      <c r="CC775" s="1058"/>
      <c r="CD775" s="1058"/>
      <c r="CE775" s="1058"/>
      <c r="CF775" s="1058"/>
      <c r="CG775" s="1058"/>
      <c r="CH775" s="1058"/>
      <c r="CI775" s="1058"/>
      <c r="CJ775" s="1058"/>
      <c r="CK775" s="1058"/>
      <c r="CL775" s="1058"/>
      <c r="CM775" s="1058"/>
      <c r="CN775" s="1058"/>
      <c r="CO775" s="1058"/>
      <c r="CP775" s="1058"/>
      <c r="CQ775" s="1058"/>
      <c r="CR775" s="1058"/>
      <c r="CS775" s="1058"/>
      <c r="CT775" s="1058"/>
      <c r="CU775" s="1058"/>
      <c r="CV775" s="1058"/>
      <c r="CW775" s="1058"/>
      <c r="CX775" s="1058"/>
      <c r="CY775" s="1058"/>
      <c r="CZ775" s="1058"/>
      <c r="DA775" s="1058"/>
      <c r="DB775" s="1058"/>
      <c r="DC775" s="1058"/>
      <c r="DD775" s="1058"/>
      <c r="DE775" s="1058"/>
      <c r="DF775" s="1058"/>
      <c r="DG775" s="1058"/>
      <c r="DH775" s="1058"/>
      <c r="DI775" s="1058"/>
      <c r="DJ775" s="1058"/>
      <c r="DK775" s="1058"/>
      <c r="DL775" s="1058"/>
      <c r="DM775" s="1058"/>
      <c r="DN775" s="1058"/>
      <c r="DO775" s="1058"/>
      <c r="DP775" s="1058"/>
      <c r="DQ775" s="1058"/>
      <c r="DR775" s="1058"/>
      <c r="DS775" s="1058"/>
      <c r="DT775" s="1058"/>
      <c r="DU775" s="1058"/>
      <c r="DV775" s="1058"/>
      <c r="DW775" s="1058"/>
      <c r="DX775" s="1058"/>
      <c r="DY775" s="1058"/>
      <c r="DZ775" s="1058"/>
      <c r="EA775" s="1058"/>
      <c r="EB775" s="1058"/>
      <c r="EC775" s="1058"/>
      <c r="ED775" s="1058"/>
      <c r="EE775" s="1058"/>
      <c r="EF775" s="1058"/>
      <c r="EG775" s="1058"/>
      <c r="EH775" s="1058"/>
      <c r="EI775" s="1058"/>
      <c r="EJ775" s="1058"/>
      <c r="EK775" s="1058"/>
      <c r="EL775" s="1058"/>
      <c r="EM775" s="1058"/>
      <c r="EN775" s="1058"/>
      <c r="EO775" s="1058"/>
      <c r="EP775" s="1058"/>
      <c r="EQ775" s="1058"/>
      <c r="ER775" s="1058"/>
      <c r="ES775" s="1058"/>
      <c r="ET775" s="1058"/>
      <c r="EU775" s="1058"/>
      <c r="EV775" s="1058"/>
      <c r="EW775" s="1058"/>
      <c r="EX775" s="1058"/>
      <c r="EY775" s="1058"/>
      <c r="EZ775" s="1058"/>
      <c r="FA775" s="1058"/>
      <c r="FB775" s="1058"/>
      <c r="FC775" s="1058"/>
      <c r="FD775" s="1058"/>
      <c r="FE775" s="1058"/>
      <c r="FF775" s="1058"/>
      <c r="FG775" s="1058"/>
      <c r="FH775" s="1058"/>
      <c r="FI775" s="1058"/>
      <c r="FJ775" s="1058"/>
      <c r="FK775" s="1058"/>
      <c r="FL775" s="1058"/>
      <c r="FM775" s="1058"/>
      <c r="FN775" s="1058"/>
      <c r="FO775" s="1058"/>
      <c r="FP775" s="1058"/>
      <c r="FQ775" s="1058"/>
      <c r="FR775" s="1058"/>
      <c r="FS775" s="1058"/>
      <c r="FT775" s="1058"/>
      <c r="FU775" s="1058"/>
      <c r="FV775" s="1058"/>
      <c r="FW775" s="1058"/>
      <c r="FX775" s="1058"/>
      <c r="FY775" s="1058"/>
      <c r="FZ775" s="1058"/>
      <c r="GA775" s="1058"/>
      <c r="GB775" s="1058"/>
      <c r="GC775" s="1058"/>
      <c r="GD775" s="1058"/>
      <c r="GE775" s="1058"/>
      <c r="GF775" s="1058"/>
      <c r="GG775" s="1058"/>
      <c r="GH775" s="1058"/>
      <c r="GI775" s="1058"/>
      <c r="GJ775" s="1058"/>
      <c r="GK775" s="1058"/>
      <c r="GL775" s="1058"/>
      <c r="GM775" s="1058"/>
      <c r="GN775" s="1058"/>
      <c r="GO775" s="1058"/>
      <c r="GP775" s="1058"/>
      <c r="GQ775" s="1058"/>
      <c r="GR775" s="1058"/>
      <c r="GS775" s="1058"/>
      <c r="GT775" s="1058"/>
      <c r="GU775" s="1058"/>
      <c r="GV775" s="1058"/>
      <c r="GW775" s="1058"/>
      <c r="GX775" s="1058"/>
      <c r="GY775" s="1058"/>
      <c r="GZ775" s="1058"/>
      <c r="HA775" s="1058"/>
      <c r="HB775" s="1058"/>
      <c r="HC775" s="1058"/>
      <c r="HD775" s="1058"/>
      <c r="HE775" s="1058"/>
      <c r="HF775" s="1058"/>
      <c r="HG775" s="1058"/>
      <c r="HH775" s="1058"/>
      <c r="HI775" s="1058"/>
      <c r="HJ775" s="1058"/>
      <c r="HK775" s="1058"/>
      <c r="HL775" s="1058"/>
      <c r="HM775" s="1058"/>
      <c r="HN775" s="1058"/>
      <c r="HO775" s="1058"/>
      <c r="HP775" s="1058"/>
      <c r="HQ775" s="1058"/>
      <c r="HR775" s="1058"/>
      <c r="HS775" s="1058"/>
      <c r="HT775" s="1058"/>
      <c r="HU775" s="1058"/>
      <c r="HV775" s="1058"/>
      <c r="HW775" s="1058"/>
      <c r="HX775" s="1058"/>
      <c r="HY775" s="1058"/>
      <c r="HZ775" s="1058"/>
      <c r="IA775" s="1058"/>
      <c r="IB775" s="1058"/>
      <c r="IC775" s="1058"/>
      <c r="ID775" s="1058"/>
      <c r="IE775" s="1058"/>
      <c r="IF775" s="1058"/>
      <c r="IG775" s="1058"/>
      <c r="IH775" s="1058"/>
      <c r="II775" s="1058"/>
      <c r="IJ775" s="1058"/>
      <c r="IK775" s="1058"/>
      <c r="IL775" s="1058"/>
      <c r="IM775" s="1058"/>
      <c r="IN775" s="1058"/>
      <c r="IO775" s="1058"/>
      <c r="IP775" s="1058"/>
      <c r="IQ775" s="1058"/>
      <c r="IR775" s="1058"/>
    </row>
    <row r="776" spans="1:252">
      <c r="A776" s="1421"/>
      <c r="B776" s="1428"/>
      <c r="C776" s="1454"/>
      <c r="D776" s="1415"/>
      <c r="E776" s="1416"/>
      <c r="F776" s="1531"/>
      <c r="G776" s="1448"/>
      <c r="H776" s="1058"/>
      <c r="I776" s="1058"/>
      <c r="J776" s="1058"/>
      <c r="K776" s="1058"/>
      <c r="L776" s="1058"/>
      <c r="M776" s="1058"/>
      <c r="N776" s="1058"/>
      <c r="O776" s="1058"/>
      <c r="P776" s="1058"/>
      <c r="Q776" s="1058"/>
      <c r="R776" s="1058"/>
      <c r="S776" s="1058"/>
      <c r="T776" s="1058"/>
      <c r="U776" s="1058"/>
      <c r="V776" s="1058"/>
      <c r="W776" s="1058"/>
      <c r="X776" s="1058"/>
      <c r="Y776" s="1058"/>
      <c r="Z776" s="1058"/>
      <c r="AA776" s="1058"/>
      <c r="AB776" s="1058"/>
      <c r="AC776" s="1058"/>
      <c r="AD776" s="1058"/>
      <c r="AE776" s="1058"/>
      <c r="AF776" s="1058"/>
      <c r="AG776" s="1058"/>
      <c r="AH776" s="1058"/>
      <c r="AI776" s="1058"/>
      <c r="AJ776" s="1058"/>
      <c r="AK776" s="1058"/>
      <c r="AL776" s="1058"/>
      <c r="AM776" s="1058"/>
      <c r="AN776" s="1058"/>
      <c r="AO776" s="1058"/>
      <c r="AP776" s="1058"/>
      <c r="AQ776" s="1058"/>
      <c r="AR776" s="1058"/>
      <c r="AS776" s="1058"/>
      <c r="AT776" s="1058"/>
      <c r="AU776" s="1058"/>
      <c r="AV776" s="1058"/>
      <c r="AW776" s="1058"/>
      <c r="AX776" s="1058"/>
      <c r="AY776" s="1058"/>
      <c r="AZ776" s="1058"/>
      <c r="BA776" s="1058"/>
      <c r="BB776" s="1058"/>
      <c r="BC776" s="1058"/>
      <c r="BD776" s="1058"/>
      <c r="BE776" s="1058"/>
      <c r="BF776" s="1058"/>
      <c r="BG776" s="1058"/>
      <c r="BH776" s="1058"/>
      <c r="BI776" s="1058"/>
      <c r="BJ776" s="1058"/>
      <c r="BK776" s="1058"/>
      <c r="BL776" s="1058"/>
      <c r="BM776" s="1058"/>
      <c r="BN776" s="1058"/>
      <c r="BO776" s="1058"/>
      <c r="BP776" s="1058"/>
      <c r="BQ776" s="1058"/>
      <c r="BR776" s="1058"/>
      <c r="BS776" s="1058"/>
      <c r="BT776" s="1058"/>
      <c r="BU776" s="1058"/>
      <c r="BV776" s="1058"/>
      <c r="BW776" s="1058"/>
      <c r="BX776" s="1058"/>
      <c r="BY776" s="1058"/>
      <c r="BZ776" s="1058"/>
      <c r="CA776" s="1058"/>
      <c r="CB776" s="1058"/>
      <c r="CC776" s="1058"/>
      <c r="CD776" s="1058"/>
      <c r="CE776" s="1058"/>
      <c r="CF776" s="1058"/>
      <c r="CG776" s="1058"/>
      <c r="CH776" s="1058"/>
      <c r="CI776" s="1058"/>
      <c r="CJ776" s="1058"/>
      <c r="CK776" s="1058"/>
      <c r="CL776" s="1058"/>
      <c r="CM776" s="1058"/>
      <c r="CN776" s="1058"/>
      <c r="CO776" s="1058"/>
      <c r="CP776" s="1058"/>
      <c r="CQ776" s="1058"/>
      <c r="CR776" s="1058"/>
      <c r="CS776" s="1058"/>
      <c r="CT776" s="1058"/>
      <c r="CU776" s="1058"/>
      <c r="CV776" s="1058"/>
      <c r="CW776" s="1058"/>
      <c r="CX776" s="1058"/>
      <c r="CY776" s="1058"/>
      <c r="CZ776" s="1058"/>
      <c r="DA776" s="1058"/>
      <c r="DB776" s="1058"/>
      <c r="DC776" s="1058"/>
      <c r="DD776" s="1058"/>
      <c r="DE776" s="1058"/>
      <c r="DF776" s="1058"/>
      <c r="DG776" s="1058"/>
      <c r="DH776" s="1058"/>
      <c r="DI776" s="1058"/>
      <c r="DJ776" s="1058"/>
      <c r="DK776" s="1058"/>
      <c r="DL776" s="1058"/>
      <c r="DM776" s="1058"/>
      <c r="DN776" s="1058"/>
      <c r="DO776" s="1058"/>
      <c r="DP776" s="1058"/>
      <c r="DQ776" s="1058"/>
      <c r="DR776" s="1058"/>
      <c r="DS776" s="1058"/>
      <c r="DT776" s="1058"/>
      <c r="DU776" s="1058"/>
      <c r="DV776" s="1058"/>
      <c r="DW776" s="1058"/>
      <c r="DX776" s="1058"/>
      <c r="DY776" s="1058"/>
      <c r="DZ776" s="1058"/>
      <c r="EA776" s="1058"/>
      <c r="EB776" s="1058"/>
      <c r="EC776" s="1058"/>
      <c r="ED776" s="1058"/>
      <c r="EE776" s="1058"/>
      <c r="EF776" s="1058"/>
      <c r="EG776" s="1058"/>
      <c r="EH776" s="1058"/>
      <c r="EI776" s="1058"/>
      <c r="EJ776" s="1058"/>
      <c r="EK776" s="1058"/>
      <c r="EL776" s="1058"/>
      <c r="EM776" s="1058"/>
      <c r="EN776" s="1058"/>
      <c r="EO776" s="1058"/>
      <c r="EP776" s="1058"/>
      <c r="EQ776" s="1058"/>
      <c r="ER776" s="1058"/>
      <c r="ES776" s="1058"/>
      <c r="ET776" s="1058"/>
      <c r="EU776" s="1058"/>
      <c r="EV776" s="1058"/>
      <c r="EW776" s="1058"/>
      <c r="EX776" s="1058"/>
      <c r="EY776" s="1058"/>
      <c r="EZ776" s="1058"/>
      <c r="FA776" s="1058"/>
      <c r="FB776" s="1058"/>
      <c r="FC776" s="1058"/>
      <c r="FD776" s="1058"/>
      <c r="FE776" s="1058"/>
      <c r="FF776" s="1058"/>
      <c r="FG776" s="1058"/>
      <c r="FH776" s="1058"/>
      <c r="FI776" s="1058"/>
      <c r="FJ776" s="1058"/>
      <c r="FK776" s="1058"/>
      <c r="FL776" s="1058"/>
      <c r="FM776" s="1058"/>
      <c r="FN776" s="1058"/>
      <c r="FO776" s="1058"/>
      <c r="FP776" s="1058"/>
      <c r="FQ776" s="1058"/>
      <c r="FR776" s="1058"/>
      <c r="FS776" s="1058"/>
      <c r="FT776" s="1058"/>
      <c r="FU776" s="1058"/>
      <c r="FV776" s="1058"/>
      <c r="FW776" s="1058"/>
      <c r="FX776" s="1058"/>
      <c r="FY776" s="1058"/>
      <c r="FZ776" s="1058"/>
      <c r="GA776" s="1058"/>
      <c r="GB776" s="1058"/>
      <c r="GC776" s="1058"/>
      <c r="GD776" s="1058"/>
      <c r="GE776" s="1058"/>
      <c r="GF776" s="1058"/>
      <c r="GG776" s="1058"/>
      <c r="GH776" s="1058"/>
      <c r="GI776" s="1058"/>
      <c r="GJ776" s="1058"/>
      <c r="GK776" s="1058"/>
      <c r="GL776" s="1058"/>
      <c r="GM776" s="1058"/>
      <c r="GN776" s="1058"/>
      <c r="GO776" s="1058"/>
      <c r="GP776" s="1058"/>
      <c r="GQ776" s="1058"/>
      <c r="GR776" s="1058"/>
      <c r="GS776" s="1058"/>
      <c r="GT776" s="1058"/>
      <c r="GU776" s="1058"/>
      <c r="GV776" s="1058"/>
      <c r="GW776" s="1058"/>
      <c r="GX776" s="1058"/>
      <c r="GY776" s="1058"/>
      <c r="GZ776" s="1058"/>
      <c r="HA776" s="1058"/>
      <c r="HB776" s="1058"/>
      <c r="HC776" s="1058"/>
      <c r="HD776" s="1058"/>
      <c r="HE776" s="1058"/>
      <c r="HF776" s="1058"/>
      <c r="HG776" s="1058"/>
      <c r="HH776" s="1058"/>
      <c r="HI776" s="1058"/>
      <c r="HJ776" s="1058"/>
      <c r="HK776" s="1058"/>
      <c r="HL776" s="1058"/>
      <c r="HM776" s="1058"/>
      <c r="HN776" s="1058"/>
      <c r="HO776" s="1058"/>
      <c r="HP776" s="1058"/>
      <c r="HQ776" s="1058"/>
      <c r="HR776" s="1058"/>
      <c r="HS776" s="1058"/>
      <c r="HT776" s="1058"/>
      <c r="HU776" s="1058"/>
      <c r="HV776" s="1058"/>
      <c r="HW776" s="1058"/>
      <c r="HX776" s="1058"/>
      <c r="HY776" s="1058"/>
      <c r="HZ776" s="1058"/>
      <c r="IA776" s="1058"/>
      <c r="IB776" s="1058"/>
      <c r="IC776" s="1058"/>
      <c r="ID776" s="1058"/>
      <c r="IE776" s="1058"/>
      <c r="IF776" s="1058"/>
      <c r="IG776" s="1058"/>
      <c r="IH776" s="1058"/>
      <c r="II776" s="1058"/>
      <c r="IJ776" s="1058"/>
      <c r="IK776" s="1058"/>
      <c r="IL776" s="1058"/>
      <c r="IM776" s="1058"/>
      <c r="IN776" s="1058"/>
      <c r="IO776" s="1058"/>
      <c r="IP776" s="1058"/>
      <c r="IQ776" s="1058"/>
      <c r="IR776" s="1058"/>
    </row>
    <row r="777" spans="1:252" ht="25.5">
      <c r="A777" s="1421" t="s">
        <v>65</v>
      </c>
      <c r="B777" s="1430" t="s">
        <v>1428</v>
      </c>
      <c r="C777" s="1477"/>
      <c r="D777" s="1415" t="s">
        <v>856</v>
      </c>
      <c r="E777" s="1415">
        <v>1</v>
      </c>
      <c r="F777" s="1528"/>
      <c r="G777" s="1230">
        <f>+F777*E777</f>
        <v>0</v>
      </c>
      <c r="H777" s="1058"/>
      <c r="I777" s="1058"/>
      <c r="J777" s="1058"/>
      <c r="K777" s="1058"/>
      <c r="L777" s="1058"/>
      <c r="M777" s="1058"/>
      <c r="N777" s="1058"/>
      <c r="O777" s="1058"/>
      <c r="P777" s="1058"/>
      <c r="Q777" s="1058"/>
      <c r="R777" s="1058"/>
      <c r="S777" s="1058"/>
      <c r="T777" s="1058"/>
      <c r="U777" s="1058"/>
      <c r="V777" s="1058"/>
      <c r="W777" s="1058"/>
      <c r="X777" s="1058"/>
      <c r="Y777" s="1058"/>
      <c r="Z777" s="1058"/>
      <c r="AA777" s="1058"/>
      <c r="AB777" s="1058"/>
      <c r="AC777" s="1058"/>
      <c r="AD777" s="1058"/>
      <c r="AE777" s="1058"/>
      <c r="AF777" s="1058"/>
      <c r="AG777" s="1058"/>
      <c r="AH777" s="1058"/>
      <c r="AI777" s="1058"/>
      <c r="AJ777" s="1058"/>
      <c r="AK777" s="1058"/>
      <c r="AL777" s="1058"/>
      <c r="AM777" s="1058"/>
      <c r="AN777" s="1058"/>
      <c r="AO777" s="1058"/>
      <c r="AP777" s="1058"/>
      <c r="AQ777" s="1058"/>
      <c r="AR777" s="1058"/>
      <c r="AS777" s="1058"/>
      <c r="AT777" s="1058"/>
      <c r="AU777" s="1058"/>
      <c r="AV777" s="1058"/>
      <c r="AW777" s="1058"/>
      <c r="AX777" s="1058"/>
      <c r="AY777" s="1058"/>
      <c r="AZ777" s="1058"/>
      <c r="BA777" s="1058"/>
      <c r="BB777" s="1058"/>
      <c r="BC777" s="1058"/>
      <c r="BD777" s="1058"/>
      <c r="BE777" s="1058"/>
      <c r="BF777" s="1058"/>
      <c r="BG777" s="1058"/>
      <c r="BH777" s="1058"/>
      <c r="BI777" s="1058"/>
      <c r="BJ777" s="1058"/>
      <c r="BK777" s="1058"/>
      <c r="BL777" s="1058"/>
      <c r="BM777" s="1058"/>
      <c r="BN777" s="1058"/>
      <c r="BO777" s="1058"/>
      <c r="BP777" s="1058"/>
      <c r="BQ777" s="1058"/>
      <c r="BR777" s="1058"/>
      <c r="BS777" s="1058"/>
      <c r="BT777" s="1058"/>
      <c r="BU777" s="1058"/>
      <c r="BV777" s="1058"/>
      <c r="BW777" s="1058"/>
      <c r="BX777" s="1058"/>
      <c r="BY777" s="1058"/>
      <c r="BZ777" s="1058"/>
      <c r="CA777" s="1058"/>
      <c r="CB777" s="1058"/>
      <c r="CC777" s="1058"/>
      <c r="CD777" s="1058"/>
      <c r="CE777" s="1058"/>
      <c r="CF777" s="1058"/>
      <c r="CG777" s="1058"/>
      <c r="CH777" s="1058"/>
      <c r="CI777" s="1058"/>
      <c r="CJ777" s="1058"/>
      <c r="CK777" s="1058"/>
      <c r="CL777" s="1058"/>
      <c r="CM777" s="1058"/>
      <c r="CN777" s="1058"/>
      <c r="CO777" s="1058"/>
      <c r="CP777" s="1058"/>
      <c r="CQ777" s="1058"/>
      <c r="CR777" s="1058"/>
      <c r="CS777" s="1058"/>
      <c r="CT777" s="1058"/>
      <c r="CU777" s="1058"/>
      <c r="CV777" s="1058"/>
      <c r="CW777" s="1058"/>
      <c r="CX777" s="1058"/>
      <c r="CY777" s="1058"/>
      <c r="CZ777" s="1058"/>
      <c r="DA777" s="1058"/>
      <c r="DB777" s="1058"/>
      <c r="DC777" s="1058"/>
      <c r="DD777" s="1058"/>
      <c r="DE777" s="1058"/>
      <c r="DF777" s="1058"/>
      <c r="DG777" s="1058"/>
      <c r="DH777" s="1058"/>
      <c r="DI777" s="1058"/>
      <c r="DJ777" s="1058"/>
      <c r="DK777" s="1058"/>
      <c r="DL777" s="1058"/>
      <c r="DM777" s="1058"/>
      <c r="DN777" s="1058"/>
      <c r="DO777" s="1058"/>
      <c r="DP777" s="1058"/>
      <c r="DQ777" s="1058"/>
      <c r="DR777" s="1058"/>
      <c r="DS777" s="1058"/>
      <c r="DT777" s="1058"/>
      <c r="DU777" s="1058"/>
      <c r="DV777" s="1058"/>
      <c r="DW777" s="1058"/>
      <c r="DX777" s="1058"/>
      <c r="DY777" s="1058"/>
      <c r="DZ777" s="1058"/>
      <c r="EA777" s="1058"/>
      <c r="EB777" s="1058"/>
      <c r="EC777" s="1058"/>
      <c r="ED777" s="1058"/>
      <c r="EE777" s="1058"/>
      <c r="EF777" s="1058"/>
      <c r="EG777" s="1058"/>
      <c r="EH777" s="1058"/>
      <c r="EI777" s="1058"/>
      <c r="EJ777" s="1058"/>
      <c r="EK777" s="1058"/>
      <c r="EL777" s="1058"/>
      <c r="EM777" s="1058"/>
      <c r="EN777" s="1058"/>
      <c r="EO777" s="1058"/>
      <c r="EP777" s="1058"/>
      <c r="EQ777" s="1058"/>
      <c r="ER777" s="1058"/>
      <c r="ES777" s="1058"/>
      <c r="ET777" s="1058"/>
      <c r="EU777" s="1058"/>
      <c r="EV777" s="1058"/>
      <c r="EW777" s="1058"/>
      <c r="EX777" s="1058"/>
      <c r="EY777" s="1058"/>
      <c r="EZ777" s="1058"/>
      <c r="FA777" s="1058"/>
      <c r="FB777" s="1058"/>
      <c r="FC777" s="1058"/>
      <c r="FD777" s="1058"/>
      <c r="FE777" s="1058"/>
      <c r="FF777" s="1058"/>
      <c r="FG777" s="1058"/>
      <c r="FH777" s="1058"/>
      <c r="FI777" s="1058"/>
      <c r="FJ777" s="1058"/>
      <c r="FK777" s="1058"/>
      <c r="FL777" s="1058"/>
      <c r="FM777" s="1058"/>
      <c r="FN777" s="1058"/>
      <c r="FO777" s="1058"/>
      <c r="FP777" s="1058"/>
      <c r="FQ777" s="1058"/>
      <c r="FR777" s="1058"/>
      <c r="FS777" s="1058"/>
      <c r="FT777" s="1058"/>
      <c r="FU777" s="1058"/>
      <c r="FV777" s="1058"/>
      <c r="FW777" s="1058"/>
      <c r="FX777" s="1058"/>
      <c r="FY777" s="1058"/>
      <c r="FZ777" s="1058"/>
      <c r="GA777" s="1058"/>
      <c r="GB777" s="1058"/>
      <c r="GC777" s="1058"/>
      <c r="GD777" s="1058"/>
      <c r="GE777" s="1058"/>
      <c r="GF777" s="1058"/>
      <c r="GG777" s="1058"/>
      <c r="GH777" s="1058"/>
      <c r="GI777" s="1058"/>
      <c r="GJ777" s="1058"/>
      <c r="GK777" s="1058"/>
      <c r="GL777" s="1058"/>
      <c r="GM777" s="1058"/>
      <c r="GN777" s="1058"/>
      <c r="GO777" s="1058"/>
      <c r="GP777" s="1058"/>
      <c r="GQ777" s="1058"/>
      <c r="GR777" s="1058"/>
      <c r="GS777" s="1058"/>
      <c r="GT777" s="1058"/>
      <c r="GU777" s="1058"/>
      <c r="GV777" s="1058"/>
      <c r="GW777" s="1058"/>
      <c r="GX777" s="1058"/>
      <c r="GY777" s="1058"/>
      <c r="GZ777" s="1058"/>
      <c r="HA777" s="1058"/>
      <c r="HB777" s="1058"/>
      <c r="HC777" s="1058"/>
      <c r="HD777" s="1058"/>
      <c r="HE777" s="1058"/>
      <c r="HF777" s="1058"/>
      <c r="HG777" s="1058"/>
      <c r="HH777" s="1058"/>
      <c r="HI777" s="1058"/>
      <c r="HJ777" s="1058"/>
      <c r="HK777" s="1058"/>
      <c r="HL777" s="1058"/>
      <c r="HM777" s="1058"/>
      <c r="HN777" s="1058"/>
      <c r="HO777" s="1058"/>
      <c r="HP777" s="1058"/>
      <c r="HQ777" s="1058"/>
      <c r="HR777" s="1058"/>
      <c r="HS777" s="1058"/>
      <c r="HT777" s="1058"/>
      <c r="HU777" s="1058"/>
      <c r="HV777" s="1058"/>
      <c r="HW777" s="1058"/>
      <c r="HX777" s="1058"/>
      <c r="HY777" s="1058"/>
      <c r="HZ777" s="1058"/>
      <c r="IA777" s="1058"/>
      <c r="IB777" s="1058"/>
      <c r="IC777" s="1058"/>
      <c r="ID777" s="1058"/>
      <c r="IE777" s="1058"/>
      <c r="IF777" s="1058"/>
      <c r="IG777" s="1058"/>
      <c r="IH777" s="1058"/>
      <c r="II777" s="1058"/>
      <c r="IJ777" s="1058"/>
      <c r="IK777" s="1058"/>
      <c r="IL777" s="1058"/>
      <c r="IM777" s="1058"/>
      <c r="IN777" s="1058"/>
      <c r="IO777" s="1058"/>
      <c r="IP777" s="1058"/>
      <c r="IQ777" s="1058"/>
      <c r="IR777" s="1058"/>
    </row>
    <row r="778" spans="1:252">
      <c r="A778" s="1421"/>
      <c r="B778" s="1422"/>
      <c r="C778" s="1423"/>
      <c r="D778" s="703"/>
      <c r="E778" s="1424"/>
      <c r="F778" s="1533"/>
      <c r="G778" s="1478"/>
      <c r="H778" s="1058"/>
      <c r="I778" s="1058"/>
      <c r="J778" s="1058"/>
      <c r="K778" s="1058"/>
      <c r="L778" s="1058"/>
      <c r="M778" s="1058"/>
      <c r="N778" s="1058"/>
      <c r="O778" s="1058"/>
      <c r="P778" s="1058"/>
      <c r="Q778" s="1058"/>
      <c r="R778" s="1058"/>
      <c r="S778" s="1058"/>
      <c r="T778" s="1058"/>
      <c r="U778" s="1058"/>
      <c r="V778" s="1058"/>
      <c r="W778" s="1058"/>
      <c r="X778" s="1058"/>
      <c r="Y778" s="1058"/>
      <c r="Z778" s="1058"/>
      <c r="AA778" s="1058"/>
      <c r="AB778" s="1058"/>
      <c r="AC778" s="1058"/>
      <c r="AD778" s="1058"/>
      <c r="AE778" s="1058"/>
      <c r="AF778" s="1058"/>
      <c r="AG778" s="1058"/>
      <c r="AH778" s="1058"/>
      <c r="AI778" s="1058"/>
      <c r="AJ778" s="1058"/>
      <c r="AK778" s="1058"/>
      <c r="AL778" s="1058"/>
      <c r="AM778" s="1058"/>
      <c r="AN778" s="1058"/>
      <c r="AO778" s="1058"/>
      <c r="AP778" s="1058"/>
      <c r="AQ778" s="1058"/>
      <c r="AR778" s="1058"/>
      <c r="AS778" s="1058"/>
      <c r="AT778" s="1058"/>
      <c r="AU778" s="1058"/>
      <c r="AV778" s="1058"/>
      <c r="AW778" s="1058"/>
      <c r="AX778" s="1058"/>
      <c r="AY778" s="1058"/>
      <c r="AZ778" s="1058"/>
      <c r="BA778" s="1058"/>
      <c r="BB778" s="1058"/>
      <c r="BC778" s="1058"/>
      <c r="BD778" s="1058"/>
      <c r="BE778" s="1058"/>
      <c r="BF778" s="1058"/>
      <c r="BG778" s="1058"/>
      <c r="BH778" s="1058"/>
      <c r="BI778" s="1058"/>
      <c r="BJ778" s="1058"/>
      <c r="BK778" s="1058"/>
      <c r="BL778" s="1058"/>
      <c r="BM778" s="1058"/>
      <c r="BN778" s="1058"/>
      <c r="BO778" s="1058"/>
      <c r="BP778" s="1058"/>
      <c r="BQ778" s="1058"/>
      <c r="BR778" s="1058"/>
      <c r="BS778" s="1058"/>
      <c r="BT778" s="1058"/>
      <c r="BU778" s="1058"/>
      <c r="BV778" s="1058"/>
      <c r="BW778" s="1058"/>
      <c r="BX778" s="1058"/>
      <c r="BY778" s="1058"/>
      <c r="BZ778" s="1058"/>
      <c r="CA778" s="1058"/>
      <c r="CB778" s="1058"/>
      <c r="CC778" s="1058"/>
      <c r="CD778" s="1058"/>
      <c r="CE778" s="1058"/>
      <c r="CF778" s="1058"/>
      <c r="CG778" s="1058"/>
      <c r="CH778" s="1058"/>
      <c r="CI778" s="1058"/>
      <c r="CJ778" s="1058"/>
      <c r="CK778" s="1058"/>
      <c r="CL778" s="1058"/>
      <c r="CM778" s="1058"/>
      <c r="CN778" s="1058"/>
      <c r="CO778" s="1058"/>
      <c r="CP778" s="1058"/>
      <c r="CQ778" s="1058"/>
      <c r="CR778" s="1058"/>
      <c r="CS778" s="1058"/>
      <c r="CT778" s="1058"/>
      <c r="CU778" s="1058"/>
      <c r="CV778" s="1058"/>
      <c r="CW778" s="1058"/>
      <c r="CX778" s="1058"/>
      <c r="CY778" s="1058"/>
      <c r="CZ778" s="1058"/>
      <c r="DA778" s="1058"/>
      <c r="DB778" s="1058"/>
      <c r="DC778" s="1058"/>
      <c r="DD778" s="1058"/>
      <c r="DE778" s="1058"/>
      <c r="DF778" s="1058"/>
      <c r="DG778" s="1058"/>
      <c r="DH778" s="1058"/>
      <c r="DI778" s="1058"/>
      <c r="DJ778" s="1058"/>
      <c r="DK778" s="1058"/>
      <c r="DL778" s="1058"/>
      <c r="DM778" s="1058"/>
      <c r="DN778" s="1058"/>
      <c r="DO778" s="1058"/>
      <c r="DP778" s="1058"/>
      <c r="DQ778" s="1058"/>
      <c r="DR778" s="1058"/>
      <c r="DS778" s="1058"/>
      <c r="DT778" s="1058"/>
      <c r="DU778" s="1058"/>
      <c r="DV778" s="1058"/>
      <c r="DW778" s="1058"/>
      <c r="DX778" s="1058"/>
      <c r="DY778" s="1058"/>
      <c r="DZ778" s="1058"/>
      <c r="EA778" s="1058"/>
      <c r="EB778" s="1058"/>
      <c r="EC778" s="1058"/>
      <c r="ED778" s="1058"/>
      <c r="EE778" s="1058"/>
      <c r="EF778" s="1058"/>
      <c r="EG778" s="1058"/>
      <c r="EH778" s="1058"/>
      <c r="EI778" s="1058"/>
      <c r="EJ778" s="1058"/>
      <c r="EK778" s="1058"/>
      <c r="EL778" s="1058"/>
      <c r="EM778" s="1058"/>
      <c r="EN778" s="1058"/>
      <c r="EO778" s="1058"/>
      <c r="EP778" s="1058"/>
      <c r="EQ778" s="1058"/>
      <c r="ER778" s="1058"/>
      <c r="ES778" s="1058"/>
      <c r="ET778" s="1058"/>
      <c r="EU778" s="1058"/>
      <c r="EV778" s="1058"/>
      <c r="EW778" s="1058"/>
      <c r="EX778" s="1058"/>
      <c r="EY778" s="1058"/>
      <c r="EZ778" s="1058"/>
      <c r="FA778" s="1058"/>
      <c r="FB778" s="1058"/>
      <c r="FC778" s="1058"/>
      <c r="FD778" s="1058"/>
      <c r="FE778" s="1058"/>
      <c r="FF778" s="1058"/>
      <c r="FG778" s="1058"/>
      <c r="FH778" s="1058"/>
      <c r="FI778" s="1058"/>
      <c r="FJ778" s="1058"/>
      <c r="FK778" s="1058"/>
      <c r="FL778" s="1058"/>
      <c r="FM778" s="1058"/>
      <c r="FN778" s="1058"/>
      <c r="FO778" s="1058"/>
      <c r="FP778" s="1058"/>
      <c r="FQ778" s="1058"/>
      <c r="FR778" s="1058"/>
      <c r="FS778" s="1058"/>
      <c r="FT778" s="1058"/>
      <c r="FU778" s="1058"/>
      <c r="FV778" s="1058"/>
      <c r="FW778" s="1058"/>
      <c r="FX778" s="1058"/>
      <c r="FY778" s="1058"/>
      <c r="FZ778" s="1058"/>
      <c r="GA778" s="1058"/>
      <c r="GB778" s="1058"/>
      <c r="GC778" s="1058"/>
      <c r="GD778" s="1058"/>
      <c r="GE778" s="1058"/>
      <c r="GF778" s="1058"/>
      <c r="GG778" s="1058"/>
      <c r="GH778" s="1058"/>
      <c r="GI778" s="1058"/>
      <c r="GJ778" s="1058"/>
      <c r="GK778" s="1058"/>
      <c r="GL778" s="1058"/>
      <c r="GM778" s="1058"/>
      <c r="GN778" s="1058"/>
      <c r="GO778" s="1058"/>
      <c r="GP778" s="1058"/>
      <c r="GQ778" s="1058"/>
      <c r="GR778" s="1058"/>
      <c r="GS778" s="1058"/>
      <c r="GT778" s="1058"/>
      <c r="GU778" s="1058"/>
      <c r="GV778" s="1058"/>
      <c r="GW778" s="1058"/>
      <c r="GX778" s="1058"/>
      <c r="GY778" s="1058"/>
      <c r="GZ778" s="1058"/>
      <c r="HA778" s="1058"/>
      <c r="HB778" s="1058"/>
      <c r="HC778" s="1058"/>
      <c r="HD778" s="1058"/>
      <c r="HE778" s="1058"/>
      <c r="HF778" s="1058"/>
      <c r="HG778" s="1058"/>
      <c r="HH778" s="1058"/>
      <c r="HI778" s="1058"/>
      <c r="HJ778" s="1058"/>
      <c r="HK778" s="1058"/>
      <c r="HL778" s="1058"/>
      <c r="HM778" s="1058"/>
      <c r="HN778" s="1058"/>
      <c r="HO778" s="1058"/>
      <c r="HP778" s="1058"/>
      <c r="HQ778" s="1058"/>
      <c r="HR778" s="1058"/>
      <c r="HS778" s="1058"/>
      <c r="HT778" s="1058"/>
      <c r="HU778" s="1058"/>
      <c r="HV778" s="1058"/>
      <c r="HW778" s="1058"/>
      <c r="HX778" s="1058"/>
      <c r="HY778" s="1058"/>
      <c r="HZ778" s="1058"/>
      <c r="IA778" s="1058"/>
      <c r="IB778" s="1058"/>
      <c r="IC778" s="1058"/>
      <c r="ID778" s="1058"/>
      <c r="IE778" s="1058"/>
      <c r="IF778" s="1058"/>
      <c r="IG778" s="1058"/>
      <c r="IH778" s="1058"/>
      <c r="II778" s="1058"/>
      <c r="IJ778" s="1058"/>
      <c r="IK778" s="1058"/>
      <c r="IL778" s="1058"/>
      <c r="IM778" s="1058"/>
      <c r="IN778" s="1058"/>
      <c r="IO778" s="1058"/>
      <c r="IP778" s="1058"/>
      <c r="IQ778" s="1058"/>
      <c r="IR778" s="1058"/>
    </row>
    <row r="779" spans="1:252">
      <c r="A779" s="1479"/>
      <c r="B779" s="1479"/>
      <c r="C779" s="1479"/>
      <c r="D779" s="1480"/>
      <c r="E779" s="1480"/>
      <c r="F779" s="1534"/>
      <c r="G779" s="1481"/>
      <c r="H779" s="1058"/>
      <c r="I779" s="1058"/>
      <c r="J779" s="1058"/>
      <c r="K779" s="1058"/>
      <c r="L779" s="1058"/>
      <c r="M779" s="1058"/>
      <c r="N779" s="1058"/>
      <c r="O779" s="1058"/>
      <c r="P779" s="1058"/>
      <c r="Q779" s="1058"/>
      <c r="R779" s="1058"/>
      <c r="S779" s="1058"/>
      <c r="T779" s="1058"/>
      <c r="U779" s="1058"/>
      <c r="V779" s="1058"/>
      <c r="W779" s="1058"/>
      <c r="X779" s="1058"/>
      <c r="Y779" s="1058"/>
      <c r="Z779" s="1058"/>
      <c r="AA779" s="1058"/>
      <c r="AB779" s="1058"/>
      <c r="AC779" s="1058"/>
      <c r="AD779" s="1058"/>
      <c r="AE779" s="1058"/>
      <c r="AF779" s="1058"/>
      <c r="AG779" s="1058"/>
      <c r="AH779" s="1058"/>
      <c r="AI779" s="1058"/>
      <c r="AJ779" s="1058"/>
      <c r="AK779" s="1058"/>
      <c r="AL779" s="1058"/>
      <c r="AM779" s="1058"/>
      <c r="AN779" s="1058"/>
      <c r="AO779" s="1058"/>
      <c r="AP779" s="1058"/>
      <c r="AQ779" s="1058"/>
      <c r="AR779" s="1058"/>
      <c r="AS779" s="1058"/>
      <c r="AT779" s="1058"/>
      <c r="AU779" s="1058"/>
      <c r="AV779" s="1058"/>
      <c r="AW779" s="1058"/>
      <c r="AX779" s="1058"/>
      <c r="AY779" s="1058"/>
      <c r="AZ779" s="1058"/>
      <c r="BA779" s="1058"/>
      <c r="BB779" s="1058"/>
      <c r="BC779" s="1058"/>
      <c r="BD779" s="1058"/>
      <c r="BE779" s="1058"/>
      <c r="BF779" s="1058"/>
      <c r="BG779" s="1058"/>
      <c r="BH779" s="1058"/>
      <c r="BI779" s="1058"/>
      <c r="BJ779" s="1058"/>
      <c r="BK779" s="1058"/>
      <c r="BL779" s="1058"/>
      <c r="BM779" s="1058"/>
      <c r="BN779" s="1058"/>
      <c r="BO779" s="1058"/>
      <c r="BP779" s="1058"/>
      <c r="BQ779" s="1058"/>
      <c r="BR779" s="1058"/>
      <c r="BS779" s="1058"/>
      <c r="BT779" s="1058"/>
      <c r="BU779" s="1058"/>
      <c r="BV779" s="1058"/>
      <c r="BW779" s="1058"/>
      <c r="BX779" s="1058"/>
      <c r="BY779" s="1058"/>
      <c r="BZ779" s="1058"/>
      <c r="CA779" s="1058"/>
      <c r="CB779" s="1058"/>
      <c r="CC779" s="1058"/>
      <c r="CD779" s="1058"/>
      <c r="CE779" s="1058"/>
      <c r="CF779" s="1058"/>
      <c r="CG779" s="1058"/>
      <c r="CH779" s="1058"/>
      <c r="CI779" s="1058"/>
      <c r="CJ779" s="1058"/>
      <c r="CK779" s="1058"/>
      <c r="CL779" s="1058"/>
      <c r="CM779" s="1058"/>
      <c r="CN779" s="1058"/>
      <c r="CO779" s="1058"/>
      <c r="CP779" s="1058"/>
      <c r="CQ779" s="1058"/>
      <c r="CR779" s="1058"/>
      <c r="CS779" s="1058"/>
      <c r="CT779" s="1058"/>
      <c r="CU779" s="1058"/>
      <c r="CV779" s="1058"/>
      <c r="CW779" s="1058"/>
      <c r="CX779" s="1058"/>
      <c r="CY779" s="1058"/>
      <c r="CZ779" s="1058"/>
      <c r="DA779" s="1058"/>
      <c r="DB779" s="1058"/>
      <c r="DC779" s="1058"/>
      <c r="DD779" s="1058"/>
      <c r="DE779" s="1058"/>
      <c r="DF779" s="1058"/>
      <c r="DG779" s="1058"/>
      <c r="DH779" s="1058"/>
      <c r="DI779" s="1058"/>
      <c r="DJ779" s="1058"/>
      <c r="DK779" s="1058"/>
      <c r="DL779" s="1058"/>
      <c r="DM779" s="1058"/>
      <c r="DN779" s="1058"/>
      <c r="DO779" s="1058"/>
      <c r="DP779" s="1058"/>
      <c r="DQ779" s="1058"/>
      <c r="DR779" s="1058"/>
      <c r="DS779" s="1058"/>
      <c r="DT779" s="1058"/>
      <c r="DU779" s="1058"/>
      <c r="DV779" s="1058"/>
      <c r="DW779" s="1058"/>
      <c r="DX779" s="1058"/>
      <c r="DY779" s="1058"/>
      <c r="DZ779" s="1058"/>
      <c r="EA779" s="1058"/>
      <c r="EB779" s="1058"/>
      <c r="EC779" s="1058"/>
      <c r="ED779" s="1058"/>
      <c r="EE779" s="1058"/>
      <c r="EF779" s="1058"/>
      <c r="EG779" s="1058"/>
      <c r="EH779" s="1058"/>
      <c r="EI779" s="1058"/>
      <c r="EJ779" s="1058"/>
      <c r="EK779" s="1058"/>
      <c r="EL779" s="1058"/>
      <c r="EM779" s="1058"/>
      <c r="EN779" s="1058"/>
      <c r="EO779" s="1058"/>
      <c r="EP779" s="1058"/>
      <c r="EQ779" s="1058"/>
      <c r="ER779" s="1058"/>
      <c r="ES779" s="1058"/>
      <c r="ET779" s="1058"/>
      <c r="EU779" s="1058"/>
      <c r="EV779" s="1058"/>
      <c r="EW779" s="1058"/>
      <c r="EX779" s="1058"/>
      <c r="EY779" s="1058"/>
      <c r="EZ779" s="1058"/>
      <c r="FA779" s="1058"/>
      <c r="FB779" s="1058"/>
      <c r="FC779" s="1058"/>
      <c r="FD779" s="1058"/>
      <c r="FE779" s="1058"/>
      <c r="FF779" s="1058"/>
      <c r="FG779" s="1058"/>
      <c r="FH779" s="1058"/>
      <c r="FI779" s="1058"/>
      <c r="FJ779" s="1058"/>
      <c r="FK779" s="1058"/>
      <c r="FL779" s="1058"/>
      <c r="FM779" s="1058"/>
      <c r="FN779" s="1058"/>
      <c r="FO779" s="1058"/>
      <c r="FP779" s="1058"/>
      <c r="FQ779" s="1058"/>
      <c r="FR779" s="1058"/>
      <c r="FS779" s="1058"/>
      <c r="FT779" s="1058"/>
      <c r="FU779" s="1058"/>
      <c r="FV779" s="1058"/>
      <c r="FW779" s="1058"/>
      <c r="FX779" s="1058"/>
      <c r="FY779" s="1058"/>
      <c r="FZ779" s="1058"/>
      <c r="GA779" s="1058"/>
      <c r="GB779" s="1058"/>
      <c r="GC779" s="1058"/>
      <c r="GD779" s="1058"/>
      <c r="GE779" s="1058"/>
      <c r="GF779" s="1058"/>
      <c r="GG779" s="1058"/>
      <c r="GH779" s="1058"/>
      <c r="GI779" s="1058"/>
      <c r="GJ779" s="1058"/>
      <c r="GK779" s="1058"/>
      <c r="GL779" s="1058"/>
      <c r="GM779" s="1058"/>
      <c r="GN779" s="1058"/>
      <c r="GO779" s="1058"/>
      <c r="GP779" s="1058"/>
      <c r="GQ779" s="1058"/>
      <c r="GR779" s="1058"/>
      <c r="GS779" s="1058"/>
      <c r="GT779" s="1058"/>
      <c r="GU779" s="1058"/>
      <c r="GV779" s="1058"/>
      <c r="GW779" s="1058"/>
      <c r="GX779" s="1058"/>
      <c r="GY779" s="1058"/>
      <c r="GZ779" s="1058"/>
      <c r="HA779" s="1058"/>
      <c r="HB779" s="1058"/>
      <c r="HC779" s="1058"/>
      <c r="HD779" s="1058"/>
      <c r="HE779" s="1058"/>
      <c r="HF779" s="1058"/>
      <c r="HG779" s="1058"/>
      <c r="HH779" s="1058"/>
      <c r="HI779" s="1058"/>
      <c r="HJ779" s="1058"/>
      <c r="HK779" s="1058"/>
      <c r="HL779" s="1058"/>
      <c r="HM779" s="1058"/>
      <c r="HN779" s="1058"/>
      <c r="HO779" s="1058"/>
      <c r="HP779" s="1058"/>
      <c r="HQ779" s="1058"/>
      <c r="HR779" s="1058"/>
      <c r="HS779" s="1058"/>
      <c r="HT779" s="1058"/>
      <c r="HU779" s="1058"/>
      <c r="HV779" s="1058"/>
      <c r="HW779" s="1058"/>
      <c r="HX779" s="1058"/>
      <c r="HY779" s="1058"/>
      <c r="HZ779" s="1058"/>
      <c r="IA779" s="1058"/>
      <c r="IB779" s="1058"/>
      <c r="IC779" s="1058"/>
      <c r="ID779" s="1058"/>
      <c r="IE779" s="1058"/>
      <c r="IF779" s="1058"/>
      <c r="IG779" s="1058"/>
      <c r="IH779" s="1058"/>
      <c r="II779" s="1058"/>
      <c r="IJ779" s="1058"/>
      <c r="IK779" s="1058"/>
      <c r="IL779" s="1058"/>
      <c r="IM779" s="1058"/>
      <c r="IN779" s="1058"/>
      <c r="IO779" s="1058"/>
      <c r="IP779" s="1058"/>
      <c r="IQ779" s="1058"/>
      <c r="IR779" s="1058"/>
    </row>
    <row r="780" spans="1:252" ht="25.5">
      <c r="A780" s="1421"/>
      <c r="B780" s="1482" t="s">
        <v>1511</v>
      </c>
      <c r="C780" s="1423"/>
      <c r="D780" s="703"/>
      <c r="E780" s="1424"/>
      <c r="F780" s="1532"/>
      <c r="G780" s="1230">
        <f>SUM(G626:G779)</f>
        <v>0</v>
      </c>
      <c r="H780" s="1058"/>
      <c r="I780" s="1058"/>
      <c r="J780" s="1058"/>
      <c r="K780" s="1058"/>
      <c r="L780" s="1058"/>
      <c r="M780" s="1058"/>
      <c r="N780" s="1058"/>
      <c r="O780" s="1058"/>
      <c r="P780" s="1058"/>
      <c r="Q780" s="1058"/>
      <c r="R780" s="1058"/>
      <c r="S780" s="1058"/>
      <c r="T780" s="1058"/>
      <c r="U780" s="1058"/>
      <c r="V780" s="1058"/>
      <c r="W780" s="1058"/>
      <c r="X780" s="1058"/>
      <c r="Y780" s="1058"/>
      <c r="Z780" s="1058"/>
      <c r="AA780" s="1058"/>
      <c r="AB780" s="1058"/>
      <c r="AC780" s="1058"/>
      <c r="AD780" s="1058"/>
      <c r="AE780" s="1058"/>
      <c r="AF780" s="1058"/>
      <c r="AG780" s="1058"/>
      <c r="AH780" s="1058"/>
      <c r="AI780" s="1058"/>
      <c r="AJ780" s="1058"/>
      <c r="AK780" s="1058"/>
      <c r="AL780" s="1058"/>
      <c r="AM780" s="1058"/>
      <c r="AN780" s="1058"/>
      <c r="AO780" s="1058"/>
      <c r="AP780" s="1058"/>
      <c r="AQ780" s="1058"/>
      <c r="AR780" s="1058"/>
      <c r="AS780" s="1058"/>
      <c r="AT780" s="1058"/>
      <c r="AU780" s="1058"/>
      <c r="AV780" s="1058"/>
      <c r="AW780" s="1058"/>
      <c r="AX780" s="1058"/>
      <c r="AY780" s="1058"/>
      <c r="AZ780" s="1058"/>
      <c r="BA780" s="1058"/>
      <c r="BB780" s="1058"/>
      <c r="BC780" s="1058"/>
      <c r="BD780" s="1058"/>
      <c r="BE780" s="1058"/>
      <c r="BF780" s="1058"/>
      <c r="BG780" s="1058"/>
      <c r="BH780" s="1058"/>
      <c r="BI780" s="1058"/>
      <c r="BJ780" s="1058"/>
      <c r="BK780" s="1058"/>
      <c r="BL780" s="1058"/>
      <c r="BM780" s="1058"/>
      <c r="BN780" s="1058"/>
      <c r="BO780" s="1058"/>
      <c r="BP780" s="1058"/>
      <c r="BQ780" s="1058"/>
      <c r="BR780" s="1058"/>
      <c r="BS780" s="1058"/>
      <c r="BT780" s="1058"/>
      <c r="BU780" s="1058"/>
      <c r="BV780" s="1058"/>
      <c r="BW780" s="1058"/>
      <c r="BX780" s="1058"/>
      <c r="BY780" s="1058"/>
      <c r="BZ780" s="1058"/>
      <c r="CA780" s="1058"/>
      <c r="CB780" s="1058"/>
      <c r="CC780" s="1058"/>
      <c r="CD780" s="1058"/>
      <c r="CE780" s="1058"/>
      <c r="CF780" s="1058"/>
      <c r="CG780" s="1058"/>
      <c r="CH780" s="1058"/>
      <c r="CI780" s="1058"/>
      <c r="CJ780" s="1058"/>
      <c r="CK780" s="1058"/>
      <c r="CL780" s="1058"/>
      <c r="CM780" s="1058"/>
      <c r="CN780" s="1058"/>
      <c r="CO780" s="1058"/>
      <c r="CP780" s="1058"/>
      <c r="CQ780" s="1058"/>
      <c r="CR780" s="1058"/>
      <c r="CS780" s="1058"/>
      <c r="CT780" s="1058"/>
      <c r="CU780" s="1058"/>
      <c r="CV780" s="1058"/>
      <c r="CW780" s="1058"/>
      <c r="CX780" s="1058"/>
      <c r="CY780" s="1058"/>
      <c r="CZ780" s="1058"/>
      <c r="DA780" s="1058"/>
      <c r="DB780" s="1058"/>
      <c r="DC780" s="1058"/>
      <c r="DD780" s="1058"/>
      <c r="DE780" s="1058"/>
      <c r="DF780" s="1058"/>
      <c r="DG780" s="1058"/>
      <c r="DH780" s="1058"/>
      <c r="DI780" s="1058"/>
      <c r="DJ780" s="1058"/>
      <c r="DK780" s="1058"/>
      <c r="DL780" s="1058"/>
      <c r="DM780" s="1058"/>
      <c r="DN780" s="1058"/>
      <c r="DO780" s="1058"/>
      <c r="DP780" s="1058"/>
      <c r="DQ780" s="1058"/>
      <c r="DR780" s="1058"/>
      <c r="DS780" s="1058"/>
      <c r="DT780" s="1058"/>
      <c r="DU780" s="1058"/>
      <c r="DV780" s="1058"/>
      <c r="DW780" s="1058"/>
      <c r="DX780" s="1058"/>
      <c r="DY780" s="1058"/>
      <c r="DZ780" s="1058"/>
      <c r="EA780" s="1058"/>
      <c r="EB780" s="1058"/>
      <c r="EC780" s="1058"/>
      <c r="ED780" s="1058"/>
      <c r="EE780" s="1058"/>
      <c r="EF780" s="1058"/>
      <c r="EG780" s="1058"/>
      <c r="EH780" s="1058"/>
      <c r="EI780" s="1058"/>
      <c r="EJ780" s="1058"/>
      <c r="EK780" s="1058"/>
      <c r="EL780" s="1058"/>
      <c r="EM780" s="1058"/>
      <c r="EN780" s="1058"/>
      <c r="EO780" s="1058"/>
      <c r="EP780" s="1058"/>
      <c r="EQ780" s="1058"/>
      <c r="ER780" s="1058"/>
      <c r="ES780" s="1058"/>
      <c r="ET780" s="1058"/>
      <c r="EU780" s="1058"/>
      <c r="EV780" s="1058"/>
      <c r="EW780" s="1058"/>
      <c r="EX780" s="1058"/>
      <c r="EY780" s="1058"/>
      <c r="EZ780" s="1058"/>
      <c r="FA780" s="1058"/>
      <c r="FB780" s="1058"/>
      <c r="FC780" s="1058"/>
      <c r="FD780" s="1058"/>
      <c r="FE780" s="1058"/>
      <c r="FF780" s="1058"/>
      <c r="FG780" s="1058"/>
      <c r="FH780" s="1058"/>
      <c r="FI780" s="1058"/>
      <c r="FJ780" s="1058"/>
      <c r="FK780" s="1058"/>
      <c r="FL780" s="1058"/>
      <c r="FM780" s="1058"/>
      <c r="FN780" s="1058"/>
      <c r="FO780" s="1058"/>
      <c r="FP780" s="1058"/>
      <c r="FQ780" s="1058"/>
      <c r="FR780" s="1058"/>
      <c r="FS780" s="1058"/>
      <c r="FT780" s="1058"/>
      <c r="FU780" s="1058"/>
      <c r="FV780" s="1058"/>
      <c r="FW780" s="1058"/>
      <c r="FX780" s="1058"/>
      <c r="FY780" s="1058"/>
      <c r="FZ780" s="1058"/>
      <c r="GA780" s="1058"/>
      <c r="GB780" s="1058"/>
      <c r="GC780" s="1058"/>
      <c r="GD780" s="1058"/>
      <c r="GE780" s="1058"/>
      <c r="GF780" s="1058"/>
      <c r="GG780" s="1058"/>
      <c r="GH780" s="1058"/>
      <c r="GI780" s="1058"/>
      <c r="GJ780" s="1058"/>
      <c r="GK780" s="1058"/>
      <c r="GL780" s="1058"/>
      <c r="GM780" s="1058"/>
      <c r="GN780" s="1058"/>
      <c r="GO780" s="1058"/>
      <c r="GP780" s="1058"/>
      <c r="GQ780" s="1058"/>
      <c r="GR780" s="1058"/>
      <c r="GS780" s="1058"/>
      <c r="GT780" s="1058"/>
      <c r="GU780" s="1058"/>
      <c r="GV780" s="1058"/>
      <c r="GW780" s="1058"/>
      <c r="GX780" s="1058"/>
      <c r="GY780" s="1058"/>
      <c r="GZ780" s="1058"/>
      <c r="HA780" s="1058"/>
      <c r="HB780" s="1058"/>
      <c r="HC780" s="1058"/>
      <c r="HD780" s="1058"/>
      <c r="HE780" s="1058"/>
      <c r="HF780" s="1058"/>
      <c r="HG780" s="1058"/>
      <c r="HH780" s="1058"/>
      <c r="HI780" s="1058"/>
      <c r="HJ780" s="1058"/>
      <c r="HK780" s="1058"/>
      <c r="HL780" s="1058"/>
      <c r="HM780" s="1058"/>
      <c r="HN780" s="1058"/>
      <c r="HO780" s="1058"/>
      <c r="HP780" s="1058"/>
      <c r="HQ780" s="1058"/>
      <c r="HR780" s="1058"/>
      <c r="HS780" s="1058"/>
      <c r="HT780" s="1058"/>
      <c r="HU780" s="1058"/>
      <c r="HV780" s="1058"/>
      <c r="HW780" s="1058"/>
      <c r="HX780" s="1058"/>
      <c r="HY780" s="1058"/>
      <c r="HZ780" s="1058"/>
      <c r="IA780" s="1058"/>
      <c r="IB780" s="1058"/>
      <c r="IC780" s="1058"/>
      <c r="ID780" s="1058"/>
      <c r="IE780" s="1058"/>
      <c r="IF780" s="1058"/>
      <c r="IG780" s="1058"/>
      <c r="IH780" s="1058"/>
      <c r="II780" s="1058"/>
      <c r="IJ780" s="1058"/>
      <c r="IK780" s="1058"/>
      <c r="IL780" s="1058"/>
      <c r="IM780" s="1058"/>
      <c r="IN780" s="1058"/>
      <c r="IO780" s="1058"/>
      <c r="IP780" s="1058"/>
      <c r="IQ780" s="1058"/>
      <c r="IR780" s="1058"/>
    </row>
    <row r="781" spans="1:252">
      <c r="A781" s="1421"/>
      <c r="B781" s="1482"/>
      <c r="C781" s="1423"/>
      <c r="D781" s="703"/>
      <c r="E781" s="1424"/>
      <c r="F781" s="1532"/>
      <c r="G781" s="1466"/>
      <c r="H781" s="1058"/>
      <c r="I781" s="1058"/>
      <c r="J781" s="1058"/>
      <c r="K781" s="1058"/>
      <c r="L781" s="1058"/>
      <c r="M781" s="1058"/>
      <c r="N781" s="1058"/>
      <c r="O781" s="1058"/>
      <c r="P781" s="1058"/>
      <c r="Q781" s="1058"/>
      <c r="R781" s="1058"/>
      <c r="S781" s="1058"/>
      <c r="T781" s="1058"/>
      <c r="U781" s="1058"/>
      <c r="V781" s="1058"/>
      <c r="W781" s="1058"/>
      <c r="X781" s="1058"/>
      <c r="Y781" s="1058"/>
      <c r="Z781" s="1058"/>
      <c r="AA781" s="1058"/>
      <c r="AB781" s="1058"/>
      <c r="AC781" s="1058"/>
      <c r="AD781" s="1058"/>
      <c r="AE781" s="1058"/>
      <c r="AF781" s="1058"/>
      <c r="AG781" s="1058"/>
      <c r="AH781" s="1058"/>
      <c r="AI781" s="1058"/>
      <c r="AJ781" s="1058"/>
      <c r="AK781" s="1058"/>
      <c r="AL781" s="1058"/>
      <c r="AM781" s="1058"/>
      <c r="AN781" s="1058"/>
      <c r="AO781" s="1058"/>
      <c r="AP781" s="1058"/>
      <c r="AQ781" s="1058"/>
      <c r="AR781" s="1058"/>
      <c r="AS781" s="1058"/>
      <c r="AT781" s="1058"/>
      <c r="AU781" s="1058"/>
      <c r="AV781" s="1058"/>
      <c r="AW781" s="1058"/>
      <c r="AX781" s="1058"/>
      <c r="AY781" s="1058"/>
      <c r="AZ781" s="1058"/>
      <c r="BA781" s="1058"/>
      <c r="BB781" s="1058"/>
      <c r="BC781" s="1058"/>
      <c r="BD781" s="1058"/>
      <c r="BE781" s="1058"/>
      <c r="BF781" s="1058"/>
      <c r="BG781" s="1058"/>
      <c r="BH781" s="1058"/>
      <c r="BI781" s="1058"/>
      <c r="BJ781" s="1058"/>
      <c r="BK781" s="1058"/>
      <c r="BL781" s="1058"/>
      <c r="BM781" s="1058"/>
      <c r="BN781" s="1058"/>
      <c r="BO781" s="1058"/>
      <c r="BP781" s="1058"/>
      <c r="BQ781" s="1058"/>
      <c r="BR781" s="1058"/>
      <c r="BS781" s="1058"/>
      <c r="BT781" s="1058"/>
      <c r="BU781" s="1058"/>
      <c r="BV781" s="1058"/>
      <c r="BW781" s="1058"/>
      <c r="BX781" s="1058"/>
      <c r="BY781" s="1058"/>
      <c r="BZ781" s="1058"/>
      <c r="CA781" s="1058"/>
      <c r="CB781" s="1058"/>
      <c r="CC781" s="1058"/>
      <c r="CD781" s="1058"/>
      <c r="CE781" s="1058"/>
      <c r="CF781" s="1058"/>
      <c r="CG781" s="1058"/>
      <c r="CH781" s="1058"/>
      <c r="CI781" s="1058"/>
      <c r="CJ781" s="1058"/>
      <c r="CK781" s="1058"/>
      <c r="CL781" s="1058"/>
      <c r="CM781" s="1058"/>
      <c r="CN781" s="1058"/>
      <c r="CO781" s="1058"/>
      <c r="CP781" s="1058"/>
      <c r="CQ781" s="1058"/>
      <c r="CR781" s="1058"/>
      <c r="CS781" s="1058"/>
      <c r="CT781" s="1058"/>
      <c r="CU781" s="1058"/>
      <c r="CV781" s="1058"/>
      <c r="CW781" s="1058"/>
      <c r="CX781" s="1058"/>
      <c r="CY781" s="1058"/>
      <c r="CZ781" s="1058"/>
      <c r="DA781" s="1058"/>
      <c r="DB781" s="1058"/>
      <c r="DC781" s="1058"/>
      <c r="DD781" s="1058"/>
      <c r="DE781" s="1058"/>
      <c r="DF781" s="1058"/>
      <c r="DG781" s="1058"/>
      <c r="DH781" s="1058"/>
      <c r="DI781" s="1058"/>
      <c r="DJ781" s="1058"/>
      <c r="DK781" s="1058"/>
      <c r="DL781" s="1058"/>
      <c r="DM781" s="1058"/>
      <c r="DN781" s="1058"/>
      <c r="DO781" s="1058"/>
      <c r="DP781" s="1058"/>
      <c r="DQ781" s="1058"/>
      <c r="DR781" s="1058"/>
      <c r="DS781" s="1058"/>
      <c r="DT781" s="1058"/>
      <c r="DU781" s="1058"/>
      <c r="DV781" s="1058"/>
      <c r="DW781" s="1058"/>
      <c r="DX781" s="1058"/>
      <c r="DY781" s="1058"/>
      <c r="DZ781" s="1058"/>
      <c r="EA781" s="1058"/>
      <c r="EB781" s="1058"/>
      <c r="EC781" s="1058"/>
      <c r="ED781" s="1058"/>
      <c r="EE781" s="1058"/>
      <c r="EF781" s="1058"/>
      <c r="EG781" s="1058"/>
      <c r="EH781" s="1058"/>
      <c r="EI781" s="1058"/>
      <c r="EJ781" s="1058"/>
      <c r="EK781" s="1058"/>
      <c r="EL781" s="1058"/>
      <c r="EM781" s="1058"/>
      <c r="EN781" s="1058"/>
      <c r="EO781" s="1058"/>
      <c r="EP781" s="1058"/>
      <c r="EQ781" s="1058"/>
      <c r="ER781" s="1058"/>
      <c r="ES781" s="1058"/>
      <c r="ET781" s="1058"/>
      <c r="EU781" s="1058"/>
      <c r="EV781" s="1058"/>
      <c r="EW781" s="1058"/>
      <c r="EX781" s="1058"/>
      <c r="EY781" s="1058"/>
      <c r="EZ781" s="1058"/>
      <c r="FA781" s="1058"/>
      <c r="FB781" s="1058"/>
      <c r="FC781" s="1058"/>
      <c r="FD781" s="1058"/>
      <c r="FE781" s="1058"/>
      <c r="FF781" s="1058"/>
      <c r="FG781" s="1058"/>
      <c r="FH781" s="1058"/>
      <c r="FI781" s="1058"/>
      <c r="FJ781" s="1058"/>
      <c r="FK781" s="1058"/>
      <c r="FL781" s="1058"/>
      <c r="FM781" s="1058"/>
      <c r="FN781" s="1058"/>
      <c r="FO781" s="1058"/>
      <c r="FP781" s="1058"/>
      <c r="FQ781" s="1058"/>
      <c r="FR781" s="1058"/>
      <c r="FS781" s="1058"/>
      <c r="FT781" s="1058"/>
      <c r="FU781" s="1058"/>
      <c r="FV781" s="1058"/>
      <c r="FW781" s="1058"/>
      <c r="FX781" s="1058"/>
      <c r="FY781" s="1058"/>
      <c r="FZ781" s="1058"/>
      <c r="GA781" s="1058"/>
      <c r="GB781" s="1058"/>
      <c r="GC781" s="1058"/>
      <c r="GD781" s="1058"/>
      <c r="GE781" s="1058"/>
      <c r="GF781" s="1058"/>
      <c r="GG781" s="1058"/>
      <c r="GH781" s="1058"/>
      <c r="GI781" s="1058"/>
      <c r="GJ781" s="1058"/>
      <c r="GK781" s="1058"/>
      <c r="GL781" s="1058"/>
      <c r="GM781" s="1058"/>
      <c r="GN781" s="1058"/>
      <c r="GO781" s="1058"/>
      <c r="GP781" s="1058"/>
      <c r="GQ781" s="1058"/>
      <c r="GR781" s="1058"/>
      <c r="GS781" s="1058"/>
      <c r="GT781" s="1058"/>
      <c r="GU781" s="1058"/>
      <c r="GV781" s="1058"/>
      <c r="GW781" s="1058"/>
      <c r="GX781" s="1058"/>
      <c r="GY781" s="1058"/>
      <c r="GZ781" s="1058"/>
      <c r="HA781" s="1058"/>
      <c r="HB781" s="1058"/>
      <c r="HC781" s="1058"/>
      <c r="HD781" s="1058"/>
      <c r="HE781" s="1058"/>
      <c r="HF781" s="1058"/>
      <c r="HG781" s="1058"/>
      <c r="HH781" s="1058"/>
      <c r="HI781" s="1058"/>
      <c r="HJ781" s="1058"/>
      <c r="HK781" s="1058"/>
      <c r="HL781" s="1058"/>
      <c r="HM781" s="1058"/>
      <c r="HN781" s="1058"/>
      <c r="HO781" s="1058"/>
      <c r="HP781" s="1058"/>
      <c r="HQ781" s="1058"/>
      <c r="HR781" s="1058"/>
      <c r="HS781" s="1058"/>
      <c r="HT781" s="1058"/>
      <c r="HU781" s="1058"/>
      <c r="HV781" s="1058"/>
      <c r="HW781" s="1058"/>
      <c r="HX781" s="1058"/>
      <c r="HY781" s="1058"/>
      <c r="HZ781" s="1058"/>
      <c r="IA781" s="1058"/>
      <c r="IB781" s="1058"/>
      <c r="IC781" s="1058"/>
      <c r="ID781" s="1058"/>
      <c r="IE781" s="1058"/>
      <c r="IF781" s="1058"/>
      <c r="IG781" s="1058"/>
      <c r="IH781" s="1058"/>
      <c r="II781" s="1058"/>
      <c r="IJ781" s="1058"/>
      <c r="IK781" s="1058"/>
      <c r="IL781" s="1058"/>
      <c r="IM781" s="1058"/>
      <c r="IN781" s="1058"/>
      <c r="IO781" s="1058"/>
      <c r="IP781" s="1058"/>
      <c r="IQ781" s="1058"/>
      <c r="IR781" s="1058"/>
    </row>
    <row r="782" spans="1:252">
      <c r="A782" s="1421"/>
      <c r="B782" s="1422"/>
      <c r="C782" s="1423"/>
      <c r="D782" s="703"/>
      <c r="E782" s="1424"/>
      <c r="F782" s="1532"/>
      <c r="G782" s="1466"/>
      <c r="H782" s="1058"/>
      <c r="I782" s="1058"/>
      <c r="J782" s="1058"/>
      <c r="K782" s="1058"/>
      <c r="L782" s="1058"/>
      <c r="M782" s="1058"/>
      <c r="N782" s="1058"/>
      <c r="O782" s="1058"/>
      <c r="P782" s="1058"/>
      <c r="Q782" s="1058"/>
      <c r="R782" s="1058"/>
      <c r="S782" s="1058"/>
      <c r="T782" s="1058"/>
      <c r="U782" s="1058"/>
      <c r="V782" s="1058"/>
      <c r="W782" s="1058"/>
      <c r="X782" s="1058"/>
      <c r="Y782" s="1058"/>
      <c r="Z782" s="1058"/>
      <c r="AA782" s="1058"/>
      <c r="AB782" s="1058"/>
      <c r="AC782" s="1058"/>
      <c r="AD782" s="1058"/>
      <c r="AE782" s="1058"/>
      <c r="AF782" s="1058"/>
      <c r="AG782" s="1058"/>
      <c r="AH782" s="1058"/>
      <c r="AI782" s="1058"/>
      <c r="AJ782" s="1058"/>
      <c r="AK782" s="1058"/>
      <c r="AL782" s="1058"/>
      <c r="AM782" s="1058"/>
      <c r="AN782" s="1058"/>
      <c r="AO782" s="1058"/>
      <c r="AP782" s="1058"/>
      <c r="AQ782" s="1058"/>
      <c r="AR782" s="1058"/>
      <c r="AS782" s="1058"/>
      <c r="AT782" s="1058"/>
      <c r="AU782" s="1058"/>
      <c r="AV782" s="1058"/>
      <c r="AW782" s="1058"/>
      <c r="AX782" s="1058"/>
      <c r="AY782" s="1058"/>
      <c r="AZ782" s="1058"/>
      <c r="BA782" s="1058"/>
      <c r="BB782" s="1058"/>
      <c r="BC782" s="1058"/>
      <c r="BD782" s="1058"/>
      <c r="BE782" s="1058"/>
      <c r="BF782" s="1058"/>
      <c r="BG782" s="1058"/>
      <c r="BH782" s="1058"/>
      <c r="BI782" s="1058"/>
      <c r="BJ782" s="1058"/>
      <c r="BK782" s="1058"/>
      <c r="BL782" s="1058"/>
      <c r="BM782" s="1058"/>
      <c r="BN782" s="1058"/>
      <c r="BO782" s="1058"/>
      <c r="BP782" s="1058"/>
      <c r="BQ782" s="1058"/>
      <c r="BR782" s="1058"/>
      <c r="BS782" s="1058"/>
      <c r="BT782" s="1058"/>
      <c r="BU782" s="1058"/>
      <c r="BV782" s="1058"/>
      <c r="BW782" s="1058"/>
      <c r="BX782" s="1058"/>
      <c r="BY782" s="1058"/>
      <c r="BZ782" s="1058"/>
      <c r="CA782" s="1058"/>
      <c r="CB782" s="1058"/>
      <c r="CC782" s="1058"/>
      <c r="CD782" s="1058"/>
      <c r="CE782" s="1058"/>
      <c r="CF782" s="1058"/>
      <c r="CG782" s="1058"/>
      <c r="CH782" s="1058"/>
      <c r="CI782" s="1058"/>
      <c r="CJ782" s="1058"/>
      <c r="CK782" s="1058"/>
      <c r="CL782" s="1058"/>
      <c r="CM782" s="1058"/>
      <c r="CN782" s="1058"/>
      <c r="CO782" s="1058"/>
      <c r="CP782" s="1058"/>
      <c r="CQ782" s="1058"/>
      <c r="CR782" s="1058"/>
      <c r="CS782" s="1058"/>
      <c r="CT782" s="1058"/>
      <c r="CU782" s="1058"/>
      <c r="CV782" s="1058"/>
      <c r="CW782" s="1058"/>
      <c r="CX782" s="1058"/>
      <c r="CY782" s="1058"/>
      <c r="CZ782" s="1058"/>
      <c r="DA782" s="1058"/>
      <c r="DB782" s="1058"/>
      <c r="DC782" s="1058"/>
      <c r="DD782" s="1058"/>
      <c r="DE782" s="1058"/>
      <c r="DF782" s="1058"/>
      <c r="DG782" s="1058"/>
      <c r="DH782" s="1058"/>
      <c r="DI782" s="1058"/>
      <c r="DJ782" s="1058"/>
      <c r="DK782" s="1058"/>
      <c r="DL782" s="1058"/>
      <c r="DM782" s="1058"/>
      <c r="DN782" s="1058"/>
      <c r="DO782" s="1058"/>
      <c r="DP782" s="1058"/>
      <c r="DQ782" s="1058"/>
      <c r="DR782" s="1058"/>
      <c r="DS782" s="1058"/>
      <c r="DT782" s="1058"/>
      <c r="DU782" s="1058"/>
      <c r="DV782" s="1058"/>
      <c r="DW782" s="1058"/>
      <c r="DX782" s="1058"/>
      <c r="DY782" s="1058"/>
      <c r="DZ782" s="1058"/>
      <c r="EA782" s="1058"/>
      <c r="EB782" s="1058"/>
      <c r="EC782" s="1058"/>
      <c r="ED782" s="1058"/>
      <c r="EE782" s="1058"/>
      <c r="EF782" s="1058"/>
      <c r="EG782" s="1058"/>
      <c r="EH782" s="1058"/>
      <c r="EI782" s="1058"/>
      <c r="EJ782" s="1058"/>
      <c r="EK782" s="1058"/>
      <c r="EL782" s="1058"/>
      <c r="EM782" s="1058"/>
      <c r="EN782" s="1058"/>
      <c r="EO782" s="1058"/>
      <c r="EP782" s="1058"/>
      <c r="EQ782" s="1058"/>
      <c r="ER782" s="1058"/>
      <c r="ES782" s="1058"/>
      <c r="ET782" s="1058"/>
      <c r="EU782" s="1058"/>
      <c r="EV782" s="1058"/>
      <c r="EW782" s="1058"/>
      <c r="EX782" s="1058"/>
      <c r="EY782" s="1058"/>
      <c r="EZ782" s="1058"/>
      <c r="FA782" s="1058"/>
      <c r="FB782" s="1058"/>
      <c r="FC782" s="1058"/>
      <c r="FD782" s="1058"/>
      <c r="FE782" s="1058"/>
      <c r="FF782" s="1058"/>
      <c r="FG782" s="1058"/>
      <c r="FH782" s="1058"/>
      <c r="FI782" s="1058"/>
      <c r="FJ782" s="1058"/>
      <c r="FK782" s="1058"/>
      <c r="FL782" s="1058"/>
      <c r="FM782" s="1058"/>
      <c r="FN782" s="1058"/>
      <c r="FO782" s="1058"/>
      <c r="FP782" s="1058"/>
      <c r="FQ782" s="1058"/>
      <c r="FR782" s="1058"/>
      <c r="FS782" s="1058"/>
      <c r="FT782" s="1058"/>
      <c r="FU782" s="1058"/>
      <c r="FV782" s="1058"/>
      <c r="FW782" s="1058"/>
      <c r="FX782" s="1058"/>
      <c r="FY782" s="1058"/>
      <c r="FZ782" s="1058"/>
      <c r="GA782" s="1058"/>
      <c r="GB782" s="1058"/>
      <c r="GC782" s="1058"/>
      <c r="GD782" s="1058"/>
      <c r="GE782" s="1058"/>
      <c r="GF782" s="1058"/>
      <c r="GG782" s="1058"/>
      <c r="GH782" s="1058"/>
      <c r="GI782" s="1058"/>
      <c r="GJ782" s="1058"/>
      <c r="GK782" s="1058"/>
      <c r="GL782" s="1058"/>
      <c r="GM782" s="1058"/>
      <c r="GN782" s="1058"/>
      <c r="GO782" s="1058"/>
      <c r="GP782" s="1058"/>
      <c r="GQ782" s="1058"/>
      <c r="GR782" s="1058"/>
      <c r="GS782" s="1058"/>
      <c r="GT782" s="1058"/>
      <c r="GU782" s="1058"/>
      <c r="GV782" s="1058"/>
      <c r="GW782" s="1058"/>
      <c r="GX782" s="1058"/>
      <c r="GY782" s="1058"/>
      <c r="GZ782" s="1058"/>
      <c r="HA782" s="1058"/>
      <c r="HB782" s="1058"/>
      <c r="HC782" s="1058"/>
      <c r="HD782" s="1058"/>
      <c r="HE782" s="1058"/>
      <c r="HF782" s="1058"/>
      <c r="HG782" s="1058"/>
      <c r="HH782" s="1058"/>
      <c r="HI782" s="1058"/>
      <c r="HJ782" s="1058"/>
      <c r="HK782" s="1058"/>
      <c r="HL782" s="1058"/>
      <c r="HM782" s="1058"/>
      <c r="HN782" s="1058"/>
      <c r="HO782" s="1058"/>
      <c r="HP782" s="1058"/>
      <c r="HQ782" s="1058"/>
      <c r="HR782" s="1058"/>
      <c r="HS782" s="1058"/>
      <c r="HT782" s="1058"/>
      <c r="HU782" s="1058"/>
      <c r="HV782" s="1058"/>
      <c r="HW782" s="1058"/>
      <c r="HX782" s="1058"/>
      <c r="HY782" s="1058"/>
      <c r="HZ782" s="1058"/>
      <c r="IA782" s="1058"/>
      <c r="IB782" s="1058"/>
      <c r="IC782" s="1058"/>
      <c r="ID782" s="1058"/>
      <c r="IE782" s="1058"/>
      <c r="IF782" s="1058"/>
      <c r="IG782" s="1058"/>
      <c r="IH782" s="1058"/>
      <c r="II782" s="1058"/>
      <c r="IJ782" s="1058"/>
      <c r="IK782" s="1058"/>
      <c r="IL782" s="1058"/>
      <c r="IM782" s="1058"/>
      <c r="IN782" s="1058"/>
      <c r="IO782" s="1058"/>
      <c r="IP782" s="1058"/>
      <c r="IQ782" s="1058"/>
      <c r="IR782" s="1058"/>
    </row>
    <row r="783" spans="1:252">
      <c r="A783" s="1412" t="s">
        <v>1510</v>
      </c>
      <c r="B783" s="1483" t="s">
        <v>1335</v>
      </c>
      <c r="C783" s="1423"/>
      <c r="D783" s="703"/>
      <c r="E783" s="1424"/>
      <c r="F783" s="1532"/>
      <c r="G783" s="1466"/>
      <c r="H783" s="1058"/>
      <c r="I783" s="1058"/>
      <c r="J783" s="1058"/>
      <c r="K783" s="1058"/>
      <c r="L783" s="1058"/>
      <c r="M783" s="1058"/>
      <c r="N783" s="1058"/>
      <c r="O783" s="1058"/>
      <c r="P783" s="1058"/>
      <c r="Q783" s="1058"/>
      <c r="R783" s="1058"/>
      <c r="S783" s="1058"/>
      <c r="T783" s="1058"/>
      <c r="U783" s="1058"/>
      <c r="V783" s="1058"/>
      <c r="W783" s="1058"/>
      <c r="X783" s="1058"/>
      <c r="Y783" s="1058"/>
      <c r="Z783" s="1058"/>
      <c r="AA783" s="1058"/>
      <c r="AB783" s="1058"/>
      <c r="AC783" s="1058"/>
      <c r="AD783" s="1058"/>
      <c r="AE783" s="1058"/>
      <c r="AF783" s="1058"/>
      <c r="AG783" s="1058"/>
      <c r="AH783" s="1058"/>
      <c r="AI783" s="1058"/>
      <c r="AJ783" s="1058"/>
      <c r="AK783" s="1058"/>
      <c r="AL783" s="1058"/>
      <c r="AM783" s="1058"/>
      <c r="AN783" s="1058"/>
      <c r="AO783" s="1058"/>
      <c r="AP783" s="1058"/>
      <c r="AQ783" s="1058"/>
      <c r="AR783" s="1058"/>
      <c r="AS783" s="1058"/>
      <c r="AT783" s="1058"/>
      <c r="AU783" s="1058"/>
      <c r="AV783" s="1058"/>
      <c r="AW783" s="1058"/>
      <c r="AX783" s="1058"/>
      <c r="AY783" s="1058"/>
      <c r="AZ783" s="1058"/>
      <c r="BA783" s="1058"/>
      <c r="BB783" s="1058"/>
      <c r="BC783" s="1058"/>
      <c r="BD783" s="1058"/>
      <c r="BE783" s="1058"/>
      <c r="BF783" s="1058"/>
      <c r="BG783" s="1058"/>
      <c r="BH783" s="1058"/>
      <c r="BI783" s="1058"/>
      <c r="BJ783" s="1058"/>
      <c r="BK783" s="1058"/>
      <c r="BL783" s="1058"/>
      <c r="BM783" s="1058"/>
      <c r="BN783" s="1058"/>
      <c r="BO783" s="1058"/>
      <c r="BP783" s="1058"/>
      <c r="BQ783" s="1058"/>
      <c r="BR783" s="1058"/>
      <c r="BS783" s="1058"/>
      <c r="BT783" s="1058"/>
      <c r="BU783" s="1058"/>
      <c r="BV783" s="1058"/>
      <c r="BW783" s="1058"/>
      <c r="BX783" s="1058"/>
      <c r="BY783" s="1058"/>
      <c r="BZ783" s="1058"/>
      <c r="CA783" s="1058"/>
      <c r="CB783" s="1058"/>
      <c r="CC783" s="1058"/>
      <c r="CD783" s="1058"/>
      <c r="CE783" s="1058"/>
      <c r="CF783" s="1058"/>
      <c r="CG783" s="1058"/>
      <c r="CH783" s="1058"/>
      <c r="CI783" s="1058"/>
      <c r="CJ783" s="1058"/>
      <c r="CK783" s="1058"/>
      <c r="CL783" s="1058"/>
      <c r="CM783" s="1058"/>
      <c r="CN783" s="1058"/>
      <c r="CO783" s="1058"/>
      <c r="CP783" s="1058"/>
      <c r="CQ783" s="1058"/>
      <c r="CR783" s="1058"/>
      <c r="CS783" s="1058"/>
      <c r="CT783" s="1058"/>
      <c r="CU783" s="1058"/>
      <c r="CV783" s="1058"/>
      <c r="CW783" s="1058"/>
      <c r="CX783" s="1058"/>
      <c r="CY783" s="1058"/>
      <c r="CZ783" s="1058"/>
      <c r="DA783" s="1058"/>
      <c r="DB783" s="1058"/>
      <c r="DC783" s="1058"/>
      <c r="DD783" s="1058"/>
      <c r="DE783" s="1058"/>
      <c r="DF783" s="1058"/>
      <c r="DG783" s="1058"/>
      <c r="DH783" s="1058"/>
      <c r="DI783" s="1058"/>
      <c r="DJ783" s="1058"/>
      <c r="DK783" s="1058"/>
      <c r="DL783" s="1058"/>
      <c r="DM783" s="1058"/>
      <c r="DN783" s="1058"/>
      <c r="DO783" s="1058"/>
      <c r="DP783" s="1058"/>
      <c r="DQ783" s="1058"/>
      <c r="DR783" s="1058"/>
      <c r="DS783" s="1058"/>
      <c r="DT783" s="1058"/>
      <c r="DU783" s="1058"/>
      <c r="DV783" s="1058"/>
      <c r="DW783" s="1058"/>
      <c r="DX783" s="1058"/>
      <c r="DY783" s="1058"/>
      <c r="DZ783" s="1058"/>
      <c r="EA783" s="1058"/>
      <c r="EB783" s="1058"/>
      <c r="EC783" s="1058"/>
      <c r="ED783" s="1058"/>
      <c r="EE783" s="1058"/>
      <c r="EF783" s="1058"/>
      <c r="EG783" s="1058"/>
      <c r="EH783" s="1058"/>
      <c r="EI783" s="1058"/>
      <c r="EJ783" s="1058"/>
      <c r="EK783" s="1058"/>
      <c r="EL783" s="1058"/>
      <c r="EM783" s="1058"/>
      <c r="EN783" s="1058"/>
      <c r="EO783" s="1058"/>
      <c r="EP783" s="1058"/>
      <c r="EQ783" s="1058"/>
      <c r="ER783" s="1058"/>
      <c r="ES783" s="1058"/>
      <c r="ET783" s="1058"/>
      <c r="EU783" s="1058"/>
      <c r="EV783" s="1058"/>
      <c r="EW783" s="1058"/>
      <c r="EX783" s="1058"/>
      <c r="EY783" s="1058"/>
      <c r="EZ783" s="1058"/>
      <c r="FA783" s="1058"/>
      <c r="FB783" s="1058"/>
      <c r="FC783" s="1058"/>
      <c r="FD783" s="1058"/>
      <c r="FE783" s="1058"/>
      <c r="FF783" s="1058"/>
      <c r="FG783" s="1058"/>
      <c r="FH783" s="1058"/>
      <c r="FI783" s="1058"/>
      <c r="FJ783" s="1058"/>
      <c r="FK783" s="1058"/>
      <c r="FL783" s="1058"/>
      <c r="FM783" s="1058"/>
      <c r="FN783" s="1058"/>
      <c r="FO783" s="1058"/>
      <c r="FP783" s="1058"/>
      <c r="FQ783" s="1058"/>
      <c r="FR783" s="1058"/>
      <c r="FS783" s="1058"/>
      <c r="FT783" s="1058"/>
      <c r="FU783" s="1058"/>
      <c r="FV783" s="1058"/>
      <c r="FW783" s="1058"/>
      <c r="FX783" s="1058"/>
      <c r="FY783" s="1058"/>
      <c r="FZ783" s="1058"/>
      <c r="GA783" s="1058"/>
      <c r="GB783" s="1058"/>
      <c r="GC783" s="1058"/>
      <c r="GD783" s="1058"/>
      <c r="GE783" s="1058"/>
      <c r="GF783" s="1058"/>
      <c r="GG783" s="1058"/>
      <c r="GH783" s="1058"/>
      <c r="GI783" s="1058"/>
      <c r="GJ783" s="1058"/>
      <c r="GK783" s="1058"/>
      <c r="GL783" s="1058"/>
      <c r="GM783" s="1058"/>
      <c r="GN783" s="1058"/>
      <c r="GO783" s="1058"/>
      <c r="GP783" s="1058"/>
      <c r="GQ783" s="1058"/>
      <c r="GR783" s="1058"/>
      <c r="GS783" s="1058"/>
      <c r="GT783" s="1058"/>
      <c r="GU783" s="1058"/>
      <c r="GV783" s="1058"/>
      <c r="GW783" s="1058"/>
      <c r="GX783" s="1058"/>
      <c r="GY783" s="1058"/>
      <c r="GZ783" s="1058"/>
      <c r="HA783" s="1058"/>
      <c r="HB783" s="1058"/>
      <c r="HC783" s="1058"/>
      <c r="HD783" s="1058"/>
      <c r="HE783" s="1058"/>
      <c r="HF783" s="1058"/>
      <c r="HG783" s="1058"/>
      <c r="HH783" s="1058"/>
      <c r="HI783" s="1058"/>
      <c r="HJ783" s="1058"/>
      <c r="HK783" s="1058"/>
      <c r="HL783" s="1058"/>
      <c r="HM783" s="1058"/>
      <c r="HN783" s="1058"/>
      <c r="HO783" s="1058"/>
      <c r="HP783" s="1058"/>
      <c r="HQ783" s="1058"/>
      <c r="HR783" s="1058"/>
      <c r="HS783" s="1058"/>
      <c r="HT783" s="1058"/>
      <c r="HU783" s="1058"/>
      <c r="HV783" s="1058"/>
      <c r="HW783" s="1058"/>
      <c r="HX783" s="1058"/>
      <c r="HY783" s="1058"/>
      <c r="HZ783" s="1058"/>
      <c r="IA783" s="1058"/>
      <c r="IB783" s="1058"/>
      <c r="IC783" s="1058"/>
      <c r="ID783" s="1058"/>
      <c r="IE783" s="1058"/>
      <c r="IF783" s="1058"/>
      <c r="IG783" s="1058"/>
      <c r="IH783" s="1058"/>
      <c r="II783" s="1058"/>
      <c r="IJ783" s="1058"/>
      <c r="IK783" s="1058"/>
      <c r="IL783" s="1058"/>
      <c r="IM783" s="1058"/>
      <c r="IN783" s="1058"/>
      <c r="IO783" s="1058"/>
      <c r="IP783" s="1058"/>
      <c r="IQ783" s="1058"/>
      <c r="IR783" s="1058"/>
    </row>
    <row r="784" spans="1:252">
      <c r="A784" s="1412"/>
      <c r="B784" s="1483"/>
      <c r="C784" s="1423"/>
      <c r="D784" s="703"/>
      <c r="E784" s="1424"/>
      <c r="F784" s="1532"/>
      <c r="G784" s="1466"/>
      <c r="H784" s="1058"/>
      <c r="I784" s="1058"/>
      <c r="J784" s="1058"/>
      <c r="K784" s="1058"/>
      <c r="L784" s="1058"/>
      <c r="M784" s="1058"/>
      <c r="N784" s="1058"/>
      <c r="O784" s="1058"/>
      <c r="P784" s="1058"/>
      <c r="Q784" s="1058"/>
      <c r="R784" s="1058"/>
      <c r="S784" s="1058"/>
      <c r="T784" s="1058"/>
      <c r="U784" s="1058"/>
      <c r="V784" s="1058"/>
      <c r="W784" s="1058"/>
      <c r="X784" s="1058"/>
      <c r="Y784" s="1058"/>
      <c r="Z784" s="1058"/>
      <c r="AA784" s="1058"/>
      <c r="AB784" s="1058"/>
      <c r="AC784" s="1058"/>
      <c r="AD784" s="1058"/>
      <c r="AE784" s="1058"/>
      <c r="AF784" s="1058"/>
      <c r="AG784" s="1058"/>
      <c r="AH784" s="1058"/>
      <c r="AI784" s="1058"/>
      <c r="AJ784" s="1058"/>
      <c r="AK784" s="1058"/>
      <c r="AL784" s="1058"/>
      <c r="AM784" s="1058"/>
      <c r="AN784" s="1058"/>
      <c r="AO784" s="1058"/>
      <c r="AP784" s="1058"/>
      <c r="AQ784" s="1058"/>
      <c r="AR784" s="1058"/>
      <c r="AS784" s="1058"/>
      <c r="AT784" s="1058"/>
      <c r="AU784" s="1058"/>
      <c r="AV784" s="1058"/>
      <c r="AW784" s="1058"/>
      <c r="AX784" s="1058"/>
      <c r="AY784" s="1058"/>
      <c r="AZ784" s="1058"/>
      <c r="BA784" s="1058"/>
      <c r="BB784" s="1058"/>
      <c r="BC784" s="1058"/>
      <c r="BD784" s="1058"/>
      <c r="BE784" s="1058"/>
      <c r="BF784" s="1058"/>
      <c r="BG784" s="1058"/>
      <c r="BH784" s="1058"/>
      <c r="BI784" s="1058"/>
      <c r="BJ784" s="1058"/>
      <c r="BK784" s="1058"/>
      <c r="BL784" s="1058"/>
      <c r="BM784" s="1058"/>
      <c r="BN784" s="1058"/>
      <c r="BO784" s="1058"/>
      <c r="BP784" s="1058"/>
      <c r="BQ784" s="1058"/>
      <c r="BR784" s="1058"/>
      <c r="BS784" s="1058"/>
      <c r="BT784" s="1058"/>
      <c r="BU784" s="1058"/>
      <c r="BV784" s="1058"/>
      <c r="BW784" s="1058"/>
      <c r="BX784" s="1058"/>
      <c r="BY784" s="1058"/>
      <c r="BZ784" s="1058"/>
      <c r="CA784" s="1058"/>
      <c r="CB784" s="1058"/>
      <c r="CC784" s="1058"/>
      <c r="CD784" s="1058"/>
      <c r="CE784" s="1058"/>
      <c r="CF784" s="1058"/>
      <c r="CG784" s="1058"/>
      <c r="CH784" s="1058"/>
      <c r="CI784" s="1058"/>
      <c r="CJ784" s="1058"/>
      <c r="CK784" s="1058"/>
      <c r="CL784" s="1058"/>
      <c r="CM784" s="1058"/>
      <c r="CN784" s="1058"/>
      <c r="CO784" s="1058"/>
      <c r="CP784" s="1058"/>
      <c r="CQ784" s="1058"/>
      <c r="CR784" s="1058"/>
      <c r="CS784" s="1058"/>
      <c r="CT784" s="1058"/>
      <c r="CU784" s="1058"/>
      <c r="CV784" s="1058"/>
      <c r="CW784" s="1058"/>
      <c r="CX784" s="1058"/>
      <c r="CY784" s="1058"/>
      <c r="CZ784" s="1058"/>
      <c r="DA784" s="1058"/>
      <c r="DB784" s="1058"/>
      <c r="DC784" s="1058"/>
      <c r="DD784" s="1058"/>
      <c r="DE784" s="1058"/>
      <c r="DF784" s="1058"/>
      <c r="DG784" s="1058"/>
      <c r="DH784" s="1058"/>
      <c r="DI784" s="1058"/>
      <c r="DJ784" s="1058"/>
      <c r="DK784" s="1058"/>
      <c r="DL784" s="1058"/>
      <c r="DM784" s="1058"/>
      <c r="DN784" s="1058"/>
      <c r="DO784" s="1058"/>
      <c r="DP784" s="1058"/>
      <c r="DQ784" s="1058"/>
      <c r="DR784" s="1058"/>
      <c r="DS784" s="1058"/>
      <c r="DT784" s="1058"/>
      <c r="DU784" s="1058"/>
      <c r="DV784" s="1058"/>
      <c r="DW784" s="1058"/>
      <c r="DX784" s="1058"/>
      <c r="DY784" s="1058"/>
      <c r="DZ784" s="1058"/>
      <c r="EA784" s="1058"/>
      <c r="EB784" s="1058"/>
      <c r="EC784" s="1058"/>
      <c r="ED784" s="1058"/>
      <c r="EE784" s="1058"/>
      <c r="EF784" s="1058"/>
      <c r="EG784" s="1058"/>
      <c r="EH784" s="1058"/>
      <c r="EI784" s="1058"/>
      <c r="EJ784" s="1058"/>
      <c r="EK784" s="1058"/>
      <c r="EL784" s="1058"/>
      <c r="EM784" s="1058"/>
      <c r="EN784" s="1058"/>
      <c r="EO784" s="1058"/>
      <c r="EP784" s="1058"/>
      <c r="EQ784" s="1058"/>
      <c r="ER784" s="1058"/>
      <c r="ES784" s="1058"/>
      <c r="ET784" s="1058"/>
      <c r="EU784" s="1058"/>
      <c r="EV784" s="1058"/>
      <c r="EW784" s="1058"/>
      <c r="EX784" s="1058"/>
      <c r="EY784" s="1058"/>
      <c r="EZ784" s="1058"/>
      <c r="FA784" s="1058"/>
      <c r="FB784" s="1058"/>
      <c r="FC784" s="1058"/>
      <c r="FD784" s="1058"/>
      <c r="FE784" s="1058"/>
      <c r="FF784" s="1058"/>
      <c r="FG784" s="1058"/>
      <c r="FH784" s="1058"/>
      <c r="FI784" s="1058"/>
      <c r="FJ784" s="1058"/>
      <c r="FK784" s="1058"/>
      <c r="FL784" s="1058"/>
      <c r="FM784" s="1058"/>
      <c r="FN784" s="1058"/>
      <c r="FO784" s="1058"/>
      <c r="FP784" s="1058"/>
      <c r="FQ784" s="1058"/>
      <c r="FR784" s="1058"/>
      <c r="FS784" s="1058"/>
      <c r="FT784" s="1058"/>
      <c r="FU784" s="1058"/>
      <c r="FV784" s="1058"/>
      <c r="FW784" s="1058"/>
      <c r="FX784" s="1058"/>
      <c r="FY784" s="1058"/>
      <c r="FZ784" s="1058"/>
      <c r="GA784" s="1058"/>
      <c r="GB784" s="1058"/>
      <c r="GC784" s="1058"/>
      <c r="GD784" s="1058"/>
      <c r="GE784" s="1058"/>
      <c r="GF784" s="1058"/>
      <c r="GG784" s="1058"/>
      <c r="GH784" s="1058"/>
      <c r="GI784" s="1058"/>
      <c r="GJ784" s="1058"/>
      <c r="GK784" s="1058"/>
      <c r="GL784" s="1058"/>
      <c r="GM784" s="1058"/>
      <c r="GN784" s="1058"/>
      <c r="GO784" s="1058"/>
      <c r="GP784" s="1058"/>
      <c r="GQ784" s="1058"/>
      <c r="GR784" s="1058"/>
      <c r="GS784" s="1058"/>
      <c r="GT784" s="1058"/>
      <c r="GU784" s="1058"/>
      <c r="GV784" s="1058"/>
      <c r="GW784" s="1058"/>
      <c r="GX784" s="1058"/>
      <c r="GY784" s="1058"/>
      <c r="GZ784" s="1058"/>
      <c r="HA784" s="1058"/>
      <c r="HB784" s="1058"/>
      <c r="HC784" s="1058"/>
      <c r="HD784" s="1058"/>
      <c r="HE784" s="1058"/>
      <c r="HF784" s="1058"/>
      <c r="HG784" s="1058"/>
      <c r="HH784" s="1058"/>
      <c r="HI784" s="1058"/>
      <c r="HJ784" s="1058"/>
      <c r="HK784" s="1058"/>
      <c r="HL784" s="1058"/>
      <c r="HM784" s="1058"/>
      <c r="HN784" s="1058"/>
      <c r="HO784" s="1058"/>
      <c r="HP784" s="1058"/>
      <c r="HQ784" s="1058"/>
      <c r="HR784" s="1058"/>
      <c r="HS784" s="1058"/>
      <c r="HT784" s="1058"/>
      <c r="HU784" s="1058"/>
      <c r="HV784" s="1058"/>
      <c r="HW784" s="1058"/>
      <c r="HX784" s="1058"/>
      <c r="HY784" s="1058"/>
      <c r="HZ784" s="1058"/>
      <c r="IA784" s="1058"/>
      <c r="IB784" s="1058"/>
      <c r="IC784" s="1058"/>
      <c r="ID784" s="1058"/>
      <c r="IE784" s="1058"/>
      <c r="IF784" s="1058"/>
      <c r="IG784" s="1058"/>
      <c r="IH784" s="1058"/>
      <c r="II784" s="1058"/>
      <c r="IJ784" s="1058"/>
      <c r="IK784" s="1058"/>
      <c r="IL784" s="1058"/>
      <c r="IM784" s="1058"/>
      <c r="IN784" s="1058"/>
      <c r="IO784" s="1058"/>
      <c r="IP784" s="1058"/>
      <c r="IQ784" s="1058"/>
      <c r="IR784" s="1058"/>
    </row>
    <row r="785" spans="1:252" ht="51">
      <c r="A785" s="1430" t="s">
        <v>11</v>
      </c>
      <c r="B785" s="1430" t="s">
        <v>1509</v>
      </c>
      <c r="C785" s="1430"/>
      <c r="D785" s="1438"/>
      <c r="E785" s="1438"/>
      <c r="F785" s="1532"/>
      <c r="G785" s="1466"/>
      <c r="H785" s="1058"/>
      <c r="I785" s="1058"/>
      <c r="J785" s="1058"/>
      <c r="K785" s="1058"/>
      <c r="L785" s="1058"/>
      <c r="M785" s="1058"/>
      <c r="N785" s="1058"/>
      <c r="O785" s="1058"/>
      <c r="P785" s="1058"/>
      <c r="Q785" s="1058"/>
      <c r="R785" s="1058"/>
      <c r="S785" s="1058"/>
      <c r="T785" s="1058"/>
      <c r="U785" s="1058"/>
      <c r="V785" s="1058"/>
      <c r="W785" s="1058"/>
      <c r="X785" s="1058"/>
      <c r="Y785" s="1058"/>
      <c r="Z785" s="1058"/>
      <c r="AA785" s="1058"/>
      <c r="AB785" s="1058"/>
      <c r="AC785" s="1058"/>
      <c r="AD785" s="1058"/>
      <c r="AE785" s="1058"/>
      <c r="AF785" s="1058"/>
      <c r="AG785" s="1058"/>
      <c r="AH785" s="1058"/>
      <c r="AI785" s="1058"/>
      <c r="AJ785" s="1058"/>
      <c r="AK785" s="1058"/>
      <c r="AL785" s="1058"/>
      <c r="AM785" s="1058"/>
      <c r="AN785" s="1058"/>
      <c r="AO785" s="1058"/>
      <c r="AP785" s="1058"/>
      <c r="AQ785" s="1058"/>
      <c r="AR785" s="1058"/>
      <c r="AS785" s="1058"/>
      <c r="AT785" s="1058"/>
      <c r="AU785" s="1058"/>
      <c r="AV785" s="1058"/>
      <c r="AW785" s="1058"/>
      <c r="AX785" s="1058"/>
      <c r="AY785" s="1058"/>
      <c r="AZ785" s="1058"/>
      <c r="BA785" s="1058"/>
      <c r="BB785" s="1058"/>
      <c r="BC785" s="1058"/>
      <c r="BD785" s="1058"/>
      <c r="BE785" s="1058"/>
      <c r="BF785" s="1058"/>
      <c r="BG785" s="1058"/>
      <c r="BH785" s="1058"/>
      <c r="BI785" s="1058"/>
      <c r="BJ785" s="1058"/>
      <c r="BK785" s="1058"/>
      <c r="BL785" s="1058"/>
      <c r="BM785" s="1058"/>
      <c r="BN785" s="1058"/>
      <c r="BO785" s="1058"/>
      <c r="BP785" s="1058"/>
      <c r="BQ785" s="1058"/>
      <c r="BR785" s="1058"/>
      <c r="BS785" s="1058"/>
      <c r="BT785" s="1058"/>
      <c r="BU785" s="1058"/>
      <c r="BV785" s="1058"/>
      <c r="BW785" s="1058"/>
      <c r="BX785" s="1058"/>
      <c r="BY785" s="1058"/>
      <c r="BZ785" s="1058"/>
      <c r="CA785" s="1058"/>
      <c r="CB785" s="1058"/>
      <c r="CC785" s="1058"/>
      <c r="CD785" s="1058"/>
      <c r="CE785" s="1058"/>
      <c r="CF785" s="1058"/>
      <c r="CG785" s="1058"/>
      <c r="CH785" s="1058"/>
      <c r="CI785" s="1058"/>
      <c r="CJ785" s="1058"/>
      <c r="CK785" s="1058"/>
      <c r="CL785" s="1058"/>
      <c r="CM785" s="1058"/>
      <c r="CN785" s="1058"/>
      <c r="CO785" s="1058"/>
      <c r="CP785" s="1058"/>
      <c r="CQ785" s="1058"/>
      <c r="CR785" s="1058"/>
      <c r="CS785" s="1058"/>
      <c r="CT785" s="1058"/>
      <c r="CU785" s="1058"/>
      <c r="CV785" s="1058"/>
      <c r="CW785" s="1058"/>
      <c r="CX785" s="1058"/>
      <c r="CY785" s="1058"/>
      <c r="CZ785" s="1058"/>
      <c r="DA785" s="1058"/>
      <c r="DB785" s="1058"/>
      <c r="DC785" s="1058"/>
      <c r="DD785" s="1058"/>
      <c r="DE785" s="1058"/>
      <c r="DF785" s="1058"/>
      <c r="DG785" s="1058"/>
      <c r="DH785" s="1058"/>
      <c r="DI785" s="1058"/>
      <c r="DJ785" s="1058"/>
      <c r="DK785" s="1058"/>
      <c r="DL785" s="1058"/>
      <c r="DM785" s="1058"/>
      <c r="DN785" s="1058"/>
      <c r="DO785" s="1058"/>
      <c r="DP785" s="1058"/>
      <c r="DQ785" s="1058"/>
      <c r="DR785" s="1058"/>
      <c r="DS785" s="1058"/>
      <c r="DT785" s="1058"/>
      <c r="DU785" s="1058"/>
      <c r="DV785" s="1058"/>
      <c r="DW785" s="1058"/>
      <c r="DX785" s="1058"/>
      <c r="DY785" s="1058"/>
      <c r="DZ785" s="1058"/>
      <c r="EA785" s="1058"/>
      <c r="EB785" s="1058"/>
      <c r="EC785" s="1058"/>
      <c r="ED785" s="1058"/>
      <c r="EE785" s="1058"/>
      <c r="EF785" s="1058"/>
      <c r="EG785" s="1058"/>
      <c r="EH785" s="1058"/>
      <c r="EI785" s="1058"/>
      <c r="EJ785" s="1058"/>
      <c r="EK785" s="1058"/>
      <c r="EL785" s="1058"/>
      <c r="EM785" s="1058"/>
      <c r="EN785" s="1058"/>
      <c r="EO785" s="1058"/>
      <c r="EP785" s="1058"/>
      <c r="EQ785" s="1058"/>
      <c r="ER785" s="1058"/>
      <c r="ES785" s="1058"/>
      <c r="ET785" s="1058"/>
      <c r="EU785" s="1058"/>
      <c r="EV785" s="1058"/>
      <c r="EW785" s="1058"/>
      <c r="EX785" s="1058"/>
      <c r="EY785" s="1058"/>
      <c r="EZ785" s="1058"/>
      <c r="FA785" s="1058"/>
      <c r="FB785" s="1058"/>
      <c r="FC785" s="1058"/>
      <c r="FD785" s="1058"/>
      <c r="FE785" s="1058"/>
      <c r="FF785" s="1058"/>
      <c r="FG785" s="1058"/>
      <c r="FH785" s="1058"/>
      <c r="FI785" s="1058"/>
      <c r="FJ785" s="1058"/>
      <c r="FK785" s="1058"/>
      <c r="FL785" s="1058"/>
      <c r="FM785" s="1058"/>
      <c r="FN785" s="1058"/>
      <c r="FO785" s="1058"/>
      <c r="FP785" s="1058"/>
      <c r="FQ785" s="1058"/>
      <c r="FR785" s="1058"/>
      <c r="FS785" s="1058"/>
      <c r="FT785" s="1058"/>
      <c r="FU785" s="1058"/>
      <c r="FV785" s="1058"/>
      <c r="FW785" s="1058"/>
      <c r="FX785" s="1058"/>
      <c r="FY785" s="1058"/>
      <c r="FZ785" s="1058"/>
      <c r="GA785" s="1058"/>
      <c r="GB785" s="1058"/>
      <c r="GC785" s="1058"/>
      <c r="GD785" s="1058"/>
      <c r="GE785" s="1058"/>
      <c r="GF785" s="1058"/>
      <c r="GG785" s="1058"/>
      <c r="GH785" s="1058"/>
      <c r="GI785" s="1058"/>
      <c r="GJ785" s="1058"/>
      <c r="GK785" s="1058"/>
      <c r="GL785" s="1058"/>
      <c r="GM785" s="1058"/>
      <c r="GN785" s="1058"/>
      <c r="GO785" s="1058"/>
      <c r="GP785" s="1058"/>
      <c r="GQ785" s="1058"/>
      <c r="GR785" s="1058"/>
      <c r="GS785" s="1058"/>
      <c r="GT785" s="1058"/>
      <c r="GU785" s="1058"/>
      <c r="GV785" s="1058"/>
      <c r="GW785" s="1058"/>
      <c r="GX785" s="1058"/>
      <c r="GY785" s="1058"/>
      <c r="GZ785" s="1058"/>
      <c r="HA785" s="1058"/>
      <c r="HB785" s="1058"/>
      <c r="HC785" s="1058"/>
      <c r="HD785" s="1058"/>
      <c r="HE785" s="1058"/>
      <c r="HF785" s="1058"/>
      <c r="HG785" s="1058"/>
      <c r="HH785" s="1058"/>
      <c r="HI785" s="1058"/>
      <c r="HJ785" s="1058"/>
      <c r="HK785" s="1058"/>
      <c r="HL785" s="1058"/>
      <c r="HM785" s="1058"/>
      <c r="HN785" s="1058"/>
      <c r="HO785" s="1058"/>
      <c r="HP785" s="1058"/>
      <c r="HQ785" s="1058"/>
      <c r="HR785" s="1058"/>
      <c r="HS785" s="1058"/>
      <c r="HT785" s="1058"/>
      <c r="HU785" s="1058"/>
      <c r="HV785" s="1058"/>
      <c r="HW785" s="1058"/>
      <c r="HX785" s="1058"/>
      <c r="HY785" s="1058"/>
      <c r="HZ785" s="1058"/>
      <c r="IA785" s="1058"/>
      <c r="IB785" s="1058"/>
      <c r="IC785" s="1058"/>
      <c r="ID785" s="1058"/>
      <c r="IE785" s="1058"/>
      <c r="IF785" s="1058"/>
      <c r="IG785" s="1058"/>
      <c r="IH785" s="1058"/>
      <c r="II785" s="1058"/>
      <c r="IJ785" s="1058"/>
      <c r="IK785" s="1058"/>
      <c r="IL785" s="1058"/>
      <c r="IM785" s="1058"/>
      <c r="IN785" s="1058"/>
      <c r="IO785" s="1058"/>
      <c r="IP785" s="1058"/>
      <c r="IQ785" s="1058"/>
      <c r="IR785" s="1058"/>
    </row>
    <row r="786" spans="1:252">
      <c r="A786" s="1430"/>
      <c r="B786" s="1430" t="s">
        <v>1492</v>
      </c>
      <c r="C786" s="703"/>
      <c r="D786" s="703" t="s">
        <v>216</v>
      </c>
      <c r="E786" s="703">
        <v>59</v>
      </c>
      <c r="F786" s="1528"/>
      <c r="G786" s="1230">
        <f>+F786*E786</f>
        <v>0</v>
      </c>
      <c r="H786" s="1058"/>
      <c r="I786" s="1058"/>
      <c r="J786" s="1058"/>
      <c r="K786" s="1058"/>
      <c r="L786" s="1058"/>
      <c r="M786" s="1058"/>
      <c r="N786" s="1058"/>
      <c r="O786" s="1058"/>
      <c r="P786" s="1058"/>
      <c r="Q786" s="1058"/>
      <c r="R786" s="1058"/>
      <c r="S786" s="1058"/>
      <c r="T786" s="1058"/>
      <c r="U786" s="1058"/>
      <c r="V786" s="1058"/>
      <c r="W786" s="1058"/>
      <c r="X786" s="1058"/>
      <c r="Y786" s="1058"/>
      <c r="Z786" s="1058"/>
      <c r="AA786" s="1058"/>
      <c r="AB786" s="1058"/>
      <c r="AC786" s="1058"/>
      <c r="AD786" s="1058"/>
      <c r="AE786" s="1058"/>
      <c r="AF786" s="1058"/>
      <c r="AG786" s="1058"/>
      <c r="AH786" s="1058"/>
      <c r="AI786" s="1058"/>
      <c r="AJ786" s="1058"/>
      <c r="AK786" s="1058"/>
      <c r="AL786" s="1058"/>
      <c r="AM786" s="1058"/>
      <c r="AN786" s="1058"/>
      <c r="AO786" s="1058"/>
      <c r="AP786" s="1058"/>
      <c r="AQ786" s="1058"/>
      <c r="AR786" s="1058"/>
      <c r="AS786" s="1058"/>
      <c r="AT786" s="1058"/>
      <c r="AU786" s="1058"/>
      <c r="AV786" s="1058"/>
      <c r="AW786" s="1058"/>
      <c r="AX786" s="1058"/>
      <c r="AY786" s="1058"/>
      <c r="AZ786" s="1058"/>
      <c r="BA786" s="1058"/>
      <c r="BB786" s="1058"/>
      <c r="BC786" s="1058"/>
      <c r="BD786" s="1058"/>
      <c r="BE786" s="1058"/>
      <c r="BF786" s="1058"/>
      <c r="BG786" s="1058"/>
      <c r="BH786" s="1058"/>
      <c r="BI786" s="1058"/>
      <c r="BJ786" s="1058"/>
      <c r="BK786" s="1058"/>
      <c r="BL786" s="1058"/>
      <c r="BM786" s="1058"/>
      <c r="BN786" s="1058"/>
      <c r="BO786" s="1058"/>
      <c r="BP786" s="1058"/>
      <c r="BQ786" s="1058"/>
      <c r="BR786" s="1058"/>
      <c r="BS786" s="1058"/>
      <c r="BT786" s="1058"/>
      <c r="BU786" s="1058"/>
      <c r="BV786" s="1058"/>
      <c r="BW786" s="1058"/>
      <c r="BX786" s="1058"/>
      <c r="BY786" s="1058"/>
      <c r="BZ786" s="1058"/>
      <c r="CA786" s="1058"/>
      <c r="CB786" s="1058"/>
      <c r="CC786" s="1058"/>
      <c r="CD786" s="1058"/>
      <c r="CE786" s="1058"/>
      <c r="CF786" s="1058"/>
      <c r="CG786" s="1058"/>
      <c r="CH786" s="1058"/>
      <c r="CI786" s="1058"/>
      <c r="CJ786" s="1058"/>
      <c r="CK786" s="1058"/>
      <c r="CL786" s="1058"/>
      <c r="CM786" s="1058"/>
      <c r="CN786" s="1058"/>
      <c r="CO786" s="1058"/>
      <c r="CP786" s="1058"/>
      <c r="CQ786" s="1058"/>
      <c r="CR786" s="1058"/>
      <c r="CS786" s="1058"/>
      <c r="CT786" s="1058"/>
      <c r="CU786" s="1058"/>
      <c r="CV786" s="1058"/>
      <c r="CW786" s="1058"/>
      <c r="CX786" s="1058"/>
      <c r="CY786" s="1058"/>
      <c r="CZ786" s="1058"/>
      <c r="DA786" s="1058"/>
      <c r="DB786" s="1058"/>
      <c r="DC786" s="1058"/>
      <c r="DD786" s="1058"/>
      <c r="DE786" s="1058"/>
      <c r="DF786" s="1058"/>
      <c r="DG786" s="1058"/>
      <c r="DH786" s="1058"/>
      <c r="DI786" s="1058"/>
      <c r="DJ786" s="1058"/>
      <c r="DK786" s="1058"/>
      <c r="DL786" s="1058"/>
      <c r="DM786" s="1058"/>
      <c r="DN786" s="1058"/>
      <c r="DO786" s="1058"/>
      <c r="DP786" s="1058"/>
      <c r="DQ786" s="1058"/>
      <c r="DR786" s="1058"/>
      <c r="DS786" s="1058"/>
      <c r="DT786" s="1058"/>
      <c r="DU786" s="1058"/>
      <c r="DV786" s="1058"/>
      <c r="DW786" s="1058"/>
      <c r="DX786" s="1058"/>
      <c r="DY786" s="1058"/>
      <c r="DZ786" s="1058"/>
      <c r="EA786" s="1058"/>
      <c r="EB786" s="1058"/>
      <c r="EC786" s="1058"/>
      <c r="ED786" s="1058"/>
      <c r="EE786" s="1058"/>
      <c r="EF786" s="1058"/>
      <c r="EG786" s="1058"/>
      <c r="EH786" s="1058"/>
      <c r="EI786" s="1058"/>
      <c r="EJ786" s="1058"/>
      <c r="EK786" s="1058"/>
      <c r="EL786" s="1058"/>
      <c r="EM786" s="1058"/>
      <c r="EN786" s="1058"/>
      <c r="EO786" s="1058"/>
      <c r="EP786" s="1058"/>
      <c r="EQ786" s="1058"/>
      <c r="ER786" s="1058"/>
      <c r="ES786" s="1058"/>
      <c r="ET786" s="1058"/>
      <c r="EU786" s="1058"/>
      <c r="EV786" s="1058"/>
      <c r="EW786" s="1058"/>
      <c r="EX786" s="1058"/>
      <c r="EY786" s="1058"/>
      <c r="EZ786" s="1058"/>
      <c r="FA786" s="1058"/>
      <c r="FB786" s="1058"/>
      <c r="FC786" s="1058"/>
      <c r="FD786" s="1058"/>
      <c r="FE786" s="1058"/>
      <c r="FF786" s="1058"/>
      <c r="FG786" s="1058"/>
      <c r="FH786" s="1058"/>
      <c r="FI786" s="1058"/>
      <c r="FJ786" s="1058"/>
      <c r="FK786" s="1058"/>
      <c r="FL786" s="1058"/>
      <c r="FM786" s="1058"/>
      <c r="FN786" s="1058"/>
      <c r="FO786" s="1058"/>
      <c r="FP786" s="1058"/>
      <c r="FQ786" s="1058"/>
      <c r="FR786" s="1058"/>
      <c r="FS786" s="1058"/>
      <c r="FT786" s="1058"/>
      <c r="FU786" s="1058"/>
      <c r="FV786" s="1058"/>
      <c r="FW786" s="1058"/>
      <c r="FX786" s="1058"/>
      <c r="FY786" s="1058"/>
      <c r="FZ786" s="1058"/>
      <c r="GA786" s="1058"/>
      <c r="GB786" s="1058"/>
      <c r="GC786" s="1058"/>
      <c r="GD786" s="1058"/>
      <c r="GE786" s="1058"/>
      <c r="GF786" s="1058"/>
      <c r="GG786" s="1058"/>
      <c r="GH786" s="1058"/>
      <c r="GI786" s="1058"/>
      <c r="GJ786" s="1058"/>
      <c r="GK786" s="1058"/>
      <c r="GL786" s="1058"/>
      <c r="GM786" s="1058"/>
      <c r="GN786" s="1058"/>
      <c r="GO786" s="1058"/>
      <c r="GP786" s="1058"/>
      <c r="GQ786" s="1058"/>
      <c r="GR786" s="1058"/>
      <c r="GS786" s="1058"/>
      <c r="GT786" s="1058"/>
      <c r="GU786" s="1058"/>
      <c r="GV786" s="1058"/>
      <c r="GW786" s="1058"/>
      <c r="GX786" s="1058"/>
      <c r="GY786" s="1058"/>
      <c r="GZ786" s="1058"/>
      <c r="HA786" s="1058"/>
      <c r="HB786" s="1058"/>
      <c r="HC786" s="1058"/>
      <c r="HD786" s="1058"/>
      <c r="HE786" s="1058"/>
      <c r="HF786" s="1058"/>
      <c r="HG786" s="1058"/>
      <c r="HH786" s="1058"/>
      <c r="HI786" s="1058"/>
      <c r="HJ786" s="1058"/>
      <c r="HK786" s="1058"/>
      <c r="HL786" s="1058"/>
      <c r="HM786" s="1058"/>
      <c r="HN786" s="1058"/>
      <c r="HO786" s="1058"/>
      <c r="HP786" s="1058"/>
      <c r="HQ786" s="1058"/>
      <c r="HR786" s="1058"/>
      <c r="HS786" s="1058"/>
      <c r="HT786" s="1058"/>
      <c r="HU786" s="1058"/>
      <c r="HV786" s="1058"/>
      <c r="HW786" s="1058"/>
      <c r="HX786" s="1058"/>
      <c r="HY786" s="1058"/>
      <c r="HZ786" s="1058"/>
      <c r="IA786" s="1058"/>
      <c r="IB786" s="1058"/>
      <c r="IC786" s="1058"/>
      <c r="ID786" s="1058"/>
      <c r="IE786" s="1058"/>
      <c r="IF786" s="1058"/>
      <c r="IG786" s="1058"/>
      <c r="IH786" s="1058"/>
      <c r="II786" s="1058"/>
      <c r="IJ786" s="1058"/>
      <c r="IK786" s="1058"/>
      <c r="IL786" s="1058"/>
      <c r="IM786" s="1058"/>
      <c r="IN786" s="1058"/>
      <c r="IO786" s="1058"/>
      <c r="IP786" s="1058"/>
      <c r="IQ786" s="1058"/>
      <c r="IR786" s="1058"/>
    </row>
    <row r="787" spans="1:252">
      <c r="A787" s="1430"/>
      <c r="B787" s="1430" t="s">
        <v>1491</v>
      </c>
      <c r="C787" s="703"/>
      <c r="D787" s="703" t="s">
        <v>216</v>
      </c>
      <c r="E787" s="703">
        <v>42</v>
      </c>
      <c r="F787" s="1528"/>
      <c r="G787" s="1230">
        <f>+F787*E787</f>
        <v>0</v>
      </c>
      <c r="H787" s="1058"/>
      <c r="I787" s="1058"/>
      <c r="J787" s="1058"/>
      <c r="K787" s="1058"/>
      <c r="L787" s="1058"/>
      <c r="M787" s="1058"/>
      <c r="N787" s="1058"/>
      <c r="O787" s="1058"/>
      <c r="P787" s="1058"/>
      <c r="Q787" s="1058"/>
      <c r="R787" s="1058"/>
      <c r="S787" s="1058"/>
      <c r="T787" s="1058"/>
      <c r="U787" s="1058"/>
      <c r="V787" s="1058"/>
      <c r="W787" s="1058"/>
      <c r="X787" s="1058"/>
      <c r="Y787" s="1058"/>
      <c r="Z787" s="1058"/>
      <c r="AA787" s="1058"/>
      <c r="AB787" s="1058"/>
      <c r="AC787" s="1058"/>
      <c r="AD787" s="1058"/>
      <c r="AE787" s="1058"/>
      <c r="AF787" s="1058"/>
      <c r="AG787" s="1058"/>
      <c r="AH787" s="1058"/>
      <c r="AI787" s="1058"/>
      <c r="AJ787" s="1058"/>
      <c r="AK787" s="1058"/>
      <c r="AL787" s="1058"/>
      <c r="AM787" s="1058"/>
      <c r="AN787" s="1058"/>
      <c r="AO787" s="1058"/>
      <c r="AP787" s="1058"/>
      <c r="AQ787" s="1058"/>
      <c r="AR787" s="1058"/>
      <c r="AS787" s="1058"/>
      <c r="AT787" s="1058"/>
      <c r="AU787" s="1058"/>
      <c r="AV787" s="1058"/>
      <c r="AW787" s="1058"/>
      <c r="AX787" s="1058"/>
      <c r="AY787" s="1058"/>
      <c r="AZ787" s="1058"/>
      <c r="BA787" s="1058"/>
      <c r="BB787" s="1058"/>
      <c r="BC787" s="1058"/>
      <c r="BD787" s="1058"/>
      <c r="BE787" s="1058"/>
      <c r="BF787" s="1058"/>
      <c r="BG787" s="1058"/>
      <c r="BH787" s="1058"/>
      <c r="BI787" s="1058"/>
      <c r="BJ787" s="1058"/>
      <c r="BK787" s="1058"/>
      <c r="BL787" s="1058"/>
      <c r="BM787" s="1058"/>
      <c r="BN787" s="1058"/>
      <c r="BO787" s="1058"/>
      <c r="BP787" s="1058"/>
      <c r="BQ787" s="1058"/>
      <c r="BR787" s="1058"/>
      <c r="BS787" s="1058"/>
      <c r="BT787" s="1058"/>
      <c r="BU787" s="1058"/>
      <c r="BV787" s="1058"/>
      <c r="BW787" s="1058"/>
      <c r="BX787" s="1058"/>
      <c r="BY787" s="1058"/>
      <c r="BZ787" s="1058"/>
      <c r="CA787" s="1058"/>
      <c r="CB787" s="1058"/>
      <c r="CC787" s="1058"/>
      <c r="CD787" s="1058"/>
      <c r="CE787" s="1058"/>
      <c r="CF787" s="1058"/>
      <c r="CG787" s="1058"/>
      <c r="CH787" s="1058"/>
      <c r="CI787" s="1058"/>
      <c r="CJ787" s="1058"/>
      <c r="CK787" s="1058"/>
      <c r="CL787" s="1058"/>
      <c r="CM787" s="1058"/>
      <c r="CN787" s="1058"/>
      <c r="CO787" s="1058"/>
      <c r="CP787" s="1058"/>
      <c r="CQ787" s="1058"/>
      <c r="CR787" s="1058"/>
      <c r="CS787" s="1058"/>
      <c r="CT787" s="1058"/>
      <c r="CU787" s="1058"/>
      <c r="CV787" s="1058"/>
      <c r="CW787" s="1058"/>
      <c r="CX787" s="1058"/>
      <c r="CY787" s="1058"/>
      <c r="CZ787" s="1058"/>
      <c r="DA787" s="1058"/>
      <c r="DB787" s="1058"/>
      <c r="DC787" s="1058"/>
      <c r="DD787" s="1058"/>
      <c r="DE787" s="1058"/>
      <c r="DF787" s="1058"/>
      <c r="DG787" s="1058"/>
      <c r="DH787" s="1058"/>
      <c r="DI787" s="1058"/>
      <c r="DJ787" s="1058"/>
      <c r="DK787" s="1058"/>
      <c r="DL787" s="1058"/>
      <c r="DM787" s="1058"/>
      <c r="DN787" s="1058"/>
      <c r="DO787" s="1058"/>
      <c r="DP787" s="1058"/>
      <c r="DQ787" s="1058"/>
      <c r="DR787" s="1058"/>
      <c r="DS787" s="1058"/>
      <c r="DT787" s="1058"/>
      <c r="DU787" s="1058"/>
      <c r="DV787" s="1058"/>
      <c r="DW787" s="1058"/>
      <c r="DX787" s="1058"/>
      <c r="DY787" s="1058"/>
      <c r="DZ787" s="1058"/>
      <c r="EA787" s="1058"/>
      <c r="EB787" s="1058"/>
      <c r="EC787" s="1058"/>
      <c r="ED787" s="1058"/>
      <c r="EE787" s="1058"/>
      <c r="EF787" s="1058"/>
      <c r="EG787" s="1058"/>
      <c r="EH787" s="1058"/>
      <c r="EI787" s="1058"/>
      <c r="EJ787" s="1058"/>
      <c r="EK787" s="1058"/>
      <c r="EL787" s="1058"/>
      <c r="EM787" s="1058"/>
      <c r="EN787" s="1058"/>
      <c r="EO787" s="1058"/>
      <c r="EP787" s="1058"/>
      <c r="EQ787" s="1058"/>
      <c r="ER787" s="1058"/>
      <c r="ES787" s="1058"/>
      <c r="ET787" s="1058"/>
      <c r="EU787" s="1058"/>
      <c r="EV787" s="1058"/>
      <c r="EW787" s="1058"/>
      <c r="EX787" s="1058"/>
      <c r="EY787" s="1058"/>
      <c r="EZ787" s="1058"/>
      <c r="FA787" s="1058"/>
      <c r="FB787" s="1058"/>
      <c r="FC787" s="1058"/>
      <c r="FD787" s="1058"/>
      <c r="FE787" s="1058"/>
      <c r="FF787" s="1058"/>
      <c r="FG787" s="1058"/>
      <c r="FH787" s="1058"/>
      <c r="FI787" s="1058"/>
      <c r="FJ787" s="1058"/>
      <c r="FK787" s="1058"/>
      <c r="FL787" s="1058"/>
      <c r="FM787" s="1058"/>
      <c r="FN787" s="1058"/>
      <c r="FO787" s="1058"/>
      <c r="FP787" s="1058"/>
      <c r="FQ787" s="1058"/>
      <c r="FR787" s="1058"/>
      <c r="FS787" s="1058"/>
      <c r="FT787" s="1058"/>
      <c r="FU787" s="1058"/>
      <c r="FV787" s="1058"/>
      <c r="FW787" s="1058"/>
      <c r="FX787" s="1058"/>
      <c r="FY787" s="1058"/>
      <c r="FZ787" s="1058"/>
      <c r="GA787" s="1058"/>
      <c r="GB787" s="1058"/>
      <c r="GC787" s="1058"/>
      <c r="GD787" s="1058"/>
      <c r="GE787" s="1058"/>
      <c r="GF787" s="1058"/>
      <c r="GG787" s="1058"/>
      <c r="GH787" s="1058"/>
      <c r="GI787" s="1058"/>
      <c r="GJ787" s="1058"/>
      <c r="GK787" s="1058"/>
      <c r="GL787" s="1058"/>
      <c r="GM787" s="1058"/>
      <c r="GN787" s="1058"/>
      <c r="GO787" s="1058"/>
      <c r="GP787" s="1058"/>
      <c r="GQ787" s="1058"/>
      <c r="GR787" s="1058"/>
      <c r="GS787" s="1058"/>
      <c r="GT787" s="1058"/>
      <c r="GU787" s="1058"/>
      <c r="GV787" s="1058"/>
      <c r="GW787" s="1058"/>
      <c r="GX787" s="1058"/>
      <c r="GY787" s="1058"/>
      <c r="GZ787" s="1058"/>
      <c r="HA787" s="1058"/>
      <c r="HB787" s="1058"/>
      <c r="HC787" s="1058"/>
      <c r="HD787" s="1058"/>
      <c r="HE787" s="1058"/>
      <c r="HF787" s="1058"/>
      <c r="HG787" s="1058"/>
      <c r="HH787" s="1058"/>
      <c r="HI787" s="1058"/>
      <c r="HJ787" s="1058"/>
      <c r="HK787" s="1058"/>
      <c r="HL787" s="1058"/>
      <c r="HM787" s="1058"/>
      <c r="HN787" s="1058"/>
      <c r="HO787" s="1058"/>
      <c r="HP787" s="1058"/>
      <c r="HQ787" s="1058"/>
      <c r="HR787" s="1058"/>
      <c r="HS787" s="1058"/>
      <c r="HT787" s="1058"/>
      <c r="HU787" s="1058"/>
      <c r="HV787" s="1058"/>
      <c r="HW787" s="1058"/>
      <c r="HX787" s="1058"/>
      <c r="HY787" s="1058"/>
      <c r="HZ787" s="1058"/>
      <c r="IA787" s="1058"/>
      <c r="IB787" s="1058"/>
      <c r="IC787" s="1058"/>
      <c r="ID787" s="1058"/>
      <c r="IE787" s="1058"/>
      <c r="IF787" s="1058"/>
      <c r="IG787" s="1058"/>
      <c r="IH787" s="1058"/>
      <c r="II787" s="1058"/>
      <c r="IJ787" s="1058"/>
      <c r="IK787" s="1058"/>
      <c r="IL787" s="1058"/>
      <c r="IM787" s="1058"/>
      <c r="IN787" s="1058"/>
      <c r="IO787" s="1058"/>
      <c r="IP787" s="1058"/>
      <c r="IQ787" s="1058"/>
      <c r="IR787" s="1058"/>
    </row>
    <row r="788" spans="1:252">
      <c r="A788" s="1430"/>
      <c r="B788" s="1430" t="s">
        <v>1490</v>
      </c>
      <c r="C788" s="703"/>
      <c r="D788" s="703" t="s">
        <v>216</v>
      </c>
      <c r="E788" s="703">
        <v>16</v>
      </c>
      <c r="F788" s="1528"/>
      <c r="G788" s="1230">
        <f>+F788*E788</f>
        <v>0</v>
      </c>
      <c r="H788" s="1058"/>
      <c r="I788" s="1058"/>
      <c r="J788" s="1058"/>
      <c r="K788" s="1058"/>
      <c r="L788" s="1058"/>
      <c r="M788" s="1058"/>
      <c r="N788" s="1058"/>
      <c r="O788" s="1058"/>
      <c r="P788" s="1058"/>
      <c r="Q788" s="1058"/>
      <c r="R788" s="1058"/>
      <c r="S788" s="1058"/>
      <c r="T788" s="1058"/>
      <c r="U788" s="1058"/>
      <c r="V788" s="1058"/>
      <c r="W788" s="1058"/>
      <c r="X788" s="1058"/>
      <c r="Y788" s="1058"/>
      <c r="Z788" s="1058"/>
      <c r="AA788" s="1058"/>
      <c r="AB788" s="1058"/>
      <c r="AC788" s="1058"/>
      <c r="AD788" s="1058"/>
      <c r="AE788" s="1058"/>
      <c r="AF788" s="1058"/>
      <c r="AG788" s="1058"/>
      <c r="AH788" s="1058"/>
      <c r="AI788" s="1058"/>
      <c r="AJ788" s="1058"/>
      <c r="AK788" s="1058"/>
      <c r="AL788" s="1058"/>
      <c r="AM788" s="1058"/>
      <c r="AN788" s="1058"/>
      <c r="AO788" s="1058"/>
      <c r="AP788" s="1058"/>
      <c r="AQ788" s="1058"/>
      <c r="AR788" s="1058"/>
      <c r="AS788" s="1058"/>
      <c r="AT788" s="1058"/>
      <c r="AU788" s="1058"/>
      <c r="AV788" s="1058"/>
      <c r="AW788" s="1058"/>
      <c r="AX788" s="1058"/>
      <c r="AY788" s="1058"/>
      <c r="AZ788" s="1058"/>
      <c r="BA788" s="1058"/>
      <c r="BB788" s="1058"/>
      <c r="BC788" s="1058"/>
      <c r="BD788" s="1058"/>
      <c r="BE788" s="1058"/>
      <c r="BF788" s="1058"/>
      <c r="BG788" s="1058"/>
      <c r="BH788" s="1058"/>
      <c r="BI788" s="1058"/>
      <c r="BJ788" s="1058"/>
      <c r="BK788" s="1058"/>
      <c r="BL788" s="1058"/>
      <c r="BM788" s="1058"/>
      <c r="BN788" s="1058"/>
      <c r="BO788" s="1058"/>
      <c r="BP788" s="1058"/>
      <c r="BQ788" s="1058"/>
      <c r="BR788" s="1058"/>
      <c r="BS788" s="1058"/>
      <c r="BT788" s="1058"/>
      <c r="BU788" s="1058"/>
      <c r="BV788" s="1058"/>
      <c r="BW788" s="1058"/>
      <c r="BX788" s="1058"/>
      <c r="BY788" s="1058"/>
      <c r="BZ788" s="1058"/>
      <c r="CA788" s="1058"/>
      <c r="CB788" s="1058"/>
      <c r="CC788" s="1058"/>
      <c r="CD788" s="1058"/>
      <c r="CE788" s="1058"/>
      <c r="CF788" s="1058"/>
      <c r="CG788" s="1058"/>
      <c r="CH788" s="1058"/>
      <c r="CI788" s="1058"/>
      <c r="CJ788" s="1058"/>
      <c r="CK788" s="1058"/>
      <c r="CL788" s="1058"/>
      <c r="CM788" s="1058"/>
      <c r="CN788" s="1058"/>
      <c r="CO788" s="1058"/>
      <c r="CP788" s="1058"/>
      <c r="CQ788" s="1058"/>
      <c r="CR788" s="1058"/>
      <c r="CS788" s="1058"/>
      <c r="CT788" s="1058"/>
      <c r="CU788" s="1058"/>
      <c r="CV788" s="1058"/>
      <c r="CW788" s="1058"/>
      <c r="CX788" s="1058"/>
      <c r="CY788" s="1058"/>
      <c r="CZ788" s="1058"/>
      <c r="DA788" s="1058"/>
      <c r="DB788" s="1058"/>
      <c r="DC788" s="1058"/>
      <c r="DD788" s="1058"/>
      <c r="DE788" s="1058"/>
      <c r="DF788" s="1058"/>
      <c r="DG788" s="1058"/>
      <c r="DH788" s="1058"/>
      <c r="DI788" s="1058"/>
      <c r="DJ788" s="1058"/>
      <c r="DK788" s="1058"/>
      <c r="DL788" s="1058"/>
      <c r="DM788" s="1058"/>
      <c r="DN788" s="1058"/>
      <c r="DO788" s="1058"/>
      <c r="DP788" s="1058"/>
      <c r="DQ788" s="1058"/>
      <c r="DR788" s="1058"/>
      <c r="DS788" s="1058"/>
      <c r="DT788" s="1058"/>
      <c r="DU788" s="1058"/>
      <c r="DV788" s="1058"/>
      <c r="DW788" s="1058"/>
      <c r="DX788" s="1058"/>
      <c r="DY788" s="1058"/>
      <c r="DZ788" s="1058"/>
      <c r="EA788" s="1058"/>
      <c r="EB788" s="1058"/>
      <c r="EC788" s="1058"/>
      <c r="ED788" s="1058"/>
      <c r="EE788" s="1058"/>
      <c r="EF788" s="1058"/>
      <c r="EG788" s="1058"/>
      <c r="EH788" s="1058"/>
      <c r="EI788" s="1058"/>
      <c r="EJ788" s="1058"/>
      <c r="EK788" s="1058"/>
      <c r="EL788" s="1058"/>
      <c r="EM788" s="1058"/>
      <c r="EN788" s="1058"/>
      <c r="EO788" s="1058"/>
      <c r="EP788" s="1058"/>
      <c r="EQ788" s="1058"/>
      <c r="ER788" s="1058"/>
      <c r="ES788" s="1058"/>
      <c r="ET788" s="1058"/>
      <c r="EU788" s="1058"/>
      <c r="EV788" s="1058"/>
      <c r="EW788" s="1058"/>
      <c r="EX788" s="1058"/>
      <c r="EY788" s="1058"/>
      <c r="EZ788" s="1058"/>
      <c r="FA788" s="1058"/>
      <c r="FB788" s="1058"/>
      <c r="FC788" s="1058"/>
      <c r="FD788" s="1058"/>
      <c r="FE788" s="1058"/>
      <c r="FF788" s="1058"/>
      <c r="FG788" s="1058"/>
      <c r="FH788" s="1058"/>
      <c r="FI788" s="1058"/>
      <c r="FJ788" s="1058"/>
      <c r="FK788" s="1058"/>
      <c r="FL788" s="1058"/>
      <c r="FM788" s="1058"/>
      <c r="FN788" s="1058"/>
      <c r="FO788" s="1058"/>
      <c r="FP788" s="1058"/>
      <c r="FQ788" s="1058"/>
      <c r="FR788" s="1058"/>
      <c r="FS788" s="1058"/>
      <c r="FT788" s="1058"/>
      <c r="FU788" s="1058"/>
      <c r="FV788" s="1058"/>
      <c r="FW788" s="1058"/>
      <c r="FX788" s="1058"/>
      <c r="FY788" s="1058"/>
      <c r="FZ788" s="1058"/>
      <c r="GA788" s="1058"/>
      <c r="GB788" s="1058"/>
      <c r="GC788" s="1058"/>
      <c r="GD788" s="1058"/>
      <c r="GE788" s="1058"/>
      <c r="GF788" s="1058"/>
      <c r="GG788" s="1058"/>
      <c r="GH788" s="1058"/>
      <c r="GI788" s="1058"/>
      <c r="GJ788" s="1058"/>
      <c r="GK788" s="1058"/>
      <c r="GL788" s="1058"/>
      <c r="GM788" s="1058"/>
      <c r="GN788" s="1058"/>
      <c r="GO788" s="1058"/>
      <c r="GP788" s="1058"/>
      <c r="GQ788" s="1058"/>
      <c r="GR788" s="1058"/>
      <c r="GS788" s="1058"/>
      <c r="GT788" s="1058"/>
      <c r="GU788" s="1058"/>
      <c r="GV788" s="1058"/>
      <c r="GW788" s="1058"/>
      <c r="GX788" s="1058"/>
      <c r="GY788" s="1058"/>
      <c r="GZ788" s="1058"/>
      <c r="HA788" s="1058"/>
      <c r="HB788" s="1058"/>
      <c r="HC788" s="1058"/>
      <c r="HD788" s="1058"/>
      <c r="HE788" s="1058"/>
      <c r="HF788" s="1058"/>
      <c r="HG788" s="1058"/>
      <c r="HH788" s="1058"/>
      <c r="HI788" s="1058"/>
      <c r="HJ788" s="1058"/>
      <c r="HK788" s="1058"/>
      <c r="HL788" s="1058"/>
      <c r="HM788" s="1058"/>
      <c r="HN788" s="1058"/>
      <c r="HO788" s="1058"/>
      <c r="HP788" s="1058"/>
      <c r="HQ788" s="1058"/>
      <c r="HR788" s="1058"/>
      <c r="HS788" s="1058"/>
      <c r="HT788" s="1058"/>
      <c r="HU788" s="1058"/>
      <c r="HV788" s="1058"/>
      <c r="HW788" s="1058"/>
      <c r="HX788" s="1058"/>
      <c r="HY788" s="1058"/>
      <c r="HZ788" s="1058"/>
      <c r="IA788" s="1058"/>
      <c r="IB788" s="1058"/>
      <c r="IC788" s="1058"/>
      <c r="ID788" s="1058"/>
      <c r="IE788" s="1058"/>
      <c r="IF788" s="1058"/>
      <c r="IG788" s="1058"/>
      <c r="IH788" s="1058"/>
      <c r="II788" s="1058"/>
      <c r="IJ788" s="1058"/>
      <c r="IK788" s="1058"/>
      <c r="IL788" s="1058"/>
      <c r="IM788" s="1058"/>
      <c r="IN788" s="1058"/>
      <c r="IO788" s="1058"/>
      <c r="IP788" s="1058"/>
      <c r="IQ788" s="1058"/>
      <c r="IR788" s="1058"/>
    </row>
    <row r="789" spans="1:252">
      <c r="A789" s="1412"/>
      <c r="B789" s="1483"/>
      <c r="C789" s="1423"/>
      <c r="D789" s="703"/>
      <c r="E789" s="1424"/>
      <c r="F789" s="1532"/>
      <c r="G789" s="1466"/>
      <c r="H789" s="1058"/>
      <c r="I789" s="1058"/>
      <c r="J789" s="1058"/>
      <c r="K789" s="1058"/>
      <c r="L789" s="1058"/>
      <c r="M789" s="1058"/>
      <c r="N789" s="1058"/>
      <c r="O789" s="1058"/>
      <c r="P789" s="1058"/>
      <c r="Q789" s="1058"/>
      <c r="R789" s="1058"/>
      <c r="S789" s="1058"/>
      <c r="T789" s="1058"/>
      <c r="U789" s="1058"/>
      <c r="V789" s="1058"/>
      <c r="W789" s="1058"/>
      <c r="X789" s="1058"/>
      <c r="Y789" s="1058"/>
      <c r="Z789" s="1058"/>
      <c r="AA789" s="1058"/>
      <c r="AB789" s="1058"/>
      <c r="AC789" s="1058"/>
      <c r="AD789" s="1058"/>
      <c r="AE789" s="1058"/>
      <c r="AF789" s="1058"/>
      <c r="AG789" s="1058"/>
      <c r="AH789" s="1058"/>
      <c r="AI789" s="1058"/>
      <c r="AJ789" s="1058"/>
      <c r="AK789" s="1058"/>
      <c r="AL789" s="1058"/>
      <c r="AM789" s="1058"/>
      <c r="AN789" s="1058"/>
      <c r="AO789" s="1058"/>
      <c r="AP789" s="1058"/>
      <c r="AQ789" s="1058"/>
      <c r="AR789" s="1058"/>
      <c r="AS789" s="1058"/>
      <c r="AT789" s="1058"/>
      <c r="AU789" s="1058"/>
      <c r="AV789" s="1058"/>
      <c r="AW789" s="1058"/>
      <c r="AX789" s="1058"/>
      <c r="AY789" s="1058"/>
      <c r="AZ789" s="1058"/>
      <c r="BA789" s="1058"/>
      <c r="BB789" s="1058"/>
      <c r="BC789" s="1058"/>
      <c r="BD789" s="1058"/>
      <c r="BE789" s="1058"/>
      <c r="BF789" s="1058"/>
      <c r="BG789" s="1058"/>
      <c r="BH789" s="1058"/>
      <c r="BI789" s="1058"/>
      <c r="BJ789" s="1058"/>
      <c r="BK789" s="1058"/>
      <c r="BL789" s="1058"/>
      <c r="BM789" s="1058"/>
      <c r="BN789" s="1058"/>
      <c r="BO789" s="1058"/>
      <c r="BP789" s="1058"/>
      <c r="BQ789" s="1058"/>
      <c r="BR789" s="1058"/>
      <c r="BS789" s="1058"/>
      <c r="BT789" s="1058"/>
      <c r="BU789" s="1058"/>
      <c r="BV789" s="1058"/>
      <c r="BW789" s="1058"/>
      <c r="BX789" s="1058"/>
      <c r="BY789" s="1058"/>
      <c r="BZ789" s="1058"/>
      <c r="CA789" s="1058"/>
      <c r="CB789" s="1058"/>
      <c r="CC789" s="1058"/>
      <c r="CD789" s="1058"/>
      <c r="CE789" s="1058"/>
      <c r="CF789" s="1058"/>
      <c r="CG789" s="1058"/>
      <c r="CH789" s="1058"/>
      <c r="CI789" s="1058"/>
      <c r="CJ789" s="1058"/>
      <c r="CK789" s="1058"/>
      <c r="CL789" s="1058"/>
      <c r="CM789" s="1058"/>
      <c r="CN789" s="1058"/>
      <c r="CO789" s="1058"/>
      <c r="CP789" s="1058"/>
      <c r="CQ789" s="1058"/>
      <c r="CR789" s="1058"/>
      <c r="CS789" s="1058"/>
      <c r="CT789" s="1058"/>
      <c r="CU789" s="1058"/>
      <c r="CV789" s="1058"/>
      <c r="CW789" s="1058"/>
      <c r="CX789" s="1058"/>
      <c r="CY789" s="1058"/>
      <c r="CZ789" s="1058"/>
      <c r="DA789" s="1058"/>
      <c r="DB789" s="1058"/>
      <c r="DC789" s="1058"/>
      <c r="DD789" s="1058"/>
      <c r="DE789" s="1058"/>
      <c r="DF789" s="1058"/>
      <c r="DG789" s="1058"/>
      <c r="DH789" s="1058"/>
      <c r="DI789" s="1058"/>
      <c r="DJ789" s="1058"/>
      <c r="DK789" s="1058"/>
      <c r="DL789" s="1058"/>
      <c r="DM789" s="1058"/>
      <c r="DN789" s="1058"/>
      <c r="DO789" s="1058"/>
      <c r="DP789" s="1058"/>
      <c r="DQ789" s="1058"/>
      <c r="DR789" s="1058"/>
      <c r="DS789" s="1058"/>
      <c r="DT789" s="1058"/>
      <c r="DU789" s="1058"/>
      <c r="DV789" s="1058"/>
      <c r="DW789" s="1058"/>
      <c r="DX789" s="1058"/>
      <c r="DY789" s="1058"/>
      <c r="DZ789" s="1058"/>
      <c r="EA789" s="1058"/>
      <c r="EB789" s="1058"/>
      <c r="EC789" s="1058"/>
      <c r="ED789" s="1058"/>
      <c r="EE789" s="1058"/>
      <c r="EF789" s="1058"/>
      <c r="EG789" s="1058"/>
      <c r="EH789" s="1058"/>
      <c r="EI789" s="1058"/>
      <c r="EJ789" s="1058"/>
      <c r="EK789" s="1058"/>
      <c r="EL789" s="1058"/>
      <c r="EM789" s="1058"/>
      <c r="EN789" s="1058"/>
      <c r="EO789" s="1058"/>
      <c r="EP789" s="1058"/>
      <c r="EQ789" s="1058"/>
      <c r="ER789" s="1058"/>
      <c r="ES789" s="1058"/>
      <c r="ET789" s="1058"/>
      <c r="EU789" s="1058"/>
      <c r="EV789" s="1058"/>
      <c r="EW789" s="1058"/>
      <c r="EX789" s="1058"/>
      <c r="EY789" s="1058"/>
      <c r="EZ789" s="1058"/>
      <c r="FA789" s="1058"/>
      <c r="FB789" s="1058"/>
      <c r="FC789" s="1058"/>
      <c r="FD789" s="1058"/>
      <c r="FE789" s="1058"/>
      <c r="FF789" s="1058"/>
      <c r="FG789" s="1058"/>
      <c r="FH789" s="1058"/>
      <c r="FI789" s="1058"/>
      <c r="FJ789" s="1058"/>
      <c r="FK789" s="1058"/>
      <c r="FL789" s="1058"/>
      <c r="FM789" s="1058"/>
      <c r="FN789" s="1058"/>
      <c r="FO789" s="1058"/>
      <c r="FP789" s="1058"/>
      <c r="FQ789" s="1058"/>
      <c r="FR789" s="1058"/>
      <c r="FS789" s="1058"/>
      <c r="FT789" s="1058"/>
      <c r="FU789" s="1058"/>
      <c r="FV789" s="1058"/>
      <c r="FW789" s="1058"/>
      <c r="FX789" s="1058"/>
      <c r="FY789" s="1058"/>
      <c r="FZ789" s="1058"/>
      <c r="GA789" s="1058"/>
      <c r="GB789" s="1058"/>
      <c r="GC789" s="1058"/>
      <c r="GD789" s="1058"/>
      <c r="GE789" s="1058"/>
      <c r="GF789" s="1058"/>
      <c r="GG789" s="1058"/>
      <c r="GH789" s="1058"/>
      <c r="GI789" s="1058"/>
      <c r="GJ789" s="1058"/>
      <c r="GK789" s="1058"/>
      <c r="GL789" s="1058"/>
      <c r="GM789" s="1058"/>
      <c r="GN789" s="1058"/>
      <c r="GO789" s="1058"/>
      <c r="GP789" s="1058"/>
      <c r="GQ789" s="1058"/>
      <c r="GR789" s="1058"/>
      <c r="GS789" s="1058"/>
      <c r="GT789" s="1058"/>
      <c r="GU789" s="1058"/>
      <c r="GV789" s="1058"/>
      <c r="GW789" s="1058"/>
      <c r="GX789" s="1058"/>
      <c r="GY789" s="1058"/>
      <c r="GZ789" s="1058"/>
      <c r="HA789" s="1058"/>
      <c r="HB789" s="1058"/>
      <c r="HC789" s="1058"/>
      <c r="HD789" s="1058"/>
      <c r="HE789" s="1058"/>
      <c r="HF789" s="1058"/>
      <c r="HG789" s="1058"/>
      <c r="HH789" s="1058"/>
      <c r="HI789" s="1058"/>
      <c r="HJ789" s="1058"/>
      <c r="HK789" s="1058"/>
      <c r="HL789" s="1058"/>
      <c r="HM789" s="1058"/>
      <c r="HN789" s="1058"/>
      <c r="HO789" s="1058"/>
      <c r="HP789" s="1058"/>
      <c r="HQ789" s="1058"/>
      <c r="HR789" s="1058"/>
      <c r="HS789" s="1058"/>
      <c r="HT789" s="1058"/>
      <c r="HU789" s="1058"/>
      <c r="HV789" s="1058"/>
      <c r="HW789" s="1058"/>
      <c r="HX789" s="1058"/>
      <c r="HY789" s="1058"/>
      <c r="HZ789" s="1058"/>
      <c r="IA789" s="1058"/>
      <c r="IB789" s="1058"/>
      <c r="IC789" s="1058"/>
      <c r="ID789" s="1058"/>
      <c r="IE789" s="1058"/>
      <c r="IF789" s="1058"/>
      <c r="IG789" s="1058"/>
      <c r="IH789" s="1058"/>
      <c r="II789" s="1058"/>
      <c r="IJ789" s="1058"/>
      <c r="IK789" s="1058"/>
      <c r="IL789" s="1058"/>
      <c r="IM789" s="1058"/>
      <c r="IN789" s="1058"/>
      <c r="IO789" s="1058"/>
      <c r="IP789" s="1058"/>
      <c r="IQ789" s="1058"/>
      <c r="IR789" s="1058"/>
    </row>
    <row r="790" spans="1:252" ht="51">
      <c r="A790" s="1439" t="s">
        <v>33</v>
      </c>
      <c r="B790" s="1440" t="s">
        <v>1508</v>
      </c>
      <c r="C790" s="1419"/>
      <c r="D790" s="703"/>
      <c r="E790" s="1424"/>
      <c r="F790" s="1532"/>
      <c r="G790" s="1466"/>
      <c r="H790" s="1058"/>
      <c r="I790" s="1058"/>
      <c r="J790" s="1058"/>
      <c r="K790" s="1058"/>
      <c r="L790" s="1058"/>
      <c r="M790" s="1058"/>
      <c r="N790" s="1058"/>
      <c r="O790" s="1058"/>
      <c r="P790" s="1058"/>
      <c r="Q790" s="1058"/>
      <c r="R790" s="1058"/>
      <c r="S790" s="1058"/>
      <c r="T790" s="1058"/>
      <c r="U790" s="1058"/>
      <c r="V790" s="1058"/>
      <c r="W790" s="1058"/>
      <c r="X790" s="1058"/>
      <c r="Y790" s="1058"/>
      <c r="Z790" s="1058"/>
      <c r="AA790" s="1058"/>
      <c r="AB790" s="1058"/>
      <c r="AC790" s="1058"/>
      <c r="AD790" s="1058"/>
      <c r="AE790" s="1058"/>
      <c r="AF790" s="1058"/>
      <c r="AG790" s="1058"/>
      <c r="AH790" s="1058"/>
      <c r="AI790" s="1058"/>
      <c r="AJ790" s="1058"/>
      <c r="AK790" s="1058"/>
      <c r="AL790" s="1058"/>
      <c r="AM790" s="1058"/>
      <c r="AN790" s="1058"/>
      <c r="AO790" s="1058"/>
      <c r="AP790" s="1058"/>
      <c r="AQ790" s="1058"/>
      <c r="AR790" s="1058"/>
      <c r="AS790" s="1058"/>
      <c r="AT790" s="1058"/>
      <c r="AU790" s="1058"/>
      <c r="AV790" s="1058"/>
      <c r="AW790" s="1058"/>
      <c r="AX790" s="1058"/>
      <c r="AY790" s="1058"/>
      <c r="AZ790" s="1058"/>
      <c r="BA790" s="1058"/>
      <c r="BB790" s="1058"/>
      <c r="BC790" s="1058"/>
      <c r="BD790" s="1058"/>
      <c r="BE790" s="1058"/>
      <c r="BF790" s="1058"/>
      <c r="BG790" s="1058"/>
      <c r="BH790" s="1058"/>
      <c r="BI790" s="1058"/>
      <c r="BJ790" s="1058"/>
      <c r="BK790" s="1058"/>
      <c r="BL790" s="1058"/>
      <c r="BM790" s="1058"/>
      <c r="BN790" s="1058"/>
      <c r="BO790" s="1058"/>
      <c r="BP790" s="1058"/>
      <c r="BQ790" s="1058"/>
      <c r="BR790" s="1058"/>
      <c r="BS790" s="1058"/>
      <c r="BT790" s="1058"/>
      <c r="BU790" s="1058"/>
      <c r="BV790" s="1058"/>
      <c r="BW790" s="1058"/>
      <c r="BX790" s="1058"/>
      <c r="BY790" s="1058"/>
      <c r="BZ790" s="1058"/>
      <c r="CA790" s="1058"/>
      <c r="CB790" s="1058"/>
      <c r="CC790" s="1058"/>
      <c r="CD790" s="1058"/>
      <c r="CE790" s="1058"/>
      <c r="CF790" s="1058"/>
      <c r="CG790" s="1058"/>
      <c r="CH790" s="1058"/>
      <c r="CI790" s="1058"/>
      <c r="CJ790" s="1058"/>
      <c r="CK790" s="1058"/>
      <c r="CL790" s="1058"/>
      <c r="CM790" s="1058"/>
      <c r="CN790" s="1058"/>
      <c r="CO790" s="1058"/>
      <c r="CP790" s="1058"/>
      <c r="CQ790" s="1058"/>
      <c r="CR790" s="1058"/>
      <c r="CS790" s="1058"/>
      <c r="CT790" s="1058"/>
      <c r="CU790" s="1058"/>
      <c r="CV790" s="1058"/>
      <c r="CW790" s="1058"/>
      <c r="CX790" s="1058"/>
      <c r="CY790" s="1058"/>
      <c r="CZ790" s="1058"/>
      <c r="DA790" s="1058"/>
      <c r="DB790" s="1058"/>
      <c r="DC790" s="1058"/>
      <c r="DD790" s="1058"/>
      <c r="DE790" s="1058"/>
      <c r="DF790" s="1058"/>
      <c r="DG790" s="1058"/>
      <c r="DH790" s="1058"/>
      <c r="DI790" s="1058"/>
      <c r="DJ790" s="1058"/>
      <c r="DK790" s="1058"/>
      <c r="DL790" s="1058"/>
      <c r="DM790" s="1058"/>
      <c r="DN790" s="1058"/>
      <c r="DO790" s="1058"/>
      <c r="DP790" s="1058"/>
      <c r="DQ790" s="1058"/>
      <c r="DR790" s="1058"/>
      <c r="DS790" s="1058"/>
      <c r="DT790" s="1058"/>
      <c r="DU790" s="1058"/>
      <c r="DV790" s="1058"/>
      <c r="DW790" s="1058"/>
      <c r="DX790" s="1058"/>
      <c r="DY790" s="1058"/>
      <c r="DZ790" s="1058"/>
      <c r="EA790" s="1058"/>
      <c r="EB790" s="1058"/>
      <c r="EC790" s="1058"/>
      <c r="ED790" s="1058"/>
      <c r="EE790" s="1058"/>
      <c r="EF790" s="1058"/>
      <c r="EG790" s="1058"/>
      <c r="EH790" s="1058"/>
      <c r="EI790" s="1058"/>
      <c r="EJ790" s="1058"/>
      <c r="EK790" s="1058"/>
      <c r="EL790" s="1058"/>
      <c r="EM790" s="1058"/>
      <c r="EN790" s="1058"/>
      <c r="EO790" s="1058"/>
      <c r="EP790" s="1058"/>
      <c r="EQ790" s="1058"/>
      <c r="ER790" s="1058"/>
      <c r="ES790" s="1058"/>
      <c r="ET790" s="1058"/>
      <c r="EU790" s="1058"/>
      <c r="EV790" s="1058"/>
      <c r="EW790" s="1058"/>
      <c r="EX790" s="1058"/>
      <c r="EY790" s="1058"/>
      <c r="EZ790" s="1058"/>
      <c r="FA790" s="1058"/>
      <c r="FB790" s="1058"/>
      <c r="FC790" s="1058"/>
      <c r="FD790" s="1058"/>
      <c r="FE790" s="1058"/>
      <c r="FF790" s="1058"/>
      <c r="FG790" s="1058"/>
      <c r="FH790" s="1058"/>
      <c r="FI790" s="1058"/>
      <c r="FJ790" s="1058"/>
      <c r="FK790" s="1058"/>
      <c r="FL790" s="1058"/>
      <c r="FM790" s="1058"/>
      <c r="FN790" s="1058"/>
      <c r="FO790" s="1058"/>
      <c r="FP790" s="1058"/>
      <c r="FQ790" s="1058"/>
      <c r="FR790" s="1058"/>
      <c r="FS790" s="1058"/>
      <c r="FT790" s="1058"/>
      <c r="FU790" s="1058"/>
      <c r="FV790" s="1058"/>
      <c r="FW790" s="1058"/>
      <c r="FX790" s="1058"/>
      <c r="FY790" s="1058"/>
      <c r="FZ790" s="1058"/>
      <c r="GA790" s="1058"/>
      <c r="GB790" s="1058"/>
      <c r="GC790" s="1058"/>
      <c r="GD790" s="1058"/>
      <c r="GE790" s="1058"/>
      <c r="GF790" s="1058"/>
      <c r="GG790" s="1058"/>
      <c r="GH790" s="1058"/>
      <c r="GI790" s="1058"/>
      <c r="GJ790" s="1058"/>
      <c r="GK790" s="1058"/>
      <c r="GL790" s="1058"/>
      <c r="GM790" s="1058"/>
      <c r="GN790" s="1058"/>
      <c r="GO790" s="1058"/>
      <c r="GP790" s="1058"/>
      <c r="GQ790" s="1058"/>
      <c r="GR790" s="1058"/>
      <c r="GS790" s="1058"/>
      <c r="GT790" s="1058"/>
      <c r="GU790" s="1058"/>
      <c r="GV790" s="1058"/>
      <c r="GW790" s="1058"/>
      <c r="GX790" s="1058"/>
      <c r="GY790" s="1058"/>
      <c r="GZ790" s="1058"/>
      <c r="HA790" s="1058"/>
      <c r="HB790" s="1058"/>
      <c r="HC790" s="1058"/>
      <c r="HD790" s="1058"/>
      <c r="HE790" s="1058"/>
      <c r="HF790" s="1058"/>
      <c r="HG790" s="1058"/>
      <c r="HH790" s="1058"/>
      <c r="HI790" s="1058"/>
      <c r="HJ790" s="1058"/>
      <c r="HK790" s="1058"/>
      <c r="HL790" s="1058"/>
      <c r="HM790" s="1058"/>
      <c r="HN790" s="1058"/>
      <c r="HO790" s="1058"/>
      <c r="HP790" s="1058"/>
      <c r="HQ790" s="1058"/>
      <c r="HR790" s="1058"/>
      <c r="HS790" s="1058"/>
      <c r="HT790" s="1058"/>
      <c r="HU790" s="1058"/>
      <c r="HV790" s="1058"/>
      <c r="HW790" s="1058"/>
      <c r="HX790" s="1058"/>
      <c r="HY790" s="1058"/>
      <c r="HZ790" s="1058"/>
      <c r="IA790" s="1058"/>
      <c r="IB790" s="1058"/>
      <c r="IC790" s="1058"/>
      <c r="ID790" s="1058"/>
      <c r="IE790" s="1058"/>
      <c r="IF790" s="1058"/>
      <c r="IG790" s="1058"/>
      <c r="IH790" s="1058"/>
      <c r="II790" s="1058"/>
      <c r="IJ790" s="1058"/>
      <c r="IK790" s="1058"/>
      <c r="IL790" s="1058"/>
      <c r="IM790" s="1058"/>
      <c r="IN790" s="1058"/>
      <c r="IO790" s="1058"/>
      <c r="IP790" s="1058"/>
      <c r="IQ790" s="1058"/>
      <c r="IR790" s="1058"/>
    </row>
    <row r="791" spans="1:252">
      <c r="A791" s="1421"/>
      <c r="B791" s="1440" t="s">
        <v>1507</v>
      </c>
      <c r="C791" s="1419"/>
      <c r="D791" s="1441" t="s">
        <v>216</v>
      </c>
      <c r="E791" s="1424">
        <v>13</v>
      </c>
      <c r="F791" s="1528"/>
      <c r="G791" s="1230">
        <f>+F791*E791</f>
        <v>0</v>
      </c>
      <c r="H791" s="1058"/>
      <c r="I791" s="1058"/>
      <c r="J791" s="1058"/>
      <c r="K791" s="1058"/>
      <c r="L791" s="1058"/>
      <c r="M791" s="1058"/>
      <c r="N791" s="1058"/>
      <c r="O791" s="1058"/>
      <c r="P791" s="1058"/>
      <c r="Q791" s="1058"/>
      <c r="R791" s="1058"/>
      <c r="S791" s="1058"/>
      <c r="T791" s="1058"/>
      <c r="U791" s="1058"/>
      <c r="V791" s="1058"/>
      <c r="W791" s="1058"/>
      <c r="X791" s="1058"/>
      <c r="Y791" s="1058"/>
      <c r="Z791" s="1058"/>
      <c r="AA791" s="1058"/>
      <c r="AB791" s="1058"/>
      <c r="AC791" s="1058"/>
      <c r="AD791" s="1058"/>
      <c r="AE791" s="1058"/>
      <c r="AF791" s="1058"/>
      <c r="AG791" s="1058"/>
      <c r="AH791" s="1058"/>
      <c r="AI791" s="1058"/>
      <c r="AJ791" s="1058"/>
      <c r="AK791" s="1058"/>
      <c r="AL791" s="1058"/>
      <c r="AM791" s="1058"/>
      <c r="AN791" s="1058"/>
      <c r="AO791" s="1058"/>
      <c r="AP791" s="1058"/>
      <c r="AQ791" s="1058"/>
      <c r="AR791" s="1058"/>
      <c r="AS791" s="1058"/>
      <c r="AT791" s="1058"/>
      <c r="AU791" s="1058"/>
      <c r="AV791" s="1058"/>
      <c r="AW791" s="1058"/>
      <c r="AX791" s="1058"/>
      <c r="AY791" s="1058"/>
      <c r="AZ791" s="1058"/>
      <c r="BA791" s="1058"/>
      <c r="BB791" s="1058"/>
      <c r="BC791" s="1058"/>
      <c r="BD791" s="1058"/>
      <c r="BE791" s="1058"/>
      <c r="BF791" s="1058"/>
      <c r="BG791" s="1058"/>
      <c r="BH791" s="1058"/>
      <c r="BI791" s="1058"/>
      <c r="BJ791" s="1058"/>
      <c r="BK791" s="1058"/>
      <c r="BL791" s="1058"/>
      <c r="BM791" s="1058"/>
      <c r="BN791" s="1058"/>
      <c r="BO791" s="1058"/>
      <c r="BP791" s="1058"/>
      <c r="BQ791" s="1058"/>
      <c r="BR791" s="1058"/>
      <c r="BS791" s="1058"/>
      <c r="BT791" s="1058"/>
      <c r="BU791" s="1058"/>
      <c r="BV791" s="1058"/>
      <c r="BW791" s="1058"/>
      <c r="BX791" s="1058"/>
      <c r="BY791" s="1058"/>
      <c r="BZ791" s="1058"/>
      <c r="CA791" s="1058"/>
      <c r="CB791" s="1058"/>
      <c r="CC791" s="1058"/>
      <c r="CD791" s="1058"/>
      <c r="CE791" s="1058"/>
      <c r="CF791" s="1058"/>
      <c r="CG791" s="1058"/>
      <c r="CH791" s="1058"/>
      <c r="CI791" s="1058"/>
      <c r="CJ791" s="1058"/>
      <c r="CK791" s="1058"/>
      <c r="CL791" s="1058"/>
      <c r="CM791" s="1058"/>
      <c r="CN791" s="1058"/>
      <c r="CO791" s="1058"/>
      <c r="CP791" s="1058"/>
      <c r="CQ791" s="1058"/>
      <c r="CR791" s="1058"/>
      <c r="CS791" s="1058"/>
      <c r="CT791" s="1058"/>
      <c r="CU791" s="1058"/>
      <c r="CV791" s="1058"/>
      <c r="CW791" s="1058"/>
      <c r="CX791" s="1058"/>
      <c r="CY791" s="1058"/>
      <c r="CZ791" s="1058"/>
      <c r="DA791" s="1058"/>
      <c r="DB791" s="1058"/>
      <c r="DC791" s="1058"/>
      <c r="DD791" s="1058"/>
      <c r="DE791" s="1058"/>
      <c r="DF791" s="1058"/>
      <c r="DG791" s="1058"/>
      <c r="DH791" s="1058"/>
      <c r="DI791" s="1058"/>
      <c r="DJ791" s="1058"/>
      <c r="DK791" s="1058"/>
      <c r="DL791" s="1058"/>
      <c r="DM791" s="1058"/>
      <c r="DN791" s="1058"/>
      <c r="DO791" s="1058"/>
      <c r="DP791" s="1058"/>
      <c r="DQ791" s="1058"/>
      <c r="DR791" s="1058"/>
      <c r="DS791" s="1058"/>
      <c r="DT791" s="1058"/>
      <c r="DU791" s="1058"/>
      <c r="DV791" s="1058"/>
      <c r="DW791" s="1058"/>
      <c r="DX791" s="1058"/>
      <c r="DY791" s="1058"/>
      <c r="DZ791" s="1058"/>
      <c r="EA791" s="1058"/>
      <c r="EB791" s="1058"/>
      <c r="EC791" s="1058"/>
      <c r="ED791" s="1058"/>
      <c r="EE791" s="1058"/>
      <c r="EF791" s="1058"/>
      <c r="EG791" s="1058"/>
      <c r="EH791" s="1058"/>
      <c r="EI791" s="1058"/>
      <c r="EJ791" s="1058"/>
      <c r="EK791" s="1058"/>
      <c r="EL791" s="1058"/>
      <c r="EM791" s="1058"/>
      <c r="EN791" s="1058"/>
      <c r="EO791" s="1058"/>
      <c r="EP791" s="1058"/>
      <c r="EQ791" s="1058"/>
      <c r="ER791" s="1058"/>
      <c r="ES791" s="1058"/>
      <c r="ET791" s="1058"/>
      <c r="EU791" s="1058"/>
      <c r="EV791" s="1058"/>
      <c r="EW791" s="1058"/>
      <c r="EX791" s="1058"/>
      <c r="EY791" s="1058"/>
      <c r="EZ791" s="1058"/>
      <c r="FA791" s="1058"/>
      <c r="FB791" s="1058"/>
      <c r="FC791" s="1058"/>
      <c r="FD791" s="1058"/>
      <c r="FE791" s="1058"/>
      <c r="FF791" s="1058"/>
      <c r="FG791" s="1058"/>
      <c r="FH791" s="1058"/>
      <c r="FI791" s="1058"/>
      <c r="FJ791" s="1058"/>
      <c r="FK791" s="1058"/>
      <c r="FL791" s="1058"/>
      <c r="FM791" s="1058"/>
      <c r="FN791" s="1058"/>
      <c r="FO791" s="1058"/>
      <c r="FP791" s="1058"/>
      <c r="FQ791" s="1058"/>
      <c r="FR791" s="1058"/>
      <c r="FS791" s="1058"/>
      <c r="FT791" s="1058"/>
      <c r="FU791" s="1058"/>
      <c r="FV791" s="1058"/>
      <c r="FW791" s="1058"/>
      <c r="FX791" s="1058"/>
      <c r="FY791" s="1058"/>
      <c r="FZ791" s="1058"/>
      <c r="GA791" s="1058"/>
      <c r="GB791" s="1058"/>
      <c r="GC791" s="1058"/>
      <c r="GD791" s="1058"/>
      <c r="GE791" s="1058"/>
      <c r="GF791" s="1058"/>
      <c r="GG791" s="1058"/>
      <c r="GH791" s="1058"/>
      <c r="GI791" s="1058"/>
      <c r="GJ791" s="1058"/>
      <c r="GK791" s="1058"/>
      <c r="GL791" s="1058"/>
      <c r="GM791" s="1058"/>
      <c r="GN791" s="1058"/>
      <c r="GO791" s="1058"/>
      <c r="GP791" s="1058"/>
      <c r="GQ791" s="1058"/>
      <c r="GR791" s="1058"/>
      <c r="GS791" s="1058"/>
      <c r="GT791" s="1058"/>
      <c r="GU791" s="1058"/>
      <c r="GV791" s="1058"/>
      <c r="GW791" s="1058"/>
      <c r="GX791" s="1058"/>
      <c r="GY791" s="1058"/>
      <c r="GZ791" s="1058"/>
      <c r="HA791" s="1058"/>
      <c r="HB791" s="1058"/>
      <c r="HC791" s="1058"/>
      <c r="HD791" s="1058"/>
      <c r="HE791" s="1058"/>
      <c r="HF791" s="1058"/>
      <c r="HG791" s="1058"/>
      <c r="HH791" s="1058"/>
      <c r="HI791" s="1058"/>
      <c r="HJ791" s="1058"/>
      <c r="HK791" s="1058"/>
      <c r="HL791" s="1058"/>
      <c r="HM791" s="1058"/>
      <c r="HN791" s="1058"/>
      <c r="HO791" s="1058"/>
      <c r="HP791" s="1058"/>
      <c r="HQ791" s="1058"/>
      <c r="HR791" s="1058"/>
      <c r="HS791" s="1058"/>
      <c r="HT791" s="1058"/>
      <c r="HU791" s="1058"/>
      <c r="HV791" s="1058"/>
      <c r="HW791" s="1058"/>
      <c r="HX791" s="1058"/>
      <c r="HY791" s="1058"/>
      <c r="HZ791" s="1058"/>
      <c r="IA791" s="1058"/>
      <c r="IB791" s="1058"/>
      <c r="IC791" s="1058"/>
      <c r="ID791" s="1058"/>
      <c r="IE791" s="1058"/>
      <c r="IF791" s="1058"/>
      <c r="IG791" s="1058"/>
      <c r="IH791" s="1058"/>
      <c r="II791" s="1058"/>
      <c r="IJ791" s="1058"/>
      <c r="IK791" s="1058"/>
      <c r="IL791" s="1058"/>
      <c r="IM791" s="1058"/>
      <c r="IN791" s="1058"/>
      <c r="IO791" s="1058"/>
      <c r="IP791" s="1058"/>
      <c r="IQ791" s="1058"/>
      <c r="IR791" s="1058"/>
    </row>
    <row r="792" spans="1:252">
      <c r="A792" s="1421"/>
      <c r="B792" s="1440" t="s">
        <v>1506</v>
      </c>
      <c r="C792" s="1419"/>
      <c r="D792" s="1441" t="s">
        <v>216</v>
      </c>
      <c r="E792" s="1424">
        <v>30</v>
      </c>
      <c r="F792" s="1528"/>
      <c r="G792" s="1230">
        <f>+F792*E792</f>
        <v>0</v>
      </c>
      <c r="H792" s="1058"/>
      <c r="I792" s="1058"/>
      <c r="J792" s="1058"/>
      <c r="K792" s="1058"/>
      <c r="L792" s="1058"/>
      <c r="M792" s="1058"/>
      <c r="N792" s="1058"/>
      <c r="O792" s="1058"/>
      <c r="P792" s="1058"/>
      <c r="Q792" s="1058"/>
      <c r="R792" s="1058"/>
      <c r="S792" s="1058"/>
      <c r="T792" s="1058"/>
      <c r="U792" s="1058"/>
      <c r="V792" s="1058"/>
      <c r="W792" s="1058"/>
      <c r="X792" s="1058"/>
      <c r="Y792" s="1058"/>
      <c r="Z792" s="1058"/>
      <c r="AA792" s="1058"/>
      <c r="AB792" s="1058"/>
      <c r="AC792" s="1058"/>
      <c r="AD792" s="1058"/>
      <c r="AE792" s="1058"/>
      <c r="AF792" s="1058"/>
      <c r="AG792" s="1058"/>
      <c r="AH792" s="1058"/>
      <c r="AI792" s="1058"/>
      <c r="AJ792" s="1058"/>
      <c r="AK792" s="1058"/>
      <c r="AL792" s="1058"/>
      <c r="AM792" s="1058"/>
      <c r="AN792" s="1058"/>
      <c r="AO792" s="1058"/>
      <c r="AP792" s="1058"/>
      <c r="AQ792" s="1058"/>
      <c r="AR792" s="1058"/>
      <c r="AS792" s="1058"/>
      <c r="AT792" s="1058"/>
      <c r="AU792" s="1058"/>
      <c r="AV792" s="1058"/>
      <c r="AW792" s="1058"/>
      <c r="AX792" s="1058"/>
      <c r="AY792" s="1058"/>
      <c r="AZ792" s="1058"/>
      <c r="BA792" s="1058"/>
      <c r="BB792" s="1058"/>
      <c r="BC792" s="1058"/>
      <c r="BD792" s="1058"/>
      <c r="BE792" s="1058"/>
      <c r="BF792" s="1058"/>
      <c r="BG792" s="1058"/>
      <c r="BH792" s="1058"/>
      <c r="BI792" s="1058"/>
      <c r="BJ792" s="1058"/>
      <c r="BK792" s="1058"/>
      <c r="BL792" s="1058"/>
      <c r="BM792" s="1058"/>
      <c r="BN792" s="1058"/>
      <c r="BO792" s="1058"/>
      <c r="BP792" s="1058"/>
      <c r="BQ792" s="1058"/>
      <c r="BR792" s="1058"/>
      <c r="BS792" s="1058"/>
      <c r="BT792" s="1058"/>
      <c r="BU792" s="1058"/>
      <c r="BV792" s="1058"/>
      <c r="BW792" s="1058"/>
      <c r="BX792" s="1058"/>
      <c r="BY792" s="1058"/>
      <c r="BZ792" s="1058"/>
      <c r="CA792" s="1058"/>
      <c r="CB792" s="1058"/>
      <c r="CC792" s="1058"/>
      <c r="CD792" s="1058"/>
      <c r="CE792" s="1058"/>
      <c r="CF792" s="1058"/>
      <c r="CG792" s="1058"/>
      <c r="CH792" s="1058"/>
      <c r="CI792" s="1058"/>
      <c r="CJ792" s="1058"/>
      <c r="CK792" s="1058"/>
      <c r="CL792" s="1058"/>
      <c r="CM792" s="1058"/>
      <c r="CN792" s="1058"/>
      <c r="CO792" s="1058"/>
      <c r="CP792" s="1058"/>
      <c r="CQ792" s="1058"/>
      <c r="CR792" s="1058"/>
      <c r="CS792" s="1058"/>
      <c r="CT792" s="1058"/>
      <c r="CU792" s="1058"/>
      <c r="CV792" s="1058"/>
      <c r="CW792" s="1058"/>
      <c r="CX792" s="1058"/>
      <c r="CY792" s="1058"/>
      <c r="CZ792" s="1058"/>
      <c r="DA792" s="1058"/>
      <c r="DB792" s="1058"/>
      <c r="DC792" s="1058"/>
      <c r="DD792" s="1058"/>
      <c r="DE792" s="1058"/>
      <c r="DF792" s="1058"/>
      <c r="DG792" s="1058"/>
      <c r="DH792" s="1058"/>
      <c r="DI792" s="1058"/>
      <c r="DJ792" s="1058"/>
      <c r="DK792" s="1058"/>
      <c r="DL792" s="1058"/>
      <c r="DM792" s="1058"/>
      <c r="DN792" s="1058"/>
      <c r="DO792" s="1058"/>
      <c r="DP792" s="1058"/>
      <c r="DQ792" s="1058"/>
      <c r="DR792" s="1058"/>
      <c r="DS792" s="1058"/>
      <c r="DT792" s="1058"/>
      <c r="DU792" s="1058"/>
      <c r="DV792" s="1058"/>
      <c r="DW792" s="1058"/>
      <c r="DX792" s="1058"/>
      <c r="DY792" s="1058"/>
      <c r="DZ792" s="1058"/>
      <c r="EA792" s="1058"/>
      <c r="EB792" s="1058"/>
      <c r="EC792" s="1058"/>
      <c r="ED792" s="1058"/>
      <c r="EE792" s="1058"/>
      <c r="EF792" s="1058"/>
      <c r="EG792" s="1058"/>
      <c r="EH792" s="1058"/>
      <c r="EI792" s="1058"/>
      <c r="EJ792" s="1058"/>
      <c r="EK792" s="1058"/>
      <c r="EL792" s="1058"/>
      <c r="EM792" s="1058"/>
      <c r="EN792" s="1058"/>
      <c r="EO792" s="1058"/>
      <c r="EP792" s="1058"/>
      <c r="EQ792" s="1058"/>
      <c r="ER792" s="1058"/>
      <c r="ES792" s="1058"/>
      <c r="ET792" s="1058"/>
      <c r="EU792" s="1058"/>
      <c r="EV792" s="1058"/>
      <c r="EW792" s="1058"/>
      <c r="EX792" s="1058"/>
      <c r="EY792" s="1058"/>
      <c r="EZ792" s="1058"/>
      <c r="FA792" s="1058"/>
      <c r="FB792" s="1058"/>
      <c r="FC792" s="1058"/>
      <c r="FD792" s="1058"/>
      <c r="FE792" s="1058"/>
      <c r="FF792" s="1058"/>
      <c r="FG792" s="1058"/>
      <c r="FH792" s="1058"/>
      <c r="FI792" s="1058"/>
      <c r="FJ792" s="1058"/>
      <c r="FK792" s="1058"/>
      <c r="FL792" s="1058"/>
      <c r="FM792" s="1058"/>
      <c r="FN792" s="1058"/>
      <c r="FO792" s="1058"/>
      <c r="FP792" s="1058"/>
      <c r="FQ792" s="1058"/>
      <c r="FR792" s="1058"/>
      <c r="FS792" s="1058"/>
      <c r="FT792" s="1058"/>
      <c r="FU792" s="1058"/>
      <c r="FV792" s="1058"/>
      <c r="FW792" s="1058"/>
      <c r="FX792" s="1058"/>
      <c r="FY792" s="1058"/>
      <c r="FZ792" s="1058"/>
      <c r="GA792" s="1058"/>
      <c r="GB792" s="1058"/>
      <c r="GC792" s="1058"/>
      <c r="GD792" s="1058"/>
      <c r="GE792" s="1058"/>
      <c r="GF792" s="1058"/>
      <c r="GG792" s="1058"/>
      <c r="GH792" s="1058"/>
      <c r="GI792" s="1058"/>
      <c r="GJ792" s="1058"/>
      <c r="GK792" s="1058"/>
      <c r="GL792" s="1058"/>
      <c r="GM792" s="1058"/>
      <c r="GN792" s="1058"/>
      <c r="GO792" s="1058"/>
      <c r="GP792" s="1058"/>
      <c r="GQ792" s="1058"/>
      <c r="GR792" s="1058"/>
      <c r="GS792" s="1058"/>
      <c r="GT792" s="1058"/>
      <c r="GU792" s="1058"/>
      <c r="GV792" s="1058"/>
      <c r="GW792" s="1058"/>
      <c r="GX792" s="1058"/>
      <c r="GY792" s="1058"/>
      <c r="GZ792" s="1058"/>
      <c r="HA792" s="1058"/>
      <c r="HB792" s="1058"/>
      <c r="HC792" s="1058"/>
      <c r="HD792" s="1058"/>
      <c r="HE792" s="1058"/>
      <c r="HF792" s="1058"/>
      <c r="HG792" s="1058"/>
      <c r="HH792" s="1058"/>
      <c r="HI792" s="1058"/>
      <c r="HJ792" s="1058"/>
      <c r="HK792" s="1058"/>
      <c r="HL792" s="1058"/>
      <c r="HM792" s="1058"/>
      <c r="HN792" s="1058"/>
      <c r="HO792" s="1058"/>
      <c r="HP792" s="1058"/>
      <c r="HQ792" s="1058"/>
      <c r="HR792" s="1058"/>
      <c r="HS792" s="1058"/>
      <c r="HT792" s="1058"/>
      <c r="HU792" s="1058"/>
      <c r="HV792" s="1058"/>
      <c r="HW792" s="1058"/>
      <c r="HX792" s="1058"/>
      <c r="HY792" s="1058"/>
      <c r="HZ792" s="1058"/>
      <c r="IA792" s="1058"/>
      <c r="IB792" s="1058"/>
      <c r="IC792" s="1058"/>
      <c r="ID792" s="1058"/>
      <c r="IE792" s="1058"/>
      <c r="IF792" s="1058"/>
      <c r="IG792" s="1058"/>
      <c r="IH792" s="1058"/>
      <c r="II792" s="1058"/>
      <c r="IJ792" s="1058"/>
      <c r="IK792" s="1058"/>
      <c r="IL792" s="1058"/>
      <c r="IM792" s="1058"/>
      <c r="IN792" s="1058"/>
      <c r="IO792" s="1058"/>
      <c r="IP792" s="1058"/>
      <c r="IQ792" s="1058"/>
      <c r="IR792" s="1058"/>
    </row>
    <row r="793" spans="1:252">
      <c r="A793" s="1421"/>
      <c r="B793" s="1440" t="s">
        <v>1505</v>
      </c>
      <c r="C793" s="1419"/>
      <c r="D793" s="1441" t="s">
        <v>216</v>
      </c>
      <c r="E793" s="1424">
        <v>5</v>
      </c>
      <c r="F793" s="1528"/>
      <c r="G793" s="1230">
        <f>+F793*E793</f>
        <v>0</v>
      </c>
      <c r="H793" s="1058"/>
      <c r="I793" s="1058"/>
      <c r="J793" s="1058"/>
      <c r="K793" s="1058"/>
      <c r="L793" s="1058"/>
      <c r="M793" s="1058"/>
      <c r="N793" s="1058"/>
      <c r="O793" s="1058"/>
      <c r="P793" s="1058"/>
      <c r="Q793" s="1058"/>
      <c r="R793" s="1058"/>
      <c r="S793" s="1058"/>
      <c r="T793" s="1058"/>
      <c r="U793" s="1058"/>
      <c r="V793" s="1058"/>
      <c r="W793" s="1058"/>
      <c r="X793" s="1058"/>
      <c r="Y793" s="1058"/>
      <c r="Z793" s="1058"/>
      <c r="AA793" s="1058"/>
      <c r="AB793" s="1058"/>
      <c r="AC793" s="1058"/>
      <c r="AD793" s="1058"/>
      <c r="AE793" s="1058"/>
      <c r="AF793" s="1058"/>
      <c r="AG793" s="1058"/>
      <c r="AH793" s="1058"/>
      <c r="AI793" s="1058"/>
      <c r="AJ793" s="1058"/>
      <c r="AK793" s="1058"/>
      <c r="AL793" s="1058"/>
      <c r="AM793" s="1058"/>
      <c r="AN793" s="1058"/>
      <c r="AO793" s="1058"/>
      <c r="AP793" s="1058"/>
      <c r="AQ793" s="1058"/>
      <c r="AR793" s="1058"/>
      <c r="AS793" s="1058"/>
      <c r="AT793" s="1058"/>
      <c r="AU793" s="1058"/>
      <c r="AV793" s="1058"/>
      <c r="AW793" s="1058"/>
      <c r="AX793" s="1058"/>
      <c r="AY793" s="1058"/>
      <c r="AZ793" s="1058"/>
      <c r="BA793" s="1058"/>
      <c r="BB793" s="1058"/>
      <c r="BC793" s="1058"/>
      <c r="BD793" s="1058"/>
      <c r="BE793" s="1058"/>
      <c r="BF793" s="1058"/>
      <c r="BG793" s="1058"/>
      <c r="BH793" s="1058"/>
      <c r="BI793" s="1058"/>
      <c r="BJ793" s="1058"/>
      <c r="BK793" s="1058"/>
      <c r="BL793" s="1058"/>
      <c r="BM793" s="1058"/>
      <c r="BN793" s="1058"/>
      <c r="BO793" s="1058"/>
      <c r="BP793" s="1058"/>
      <c r="BQ793" s="1058"/>
      <c r="BR793" s="1058"/>
      <c r="BS793" s="1058"/>
      <c r="BT793" s="1058"/>
      <c r="BU793" s="1058"/>
      <c r="BV793" s="1058"/>
      <c r="BW793" s="1058"/>
      <c r="BX793" s="1058"/>
      <c r="BY793" s="1058"/>
      <c r="BZ793" s="1058"/>
      <c r="CA793" s="1058"/>
      <c r="CB793" s="1058"/>
      <c r="CC793" s="1058"/>
      <c r="CD793" s="1058"/>
      <c r="CE793" s="1058"/>
      <c r="CF793" s="1058"/>
      <c r="CG793" s="1058"/>
      <c r="CH793" s="1058"/>
      <c r="CI793" s="1058"/>
      <c r="CJ793" s="1058"/>
      <c r="CK793" s="1058"/>
      <c r="CL793" s="1058"/>
      <c r="CM793" s="1058"/>
      <c r="CN793" s="1058"/>
      <c r="CO793" s="1058"/>
      <c r="CP793" s="1058"/>
      <c r="CQ793" s="1058"/>
      <c r="CR793" s="1058"/>
      <c r="CS793" s="1058"/>
      <c r="CT793" s="1058"/>
      <c r="CU793" s="1058"/>
      <c r="CV793" s="1058"/>
      <c r="CW793" s="1058"/>
      <c r="CX793" s="1058"/>
      <c r="CY793" s="1058"/>
      <c r="CZ793" s="1058"/>
      <c r="DA793" s="1058"/>
      <c r="DB793" s="1058"/>
      <c r="DC793" s="1058"/>
      <c r="DD793" s="1058"/>
      <c r="DE793" s="1058"/>
      <c r="DF793" s="1058"/>
      <c r="DG793" s="1058"/>
      <c r="DH793" s="1058"/>
      <c r="DI793" s="1058"/>
      <c r="DJ793" s="1058"/>
      <c r="DK793" s="1058"/>
      <c r="DL793" s="1058"/>
      <c r="DM793" s="1058"/>
      <c r="DN793" s="1058"/>
      <c r="DO793" s="1058"/>
      <c r="DP793" s="1058"/>
      <c r="DQ793" s="1058"/>
      <c r="DR793" s="1058"/>
      <c r="DS793" s="1058"/>
      <c r="DT793" s="1058"/>
      <c r="DU793" s="1058"/>
      <c r="DV793" s="1058"/>
      <c r="DW793" s="1058"/>
      <c r="DX793" s="1058"/>
      <c r="DY793" s="1058"/>
      <c r="DZ793" s="1058"/>
      <c r="EA793" s="1058"/>
      <c r="EB793" s="1058"/>
      <c r="EC793" s="1058"/>
      <c r="ED793" s="1058"/>
      <c r="EE793" s="1058"/>
      <c r="EF793" s="1058"/>
      <c r="EG793" s="1058"/>
      <c r="EH793" s="1058"/>
      <c r="EI793" s="1058"/>
      <c r="EJ793" s="1058"/>
      <c r="EK793" s="1058"/>
      <c r="EL793" s="1058"/>
      <c r="EM793" s="1058"/>
      <c r="EN793" s="1058"/>
      <c r="EO793" s="1058"/>
      <c r="EP793" s="1058"/>
      <c r="EQ793" s="1058"/>
      <c r="ER793" s="1058"/>
      <c r="ES793" s="1058"/>
      <c r="ET793" s="1058"/>
      <c r="EU793" s="1058"/>
      <c r="EV793" s="1058"/>
      <c r="EW793" s="1058"/>
      <c r="EX793" s="1058"/>
      <c r="EY793" s="1058"/>
      <c r="EZ793" s="1058"/>
      <c r="FA793" s="1058"/>
      <c r="FB793" s="1058"/>
      <c r="FC793" s="1058"/>
      <c r="FD793" s="1058"/>
      <c r="FE793" s="1058"/>
      <c r="FF793" s="1058"/>
      <c r="FG793" s="1058"/>
      <c r="FH793" s="1058"/>
      <c r="FI793" s="1058"/>
      <c r="FJ793" s="1058"/>
      <c r="FK793" s="1058"/>
      <c r="FL793" s="1058"/>
      <c r="FM793" s="1058"/>
      <c r="FN793" s="1058"/>
      <c r="FO793" s="1058"/>
      <c r="FP793" s="1058"/>
      <c r="FQ793" s="1058"/>
      <c r="FR793" s="1058"/>
      <c r="FS793" s="1058"/>
      <c r="FT793" s="1058"/>
      <c r="FU793" s="1058"/>
      <c r="FV793" s="1058"/>
      <c r="FW793" s="1058"/>
      <c r="FX793" s="1058"/>
      <c r="FY793" s="1058"/>
      <c r="FZ793" s="1058"/>
      <c r="GA793" s="1058"/>
      <c r="GB793" s="1058"/>
      <c r="GC793" s="1058"/>
      <c r="GD793" s="1058"/>
      <c r="GE793" s="1058"/>
      <c r="GF793" s="1058"/>
      <c r="GG793" s="1058"/>
      <c r="GH793" s="1058"/>
      <c r="GI793" s="1058"/>
      <c r="GJ793" s="1058"/>
      <c r="GK793" s="1058"/>
      <c r="GL793" s="1058"/>
      <c r="GM793" s="1058"/>
      <c r="GN793" s="1058"/>
      <c r="GO793" s="1058"/>
      <c r="GP793" s="1058"/>
      <c r="GQ793" s="1058"/>
      <c r="GR793" s="1058"/>
      <c r="GS793" s="1058"/>
      <c r="GT793" s="1058"/>
      <c r="GU793" s="1058"/>
      <c r="GV793" s="1058"/>
      <c r="GW793" s="1058"/>
      <c r="GX793" s="1058"/>
      <c r="GY793" s="1058"/>
      <c r="GZ793" s="1058"/>
      <c r="HA793" s="1058"/>
      <c r="HB793" s="1058"/>
      <c r="HC793" s="1058"/>
      <c r="HD793" s="1058"/>
      <c r="HE793" s="1058"/>
      <c r="HF793" s="1058"/>
      <c r="HG793" s="1058"/>
      <c r="HH793" s="1058"/>
      <c r="HI793" s="1058"/>
      <c r="HJ793" s="1058"/>
      <c r="HK793" s="1058"/>
      <c r="HL793" s="1058"/>
      <c r="HM793" s="1058"/>
      <c r="HN793" s="1058"/>
      <c r="HO793" s="1058"/>
      <c r="HP793" s="1058"/>
      <c r="HQ793" s="1058"/>
      <c r="HR793" s="1058"/>
      <c r="HS793" s="1058"/>
      <c r="HT793" s="1058"/>
      <c r="HU793" s="1058"/>
      <c r="HV793" s="1058"/>
      <c r="HW793" s="1058"/>
      <c r="HX793" s="1058"/>
      <c r="HY793" s="1058"/>
      <c r="HZ793" s="1058"/>
      <c r="IA793" s="1058"/>
      <c r="IB793" s="1058"/>
      <c r="IC793" s="1058"/>
      <c r="ID793" s="1058"/>
      <c r="IE793" s="1058"/>
      <c r="IF793" s="1058"/>
      <c r="IG793" s="1058"/>
      <c r="IH793" s="1058"/>
      <c r="II793" s="1058"/>
      <c r="IJ793" s="1058"/>
      <c r="IK793" s="1058"/>
      <c r="IL793" s="1058"/>
      <c r="IM793" s="1058"/>
      <c r="IN793" s="1058"/>
      <c r="IO793" s="1058"/>
      <c r="IP793" s="1058"/>
      <c r="IQ793" s="1058"/>
      <c r="IR793" s="1058"/>
    </row>
    <row r="794" spans="1:252">
      <c r="A794" s="1421"/>
      <c r="B794" s="1430"/>
      <c r="C794" s="1419"/>
      <c r="D794" s="703"/>
      <c r="E794" s="1424"/>
      <c r="F794" s="1532"/>
      <c r="G794" s="1466"/>
      <c r="H794" s="1058"/>
      <c r="I794" s="1058"/>
      <c r="J794" s="1058"/>
      <c r="K794" s="1058"/>
      <c r="L794" s="1058"/>
      <c r="M794" s="1058"/>
      <c r="N794" s="1058"/>
      <c r="O794" s="1058"/>
      <c r="P794" s="1058"/>
      <c r="Q794" s="1058"/>
      <c r="R794" s="1058"/>
      <c r="S794" s="1058"/>
      <c r="T794" s="1058"/>
      <c r="U794" s="1058"/>
      <c r="V794" s="1058"/>
      <c r="W794" s="1058"/>
      <c r="X794" s="1058"/>
      <c r="Y794" s="1058"/>
      <c r="Z794" s="1058"/>
      <c r="AA794" s="1058"/>
      <c r="AB794" s="1058"/>
      <c r="AC794" s="1058"/>
      <c r="AD794" s="1058"/>
      <c r="AE794" s="1058"/>
      <c r="AF794" s="1058"/>
      <c r="AG794" s="1058"/>
      <c r="AH794" s="1058"/>
      <c r="AI794" s="1058"/>
      <c r="AJ794" s="1058"/>
      <c r="AK794" s="1058"/>
      <c r="AL794" s="1058"/>
      <c r="AM794" s="1058"/>
      <c r="AN794" s="1058"/>
      <c r="AO794" s="1058"/>
      <c r="AP794" s="1058"/>
      <c r="AQ794" s="1058"/>
      <c r="AR794" s="1058"/>
      <c r="AS794" s="1058"/>
      <c r="AT794" s="1058"/>
      <c r="AU794" s="1058"/>
      <c r="AV794" s="1058"/>
      <c r="AW794" s="1058"/>
      <c r="AX794" s="1058"/>
      <c r="AY794" s="1058"/>
      <c r="AZ794" s="1058"/>
      <c r="BA794" s="1058"/>
      <c r="BB794" s="1058"/>
      <c r="BC794" s="1058"/>
      <c r="BD794" s="1058"/>
      <c r="BE794" s="1058"/>
      <c r="BF794" s="1058"/>
      <c r="BG794" s="1058"/>
      <c r="BH794" s="1058"/>
      <c r="BI794" s="1058"/>
      <c r="BJ794" s="1058"/>
      <c r="BK794" s="1058"/>
      <c r="BL794" s="1058"/>
      <c r="BM794" s="1058"/>
      <c r="BN794" s="1058"/>
      <c r="BO794" s="1058"/>
      <c r="BP794" s="1058"/>
      <c r="BQ794" s="1058"/>
      <c r="BR794" s="1058"/>
      <c r="BS794" s="1058"/>
      <c r="BT794" s="1058"/>
      <c r="BU794" s="1058"/>
      <c r="BV794" s="1058"/>
      <c r="BW794" s="1058"/>
      <c r="BX794" s="1058"/>
      <c r="BY794" s="1058"/>
      <c r="BZ794" s="1058"/>
      <c r="CA794" s="1058"/>
      <c r="CB794" s="1058"/>
      <c r="CC794" s="1058"/>
      <c r="CD794" s="1058"/>
      <c r="CE794" s="1058"/>
      <c r="CF794" s="1058"/>
      <c r="CG794" s="1058"/>
      <c r="CH794" s="1058"/>
      <c r="CI794" s="1058"/>
      <c r="CJ794" s="1058"/>
      <c r="CK794" s="1058"/>
      <c r="CL794" s="1058"/>
      <c r="CM794" s="1058"/>
      <c r="CN794" s="1058"/>
      <c r="CO794" s="1058"/>
      <c r="CP794" s="1058"/>
      <c r="CQ794" s="1058"/>
      <c r="CR794" s="1058"/>
      <c r="CS794" s="1058"/>
      <c r="CT794" s="1058"/>
      <c r="CU794" s="1058"/>
      <c r="CV794" s="1058"/>
      <c r="CW794" s="1058"/>
      <c r="CX794" s="1058"/>
      <c r="CY794" s="1058"/>
      <c r="CZ794" s="1058"/>
      <c r="DA794" s="1058"/>
      <c r="DB794" s="1058"/>
      <c r="DC794" s="1058"/>
      <c r="DD794" s="1058"/>
      <c r="DE794" s="1058"/>
      <c r="DF794" s="1058"/>
      <c r="DG794" s="1058"/>
      <c r="DH794" s="1058"/>
      <c r="DI794" s="1058"/>
      <c r="DJ794" s="1058"/>
      <c r="DK794" s="1058"/>
      <c r="DL794" s="1058"/>
      <c r="DM794" s="1058"/>
      <c r="DN794" s="1058"/>
      <c r="DO794" s="1058"/>
      <c r="DP794" s="1058"/>
      <c r="DQ794" s="1058"/>
      <c r="DR794" s="1058"/>
      <c r="DS794" s="1058"/>
      <c r="DT794" s="1058"/>
      <c r="DU794" s="1058"/>
      <c r="DV794" s="1058"/>
      <c r="DW794" s="1058"/>
      <c r="DX794" s="1058"/>
      <c r="DY794" s="1058"/>
      <c r="DZ794" s="1058"/>
      <c r="EA794" s="1058"/>
      <c r="EB794" s="1058"/>
      <c r="EC794" s="1058"/>
      <c r="ED794" s="1058"/>
      <c r="EE794" s="1058"/>
      <c r="EF794" s="1058"/>
      <c r="EG794" s="1058"/>
      <c r="EH794" s="1058"/>
      <c r="EI794" s="1058"/>
      <c r="EJ794" s="1058"/>
      <c r="EK794" s="1058"/>
      <c r="EL794" s="1058"/>
      <c r="EM794" s="1058"/>
      <c r="EN794" s="1058"/>
      <c r="EO794" s="1058"/>
      <c r="EP794" s="1058"/>
      <c r="EQ794" s="1058"/>
      <c r="ER794" s="1058"/>
      <c r="ES794" s="1058"/>
      <c r="ET794" s="1058"/>
      <c r="EU794" s="1058"/>
      <c r="EV794" s="1058"/>
      <c r="EW794" s="1058"/>
      <c r="EX794" s="1058"/>
      <c r="EY794" s="1058"/>
      <c r="EZ794" s="1058"/>
      <c r="FA794" s="1058"/>
      <c r="FB794" s="1058"/>
      <c r="FC794" s="1058"/>
      <c r="FD794" s="1058"/>
      <c r="FE794" s="1058"/>
      <c r="FF794" s="1058"/>
      <c r="FG794" s="1058"/>
      <c r="FH794" s="1058"/>
      <c r="FI794" s="1058"/>
      <c r="FJ794" s="1058"/>
      <c r="FK794" s="1058"/>
      <c r="FL794" s="1058"/>
      <c r="FM794" s="1058"/>
      <c r="FN794" s="1058"/>
      <c r="FO794" s="1058"/>
      <c r="FP794" s="1058"/>
      <c r="FQ794" s="1058"/>
      <c r="FR794" s="1058"/>
      <c r="FS794" s="1058"/>
      <c r="FT794" s="1058"/>
      <c r="FU794" s="1058"/>
      <c r="FV794" s="1058"/>
      <c r="FW794" s="1058"/>
      <c r="FX794" s="1058"/>
      <c r="FY794" s="1058"/>
      <c r="FZ794" s="1058"/>
      <c r="GA794" s="1058"/>
      <c r="GB794" s="1058"/>
      <c r="GC794" s="1058"/>
      <c r="GD794" s="1058"/>
      <c r="GE794" s="1058"/>
      <c r="GF794" s="1058"/>
      <c r="GG794" s="1058"/>
      <c r="GH794" s="1058"/>
      <c r="GI794" s="1058"/>
      <c r="GJ794" s="1058"/>
      <c r="GK794" s="1058"/>
      <c r="GL794" s="1058"/>
      <c r="GM794" s="1058"/>
      <c r="GN794" s="1058"/>
      <c r="GO794" s="1058"/>
      <c r="GP794" s="1058"/>
      <c r="GQ794" s="1058"/>
      <c r="GR794" s="1058"/>
      <c r="GS794" s="1058"/>
      <c r="GT794" s="1058"/>
      <c r="GU794" s="1058"/>
      <c r="GV794" s="1058"/>
      <c r="GW794" s="1058"/>
      <c r="GX794" s="1058"/>
      <c r="GY794" s="1058"/>
      <c r="GZ794" s="1058"/>
      <c r="HA794" s="1058"/>
      <c r="HB794" s="1058"/>
      <c r="HC794" s="1058"/>
      <c r="HD794" s="1058"/>
      <c r="HE794" s="1058"/>
      <c r="HF794" s="1058"/>
      <c r="HG794" s="1058"/>
      <c r="HH794" s="1058"/>
      <c r="HI794" s="1058"/>
      <c r="HJ794" s="1058"/>
      <c r="HK794" s="1058"/>
      <c r="HL794" s="1058"/>
      <c r="HM794" s="1058"/>
      <c r="HN794" s="1058"/>
      <c r="HO794" s="1058"/>
      <c r="HP794" s="1058"/>
      <c r="HQ794" s="1058"/>
      <c r="HR794" s="1058"/>
      <c r="HS794" s="1058"/>
      <c r="HT794" s="1058"/>
      <c r="HU794" s="1058"/>
      <c r="HV794" s="1058"/>
      <c r="HW794" s="1058"/>
      <c r="HX794" s="1058"/>
      <c r="HY794" s="1058"/>
      <c r="HZ794" s="1058"/>
      <c r="IA794" s="1058"/>
      <c r="IB794" s="1058"/>
      <c r="IC794" s="1058"/>
      <c r="ID794" s="1058"/>
      <c r="IE794" s="1058"/>
      <c r="IF794" s="1058"/>
      <c r="IG794" s="1058"/>
      <c r="IH794" s="1058"/>
      <c r="II794" s="1058"/>
      <c r="IJ794" s="1058"/>
      <c r="IK794" s="1058"/>
      <c r="IL794" s="1058"/>
      <c r="IM794" s="1058"/>
      <c r="IN794" s="1058"/>
      <c r="IO794" s="1058"/>
      <c r="IP794" s="1058"/>
      <c r="IQ794" s="1058"/>
      <c r="IR794" s="1058"/>
    </row>
    <row r="795" spans="1:252" ht="25.5">
      <c r="A795" s="1439" t="s">
        <v>14</v>
      </c>
      <c r="B795" s="1440" t="s">
        <v>1504</v>
      </c>
      <c r="C795" s="1419"/>
      <c r="D795" s="703"/>
      <c r="E795" s="1424"/>
      <c r="F795" s="1532"/>
      <c r="G795" s="1466"/>
      <c r="H795" s="1058"/>
      <c r="I795" s="1058"/>
      <c r="J795" s="1058"/>
      <c r="K795" s="1058"/>
      <c r="L795" s="1058"/>
      <c r="M795" s="1058"/>
      <c r="N795" s="1058"/>
      <c r="O795" s="1058"/>
      <c r="P795" s="1058"/>
      <c r="Q795" s="1058"/>
      <c r="R795" s="1058"/>
      <c r="S795" s="1058"/>
      <c r="T795" s="1058"/>
      <c r="U795" s="1058"/>
      <c r="V795" s="1058"/>
      <c r="W795" s="1058"/>
      <c r="X795" s="1058"/>
      <c r="Y795" s="1058"/>
      <c r="Z795" s="1058"/>
      <c r="AA795" s="1058"/>
      <c r="AB795" s="1058"/>
      <c r="AC795" s="1058"/>
      <c r="AD795" s="1058"/>
      <c r="AE795" s="1058"/>
      <c r="AF795" s="1058"/>
      <c r="AG795" s="1058"/>
      <c r="AH795" s="1058"/>
      <c r="AI795" s="1058"/>
      <c r="AJ795" s="1058"/>
      <c r="AK795" s="1058"/>
      <c r="AL795" s="1058"/>
      <c r="AM795" s="1058"/>
      <c r="AN795" s="1058"/>
      <c r="AO795" s="1058"/>
      <c r="AP795" s="1058"/>
      <c r="AQ795" s="1058"/>
      <c r="AR795" s="1058"/>
      <c r="AS795" s="1058"/>
      <c r="AT795" s="1058"/>
      <c r="AU795" s="1058"/>
      <c r="AV795" s="1058"/>
      <c r="AW795" s="1058"/>
      <c r="AX795" s="1058"/>
      <c r="AY795" s="1058"/>
      <c r="AZ795" s="1058"/>
      <c r="BA795" s="1058"/>
      <c r="BB795" s="1058"/>
      <c r="BC795" s="1058"/>
      <c r="BD795" s="1058"/>
      <c r="BE795" s="1058"/>
      <c r="BF795" s="1058"/>
      <c r="BG795" s="1058"/>
      <c r="BH795" s="1058"/>
      <c r="BI795" s="1058"/>
      <c r="BJ795" s="1058"/>
      <c r="BK795" s="1058"/>
      <c r="BL795" s="1058"/>
      <c r="BM795" s="1058"/>
      <c r="BN795" s="1058"/>
      <c r="BO795" s="1058"/>
      <c r="BP795" s="1058"/>
      <c r="BQ795" s="1058"/>
      <c r="BR795" s="1058"/>
      <c r="BS795" s="1058"/>
      <c r="BT795" s="1058"/>
      <c r="BU795" s="1058"/>
      <c r="BV795" s="1058"/>
      <c r="BW795" s="1058"/>
      <c r="BX795" s="1058"/>
      <c r="BY795" s="1058"/>
      <c r="BZ795" s="1058"/>
      <c r="CA795" s="1058"/>
      <c r="CB795" s="1058"/>
      <c r="CC795" s="1058"/>
      <c r="CD795" s="1058"/>
      <c r="CE795" s="1058"/>
      <c r="CF795" s="1058"/>
      <c r="CG795" s="1058"/>
      <c r="CH795" s="1058"/>
      <c r="CI795" s="1058"/>
      <c r="CJ795" s="1058"/>
      <c r="CK795" s="1058"/>
      <c r="CL795" s="1058"/>
      <c r="CM795" s="1058"/>
      <c r="CN795" s="1058"/>
      <c r="CO795" s="1058"/>
      <c r="CP795" s="1058"/>
      <c r="CQ795" s="1058"/>
      <c r="CR795" s="1058"/>
      <c r="CS795" s="1058"/>
      <c r="CT795" s="1058"/>
      <c r="CU795" s="1058"/>
      <c r="CV795" s="1058"/>
      <c r="CW795" s="1058"/>
      <c r="CX795" s="1058"/>
      <c r="CY795" s="1058"/>
      <c r="CZ795" s="1058"/>
      <c r="DA795" s="1058"/>
      <c r="DB795" s="1058"/>
      <c r="DC795" s="1058"/>
      <c r="DD795" s="1058"/>
      <c r="DE795" s="1058"/>
      <c r="DF795" s="1058"/>
      <c r="DG795" s="1058"/>
      <c r="DH795" s="1058"/>
      <c r="DI795" s="1058"/>
      <c r="DJ795" s="1058"/>
      <c r="DK795" s="1058"/>
      <c r="DL795" s="1058"/>
      <c r="DM795" s="1058"/>
      <c r="DN795" s="1058"/>
      <c r="DO795" s="1058"/>
      <c r="DP795" s="1058"/>
      <c r="DQ795" s="1058"/>
      <c r="DR795" s="1058"/>
      <c r="DS795" s="1058"/>
      <c r="DT795" s="1058"/>
      <c r="DU795" s="1058"/>
      <c r="DV795" s="1058"/>
      <c r="DW795" s="1058"/>
      <c r="DX795" s="1058"/>
      <c r="DY795" s="1058"/>
      <c r="DZ795" s="1058"/>
      <c r="EA795" s="1058"/>
      <c r="EB795" s="1058"/>
      <c r="EC795" s="1058"/>
      <c r="ED795" s="1058"/>
      <c r="EE795" s="1058"/>
      <c r="EF795" s="1058"/>
      <c r="EG795" s="1058"/>
      <c r="EH795" s="1058"/>
      <c r="EI795" s="1058"/>
      <c r="EJ795" s="1058"/>
      <c r="EK795" s="1058"/>
      <c r="EL795" s="1058"/>
      <c r="EM795" s="1058"/>
      <c r="EN795" s="1058"/>
      <c r="EO795" s="1058"/>
      <c r="EP795" s="1058"/>
      <c r="EQ795" s="1058"/>
      <c r="ER795" s="1058"/>
      <c r="ES795" s="1058"/>
      <c r="ET795" s="1058"/>
      <c r="EU795" s="1058"/>
      <c r="EV795" s="1058"/>
      <c r="EW795" s="1058"/>
      <c r="EX795" s="1058"/>
      <c r="EY795" s="1058"/>
      <c r="EZ795" s="1058"/>
      <c r="FA795" s="1058"/>
      <c r="FB795" s="1058"/>
      <c r="FC795" s="1058"/>
      <c r="FD795" s="1058"/>
      <c r="FE795" s="1058"/>
      <c r="FF795" s="1058"/>
      <c r="FG795" s="1058"/>
      <c r="FH795" s="1058"/>
      <c r="FI795" s="1058"/>
      <c r="FJ795" s="1058"/>
      <c r="FK795" s="1058"/>
      <c r="FL795" s="1058"/>
      <c r="FM795" s="1058"/>
      <c r="FN795" s="1058"/>
      <c r="FO795" s="1058"/>
      <c r="FP795" s="1058"/>
      <c r="FQ795" s="1058"/>
      <c r="FR795" s="1058"/>
      <c r="FS795" s="1058"/>
      <c r="FT795" s="1058"/>
      <c r="FU795" s="1058"/>
      <c r="FV795" s="1058"/>
      <c r="FW795" s="1058"/>
      <c r="FX795" s="1058"/>
      <c r="FY795" s="1058"/>
      <c r="FZ795" s="1058"/>
      <c r="GA795" s="1058"/>
      <c r="GB795" s="1058"/>
      <c r="GC795" s="1058"/>
      <c r="GD795" s="1058"/>
      <c r="GE795" s="1058"/>
      <c r="GF795" s="1058"/>
      <c r="GG795" s="1058"/>
      <c r="GH795" s="1058"/>
      <c r="GI795" s="1058"/>
      <c r="GJ795" s="1058"/>
      <c r="GK795" s="1058"/>
      <c r="GL795" s="1058"/>
      <c r="GM795" s="1058"/>
      <c r="GN795" s="1058"/>
      <c r="GO795" s="1058"/>
      <c r="GP795" s="1058"/>
      <c r="GQ795" s="1058"/>
      <c r="GR795" s="1058"/>
      <c r="GS795" s="1058"/>
      <c r="GT795" s="1058"/>
      <c r="GU795" s="1058"/>
      <c r="GV795" s="1058"/>
      <c r="GW795" s="1058"/>
      <c r="GX795" s="1058"/>
      <c r="GY795" s="1058"/>
      <c r="GZ795" s="1058"/>
      <c r="HA795" s="1058"/>
      <c r="HB795" s="1058"/>
      <c r="HC795" s="1058"/>
      <c r="HD795" s="1058"/>
      <c r="HE795" s="1058"/>
      <c r="HF795" s="1058"/>
      <c r="HG795" s="1058"/>
      <c r="HH795" s="1058"/>
      <c r="HI795" s="1058"/>
      <c r="HJ795" s="1058"/>
      <c r="HK795" s="1058"/>
      <c r="HL795" s="1058"/>
      <c r="HM795" s="1058"/>
      <c r="HN795" s="1058"/>
      <c r="HO795" s="1058"/>
      <c r="HP795" s="1058"/>
      <c r="HQ795" s="1058"/>
      <c r="HR795" s="1058"/>
      <c r="HS795" s="1058"/>
      <c r="HT795" s="1058"/>
      <c r="HU795" s="1058"/>
      <c r="HV795" s="1058"/>
      <c r="HW795" s="1058"/>
      <c r="HX795" s="1058"/>
      <c r="HY795" s="1058"/>
      <c r="HZ795" s="1058"/>
      <c r="IA795" s="1058"/>
      <c r="IB795" s="1058"/>
      <c r="IC795" s="1058"/>
      <c r="ID795" s="1058"/>
      <c r="IE795" s="1058"/>
      <c r="IF795" s="1058"/>
      <c r="IG795" s="1058"/>
      <c r="IH795" s="1058"/>
      <c r="II795" s="1058"/>
      <c r="IJ795" s="1058"/>
      <c r="IK795" s="1058"/>
      <c r="IL795" s="1058"/>
      <c r="IM795" s="1058"/>
      <c r="IN795" s="1058"/>
      <c r="IO795" s="1058"/>
      <c r="IP795" s="1058"/>
      <c r="IQ795" s="1058"/>
      <c r="IR795" s="1058"/>
    </row>
    <row r="796" spans="1:252">
      <c r="A796" s="1421"/>
      <c r="B796" s="1440" t="s">
        <v>1503</v>
      </c>
      <c r="C796" s="1419"/>
      <c r="D796" s="1441" t="s">
        <v>62</v>
      </c>
      <c r="E796" s="1424">
        <v>1</v>
      </c>
      <c r="F796" s="1528"/>
      <c r="G796" s="1230">
        <f>+F796*E796</f>
        <v>0</v>
      </c>
      <c r="H796" s="1058"/>
      <c r="I796" s="1058"/>
      <c r="J796" s="1058"/>
      <c r="K796" s="1058"/>
      <c r="L796" s="1058"/>
      <c r="M796" s="1058"/>
      <c r="N796" s="1058"/>
      <c r="O796" s="1058"/>
      <c r="P796" s="1058"/>
      <c r="Q796" s="1058"/>
      <c r="R796" s="1058"/>
      <c r="S796" s="1058"/>
      <c r="T796" s="1058"/>
      <c r="U796" s="1058"/>
      <c r="V796" s="1058"/>
      <c r="W796" s="1058"/>
      <c r="X796" s="1058"/>
      <c r="Y796" s="1058"/>
      <c r="Z796" s="1058"/>
      <c r="AA796" s="1058"/>
      <c r="AB796" s="1058"/>
      <c r="AC796" s="1058"/>
      <c r="AD796" s="1058"/>
      <c r="AE796" s="1058"/>
      <c r="AF796" s="1058"/>
      <c r="AG796" s="1058"/>
      <c r="AH796" s="1058"/>
      <c r="AI796" s="1058"/>
      <c r="AJ796" s="1058"/>
      <c r="AK796" s="1058"/>
      <c r="AL796" s="1058"/>
      <c r="AM796" s="1058"/>
      <c r="AN796" s="1058"/>
      <c r="AO796" s="1058"/>
      <c r="AP796" s="1058"/>
      <c r="AQ796" s="1058"/>
      <c r="AR796" s="1058"/>
      <c r="AS796" s="1058"/>
      <c r="AT796" s="1058"/>
      <c r="AU796" s="1058"/>
      <c r="AV796" s="1058"/>
      <c r="AW796" s="1058"/>
      <c r="AX796" s="1058"/>
      <c r="AY796" s="1058"/>
      <c r="AZ796" s="1058"/>
      <c r="BA796" s="1058"/>
      <c r="BB796" s="1058"/>
      <c r="BC796" s="1058"/>
      <c r="BD796" s="1058"/>
      <c r="BE796" s="1058"/>
      <c r="BF796" s="1058"/>
      <c r="BG796" s="1058"/>
      <c r="BH796" s="1058"/>
      <c r="BI796" s="1058"/>
      <c r="BJ796" s="1058"/>
      <c r="BK796" s="1058"/>
      <c r="BL796" s="1058"/>
      <c r="BM796" s="1058"/>
      <c r="BN796" s="1058"/>
      <c r="BO796" s="1058"/>
      <c r="BP796" s="1058"/>
      <c r="BQ796" s="1058"/>
      <c r="BR796" s="1058"/>
      <c r="BS796" s="1058"/>
      <c r="BT796" s="1058"/>
      <c r="BU796" s="1058"/>
      <c r="BV796" s="1058"/>
      <c r="BW796" s="1058"/>
      <c r="BX796" s="1058"/>
      <c r="BY796" s="1058"/>
      <c r="BZ796" s="1058"/>
      <c r="CA796" s="1058"/>
      <c r="CB796" s="1058"/>
      <c r="CC796" s="1058"/>
      <c r="CD796" s="1058"/>
      <c r="CE796" s="1058"/>
      <c r="CF796" s="1058"/>
      <c r="CG796" s="1058"/>
      <c r="CH796" s="1058"/>
      <c r="CI796" s="1058"/>
      <c r="CJ796" s="1058"/>
      <c r="CK796" s="1058"/>
      <c r="CL796" s="1058"/>
      <c r="CM796" s="1058"/>
      <c r="CN796" s="1058"/>
      <c r="CO796" s="1058"/>
      <c r="CP796" s="1058"/>
      <c r="CQ796" s="1058"/>
      <c r="CR796" s="1058"/>
      <c r="CS796" s="1058"/>
      <c r="CT796" s="1058"/>
      <c r="CU796" s="1058"/>
      <c r="CV796" s="1058"/>
      <c r="CW796" s="1058"/>
      <c r="CX796" s="1058"/>
      <c r="CY796" s="1058"/>
      <c r="CZ796" s="1058"/>
      <c r="DA796" s="1058"/>
      <c r="DB796" s="1058"/>
      <c r="DC796" s="1058"/>
      <c r="DD796" s="1058"/>
      <c r="DE796" s="1058"/>
      <c r="DF796" s="1058"/>
      <c r="DG796" s="1058"/>
      <c r="DH796" s="1058"/>
      <c r="DI796" s="1058"/>
      <c r="DJ796" s="1058"/>
      <c r="DK796" s="1058"/>
      <c r="DL796" s="1058"/>
      <c r="DM796" s="1058"/>
      <c r="DN796" s="1058"/>
      <c r="DO796" s="1058"/>
      <c r="DP796" s="1058"/>
      <c r="DQ796" s="1058"/>
      <c r="DR796" s="1058"/>
      <c r="DS796" s="1058"/>
      <c r="DT796" s="1058"/>
      <c r="DU796" s="1058"/>
      <c r="DV796" s="1058"/>
      <c r="DW796" s="1058"/>
      <c r="DX796" s="1058"/>
      <c r="DY796" s="1058"/>
      <c r="DZ796" s="1058"/>
      <c r="EA796" s="1058"/>
      <c r="EB796" s="1058"/>
      <c r="EC796" s="1058"/>
      <c r="ED796" s="1058"/>
      <c r="EE796" s="1058"/>
      <c r="EF796" s="1058"/>
      <c r="EG796" s="1058"/>
      <c r="EH796" s="1058"/>
      <c r="EI796" s="1058"/>
      <c r="EJ796" s="1058"/>
      <c r="EK796" s="1058"/>
      <c r="EL796" s="1058"/>
      <c r="EM796" s="1058"/>
      <c r="EN796" s="1058"/>
      <c r="EO796" s="1058"/>
      <c r="EP796" s="1058"/>
      <c r="EQ796" s="1058"/>
      <c r="ER796" s="1058"/>
      <c r="ES796" s="1058"/>
      <c r="ET796" s="1058"/>
      <c r="EU796" s="1058"/>
      <c r="EV796" s="1058"/>
      <c r="EW796" s="1058"/>
      <c r="EX796" s="1058"/>
      <c r="EY796" s="1058"/>
      <c r="EZ796" s="1058"/>
      <c r="FA796" s="1058"/>
      <c r="FB796" s="1058"/>
      <c r="FC796" s="1058"/>
      <c r="FD796" s="1058"/>
      <c r="FE796" s="1058"/>
      <c r="FF796" s="1058"/>
      <c r="FG796" s="1058"/>
      <c r="FH796" s="1058"/>
      <c r="FI796" s="1058"/>
      <c r="FJ796" s="1058"/>
      <c r="FK796" s="1058"/>
      <c r="FL796" s="1058"/>
      <c r="FM796" s="1058"/>
      <c r="FN796" s="1058"/>
      <c r="FO796" s="1058"/>
      <c r="FP796" s="1058"/>
      <c r="FQ796" s="1058"/>
      <c r="FR796" s="1058"/>
      <c r="FS796" s="1058"/>
      <c r="FT796" s="1058"/>
      <c r="FU796" s="1058"/>
      <c r="FV796" s="1058"/>
      <c r="FW796" s="1058"/>
      <c r="FX796" s="1058"/>
      <c r="FY796" s="1058"/>
      <c r="FZ796" s="1058"/>
      <c r="GA796" s="1058"/>
      <c r="GB796" s="1058"/>
      <c r="GC796" s="1058"/>
      <c r="GD796" s="1058"/>
      <c r="GE796" s="1058"/>
      <c r="GF796" s="1058"/>
      <c r="GG796" s="1058"/>
      <c r="GH796" s="1058"/>
      <c r="GI796" s="1058"/>
      <c r="GJ796" s="1058"/>
      <c r="GK796" s="1058"/>
      <c r="GL796" s="1058"/>
      <c r="GM796" s="1058"/>
      <c r="GN796" s="1058"/>
      <c r="GO796" s="1058"/>
      <c r="GP796" s="1058"/>
      <c r="GQ796" s="1058"/>
      <c r="GR796" s="1058"/>
      <c r="GS796" s="1058"/>
      <c r="GT796" s="1058"/>
      <c r="GU796" s="1058"/>
      <c r="GV796" s="1058"/>
      <c r="GW796" s="1058"/>
      <c r="GX796" s="1058"/>
      <c r="GY796" s="1058"/>
      <c r="GZ796" s="1058"/>
      <c r="HA796" s="1058"/>
      <c r="HB796" s="1058"/>
      <c r="HC796" s="1058"/>
      <c r="HD796" s="1058"/>
      <c r="HE796" s="1058"/>
      <c r="HF796" s="1058"/>
      <c r="HG796" s="1058"/>
      <c r="HH796" s="1058"/>
      <c r="HI796" s="1058"/>
      <c r="HJ796" s="1058"/>
      <c r="HK796" s="1058"/>
      <c r="HL796" s="1058"/>
      <c r="HM796" s="1058"/>
      <c r="HN796" s="1058"/>
      <c r="HO796" s="1058"/>
      <c r="HP796" s="1058"/>
      <c r="HQ796" s="1058"/>
      <c r="HR796" s="1058"/>
      <c r="HS796" s="1058"/>
      <c r="HT796" s="1058"/>
      <c r="HU796" s="1058"/>
      <c r="HV796" s="1058"/>
      <c r="HW796" s="1058"/>
      <c r="HX796" s="1058"/>
      <c r="HY796" s="1058"/>
      <c r="HZ796" s="1058"/>
      <c r="IA796" s="1058"/>
      <c r="IB796" s="1058"/>
      <c r="IC796" s="1058"/>
      <c r="ID796" s="1058"/>
      <c r="IE796" s="1058"/>
      <c r="IF796" s="1058"/>
      <c r="IG796" s="1058"/>
      <c r="IH796" s="1058"/>
      <c r="II796" s="1058"/>
      <c r="IJ796" s="1058"/>
      <c r="IK796" s="1058"/>
      <c r="IL796" s="1058"/>
      <c r="IM796" s="1058"/>
      <c r="IN796" s="1058"/>
      <c r="IO796" s="1058"/>
      <c r="IP796" s="1058"/>
      <c r="IQ796" s="1058"/>
      <c r="IR796" s="1058"/>
    </row>
    <row r="797" spans="1:252">
      <c r="A797" s="1421"/>
      <c r="B797" s="1440" t="s">
        <v>1502</v>
      </c>
      <c r="C797" s="1419"/>
      <c r="D797" s="1441" t="s">
        <v>62</v>
      </c>
      <c r="E797" s="1424">
        <v>1</v>
      </c>
      <c r="F797" s="1528"/>
      <c r="G797" s="1230">
        <f>+F797*E797</f>
        <v>0</v>
      </c>
      <c r="H797" s="1058"/>
      <c r="I797" s="1058"/>
      <c r="J797" s="1058"/>
      <c r="K797" s="1058"/>
      <c r="L797" s="1058"/>
      <c r="M797" s="1058"/>
      <c r="N797" s="1058"/>
      <c r="O797" s="1058"/>
      <c r="P797" s="1058"/>
      <c r="Q797" s="1058"/>
      <c r="R797" s="1058"/>
      <c r="S797" s="1058"/>
      <c r="T797" s="1058"/>
      <c r="U797" s="1058"/>
      <c r="V797" s="1058"/>
      <c r="W797" s="1058"/>
      <c r="X797" s="1058"/>
      <c r="Y797" s="1058"/>
      <c r="Z797" s="1058"/>
      <c r="AA797" s="1058"/>
      <c r="AB797" s="1058"/>
      <c r="AC797" s="1058"/>
      <c r="AD797" s="1058"/>
      <c r="AE797" s="1058"/>
      <c r="AF797" s="1058"/>
      <c r="AG797" s="1058"/>
      <c r="AH797" s="1058"/>
      <c r="AI797" s="1058"/>
      <c r="AJ797" s="1058"/>
      <c r="AK797" s="1058"/>
      <c r="AL797" s="1058"/>
      <c r="AM797" s="1058"/>
      <c r="AN797" s="1058"/>
      <c r="AO797" s="1058"/>
      <c r="AP797" s="1058"/>
      <c r="AQ797" s="1058"/>
      <c r="AR797" s="1058"/>
      <c r="AS797" s="1058"/>
      <c r="AT797" s="1058"/>
      <c r="AU797" s="1058"/>
      <c r="AV797" s="1058"/>
      <c r="AW797" s="1058"/>
      <c r="AX797" s="1058"/>
      <c r="AY797" s="1058"/>
      <c r="AZ797" s="1058"/>
      <c r="BA797" s="1058"/>
      <c r="BB797" s="1058"/>
      <c r="BC797" s="1058"/>
      <c r="BD797" s="1058"/>
      <c r="BE797" s="1058"/>
      <c r="BF797" s="1058"/>
      <c r="BG797" s="1058"/>
      <c r="BH797" s="1058"/>
      <c r="BI797" s="1058"/>
      <c r="BJ797" s="1058"/>
      <c r="BK797" s="1058"/>
      <c r="BL797" s="1058"/>
      <c r="BM797" s="1058"/>
      <c r="BN797" s="1058"/>
      <c r="BO797" s="1058"/>
      <c r="BP797" s="1058"/>
      <c r="BQ797" s="1058"/>
      <c r="BR797" s="1058"/>
      <c r="BS797" s="1058"/>
      <c r="BT797" s="1058"/>
      <c r="BU797" s="1058"/>
      <c r="BV797" s="1058"/>
      <c r="BW797" s="1058"/>
      <c r="BX797" s="1058"/>
      <c r="BY797" s="1058"/>
      <c r="BZ797" s="1058"/>
      <c r="CA797" s="1058"/>
      <c r="CB797" s="1058"/>
      <c r="CC797" s="1058"/>
      <c r="CD797" s="1058"/>
      <c r="CE797" s="1058"/>
      <c r="CF797" s="1058"/>
      <c r="CG797" s="1058"/>
      <c r="CH797" s="1058"/>
      <c r="CI797" s="1058"/>
      <c r="CJ797" s="1058"/>
      <c r="CK797" s="1058"/>
      <c r="CL797" s="1058"/>
      <c r="CM797" s="1058"/>
      <c r="CN797" s="1058"/>
      <c r="CO797" s="1058"/>
      <c r="CP797" s="1058"/>
      <c r="CQ797" s="1058"/>
      <c r="CR797" s="1058"/>
      <c r="CS797" s="1058"/>
      <c r="CT797" s="1058"/>
      <c r="CU797" s="1058"/>
      <c r="CV797" s="1058"/>
      <c r="CW797" s="1058"/>
      <c r="CX797" s="1058"/>
      <c r="CY797" s="1058"/>
      <c r="CZ797" s="1058"/>
      <c r="DA797" s="1058"/>
      <c r="DB797" s="1058"/>
      <c r="DC797" s="1058"/>
      <c r="DD797" s="1058"/>
      <c r="DE797" s="1058"/>
      <c r="DF797" s="1058"/>
      <c r="DG797" s="1058"/>
      <c r="DH797" s="1058"/>
      <c r="DI797" s="1058"/>
      <c r="DJ797" s="1058"/>
      <c r="DK797" s="1058"/>
      <c r="DL797" s="1058"/>
      <c r="DM797" s="1058"/>
      <c r="DN797" s="1058"/>
      <c r="DO797" s="1058"/>
      <c r="DP797" s="1058"/>
      <c r="DQ797" s="1058"/>
      <c r="DR797" s="1058"/>
      <c r="DS797" s="1058"/>
      <c r="DT797" s="1058"/>
      <c r="DU797" s="1058"/>
      <c r="DV797" s="1058"/>
      <c r="DW797" s="1058"/>
      <c r="DX797" s="1058"/>
      <c r="DY797" s="1058"/>
      <c r="DZ797" s="1058"/>
      <c r="EA797" s="1058"/>
      <c r="EB797" s="1058"/>
      <c r="EC797" s="1058"/>
      <c r="ED797" s="1058"/>
      <c r="EE797" s="1058"/>
      <c r="EF797" s="1058"/>
      <c r="EG797" s="1058"/>
      <c r="EH797" s="1058"/>
      <c r="EI797" s="1058"/>
      <c r="EJ797" s="1058"/>
      <c r="EK797" s="1058"/>
      <c r="EL797" s="1058"/>
      <c r="EM797" s="1058"/>
      <c r="EN797" s="1058"/>
      <c r="EO797" s="1058"/>
      <c r="EP797" s="1058"/>
      <c r="EQ797" s="1058"/>
      <c r="ER797" s="1058"/>
      <c r="ES797" s="1058"/>
      <c r="ET797" s="1058"/>
      <c r="EU797" s="1058"/>
      <c r="EV797" s="1058"/>
      <c r="EW797" s="1058"/>
      <c r="EX797" s="1058"/>
      <c r="EY797" s="1058"/>
      <c r="EZ797" s="1058"/>
      <c r="FA797" s="1058"/>
      <c r="FB797" s="1058"/>
      <c r="FC797" s="1058"/>
      <c r="FD797" s="1058"/>
      <c r="FE797" s="1058"/>
      <c r="FF797" s="1058"/>
      <c r="FG797" s="1058"/>
      <c r="FH797" s="1058"/>
      <c r="FI797" s="1058"/>
      <c r="FJ797" s="1058"/>
      <c r="FK797" s="1058"/>
      <c r="FL797" s="1058"/>
      <c r="FM797" s="1058"/>
      <c r="FN797" s="1058"/>
      <c r="FO797" s="1058"/>
      <c r="FP797" s="1058"/>
      <c r="FQ797" s="1058"/>
      <c r="FR797" s="1058"/>
      <c r="FS797" s="1058"/>
      <c r="FT797" s="1058"/>
      <c r="FU797" s="1058"/>
      <c r="FV797" s="1058"/>
      <c r="FW797" s="1058"/>
      <c r="FX797" s="1058"/>
      <c r="FY797" s="1058"/>
      <c r="FZ797" s="1058"/>
      <c r="GA797" s="1058"/>
      <c r="GB797" s="1058"/>
      <c r="GC797" s="1058"/>
      <c r="GD797" s="1058"/>
      <c r="GE797" s="1058"/>
      <c r="GF797" s="1058"/>
      <c r="GG797" s="1058"/>
      <c r="GH797" s="1058"/>
      <c r="GI797" s="1058"/>
      <c r="GJ797" s="1058"/>
      <c r="GK797" s="1058"/>
      <c r="GL797" s="1058"/>
      <c r="GM797" s="1058"/>
      <c r="GN797" s="1058"/>
      <c r="GO797" s="1058"/>
      <c r="GP797" s="1058"/>
      <c r="GQ797" s="1058"/>
      <c r="GR797" s="1058"/>
      <c r="GS797" s="1058"/>
      <c r="GT797" s="1058"/>
      <c r="GU797" s="1058"/>
      <c r="GV797" s="1058"/>
      <c r="GW797" s="1058"/>
      <c r="GX797" s="1058"/>
      <c r="GY797" s="1058"/>
      <c r="GZ797" s="1058"/>
      <c r="HA797" s="1058"/>
      <c r="HB797" s="1058"/>
      <c r="HC797" s="1058"/>
      <c r="HD797" s="1058"/>
      <c r="HE797" s="1058"/>
      <c r="HF797" s="1058"/>
      <c r="HG797" s="1058"/>
      <c r="HH797" s="1058"/>
      <c r="HI797" s="1058"/>
      <c r="HJ797" s="1058"/>
      <c r="HK797" s="1058"/>
      <c r="HL797" s="1058"/>
      <c r="HM797" s="1058"/>
      <c r="HN797" s="1058"/>
      <c r="HO797" s="1058"/>
      <c r="HP797" s="1058"/>
      <c r="HQ797" s="1058"/>
      <c r="HR797" s="1058"/>
      <c r="HS797" s="1058"/>
      <c r="HT797" s="1058"/>
      <c r="HU797" s="1058"/>
      <c r="HV797" s="1058"/>
      <c r="HW797" s="1058"/>
      <c r="HX797" s="1058"/>
      <c r="HY797" s="1058"/>
      <c r="HZ797" s="1058"/>
      <c r="IA797" s="1058"/>
      <c r="IB797" s="1058"/>
      <c r="IC797" s="1058"/>
      <c r="ID797" s="1058"/>
      <c r="IE797" s="1058"/>
      <c r="IF797" s="1058"/>
      <c r="IG797" s="1058"/>
      <c r="IH797" s="1058"/>
      <c r="II797" s="1058"/>
      <c r="IJ797" s="1058"/>
      <c r="IK797" s="1058"/>
      <c r="IL797" s="1058"/>
      <c r="IM797" s="1058"/>
      <c r="IN797" s="1058"/>
      <c r="IO797" s="1058"/>
      <c r="IP797" s="1058"/>
      <c r="IQ797" s="1058"/>
      <c r="IR797" s="1058"/>
    </row>
    <row r="798" spans="1:252">
      <c r="A798" s="1421"/>
      <c r="B798" s="1440"/>
      <c r="C798" s="1419"/>
      <c r="D798" s="1441"/>
      <c r="E798" s="1424"/>
      <c r="F798" s="1531"/>
      <c r="G798" s="1448"/>
      <c r="H798" s="1058"/>
      <c r="I798" s="1058"/>
      <c r="J798" s="1058"/>
      <c r="K798" s="1058"/>
      <c r="L798" s="1058"/>
      <c r="M798" s="1058"/>
      <c r="N798" s="1058"/>
      <c r="O798" s="1058"/>
      <c r="P798" s="1058"/>
      <c r="Q798" s="1058"/>
      <c r="R798" s="1058"/>
      <c r="S798" s="1058"/>
      <c r="T798" s="1058"/>
      <c r="U798" s="1058"/>
      <c r="V798" s="1058"/>
      <c r="W798" s="1058"/>
      <c r="X798" s="1058"/>
      <c r="Y798" s="1058"/>
      <c r="Z798" s="1058"/>
      <c r="AA798" s="1058"/>
      <c r="AB798" s="1058"/>
      <c r="AC798" s="1058"/>
      <c r="AD798" s="1058"/>
      <c r="AE798" s="1058"/>
      <c r="AF798" s="1058"/>
      <c r="AG798" s="1058"/>
      <c r="AH798" s="1058"/>
      <c r="AI798" s="1058"/>
      <c r="AJ798" s="1058"/>
      <c r="AK798" s="1058"/>
      <c r="AL798" s="1058"/>
      <c r="AM798" s="1058"/>
      <c r="AN798" s="1058"/>
      <c r="AO798" s="1058"/>
      <c r="AP798" s="1058"/>
      <c r="AQ798" s="1058"/>
      <c r="AR798" s="1058"/>
      <c r="AS798" s="1058"/>
      <c r="AT798" s="1058"/>
      <c r="AU798" s="1058"/>
      <c r="AV798" s="1058"/>
      <c r="AW798" s="1058"/>
      <c r="AX798" s="1058"/>
      <c r="AY798" s="1058"/>
      <c r="AZ798" s="1058"/>
      <c r="BA798" s="1058"/>
      <c r="BB798" s="1058"/>
      <c r="BC798" s="1058"/>
      <c r="BD798" s="1058"/>
      <c r="BE798" s="1058"/>
      <c r="BF798" s="1058"/>
      <c r="BG798" s="1058"/>
      <c r="BH798" s="1058"/>
      <c r="BI798" s="1058"/>
      <c r="BJ798" s="1058"/>
      <c r="BK798" s="1058"/>
      <c r="BL798" s="1058"/>
      <c r="BM798" s="1058"/>
      <c r="BN798" s="1058"/>
      <c r="BO798" s="1058"/>
      <c r="BP798" s="1058"/>
      <c r="BQ798" s="1058"/>
      <c r="BR798" s="1058"/>
      <c r="BS798" s="1058"/>
      <c r="BT798" s="1058"/>
      <c r="BU798" s="1058"/>
      <c r="BV798" s="1058"/>
      <c r="BW798" s="1058"/>
      <c r="BX798" s="1058"/>
      <c r="BY798" s="1058"/>
      <c r="BZ798" s="1058"/>
      <c r="CA798" s="1058"/>
      <c r="CB798" s="1058"/>
      <c r="CC798" s="1058"/>
      <c r="CD798" s="1058"/>
      <c r="CE798" s="1058"/>
      <c r="CF798" s="1058"/>
      <c r="CG798" s="1058"/>
      <c r="CH798" s="1058"/>
      <c r="CI798" s="1058"/>
      <c r="CJ798" s="1058"/>
      <c r="CK798" s="1058"/>
      <c r="CL798" s="1058"/>
      <c r="CM798" s="1058"/>
      <c r="CN798" s="1058"/>
      <c r="CO798" s="1058"/>
      <c r="CP798" s="1058"/>
      <c r="CQ798" s="1058"/>
      <c r="CR798" s="1058"/>
      <c r="CS798" s="1058"/>
      <c r="CT798" s="1058"/>
      <c r="CU798" s="1058"/>
      <c r="CV798" s="1058"/>
      <c r="CW798" s="1058"/>
      <c r="CX798" s="1058"/>
      <c r="CY798" s="1058"/>
      <c r="CZ798" s="1058"/>
      <c r="DA798" s="1058"/>
      <c r="DB798" s="1058"/>
      <c r="DC798" s="1058"/>
      <c r="DD798" s="1058"/>
      <c r="DE798" s="1058"/>
      <c r="DF798" s="1058"/>
      <c r="DG798" s="1058"/>
      <c r="DH798" s="1058"/>
      <c r="DI798" s="1058"/>
      <c r="DJ798" s="1058"/>
      <c r="DK798" s="1058"/>
      <c r="DL798" s="1058"/>
      <c r="DM798" s="1058"/>
      <c r="DN798" s="1058"/>
      <c r="DO798" s="1058"/>
      <c r="DP798" s="1058"/>
      <c r="DQ798" s="1058"/>
      <c r="DR798" s="1058"/>
      <c r="DS798" s="1058"/>
      <c r="DT798" s="1058"/>
      <c r="DU798" s="1058"/>
      <c r="DV798" s="1058"/>
      <c r="DW798" s="1058"/>
      <c r="DX798" s="1058"/>
      <c r="DY798" s="1058"/>
      <c r="DZ798" s="1058"/>
      <c r="EA798" s="1058"/>
      <c r="EB798" s="1058"/>
      <c r="EC798" s="1058"/>
      <c r="ED798" s="1058"/>
      <c r="EE798" s="1058"/>
      <c r="EF798" s="1058"/>
      <c r="EG798" s="1058"/>
      <c r="EH798" s="1058"/>
      <c r="EI798" s="1058"/>
      <c r="EJ798" s="1058"/>
      <c r="EK798" s="1058"/>
      <c r="EL798" s="1058"/>
      <c r="EM798" s="1058"/>
      <c r="EN798" s="1058"/>
      <c r="EO798" s="1058"/>
      <c r="EP798" s="1058"/>
      <c r="EQ798" s="1058"/>
      <c r="ER798" s="1058"/>
      <c r="ES798" s="1058"/>
      <c r="ET798" s="1058"/>
      <c r="EU798" s="1058"/>
      <c r="EV798" s="1058"/>
      <c r="EW798" s="1058"/>
      <c r="EX798" s="1058"/>
      <c r="EY798" s="1058"/>
      <c r="EZ798" s="1058"/>
      <c r="FA798" s="1058"/>
      <c r="FB798" s="1058"/>
      <c r="FC798" s="1058"/>
      <c r="FD798" s="1058"/>
      <c r="FE798" s="1058"/>
      <c r="FF798" s="1058"/>
      <c r="FG798" s="1058"/>
      <c r="FH798" s="1058"/>
      <c r="FI798" s="1058"/>
      <c r="FJ798" s="1058"/>
      <c r="FK798" s="1058"/>
      <c r="FL798" s="1058"/>
      <c r="FM798" s="1058"/>
      <c r="FN798" s="1058"/>
      <c r="FO798" s="1058"/>
      <c r="FP798" s="1058"/>
      <c r="FQ798" s="1058"/>
      <c r="FR798" s="1058"/>
      <c r="FS798" s="1058"/>
      <c r="FT798" s="1058"/>
      <c r="FU798" s="1058"/>
      <c r="FV798" s="1058"/>
      <c r="FW798" s="1058"/>
      <c r="FX798" s="1058"/>
      <c r="FY798" s="1058"/>
      <c r="FZ798" s="1058"/>
      <c r="GA798" s="1058"/>
      <c r="GB798" s="1058"/>
      <c r="GC798" s="1058"/>
      <c r="GD798" s="1058"/>
      <c r="GE798" s="1058"/>
      <c r="GF798" s="1058"/>
      <c r="GG798" s="1058"/>
      <c r="GH798" s="1058"/>
      <c r="GI798" s="1058"/>
      <c r="GJ798" s="1058"/>
      <c r="GK798" s="1058"/>
      <c r="GL798" s="1058"/>
      <c r="GM798" s="1058"/>
      <c r="GN798" s="1058"/>
      <c r="GO798" s="1058"/>
      <c r="GP798" s="1058"/>
      <c r="GQ798" s="1058"/>
      <c r="GR798" s="1058"/>
      <c r="GS798" s="1058"/>
      <c r="GT798" s="1058"/>
      <c r="GU798" s="1058"/>
      <c r="GV798" s="1058"/>
      <c r="GW798" s="1058"/>
      <c r="GX798" s="1058"/>
      <c r="GY798" s="1058"/>
      <c r="GZ798" s="1058"/>
      <c r="HA798" s="1058"/>
      <c r="HB798" s="1058"/>
      <c r="HC798" s="1058"/>
      <c r="HD798" s="1058"/>
      <c r="HE798" s="1058"/>
      <c r="HF798" s="1058"/>
      <c r="HG798" s="1058"/>
      <c r="HH798" s="1058"/>
      <c r="HI798" s="1058"/>
      <c r="HJ798" s="1058"/>
      <c r="HK798" s="1058"/>
      <c r="HL798" s="1058"/>
      <c r="HM798" s="1058"/>
      <c r="HN798" s="1058"/>
      <c r="HO798" s="1058"/>
      <c r="HP798" s="1058"/>
      <c r="HQ798" s="1058"/>
      <c r="HR798" s="1058"/>
      <c r="HS798" s="1058"/>
      <c r="HT798" s="1058"/>
      <c r="HU798" s="1058"/>
      <c r="HV798" s="1058"/>
      <c r="HW798" s="1058"/>
      <c r="HX798" s="1058"/>
      <c r="HY798" s="1058"/>
      <c r="HZ798" s="1058"/>
      <c r="IA798" s="1058"/>
      <c r="IB798" s="1058"/>
      <c r="IC798" s="1058"/>
      <c r="ID798" s="1058"/>
      <c r="IE798" s="1058"/>
      <c r="IF798" s="1058"/>
      <c r="IG798" s="1058"/>
      <c r="IH798" s="1058"/>
      <c r="II798" s="1058"/>
      <c r="IJ798" s="1058"/>
      <c r="IK798" s="1058"/>
      <c r="IL798" s="1058"/>
      <c r="IM798" s="1058"/>
      <c r="IN798" s="1058"/>
      <c r="IO798" s="1058"/>
      <c r="IP798" s="1058"/>
      <c r="IQ798" s="1058"/>
      <c r="IR798" s="1058"/>
    </row>
    <row r="799" spans="1:252" ht="25.5">
      <c r="A799" s="1439" t="s">
        <v>15</v>
      </c>
      <c r="B799" s="1440" t="s">
        <v>1914</v>
      </c>
      <c r="C799" s="1419"/>
      <c r="D799" s="703"/>
      <c r="E799" s="1424"/>
      <c r="F799" s="1532"/>
      <c r="G799" s="1466"/>
      <c r="H799" s="1058"/>
      <c r="I799" s="1058"/>
      <c r="J799" s="1058"/>
      <c r="K799" s="1058"/>
      <c r="L799" s="1058"/>
      <c r="M799" s="1058"/>
      <c r="N799" s="1058"/>
      <c r="O799" s="1058"/>
      <c r="P799" s="1058"/>
      <c r="Q799" s="1058"/>
      <c r="R799" s="1058"/>
      <c r="S799" s="1058"/>
      <c r="T799" s="1058"/>
      <c r="U799" s="1058"/>
      <c r="V799" s="1058"/>
      <c r="W799" s="1058"/>
      <c r="X799" s="1058"/>
      <c r="Y799" s="1058"/>
      <c r="Z799" s="1058"/>
      <c r="AA799" s="1058"/>
      <c r="AB799" s="1058"/>
      <c r="AC799" s="1058"/>
      <c r="AD799" s="1058"/>
      <c r="AE799" s="1058"/>
      <c r="AF799" s="1058"/>
      <c r="AG799" s="1058"/>
      <c r="AH799" s="1058"/>
      <c r="AI799" s="1058"/>
      <c r="AJ799" s="1058"/>
      <c r="AK799" s="1058"/>
      <c r="AL799" s="1058"/>
      <c r="AM799" s="1058"/>
      <c r="AN799" s="1058"/>
      <c r="AO799" s="1058"/>
      <c r="AP799" s="1058"/>
      <c r="AQ799" s="1058"/>
      <c r="AR799" s="1058"/>
      <c r="AS799" s="1058"/>
      <c r="AT799" s="1058"/>
      <c r="AU799" s="1058"/>
      <c r="AV799" s="1058"/>
      <c r="AW799" s="1058"/>
      <c r="AX799" s="1058"/>
      <c r="AY799" s="1058"/>
      <c r="AZ799" s="1058"/>
      <c r="BA799" s="1058"/>
      <c r="BB799" s="1058"/>
      <c r="BC799" s="1058"/>
      <c r="BD799" s="1058"/>
      <c r="BE799" s="1058"/>
      <c r="BF799" s="1058"/>
      <c r="BG799" s="1058"/>
      <c r="BH799" s="1058"/>
      <c r="BI799" s="1058"/>
      <c r="BJ799" s="1058"/>
      <c r="BK799" s="1058"/>
      <c r="BL799" s="1058"/>
      <c r="BM799" s="1058"/>
      <c r="BN799" s="1058"/>
      <c r="BO799" s="1058"/>
      <c r="BP799" s="1058"/>
      <c r="BQ799" s="1058"/>
      <c r="BR799" s="1058"/>
      <c r="BS799" s="1058"/>
      <c r="BT799" s="1058"/>
      <c r="BU799" s="1058"/>
      <c r="BV799" s="1058"/>
      <c r="BW799" s="1058"/>
      <c r="BX799" s="1058"/>
      <c r="BY799" s="1058"/>
      <c r="BZ799" s="1058"/>
      <c r="CA799" s="1058"/>
      <c r="CB799" s="1058"/>
      <c r="CC799" s="1058"/>
      <c r="CD799" s="1058"/>
      <c r="CE799" s="1058"/>
      <c r="CF799" s="1058"/>
      <c r="CG799" s="1058"/>
      <c r="CH799" s="1058"/>
      <c r="CI799" s="1058"/>
      <c r="CJ799" s="1058"/>
      <c r="CK799" s="1058"/>
      <c r="CL799" s="1058"/>
      <c r="CM799" s="1058"/>
      <c r="CN799" s="1058"/>
      <c r="CO799" s="1058"/>
      <c r="CP799" s="1058"/>
      <c r="CQ799" s="1058"/>
      <c r="CR799" s="1058"/>
      <c r="CS799" s="1058"/>
      <c r="CT799" s="1058"/>
      <c r="CU799" s="1058"/>
      <c r="CV799" s="1058"/>
      <c r="CW799" s="1058"/>
      <c r="CX799" s="1058"/>
      <c r="CY799" s="1058"/>
      <c r="CZ799" s="1058"/>
      <c r="DA799" s="1058"/>
      <c r="DB799" s="1058"/>
      <c r="DC799" s="1058"/>
      <c r="DD799" s="1058"/>
      <c r="DE799" s="1058"/>
      <c r="DF799" s="1058"/>
      <c r="DG799" s="1058"/>
      <c r="DH799" s="1058"/>
      <c r="DI799" s="1058"/>
      <c r="DJ799" s="1058"/>
      <c r="DK799" s="1058"/>
      <c r="DL799" s="1058"/>
      <c r="DM799" s="1058"/>
      <c r="DN799" s="1058"/>
      <c r="DO799" s="1058"/>
      <c r="DP799" s="1058"/>
      <c r="DQ799" s="1058"/>
      <c r="DR799" s="1058"/>
      <c r="DS799" s="1058"/>
      <c r="DT799" s="1058"/>
      <c r="DU799" s="1058"/>
      <c r="DV799" s="1058"/>
      <c r="DW799" s="1058"/>
      <c r="DX799" s="1058"/>
      <c r="DY799" s="1058"/>
      <c r="DZ799" s="1058"/>
      <c r="EA799" s="1058"/>
      <c r="EB799" s="1058"/>
      <c r="EC799" s="1058"/>
      <c r="ED799" s="1058"/>
      <c r="EE799" s="1058"/>
      <c r="EF799" s="1058"/>
      <c r="EG799" s="1058"/>
      <c r="EH799" s="1058"/>
      <c r="EI799" s="1058"/>
      <c r="EJ799" s="1058"/>
      <c r="EK799" s="1058"/>
      <c r="EL799" s="1058"/>
      <c r="EM799" s="1058"/>
      <c r="EN799" s="1058"/>
      <c r="EO799" s="1058"/>
      <c r="EP799" s="1058"/>
      <c r="EQ799" s="1058"/>
      <c r="ER799" s="1058"/>
      <c r="ES799" s="1058"/>
      <c r="ET799" s="1058"/>
      <c r="EU799" s="1058"/>
      <c r="EV799" s="1058"/>
      <c r="EW799" s="1058"/>
      <c r="EX799" s="1058"/>
      <c r="EY799" s="1058"/>
      <c r="EZ799" s="1058"/>
      <c r="FA799" s="1058"/>
      <c r="FB799" s="1058"/>
      <c r="FC799" s="1058"/>
      <c r="FD799" s="1058"/>
      <c r="FE799" s="1058"/>
      <c r="FF799" s="1058"/>
      <c r="FG799" s="1058"/>
      <c r="FH799" s="1058"/>
      <c r="FI799" s="1058"/>
      <c r="FJ799" s="1058"/>
      <c r="FK799" s="1058"/>
      <c r="FL799" s="1058"/>
      <c r="FM799" s="1058"/>
      <c r="FN799" s="1058"/>
      <c r="FO799" s="1058"/>
      <c r="FP799" s="1058"/>
      <c r="FQ799" s="1058"/>
      <c r="FR799" s="1058"/>
      <c r="FS799" s="1058"/>
      <c r="FT799" s="1058"/>
      <c r="FU799" s="1058"/>
      <c r="FV799" s="1058"/>
      <c r="FW799" s="1058"/>
      <c r="FX799" s="1058"/>
      <c r="FY799" s="1058"/>
      <c r="FZ799" s="1058"/>
      <c r="GA799" s="1058"/>
      <c r="GB799" s="1058"/>
      <c r="GC799" s="1058"/>
      <c r="GD799" s="1058"/>
      <c r="GE799" s="1058"/>
      <c r="GF799" s="1058"/>
      <c r="GG799" s="1058"/>
      <c r="GH799" s="1058"/>
      <c r="GI799" s="1058"/>
      <c r="GJ799" s="1058"/>
      <c r="GK799" s="1058"/>
      <c r="GL799" s="1058"/>
      <c r="GM799" s="1058"/>
      <c r="GN799" s="1058"/>
      <c r="GO799" s="1058"/>
      <c r="GP799" s="1058"/>
      <c r="GQ799" s="1058"/>
      <c r="GR799" s="1058"/>
      <c r="GS799" s="1058"/>
      <c r="GT799" s="1058"/>
      <c r="GU799" s="1058"/>
      <c r="GV799" s="1058"/>
      <c r="GW799" s="1058"/>
      <c r="GX799" s="1058"/>
      <c r="GY799" s="1058"/>
      <c r="GZ799" s="1058"/>
      <c r="HA799" s="1058"/>
      <c r="HB799" s="1058"/>
      <c r="HC799" s="1058"/>
      <c r="HD799" s="1058"/>
      <c r="HE799" s="1058"/>
      <c r="HF799" s="1058"/>
      <c r="HG799" s="1058"/>
      <c r="HH799" s="1058"/>
      <c r="HI799" s="1058"/>
      <c r="HJ799" s="1058"/>
      <c r="HK799" s="1058"/>
      <c r="HL799" s="1058"/>
      <c r="HM799" s="1058"/>
      <c r="HN799" s="1058"/>
      <c r="HO799" s="1058"/>
      <c r="HP799" s="1058"/>
      <c r="HQ799" s="1058"/>
      <c r="HR799" s="1058"/>
      <c r="HS799" s="1058"/>
      <c r="HT799" s="1058"/>
      <c r="HU799" s="1058"/>
      <c r="HV799" s="1058"/>
      <c r="HW799" s="1058"/>
      <c r="HX799" s="1058"/>
      <c r="HY799" s="1058"/>
      <c r="HZ799" s="1058"/>
      <c r="IA799" s="1058"/>
      <c r="IB799" s="1058"/>
      <c r="IC799" s="1058"/>
      <c r="ID799" s="1058"/>
      <c r="IE799" s="1058"/>
      <c r="IF799" s="1058"/>
      <c r="IG799" s="1058"/>
      <c r="IH799" s="1058"/>
      <c r="II799" s="1058"/>
      <c r="IJ799" s="1058"/>
      <c r="IK799" s="1058"/>
      <c r="IL799" s="1058"/>
      <c r="IM799" s="1058"/>
      <c r="IN799" s="1058"/>
      <c r="IO799" s="1058"/>
      <c r="IP799" s="1058"/>
      <c r="IQ799" s="1058"/>
      <c r="IR799" s="1058"/>
    </row>
    <row r="800" spans="1:252">
      <c r="A800" s="1421"/>
      <c r="B800" s="1440" t="s">
        <v>1503</v>
      </c>
      <c r="C800" s="1419"/>
      <c r="D800" s="1441" t="s">
        <v>62</v>
      </c>
      <c r="E800" s="1424">
        <v>2</v>
      </c>
      <c r="F800" s="1528"/>
      <c r="G800" s="1230">
        <f>+F800*E800</f>
        <v>0</v>
      </c>
      <c r="H800" s="1058"/>
      <c r="I800" s="1058"/>
      <c r="J800" s="1058"/>
      <c r="K800" s="1058"/>
      <c r="L800" s="1058"/>
      <c r="M800" s="1058"/>
      <c r="N800" s="1058"/>
      <c r="O800" s="1058"/>
      <c r="P800" s="1058"/>
      <c r="Q800" s="1058"/>
      <c r="R800" s="1058"/>
      <c r="S800" s="1058"/>
      <c r="T800" s="1058"/>
      <c r="U800" s="1058"/>
      <c r="V800" s="1058"/>
      <c r="W800" s="1058"/>
      <c r="X800" s="1058"/>
      <c r="Y800" s="1058"/>
      <c r="Z800" s="1058"/>
      <c r="AA800" s="1058"/>
      <c r="AB800" s="1058"/>
      <c r="AC800" s="1058"/>
      <c r="AD800" s="1058"/>
      <c r="AE800" s="1058"/>
      <c r="AF800" s="1058"/>
      <c r="AG800" s="1058"/>
      <c r="AH800" s="1058"/>
      <c r="AI800" s="1058"/>
      <c r="AJ800" s="1058"/>
      <c r="AK800" s="1058"/>
      <c r="AL800" s="1058"/>
      <c r="AM800" s="1058"/>
      <c r="AN800" s="1058"/>
      <c r="AO800" s="1058"/>
      <c r="AP800" s="1058"/>
      <c r="AQ800" s="1058"/>
      <c r="AR800" s="1058"/>
      <c r="AS800" s="1058"/>
      <c r="AT800" s="1058"/>
      <c r="AU800" s="1058"/>
      <c r="AV800" s="1058"/>
      <c r="AW800" s="1058"/>
      <c r="AX800" s="1058"/>
      <c r="AY800" s="1058"/>
      <c r="AZ800" s="1058"/>
      <c r="BA800" s="1058"/>
      <c r="BB800" s="1058"/>
      <c r="BC800" s="1058"/>
      <c r="BD800" s="1058"/>
      <c r="BE800" s="1058"/>
      <c r="BF800" s="1058"/>
      <c r="BG800" s="1058"/>
      <c r="BH800" s="1058"/>
      <c r="BI800" s="1058"/>
      <c r="BJ800" s="1058"/>
      <c r="BK800" s="1058"/>
      <c r="BL800" s="1058"/>
      <c r="BM800" s="1058"/>
      <c r="BN800" s="1058"/>
      <c r="BO800" s="1058"/>
      <c r="BP800" s="1058"/>
      <c r="BQ800" s="1058"/>
      <c r="BR800" s="1058"/>
      <c r="BS800" s="1058"/>
      <c r="BT800" s="1058"/>
      <c r="BU800" s="1058"/>
      <c r="BV800" s="1058"/>
      <c r="BW800" s="1058"/>
      <c r="BX800" s="1058"/>
      <c r="BY800" s="1058"/>
      <c r="BZ800" s="1058"/>
      <c r="CA800" s="1058"/>
      <c r="CB800" s="1058"/>
      <c r="CC800" s="1058"/>
      <c r="CD800" s="1058"/>
      <c r="CE800" s="1058"/>
      <c r="CF800" s="1058"/>
      <c r="CG800" s="1058"/>
      <c r="CH800" s="1058"/>
      <c r="CI800" s="1058"/>
      <c r="CJ800" s="1058"/>
      <c r="CK800" s="1058"/>
      <c r="CL800" s="1058"/>
      <c r="CM800" s="1058"/>
      <c r="CN800" s="1058"/>
      <c r="CO800" s="1058"/>
      <c r="CP800" s="1058"/>
      <c r="CQ800" s="1058"/>
      <c r="CR800" s="1058"/>
      <c r="CS800" s="1058"/>
      <c r="CT800" s="1058"/>
      <c r="CU800" s="1058"/>
      <c r="CV800" s="1058"/>
      <c r="CW800" s="1058"/>
      <c r="CX800" s="1058"/>
      <c r="CY800" s="1058"/>
      <c r="CZ800" s="1058"/>
      <c r="DA800" s="1058"/>
      <c r="DB800" s="1058"/>
      <c r="DC800" s="1058"/>
      <c r="DD800" s="1058"/>
      <c r="DE800" s="1058"/>
      <c r="DF800" s="1058"/>
      <c r="DG800" s="1058"/>
      <c r="DH800" s="1058"/>
      <c r="DI800" s="1058"/>
      <c r="DJ800" s="1058"/>
      <c r="DK800" s="1058"/>
      <c r="DL800" s="1058"/>
      <c r="DM800" s="1058"/>
      <c r="DN800" s="1058"/>
      <c r="DO800" s="1058"/>
      <c r="DP800" s="1058"/>
      <c r="DQ800" s="1058"/>
      <c r="DR800" s="1058"/>
      <c r="DS800" s="1058"/>
      <c r="DT800" s="1058"/>
      <c r="DU800" s="1058"/>
      <c r="DV800" s="1058"/>
      <c r="DW800" s="1058"/>
      <c r="DX800" s="1058"/>
      <c r="DY800" s="1058"/>
      <c r="DZ800" s="1058"/>
      <c r="EA800" s="1058"/>
      <c r="EB800" s="1058"/>
      <c r="EC800" s="1058"/>
      <c r="ED800" s="1058"/>
      <c r="EE800" s="1058"/>
      <c r="EF800" s="1058"/>
      <c r="EG800" s="1058"/>
      <c r="EH800" s="1058"/>
      <c r="EI800" s="1058"/>
      <c r="EJ800" s="1058"/>
      <c r="EK800" s="1058"/>
      <c r="EL800" s="1058"/>
      <c r="EM800" s="1058"/>
      <c r="EN800" s="1058"/>
      <c r="EO800" s="1058"/>
      <c r="EP800" s="1058"/>
      <c r="EQ800" s="1058"/>
      <c r="ER800" s="1058"/>
      <c r="ES800" s="1058"/>
      <c r="ET800" s="1058"/>
      <c r="EU800" s="1058"/>
      <c r="EV800" s="1058"/>
      <c r="EW800" s="1058"/>
      <c r="EX800" s="1058"/>
      <c r="EY800" s="1058"/>
      <c r="EZ800" s="1058"/>
      <c r="FA800" s="1058"/>
      <c r="FB800" s="1058"/>
      <c r="FC800" s="1058"/>
      <c r="FD800" s="1058"/>
      <c r="FE800" s="1058"/>
      <c r="FF800" s="1058"/>
      <c r="FG800" s="1058"/>
      <c r="FH800" s="1058"/>
      <c r="FI800" s="1058"/>
      <c r="FJ800" s="1058"/>
      <c r="FK800" s="1058"/>
      <c r="FL800" s="1058"/>
      <c r="FM800" s="1058"/>
      <c r="FN800" s="1058"/>
      <c r="FO800" s="1058"/>
      <c r="FP800" s="1058"/>
      <c r="FQ800" s="1058"/>
      <c r="FR800" s="1058"/>
      <c r="FS800" s="1058"/>
      <c r="FT800" s="1058"/>
      <c r="FU800" s="1058"/>
      <c r="FV800" s="1058"/>
      <c r="FW800" s="1058"/>
      <c r="FX800" s="1058"/>
      <c r="FY800" s="1058"/>
      <c r="FZ800" s="1058"/>
      <c r="GA800" s="1058"/>
      <c r="GB800" s="1058"/>
      <c r="GC800" s="1058"/>
      <c r="GD800" s="1058"/>
      <c r="GE800" s="1058"/>
      <c r="GF800" s="1058"/>
      <c r="GG800" s="1058"/>
      <c r="GH800" s="1058"/>
      <c r="GI800" s="1058"/>
      <c r="GJ800" s="1058"/>
      <c r="GK800" s="1058"/>
      <c r="GL800" s="1058"/>
      <c r="GM800" s="1058"/>
      <c r="GN800" s="1058"/>
      <c r="GO800" s="1058"/>
      <c r="GP800" s="1058"/>
      <c r="GQ800" s="1058"/>
      <c r="GR800" s="1058"/>
      <c r="GS800" s="1058"/>
      <c r="GT800" s="1058"/>
      <c r="GU800" s="1058"/>
      <c r="GV800" s="1058"/>
      <c r="GW800" s="1058"/>
      <c r="GX800" s="1058"/>
      <c r="GY800" s="1058"/>
      <c r="GZ800" s="1058"/>
      <c r="HA800" s="1058"/>
      <c r="HB800" s="1058"/>
      <c r="HC800" s="1058"/>
      <c r="HD800" s="1058"/>
      <c r="HE800" s="1058"/>
      <c r="HF800" s="1058"/>
      <c r="HG800" s="1058"/>
      <c r="HH800" s="1058"/>
      <c r="HI800" s="1058"/>
      <c r="HJ800" s="1058"/>
      <c r="HK800" s="1058"/>
      <c r="HL800" s="1058"/>
      <c r="HM800" s="1058"/>
      <c r="HN800" s="1058"/>
      <c r="HO800" s="1058"/>
      <c r="HP800" s="1058"/>
      <c r="HQ800" s="1058"/>
      <c r="HR800" s="1058"/>
      <c r="HS800" s="1058"/>
      <c r="HT800" s="1058"/>
      <c r="HU800" s="1058"/>
      <c r="HV800" s="1058"/>
      <c r="HW800" s="1058"/>
      <c r="HX800" s="1058"/>
      <c r="HY800" s="1058"/>
      <c r="HZ800" s="1058"/>
      <c r="IA800" s="1058"/>
      <c r="IB800" s="1058"/>
      <c r="IC800" s="1058"/>
      <c r="ID800" s="1058"/>
      <c r="IE800" s="1058"/>
      <c r="IF800" s="1058"/>
      <c r="IG800" s="1058"/>
      <c r="IH800" s="1058"/>
      <c r="II800" s="1058"/>
      <c r="IJ800" s="1058"/>
      <c r="IK800" s="1058"/>
      <c r="IL800" s="1058"/>
      <c r="IM800" s="1058"/>
      <c r="IN800" s="1058"/>
      <c r="IO800" s="1058"/>
      <c r="IP800" s="1058"/>
      <c r="IQ800" s="1058"/>
      <c r="IR800" s="1058"/>
    </row>
    <row r="801" spans="1:252">
      <c r="A801" s="1421"/>
      <c r="B801" s="1440" t="s">
        <v>1502</v>
      </c>
      <c r="C801" s="1419"/>
      <c r="D801" s="1441" t="s">
        <v>62</v>
      </c>
      <c r="E801" s="1424">
        <v>1</v>
      </c>
      <c r="F801" s="1528"/>
      <c r="G801" s="1230">
        <f>+F801*E801</f>
        <v>0</v>
      </c>
      <c r="H801" s="1058"/>
      <c r="I801" s="1058"/>
      <c r="J801" s="1058"/>
      <c r="K801" s="1058"/>
      <c r="L801" s="1058"/>
      <c r="M801" s="1058"/>
      <c r="N801" s="1058"/>
      <c r="O801" s="1058"/>
      <c r="P801" s="1058"/>
      <c r="Q801" s="1058"/>
      <c r="R801" s="1058"/>
      <c r="S801" s="1058"/>
      <c r="T801" s="1058"/>
      <c r="U801" s="1058"/>
      <c r="V801" s="1058"/>
      <c r="W801" s="1058"/>
      <c r="X801" s="1058"/>
      <c r="Y801" s="1058"/>
      <c r="Z801" s="1058"/>
      <c r="AA801" s="1058"/>
      <c r="AB801" s="1058"/>
      <c r="AC801" s="1058"/>
      <c r="AD801" s="1058"/>
      <c r="AE801" s="1058"/>
      <c r="AF801" s="1058"/>
      <c r="AG801" s="1058"/>
      <c r="AH801" s="1058"/>
      <c r="AI801" s="1058"/>
      <c r="AJ801" s="1058"/>
      <c r="AK801" s="1058"/>
      <c r="AL801" s="1058"/>
      <c r="AM801" s="1058"/>
      <c r="AN801" s="1058"/>
      <c r="AO801" s="1058"/>
      <c r="AP801" s="1058"/>
      <c r="AQ801" s="1058"/>
      <c r="AR801" s="1058"/>
      <c r="AS801" s="1058"/>
      <c r="AT801" s="1058"/>
      <c r="AU801" s="1058"/>
      <c r="AV801" s="1058"/>
      <c r="AW801" s="1058"/>
      <c r="AX801" s="1058"/>
      <c r="AY801" s="1058"/>
      <c r="AZ801" s="1058"/>
      <c r="BA801" s="1058"/>
      <c r="BB801" s="1058"/>
      <c r="BC801" s="1058"/>
      <c r="BD801" s="1058"/>
      <c r="BE801" s="1058"/>
      <c r="BF801" s="1058"/>
      <c r="BG801" s="1058"/>
      <c r="BH801" s="1058"/>
      <c r="BI801" s="1058"/>
      <c r="BJ801" s="1058"/>
      <c r="BK801" s="1058"/>
      <c r="BL801" s="1058"/>
      <c r="BM801" s="1058"/>
      <c r="BN801" s="1058"/>
      <c r="BO801" s="1058"/>
      <c r="BP801" s="1058"/>
      <c r="BQ801" s="1058"/>
      <c r="BR801" s="1058"/>
      <c r="BS801" s="1058"/>
      <c r="BT801" s="1058"/>
      <c r="BU801" s="1058"/>
      <c r="BV801" s="1058"/>
      <c r="BW801" s="1058"/>
      <c r="BX801" s="1058"/>
      <c r="BY801" s="1058"/>
      <c r="BZ801" s="1058"/>
      <c r="CA801" s="1058"/>
      <c r="CB801" s="1058"/>
      <c r="CC801" s="1058"/>
      <c r="CD801" s="1058"/>
      <c r="CE801" s="1058"/>
      <c r="CF801" s="1058"/>
      <c r="CG801" s="1058"/>
      <c r="CH801" s="1058"/>
      <c r="CI801" s="1058"/>
      <c r="CJ801" s="1058"/>
      <c r="CK801" s="1058"/>
      <c r="CL801" s="1058"/>
      <c r="CM801" s="1058"/>
      <c r="CN801" s="1058"/>
      <c r="CO801" s="1058"/>
      <c r="CP801" s="1058"/>
      <c r="CQ801" s="1058"/>
      <c r="CR801" s="1058"/>
      <c r="CS801" s="1058"/>
      <c r="CT801" s="1058"/>
      <c r="CU801" s="1058"/>
      <c r="CV801" s="1058"/>
      <c r="CW801" s="1058"/>
      <c r="CX801" s="1058"/>
      <c r="CY801" s="1058"/>
      <c r="CZ801" s="1058"/>
      <c r="DA801" s="1058"/>
      <c r="DB801" s="1058"/>
      <c r="DC801" s="1058"/>
      <c r="DD801" s="1058"/>
      <c r="DE801" s="1058"/>
      <c r="DF801" s="1058"/>
      <c r="DG801" s="1058"/>
      <c r="DH801" s="1058"/>
      <c r="DI801" s="1058"/>
      <c r="DJ801" s="1058"/>
      <c r="DK801" s="1058"/>
      <c r="DL801" s="1058"/>
      <c r="DM801" s="1058"/>
      <c r="DN801" s="1058"/>
      <c r="DO801" s="1058"/>
      <c r="DP801" s="1058"/>
      <c r="DQ801" s="1058"/>
      <c r="DR801" s="1058"/>
      <c r="DS801" s="1058"/>
      <c r="DT801" s="1058"/>
      <c r="DU801" s="1058"/>
      <c r="DV801" s="1058"/>
      <c r="DW801" s="1058"/>
      <c r="DX801" s="1058"/>
      <c r="DY801" s="1058"/>
      <c r="DZ801" s="1058"/>
      <c r="EA801" s="1058"/>
      <c r="EB801" s="1058"/>
      <c r="EC801" s="1058"/>
      <c r="ED801" s="1058"/>
      <c r="EE801" s="1058"/>
      <c r="EF801" s="1058"/>
      <c r="EG801" s="1058"/>
      <c r="EH801" s="1058"/>
      <c r="EI801" s="1058"/>
      <c r="EJ801" s="1058"/>
      <c r="EK801" s="1058"/>
      <c r="EL801" s="1058"/>
      <c r="EM801" s="1058"/>
      <c r="EN801" s="1058"/>
      <c r="EO801" s="1058"/>
      <c r="EP801" s="1058"/>
      <c r="EQ801" s="1058"/>
      <c r="ER801" s="1058"/>
      <c r="ES801" s="1058"/>
      <c r="ET801" s="1058"/>
      <c r="EU801" s="1058"/>
      <c r="EV801" s="1058"/>
      <c r="EW801" s="1058"/>
      <c r="EX801" s="1058"/>
      <c r="EY801" s="1058"/>
      <c r="EZ801" s="1058"/>
      <c r="FA801" s="1058"/>
      <c r="FB801" s="1058"/>
      <c r="FC801" s="1058"/>
      <c r="FD801" s="1058"/>
      <c r="FE801" s="1058"/>
      <c r="FF801" s="1058"/>
      <c r="FG801" s="1058"/>
      <c r="FH801" s="1058"/>
      <c r="FI801" s="1058"/>
      <c r="FJ801" s="1058"/>
      <c r="FK801" s="1058"/>
      <c r="FL801" s="1058"/>
      <c r="FM801" s="1058"/>
      <c r="FN801" s="1058"/>
      <c r="FO801" s="1058"/>
      <c r="FP801" s="1058"/>
      <c r="FQ801" s="1058"/>
      <c r="FR801" s="1058"/>
      <c r="FS801" s="1058"/>
      <c r="FT801" s="1058"/>
      <c r="FU801" s="1058"/>
      <c r="FV801" s="1058"/>
      <c r="FW801" s="1058"/>
      <c r="FX801" s="1058"/>
      <c r="FY801" s="1058"/>
      <c r="FZ801" s="1058"/>
      <c r="GA801" s="1058"/>
      <c r="GB801" s="1058"/>
      <c r="GC801" s="1058"/>
      <c r="GD801" s="1058"/>
      <c r="GE801" s="1058"/>
      <c r="GF801" s="1058"/>
      <c r="GG801" s="1058"/>
      <c r="GH801" s="1058"/>
      <c r="GI801" s="1058"/>
      <c r="GJ801" s="1058"/>
      <c r="GK801" s="1058"/>
      <c r="GL801" s="1058"/>
      <c r="GM801" s="1058"/>
      <c r="GN801" s="1058"/>
      <c r="GO801" s="1058"/>
      <c r="GP801" s="1058"/>
      <c r="GQ801" s="1058"/>
      <c r="GR801" s="1058"/>
      <c r="GS801" s="1058"/>
      <c r="GT801" s="1058"/>
      <c r="GU801" s="1058"/>
      <c r="GV801" s="1058"/>
      <c r="GW801" s="1058"/>
      <c r="GX801" s="1058"/>
      <c r="GY801" s="1058"/>
      <c r="GZ801" s="1058"/>
      <c r="HA801" s="1058"/>
      <c r="HB801" s="1058"/>
      <c r="HC801" s="1058"/>
      <c r="HD801" s="1058"/>
      <c r="HE801" s="1058"/>
      <c r="HF801" s="1058"/>
      <c r="HG801" s="1058"/>
      <c r="HH801" s="1058"/>
      <c r="HI801" s="1058"/>
      <c r="HJ801" s="1058"/>
      <c r="HK801" s="1058"/>
      <c r="HL801" s="1058"/>
      <c r="HM801" s="1058"/>
      <c r="HN801" s="1058"/>
      <c r="HO801" s="1058"/>
      <c r="HP801" s="1058"/>
      <c r="HQ801" s="1058"/>
      <c r="HR801" s="1058"/>
      <c r="HS801" s="1058"/>
      <c r="HT801" s="1058"/>
      <c r="HU801" s="1058"/>
      <c r="HV801" s="1058"/>
      <c r="HW801" s="1058"/>
      <c r="HX801" s="1058"/>
      <c r="HY801" s="1058"/>
      <c r="HZ801" s="1058"/>
      <c r="IA801" s="1058"/>
      <c r="IB801" s="1058"/>
      <c r="IC801" s="1058"/>
      <c r="ID801" s="1058"/>
      <c r="IE801" s="1058"/>
      <c r="IF801" s="1058"/>
      <c r="IG801" s="1058"/>
      <c r="IH801" s="1058"/>
      <c r="II801" s="1058"/>
      <c r="IJ801" s="1058"/>
      <c r="IK801" s="1058"/>
      <c r="IL801" s="1058"/>
      <c r="IM801" s="1058"/>
      <c r="IN801" s="1058"/>
      <c r="IO801" s="1058"/>
      <c r="IP801" s="1058"/>
      <c r="IQ801" s="1058"/>
      <c r="IR801" s="1058"/>
    </row>
    <row r="802" spans="1:252">
      <c r="A802" s="1421"/>
      <c r="B802" s="1440" t="s">
        <v>1913</v>
      </c>
      <c r="C802" s="1419"/>
      <c r="D802" s="1441" t="s">
        <v>62</v>
      </c>
      <c r="E802" s="1424">
        <v>2</v>
      </c>
      <c r="F802" s="1528"/>
      <c r="G802" s="1230">
        <f>+F802*E802</f>
        <v>0</v>
      </c>
      <c r="H802" s="1058"/>
      <c r="I802" s="1058"/>
      <c r="J802" s="1058"/>
      <c r="K802" s="1058"/>
      <c r="L802" s="1058"/>
      <c r="M802" s="1058"/>
      <c r="N802" s="1058"/>
      <c r="O802" s="1058"/>
      <c r="P802" s="1058"/>
      <c r="Q802" s="1058"/>
      <c r="R802" s="1058"/>
      <c r="S802" s="1058"/>
      <c r="T802" s="1058"/>
      <c r="U802" s="1058"/>
      <c r="V802" s="1058"/>
      <c r="W802" s="1058"/>
      <c r="X802" s="1058"/>
      <c r="Y802" s="1058"/>
      <c r="Z802" s="1058"/>
      <c r="AA802" s="1058"/>
      <c r="AB802" s="1058"/>
      <c r="AC802" s="1058"/>
      <c r="AD802" s="1058"/>
      <c r="AE802" s="1058"/>
      <c r="AF802" s="1058"/>
      <c r="AG802" s="1058"/>
      <c r="AH802" s="1058"/>
      <c r="AI802" s="1058"/>
      <c r="AJ802" s="1058"/>
      <c r="AK802" s="1058"/>
      <c r="AL802" s="1058"/>
      <c r="AM802" s="1058"/>
      <c r="AN802" s="1058"/>
      <c r="AO802" s="1058"/>
      <c r="AP802" s="1058"/>
      <c r="AQ802" s="1058"/>
      <c r="AR802" s="1058"/>
      <c r="AS802" s="1058"/>
      <c r="AT802" s="1058"/>
      <c r="AU802" s="1058"/>
      <c r="AV802" s="1058"/>
      <c r="AW802" s="1058"/>
      <c r="AX802" s="1058"/>
      <c r="AY802" s="1058"/>
      <c r="AZ802" s="1058"/>
      <c r="BA802" s="1058"/>
      <c r="BB802" s="1058"/>
      <c r="BC802" s="1058"/>
      <c r="BD802" s="1058"/>
      <c r="BE802" s="1058"/>
      <c r="BF802" s="1058"/>
      <c r="BG802" s="1058"/>
      <c r="BH802" s="1058"/>
      <c r="BI802" s="1058"/>
      <c r="BJ802" s="1058"/>
      <c r="BK802" s="1058"/>
      <c r="BL802" s="1058"/>
      <c r="BM802" s="1058"/>
      <c r="BN802" s="1058"/>
      <c r="BO802" s="1058"/>
      <c r="BP802" s="1058"/>
      <c r="BQ802" s="1058"/>
      <c r="BR802" s="1058"/>
      <c r="BS802" s="1058"/>
      <c r="BT802" s="1058"/>
      <c r="BU802" s="1058"/>
      <c r="BV802" s="1058"/>
      <c r="BW802" s="1058"/>
      <c r="BX802" s="1058"/>
      <c r="BY802" s="1058"/>
      <c r="BZ802" s="1058"/>
      <c r="CA802" s="1058"/>
      <c r="CB802" s="1058"/>
      <c r="CC802" s="1058"/>
      <c r="CD802" s="1058"/>
      <c r="CE802" s="1058"/>
      <c r="CF802" s="1058"/>
      <c r="CG802" s="1058"/>
      <c r="CH802" s="1058"/>
      <c r="CI802" s="1058"/>
      <c r="CJ802" s="1058"/>
      <c r="CK802" s="1058"/>
      <c r="CL802" s="1058"/>
      <c r="CM802" s="1058"/>
      <c r="CN802" s="1058"/>
      <c r="CO802" s="1058"/>
      <c r="CP802" s="1058"/>
      <c r="CQ802" s="1058"/>
      <c r="CR802" s="1058"/>
      <c r="CS802" s="1058"/>
      <c r="CT802" s="1058"/>
      <c r="CU802" s="1058"/>
      <c r="CV802" s="1058"/>
      <c r="CW802" s="1058"/>
      <c r="CX802" s="1058"/>
      <c r="CY802" s="1058"/>
      <c r="CZ802" s="1058"/>
      <c r="DA802" s="1058"/>
      <c r="DB802" s="1058"/>
      <c r="DC802" s="1058"/>
      <c r="DD802" s="1058"/>
      <c r="DE802" s="1058"/>
      <c r="DF802" s="1058"/>
      <c r="DG802" s="1058"/>
      <c r="DH802" s="1058"/>
      <c r="DI802" s="1058"/>
      <c r="DJ802" s="1058"/>
      <c r="DK802" s="1058"/>
      <c r="DL802" s="1058"/>
      <c r="DM802" s="1058"/>
      <c r="DN802" s="1058"/>
      <c r="DO802" s="1058"/>
      <c r="DP802" s="1058"/>
      <c r="DQ802" s="1058"/>
      <c r="DR802" s="1058"/>
      <c r="DS802" s="1058"/>
      <c r="DT802" s="1058"/>
      <c r="DU802" s="1058"/>
      <c r="DV802" s="1058"/>
      <c r="DW802" s="1058"/>
      <c r="DX802" s="1058"/>
      <c r="DY802" s="1058"/>
      <c r="DZ802" s="1058"/>
      <c r="EA802" s="1058"/>
      <c r="EB802" s="1058"/>
      <c r="EC802" s="1058"/>
      <c r="ED802" s="1058"/>
      <c r="EE802" s="1058"/>
      <c r="EF802" s="1058"/>
      <c r="EG802" s="1058"/>
      <c r="EH802" s="1058"/>
      <c r="EI802" s="1058"/>
      <c r="EJ802" s="1058"/>
      <c r="EK802" s="1058"/>
      <c r="EL802" s="1058"/>
      <c r="EM802" s="1058"/>
      <c r="EN802" s="1058"/>
      <c r="EO802" s="1058"/>
      <c r="EP802" s="1058"/>
      <c r="EQ802" s="1058"/>
      <c r="ER802" s="1058"/>
      <c r="ES802" s="1058"/>
      <c r="ET802" s="1058"/>
      <c r="EU802" s="1058"/>
      <c r="EV802" s="1058"/>
      <c r="EW802" s="1058"/>
      <c r="EX802" s="1058"/>
      <c r="EY802" s="1058"/>
      <c r="EZ802" s="1058"/>
      <c r="FA802" s="1058"/>
      <c r="FB802" s="1058"/>
      <c r="FC802" s="1058"/>
      <c r="FD802" s="1058"/>
      <c r="FE802" s="1058"/>
      <c r="FF802" s="1058"/>
      <c r="FG802" s="1058"/>
      <c r="FH802" s="1058"/>
      <c r="FI802" s="1058"/>
      <c r="FJ802" s="1058"/>
      <c r="FK802" s="1058"/>
      <c r="FL802" s="1058"/>
      <c r="FM802" s="1058"/>
      <c r="FN802" s="1058"/>
      <c r="FO802" s="1058"/>
      <c r="FP802" s="1058"/>
      <c r="FQ802" s="1058"/>
      <c r="FR802" s="1058"/>
      <c r="FS802" s="1058"/>
      <c r="FT802" s="1058"/>
      <c r="FU802" s="1058"/>
      <c r="FV802" s="1058"/>
      <c r="FW802" s="1058"/>
      <c r="FX802" s="1058"/>
      <c r="FY802" s="1058"/>
      <c r="FZ802" s="1058"/>
      <c r="GA802" s="1058"/>
      <c r="GB802" s="1058"/>
      <c r="GC802" s="1058"/>
      <c r="GD802" s="1058"/>
      <c r="GE802" s="1058"/>
      <c r="GF802" s="1058"/>
      <c r="GG802" s="1058"/>
      <c r="GH802" s="1058"/>
      <c r="GI802" s="1058"/>
      <c r="GJ802" s="1058"/>
      <c r="GK802" s="1058"/>
      <c r="GL802" s="1058"/>
      <c r="GM802" s="1058"/>
      <c r="GN802" s="1058"/>
      <c r="GO802" s="1058"/>
      <c r="GP802" s="1058"/>
      <c r="GQ802" s="1058"/>
      <c r="GR802" s="1058"/>
      <c r="GS802" s="1058"/>
      <c r="GT802" s="1058"/>
      <c r="GU802" s="1058"/>
      <c r="GV802" s="1058"/>
      <c r="GW802" s="1058"/>
      <c r="GX802" s="1058"/>
      <c r="GY802" s="1058"/>
      <c r="GZ802" s="1058"/>
      <c r="HA802" s="1058"/>
      <c r="HB802" s="1058"/>
      <c r="HC802" s="1058"/>
      <c r="HD802" s="1058"/>
      <c r="HE802" s="1058"/>
      <c r="HF802" s="1058"/>
      <c r="HG802" s="1058"/>
      <c r="HH802" s="1058"/>
      <c r="HI802" s="1058"/>
      <c r="HJ802" s="1058"/>
      <c r="HK802" s="1058"/>
      <c r="HL802" s="1058"/>
      <c r="HM802" s="1058"/>
      <c r="HN802" s="1058"/>
      <c r="HO802" s="1058"/>
      <c r="HP802" s="1058"/>
      <c r="HQ802" s="1058"/>
      <c r="HR802" s="1058"/>
      <c r="HS802" s="1058"/>
      <c r="HT802" s="1058"/>
      <c r="HU802" s="1058"/>
      <c r="HV802" s="1058"/>
      <c r="HW802" s="1058"/>
      <c r="HX802" s="1058"/>
      <c r="HY802" s="1058"/>
      <c r="HZ802" s="1058"/>
      <c r="IA802" s="1058"/>
      <c r="IB802" s="1058"/>
      <c r="IC802" s="1058"/>
      <c r="ID802" s="1058"/>
      <c r="IE802" s="1058"/>
      <c r="IF802" s="1058"/>
      <c r="IG802" s="1058"/>
      <c r="IH802" s="1058"/>
      <c r="II802" s="1058"/>
      <c r="IJ802" s="1058"/>
      <c r="IK802" s="1058"/>
      <c r="IL802" s="1058"/>
      <c r="IM802" s="1058"/>
      <c r="IN802" s="1058"/>
      <c r="IO802" s="1058"/>
      <c r="IP802" s="1058"/>
      <c r="IQ802" s="1058"/>
      <c r="IR802" s="1058"/>
    </row>
    <row r="803" spans="1:252">
      <c r="A803" s="1421"/>
      <c r="B803" s="1430"/>
      <c r="C803" s="1419"/>
      <c r="D803" s="703"/>
      <c r="E803" s="1424"/>
      <c r="F803" s="1532"/>
      <c r="G803" s="1466"/>
      <c r="H803" s="1058"/>
      <c r="I803" s="1058"/>
      <c r="J803" s="1058"/>
      <c r="K803" s="1058"/>
      <c r="L803" s="1058"/>
      <c r="M803" s="1058"/>
      <c r="N803" s="1058"/>
      <c r="O803" s="1058"/>
      <c r="P803" s="1058"/>
      <c r="Q803" s="1058"/>
      <c r="R803" s="1058"/>
      <c r="S803" s="1058"/>
      <c r="T803" s="1058"/>
      <c r="U803" s="1058"/>
      <c r="V803" s="1058"/>
      <c r="W803" s="1058"/>
      <c r="X803" s="1058"/>
      <c r="Y803" s="1058"/>
      <c r="Z803" s="1058"/>
      <c r="AA803" s="1058"/>
      <c r="AB803" s="1058"/>
      <c r="AC803" s="1058"/>
      <c r="AD803" s="1058"/>
      <c r="AE803" s="1058"/>
      <c r="AF803" s="1058"/>
      <c r="AG803" s="1058"/>
      <c r="AH803" s="1058"/>
      <c r="AI803" s="1058"/>
      <c r="AJ803" s="1058"/>
      <c r="AK803" s="1058"/>
      <c r="AL803" s="1058"/>
      <c r="AM803" s="1058"/>
      <c r="AN803" s="1058"/>
      <c r="AO803" s="1058"/>
      <c r="AP803" s="1058"/>
      <c r="AQ803" s="1058"/>
      <c r="AR803" s="1058"/>
      <c r="AS803" s="1058"/>
      <c r="AT803" s="1058"/>
      <c r="AU803" s="1058"/>
      <c r="AV803" s="1058"/>
      <c r="AW803" s="1058"/>
      <c r="AX803" s="1058"/>
      <c r="AY803" s="1058"/>
      <c r="AZ803" s="1058"/>
      <c r="BA803" s="1058"/>
      <c r="BB803" s="1058"/>
      <c r="BC803" s="1058"/>
      <c r="BD803" s="1058"/>
      <c r="BE803" s="1058"/>
      <c r="BF803" s="1058"/>
      <c r="BG803" s="1058"/>
      <c r="BH803" s="1058"/>
      <c r="BI803" s="1058"/>
      <c r="BJ803" s="1058"/>
      <c r="BK803" s="1058"/>
      <c r="BL803" s="1058"/>
      <c r="BM803" s="1058"/>
      <c r="BN803" s="1058"/>
      <c r="BO803" s="1058"/>
      <c r="BP803" s="1058"/>
      <c r="BQ803" s="1058"/>
      <c r="BR803" s="1058"/>
      <c r="BS803" s="1058"/>
      <c r="BT803" s="1058"/>
      <c r="BU803" s="1058"/>
      <c r="BV803" s="1058"/>
      <c r="BW803" s="1058"/>
      <c r="BX803" s="1058"/>
      <c r="BY803" s="1058"/>
      <c r="BZ803" s="1058"/>
      <c r="CA803" s="1058"/>
      <c r="CB803" s="1058"/>
      <c r="CC803" s="1058"/>
      <c r="CD803" s="1058"/>
      <c r="CE803" s="1058"/>
      <c r="CF803" s="1058"/>
      <c r="CG803" s="1058"/>
      <c r="CH803" s="1058"/>
      <c r="CI803" s="1058"/>
      <c r="CJ803" s="1058"/>
      <c r="CK803" s="1058"/>
      <c r="CL803" s="1058"/>
      <c r="CM803" s="1058"/>
      <c r="CN803" s="1058"/>
      <c r="CO803" s="1058"/>
      <c r="CP803" s="1058"/>
      <c r="CQ803" s="1058"/>
      <c r="CR803" s="1058"/>
      <c r="CS803" s="1058"/>
      <c r="CT803" s="1058"/>
      <c r="CU803" s="1058"/>
      <c r="CV803" s="1058"/>
      <c r="CW803" s="1058"/>
      <c r="CX803" s="1058"/>
      <c r="CY803" s="1058"/>
      <c r="CZ803" s="1058"/>
      <c r="DA803" s="1058"/>
      <c r="DB803" s="1058"/>
      <c r="DC803" s="1058"/>
      <c r="DD803" s="1058"/>
      <c r="DE803" s="1058"/>
      <c r="DF803" s="1058"/>
      <c r="DG803" s="1058"/>
      <c r="DH803" s="1058"/>
      <c r="DI803" s="1058"/>
      <c r="DJ803" s="1058"/>
      <c r="DK803" s="1058"/>
      <c r="DL803" s="1058"/>
      <c r="DM803" s="1058"/>
      <c r="DN803" s="1058"/>
      <c r="DO803" s="1058"/>
      <c r="DP803" s="1058"/>
      <c r="DQ803" s="1058"/>
      <c r="DR803" s="1058"/>
      <c r="DS803" s="1058"/>
      <c r="DT803" s="1058"/>
      <c r="DU803" s="1058"/>
      <c r="DV803" s="1058"/>
      <c r="DW803" s="1058"/>
      <c r="DX803" s="1058"/>
      <c r="DY803" s="1058"/>
      <c r="DZ803" s="1058"/>
      <c r="EA803" s="1058"/>
      <c r="EB803" s="1058"/>
      <c r="EC803" s="1058"/>
      <c r="ED803" s="1058"/>
      <c r="EE803" s="1058"/>
      <c r="EF803" s="1058"/>
      <c r="EG803" s="1058"/>
      <c r="EH803" s="1058"/>
      <c r="EI803" s="1058"/>
      <c r="EJ803" s="1058"/>
      <c r="EK803" s="1058"/>
      <c r="EL803" s="1058"/>
      <c r="EM803" s="1058"/>
      <c r="EN803" s="1058"/>
      <c r="EO803" s="1058"/>
      <c r="EP803" s="1058"/>
      <c r="EQ803" s="1058"/>
      <c r="ER803" s="1058"/>
      <c r="ES803" s="1058"/>
      <c r="ET803" s="1058"/>
      <c r="EU803" s="1058"/>
      <c r="EV803" s="1058"/>
      <c r="EW803" s="1058"/>
      <c r="EX803" s="1058"/>
      <c r="EY803" s="1058"/>
      <c r="EZ803" s="1058"/>
      <c r="FA803" s="1058"/>
      <c r="FB803" s="1058"/>
      <c r="FC803" s="1058"/>
      <c r="FD803" s="1058"/>
      <c r="FE803" s="1058"/>
      <c r="FF803" s="1058"/>
      <c r="FG803" s="1058"/>
      <c r="FH803" s="1058"/>
      <c r="FI803" s="1058"/>
      <c r="FJ803" s="1058"/>
      <c r="FK803" s="1058"/>
      <c r="FL803" s="1058"/>
      <c r="FM803" s="1058"/>
      <c r="FN803" s="1058"/>
      <c r="FO803" s="1058"/>
      <c r="FP803" s="1058"/>
      <c r="FQ803" s="1058"/>
      <c r="FR803" s="1058"/>
      <c r="FS803" s="1058"/>
      <c r="FT803" s="1058"/>
      <c r="FU803" s="1058"/>
      <c r="FV803" s="1058"/>
      <c r="FW803" s="1058"/>
      <c r="FX803" s="1058"/>
      <c r="FY803" s="1058"/>
      <c r="FZ803" s="1058"/>
      <c r="GA803" s="1058"/>
      <c r="GB803" s="1058"/>
      <c r="GC803" s="1058"/>
      <c r="GD803" s="1058"/>
      <c r="GE803" s="1058"/>
      <c r="GF803" s="1058"/>
      <c r="GG803" s="1058"/>
      <c r="GH803" s="1058"/>
      <c r="GI803" s="1058"/>
      <c r="GJ803" s="1058"/>
      <c r="GK803" s="1058"/>
      <c r="GL803" s="1058"/>
      <c r="GM803" s="1058"/>
      <c r="GN803" s="1058"/>
      <c r="GO803" s="1058"/>
      <c r="GP803" s="1058"/>
      <c r="GQ803" s="1058"/>
      <c r="GR803" s="1058"/>
      <c r="GS803" s="1058"/>
      <c r="GT803" s="1058"/>
      <c r="GU803" s="1058"/>
      <c r="GV803" s="1058"/>
      <c r="GW803" s="1058"/>
      <c r="GX803" s="1058"/>
      <c r="GY803" s="1058"/>
      <c r="GZ803" s="1058"/>
      <c r="HA803" s="1058"/>
      <c r="HB803" s="1058"/>
      <c r="HC803" s="1058"/>
      <c r="HD803" s="1058"/>
      <c r="HE803" s="1058"/>
      <c r="HF803" s="1058"/>
      <c r="HG803" s="1058"/>
      <c r="HH803" s="1058"/>
      <c r="HI803" s="1058"/>
      <c r="HJ803" s="1058"/>
      <c r="HK803" s="1058"/>
      <c r="HL803" s="1058"/>
      <c r="HM803" s="1058"/>
      <c r="HN803" s="1058"/>
      <c r="HO803" s="1058"/>
      <c r="HP803" s="1058"/>
      <c r="HQ803" s="1058"/>
      <c r="HR803" s="1058"/>
      <c r="HS803" s="1058"/>
      <c r="HT803" s="1058"/>
      <c r="HU803" s="1058"/>
      <c r="HV803" s="1058"/>
      <c r="HW803" s="1058"/>
      <c r="HX803" s="1058"/>
      <c r="HY803" s="1058"/>
      <c r="HZ803" s="1058"/>
      <c r="IA803" s="1058"/>
      <c r="IB803" s="1058"/>
      <c r="IC803" s="1058"/>
      <c r="ID803" s="1058"/>
      <c r="IE803" s="1058"/>
      <c r="IF803" s="1058"/>
      <c r="IG803" s="1058"/>
      <c r="IH803" s="1058"/>
      <c r="II803" s="1058"/>
      <c r="IJ803" s="1058"/>
      <c r="IK803" s="1058"/>
      <c r="IL803" s="1058"/>
      <c r="IM803" s="1058"/>
      <c r="IN803" s="1058"/>
      <c r="IO803" s="1058"/>
      <c r="IP803" s="1058"/>
      <c r="IQ803" s="1058"/>
      <c r="IR803" s="1058"/>
    </row>
    <row r="804" spans="1:252">
      <c r="A804" s="1421" t="s">
        <v>1499</v>
      </c>
      <c r="B804" s="1467" t="s">
        <v>1498</v>
      </c>
      <c r="C804" s="1415"/>
      <c r="D804" s="703"/>
      <c r="E804" s="1424"/>
      <c r="F804" s="1532"/>
      <c r="G804" s="1466"/>
      <c r="H804" s="1058"/>
      <c r="I804" s="1058"/>
      <c r="J804" s="1058"/>
      <c r="K804" s="1058"/>
      <c r="L804" s="1058"/>
      <c r="M804" s="1058"/>
      <c r="N804" s="1058"/>
      <c r="O804" s="1058"/>
      <c r="P804" s="1058"/>
      <c r="Q804" s="1058"/>
      <c r="R804" s="1058"/>
      <c r="S804" s="1058"/>
      <c r="T804" s="1058"/>
      <c r="U804" s="1058"/>
      <c r="V804" s="1058"/>
      <c r="W804" s="1058"/>
      <c r="X804" s="1058"/>
      <c r="Y804" s="1058"/>
      <c r="Z804" s="1058"/>
      <c r="AA804" s="1058"/>
      <c r="AB804" s="1058"/>
      <c r="AC804" s="1058"/>
      <c r="AD804" s="1058"/>
      <c r="AE804" s="1058"/>
      <c r="AF804" s="1058"/>
      <c r="AG804" s="1058"/>
      <c r="AH804" s="1058"/>
      <c r="AI804" s="1058"/>
      <c r="AJ804" s="1058"/>
      <c r="AK804" s="1058"/>
      <c r="AL804" s="1058"/>
      <c r="AM804" s="1058"/>
      <c r="AN804" s="1058"/>
      <c r="AO804" s="1058"/>
      <c r="AP804" s="1058"/>
      <c r="AQ804" s="1058"/>
      <c r="AR804" s="1058"/>
      <c r="AS804" s="1058"/>
      <c r="AT804" s="1058"/>
      <c r="AU804" s="1058"/>
      <c r="AV804" s="1058"/>
      <c r="AW804" s="1058"/>
      <c r="AX804" s="1058"/>
      <c r="AY804" s="1058"/>
      <c r="AZ804" s="1058"/>
      <c r="BA804" s="1058"/>
      <c r="BB804" s="1058"/>
      <c r="BC804" s="1058"/>
      <c r="BD804" s="1058"/>
      <c r="BE804" s="1058"/>
      <c r="BF804" s="1058"/>
      <c r="BG804" s="1058"/>
      <c r="BH804" s="1058"/>
      <c r="BI804" s="1058"/>
      <c r="BJ804" s="1058"/>
      <c r="BK804" s="1058"/>
      <c r="BL804" s="1058"/>
      <c r="BM804" s="1058"/>
      <c r="BN804" s="1058"/>
      <c r="BO804" s="1058"/>
      <c r="BP804" s="1058"/>
      <c r="BQ804" s="1058"/>
      <c r="BR804" s="1058"/>
      <c r="BS804" s="1058"/>
      <c r="BT804" s="1058"/>
      <c r="BU804" s="1058"/>
      <c r="BV804" s="1058"/>
      <c r="BW804" s="1058"/>
      <c r="BX804" s="1058"/>
      <c r="BY804" s="1058"/>
      <c r="BZ804" s="1058"/>
      <c r="CA804" s="1058"/>
      <c r="CB804" s="1058"/>
      <c r="CC804" s="1058"/>
      <c r="CD804" s="1058"/>
      <c r="CE804" s="1058"/>
      <c r="CF804" s="1058"/>
      <c r="CG804" s="1058"/>
      <c r="CH804" s="1058"/>
      <c r="CI804" s="1058"/>
      <c r="CJ804" s="1058"/>
      <c r="CK804" s="1058"/>
      <c r="CL804" s="1058"/>
      <c r="CM804" s="1058"/>
      <c r="CN804" s="1058"/>
      <c r="CO804" s="1058"/>
      <c r="CP804" s="1058"/>
      <c r="CQ804" s="1058"/>
      <c r="CR804" s="1058"/>
      <c r="CS804" s="1058"/>
      <c r="CT804" s="1058"/>
      <c r="CU804" s="1058"/>
      <c r="CV804" s="1058"/>
      <c r="CW804" s="1058"/>
      <c r="CX804" s="1058"/>
      <c r="CY804" s="1058"/>
      <c r="CZ804" s="1058"/>
      <c r="DA804" s="1058"/>
      <c r="DB804" s="1058"/>
      <c r="DC804" s="1058"/>
      <c r="DD804" s="1058"/>
      <c r="DE804" s="1058"/>
      <c r="DF804" s="1058"/>
      <c r="DG804" s="1058"/>
      <c r="DH804" s="1058"/>
      <c r="DI804" s="1058"/>
      <c r="DJ804" s="1058"/>
      <c r="DK804" s="1058"/>
      <c r="DL804" s="1058"/>
      <c r="DM804" s="1058"/>
      <c r="DN804" s="1058"/>
      <c r="DO804" s="1058"/>
      <c r="DP804" s="1058"/>
      <c r="DQ804" s="1058"/>
      <c r="DR804" s="1058"/>
      <c r="DS804" s="1058"/>
      <c r="DT804" s="1058"/>
      <c r="DU804" s="1058"/>
      <c r="DV804" s="1058"/>
      <c r="DW804" s="1058"/>
      <c r="DX804" s="1058"/>
      <c r="DY804" s="1058"/>
      <c r="DZ804" s="1058"/>
      <c r="EA804" s="1058"/>
      <c r="EB804" s="1058"/>
      <c r="EC804" s="1058"/>
      <c r="ED804" s="1058"/>
      <c r="EE804" s="1058"/>
      <c r="EF804" s="1058"/>
      <c r="EG804" s="1058"/>
      <c r="EH804" s="1058"/>
      <c r="EI804" s="1058"/>
      <c r="EJ804" s="1058"/>
      <c r="EK804" s="1058"/>
      <c r="EL804" s="1058"/>
      <c r="EM804" s="1058"/>
      <c r="EN804" s="1058"/>
      <c r="EO804" s="1058"/>
      <c r="EP804" s="1058"/>
      <c r="EQ804" s="1058"/>
      <c r="ER804" s="1058"/>
      <c r="ES804" s="1058"/>
      <c r="ET804" s="1058"/>
      <c r="EU804" s="1058"/>
      <c r="EV804" s="1058"/>
      <c r="EW804" s="1058"/>
      <c r="EX804" s="1058"/>
      <c r="EY804" s="1058"/>
      <c r="EZ804" s="1058"/>
      <c r="FA804" s="1058"/>
      <c r="FB804" s="1058"/>
      <c r="FC804" s="1058"/>
      <c r="FD804" s="1058"/>
      <c r="FE804" s="1058"/>
      <c r="FF804" s="1058"/>
      <c r="FG804" s="1058"/>
      <c r="FH804" s="1058"/>
      <c r="FI804" s="1058"/>
      <c r="FJ804" s="1058"/>
      <c r="FK804" s="1058"/>
      <c r="FL804" s="1058"/>
      <c r="FM804" s="1058"/>
      <c r="FN804" s="1058"/>
      <c r="FO804" s="1058"/>
      <c r="FP804" s="1058"/>
      <c r="FQ804" s="1058"/>
      <c r="FR804" s="1058"/>
      <c r="FS804" s="1058"/>
      <c r="FT804" s="1058"/>
      <c r="FU804" s="1058"/>
      <c r="FV804" s="1058"/>
      <c r="FW804" s="1058"/>
      <c r="FX804" s="1058"/>
      <c r="FY804" s="1058"/>
      <c r="FZ804" s="1058"/>
      <c r="GA804" s="1058"/>
      <c r="GB804" s="1058"/>
      <c r="GC804" s="1058"/>
      <c r="GD804" s="1058"/>
      <c r="GE804" s="1058"/>
      <c r="GF804" s="1058"/>
      <c r="GG804" s="1058"/>
      <c r="GH804" s="1058"/>
      <c r="GI804" s="1058"/>
      <c r="GJ804" s="1058"/>
      <c r="GK804" s="1058"/>
      <c r="GL804" s="1058"/>
      <c r="GM804" s="1058"/>
      <c r="GN804" s="1058"/>
      <c r="GO804" s="1058"/>
      <c r="GP804" s="1058"/>
      <c r="GQ804" s="1058"/>
      <c r="GR804" s="1058"/>
      <c r="GS804" s="1058"/>
      <c r="GT804" s="1058"/>
      <c r="GU804" s="1058"/>
      <c r="GV804" s="1058"/>
      <c r="GW804" s="1058"/>
      <c r="GX804" s="1058"/>
      <c r="GY804" s="1058"/>
      <c r="GZ804" s="1058"/>
      <c r="HA804" s="1058"/>
      <c r="HB804" s="1058"/>
      <c r="HC804" s="1058"/>
      <c r="HD804" s="1058"/>
      <c r="HE804" s="1058"/>
      <c r="HF804" s="1058"/>
      <c r="HG804" s="1058"/>
      <c r="HH804" s="1058"/>
      <c r="HI804" s="1058"/>
      <c r="HJ804" s="1058"/>
      <c r="HK804" s="1058"/>
      <c r="HL804" s="1058"/>
      <c r="HM804" s="1058"/>
      <c r="HN804" s="1058"/>
      <c r="HO804" s="1058"/>
      <c r="HP804" s="1058"/>
      <c r="HQ804" s="1058"/>
      <c r="HR804" s="1058"/>
      <c r="HS804" s="1058"/>
      <c r="HT804" s="1058"/>
      <c r="HU804" s="1058"/>
      <c r="HV804" s="1058"/>
      <c r="HW804" s="1058"/>
      <c r="HX804" s="1058"/>
      <c r="HY804" s="1058"/>
      <c r="HZ804" s="1058"/>
      <c r="IA804" s="1058"/>
      <c r="IB804" s="1058"/>
      <c r="IC804" s="1058"/>
      <c r="ID804" s="1058"/>
      <c r="IE804" s="1058"/>
      <c r="IF804" s="1058"/>
      <c r="IG804" s="1058"/>
      <c r="IH804" s="1058"/>
      <c r="II804" s="1058"/>
      <c r="IJ804" s="1058"/>
      <c r="IK804" s="1058"/>
      <c r="IL804" s="1058"/>
      <c r="IM804" s="1058"/>
      <c r="IN804" s="1058"/>
      <c r="IO804" s="1058"/>
      <c r="IP804" s="1058"/>
      <c r="IQ804" s="1058"/>
      <c r="IR804" s="1058"/>
    </row>
    <row r="805" spans="1:252">
      <c r="A805" s="1421"/>
      <c r="B805" s="1467" t="s">
        <v>1497</v>
      </c>
      <c r="C805" s="1415"/>
      <c r="D805" s="703"/>
      <c r="E805" s="1424"/>
      <c r="F805" s="1532"/>
      <c r="G805" s="1466"/>
      <c r="H805" s="1058"/>
      <c r="I805" s="1058"/>
      <c r="J805" s="1058"/>
      <c r="K805" s="1058"/>
      <c r="L805" s="1058"/>
      <c r="M805" s="1058"/>
      <c r="N805" s="1058"/>
      <c r="O805" s="1058"/>
      <c r="P805" s="1058"/>
      <c r="Q805" s="1058"/>
      <c r="R805" s="1058"/>
      <c r="S805" s="1058"/>
      <c r="T805" s="1058"/>
      <c r="U805" s="1058"/>
      <c r="V805" s="1058"/>
      <c r="W805" s="1058"/>
      <c r="X805" s="1058"/>
      <c r="Y805" s="1058"/>
      <c r="Z805" s="1058"/>
      <c r="AA805" s="1058"/>
      <c r="AB805" s="1058"/>
      <c r="AC805" s="1058"/>
      <c r="AD805" s="1058"/>
      <c r="AE805" s="1058"/>
      <c r="AF805" s="1058"/>
      <c r="AG805" s="1058"/>
      <c r="AH805" s="1058"/>
      <c r="AI805" s="1058"/>
      <c r="AJ805" s="1058"/>
      <c r="AK805" s="1058"/>
      <c r="AL805" s="1058"/>
      <c r="AM805" s="1058"/>
      <c r="AN805" s="1058"/>
      <c r="AO805" s="1058"/>
      <c r="AP805" s="1058"/>
      <c r="AQ805" s="1058"/>
      <c r="AR805" s="1058"/>
      <c r="AS805" s="1058"/>
      <c r="AT805" s="1058"/>
      <c r="AU805" s="1058"/>
      <c r="AV805" s="1058"/>
      <c r="AW805" s="1058"/>
      <c r="AX805" s="1058"/>
      <c r="AY805" s="1058"/>
      <c r="AZ805" s="1058"/>
      <c r="BA805" s="1058"/>
      <c r="BB805" s="1058"/>
      <c r="BC805" s="1058"/>
      <c r="BD805" s="1058"/>
      <c r="BE805" s="1058"/>
      <c r="BF805" s="1058"/>
      <c r="BG805" s="1058"/>
      <c r="BH805" s="1058"/>
      <c r="BI805" s="1058"/>
      <c r="BJ805" s="1058"/>
      <c r="BK805" s="1058"/>
      <c r="BL805" s="1058"/>
      <c r="BM805" s="1058"/>
      <c r="BN805" s="1058"/>
      <c r="BO805" s="1058"/>
      <c r="BP805" s="1058"/>
      <c r="BQ805" s="1058"/>
      <c r="BR805" s="1058"/>
      <c r="BS805" s="1058"/>
      <c r="BT805" s="1058"/>
      <c r="BU805" s="1058"/>
      <c r="BV805" s="1058"/>
      <c r="BW805" s="1058"/>
      <c r="BX805" s="1058"/>
      <c r="BY805" s="1058"/>
      <c r="BZ805" s="1058"/>
      <c r="CA805" s="1058"/>
      <c r="CB805" s="1058"/>
      <c r="CC805" s="1058"/>
      <c r="CD805" s="1058"/>
      <c r="CE805" s="1058"/>
      <c r="CF805" s="1058"/>
      <c r="CG805" s="1058"/>
      <c r="CH805" s="1058"/>
      <c r="CI805" s="1058"/>
      <c r="CJ805" s="1058"/>
      <c r="CK805" s="1058"/>
      <c r="CL805" s="1058"/>
      <c r="CM805" s="1058"/>
      <c r="CN805" s="1058"/>
      <c r="CO805" s="1058"/>
      <c r="CP805" s="1058"/>
      <c r="CQ805" s="1058"/>
      <c r="CR805" s="1058"/>
      <c r="CS805" s="1058"/>
      <c r="CT805" s="1058"/>
      <c r="CU805" s="1058"/>
      <c r="CV805" s="1058"/>
      <c r="CW805" s="1058"/>
      <c r="CX805" s="1058"/>
      <c r="CY805" s="1058"/>
      <c r="CZ805" s="1058"/>
      <c r="DA805" s="1058"/>
      <c r="DB805" s="1058"/>
      <c r="DC805" s="1058"/>
      <c r="DD805" s="1058"/>
      <c r="DE805" s="1058"/>
      <c r="DF805" s="1058"/>
      <c r="DG805" s="1058"/>
      <c r="DH805" s="1058"/>
      <c r="DI805" s="1058"/>
      <c r="DJ805" s="1058"/>
      <c r="DK805" s="1058"/>
      <c r="DL805" s="1058"/>
      <c r="DM805" s="1058"/>
      <c r="DN805" s="1058"/>
      <c r="DO805" s="1058"/>
      <c r="DP805" s="1058"/>
      <c r="DQ805" s="1058"/>
      <c r="DR805" s="1058"/>
      <c r="DS805" s="1058"/>
      <c r="DT805" s="1058"/>
      <c r="DU805" s="1058"/>
      <c r="DV805" s="1058"/>
      <c r="DW805" s="1058"/>
      <c r="DX805" s="1058"/>
      <c r="DY805" s="1058"/>
      <c r="DZ805" s="1058"/>
      <c r="EA805" s="1058"/>
      <c r="EB805" s="1058"/>
      <c r="EC805" s="1058"/>
      <c r="ED805" s="1058"/>
      <c r="EE805" s="1058"/>
      <c r="EF805" s="1058"/>
      <c r="EG805" s="1058"/>
      <c r="EH805" s="1058"/>
      <c r="EI805" s="1058"/>
      <c r="EJ805" s="1058"/>
      <c r="EK805" s="1058"/>
      <c r="EL805" s="1058"/>
      <c r="EM805" s="1058"/>
      <c r="EN805" s="1058"/>
      <c r="EO805" s="1058"/>
      <c r="EP805" s="1058"/>
      <c r="EQ805" s="1058"/>
      <c r="ER805" s="1058"/>
      <c r="ES805" s="1058"/>
      <c r="ET805" s="1058"/>
      <c r="EU805" s="1058"/>
      <c r="EV805" s="1058"/>
      <c r="EW805" s="1058"/>
      <c r="EX805" s="1058"/>
      <c r="EY805" s="1058"/>
      <c r="EZ805" s="1058"/>
      <c r="FA805" s="1058"/>
      <c r="FB805" s="1058"/>
      <c r="FC805" s="1058"/>
      <c r="FD805" s="1058"/>
      <c r="FE805" s="1058"/>
      <c r="FF805" s="1058"/>
      <c r="FG805" s="1058"/>
      <c r="FH805" s="1058"/>
      <c r="FI805" s="1058"/>
      <c r="FJ805" s="1058"/>
      <c r="FK805" s="1058"/>
      <c r="FL805" s="1058"/>
      <c r="FM805" s="1058"/>
      <c r="FN805" s="1058"/>
      <c r="FO805" s="1058"/>
      <c r="FP805" s="1058"/>
      <c r="FQ805" s="1058"/>
      <c r="FR805" s="1058"/>
      <c r="FS805" s="1058"/>
      <c r="FT805" s="1058"/>
      <c r="FU805" s="1058"/>
      <c r="FV805" s="1058"/>
      <c r="FW805" s="1058"/>
      <c r="FX805" s="1058"/>
      <c r="FY805" s="1058"/>
      <c r="FZ805" s="1058"/>
      <c r="GA805" s="1058"/>
      <c r="GB805" s="1058"/>
      <c r="GC805" s="1058"/>
      <c r="GD805" s="1058"/>
      <c r="GE805" s="1058"/>
      <c r="GF805" s="1058"/>
      <c r="GG805" s="1058"/>
      <c r="GH805" s="1058"/>
      <c r="GI805" s="1058"/>
      <c r="GJ805" s="1058"/>
      <c r="GK805" s="1058"/>
      <c r="GL805" s="1058"/>
      <c r="GM805" s="1058"/>
      <c r="GN805" s="1058"/>
      <c r="GO805" s="1058"/>
      <c r="GP805" s="1058"/>
      <c r="GQ805" s="1058"/>
      <c r="GR805" s="1058"/>
      <c r="GS805" s="1058"/>
      <c r="GT805" s="1058"/>
      <c r="GU805" s="1058"/>
      <c r="GV805" s="1058"/>
      <c r="GW805" s="1058"/>
      <c r="GX805" s="1058"/>
      <c r="GY805" s="1058"/>
      <c r="GZ805" s="1058"/>
      <c r="HA805" s="1058"/>
      <c r="HB805" s="1058"/>
      <c r="HC805" s="1058"/>
      <c r="HD805" s="1058"/>
      <c r="HE805" s="1058"/>
      <c r="HF805" s="1058"/>
      <c r="HG805" s="1058"/>
      <c r="HH805" s="1058"/>
      <c r="HI805" s="1058"/>
      <c r="HJ805" s="1058"/>
      <c r="HK805" s="1058"/>
      <c r="HL805" s="1058"/>
      <c r="HM805" s="1058"/>
      <c r="HN805" s="1058"/>
      <c r="HO805" s="1058"/>
      <c r="HP805" s="1058"/>
      <c r="HQ805" s="1058"/>
      <c r="HR805" s="1058"/>
      <c r="HS805" s="1058"/>
      <c r="HT805" s="1058"/>
      <c r="HU805" s="1058"/>
      <c r="HV805" s="1058"/>
      <c r="HW805" s="1058"/>
      <c r="HX805" s="1058"/>
      <c r="HY805" s="1058"/>
      <c r="HZ805" s="1058"/>
      <c r="IA805" s="1058"/>
      <c r="IB805" s="1058"/>
      <c r="IC805" s="1058"/>
      <c r="ID805" s="1058"/>
      <c r="IE805" s="1058"/>
      <c r="IF805" s="1058"/>
      <c r="IG805" s="1058"/>
      <c r="IH805" s="1058"/>
      <c r="II805" s="1058"/>
      <c r="IJ805" s="1058"/>
      <c r="IK805" s="1058"/>
      <c r="IL805" s="1058"/>
      <c r="IM805" s="1058"/>
      <c r="IN805" s="1058"/>
      <c r="IO805" s="1058"/>
      <c r="IP805" s="1058"/>
      <c r="IQ805" s="1058"/>
      <c r="IR805" s="1058"/>
    </row>
    <row r="806" spans="1:252" ht="25.5">
      <c r="A806" s="1421"/>
      <c r="B806" s="1467" t="s">
        <v>1912</v>
      </c>
      <c r="C806" s="1415"/>
      <c r="D806" s="703" t="s">
        <v>856</v>
      </c>
      <c r="E806" s="1424">
        <v>3</v>
      </c>
      <c r="F806" s="1528"/>
      <c r="G806" s="1230">
        <f>+F806*E806</f>
        <v>0</v>
      </c>
      <c r="H806" s="1058"/>
      <c r="I806" s="1058"/>
      <c r="J806" s="1058"/>
      <c r="K806" s="1058"/>
      <c r="L806" s="1058"/>
      <c r="M806" s="1058"/>
      <c r="N806" s="1058"/>
      <c r="O806" s="1058"/>
      <c r="P806" s="1058"/>
      <c r="Q806" s="1058"/>
      <c r="R806" s="1058"/>
      <c r="S806" s="1058"/>
      <c r="T806" s="1058"/>
      <c r="U806" s="1058"/>
      <c r="V806" s="1058"/>
      <c r="W806" s="1058"/>
      <c r="X806" s="1058"/>
      <c r="Y806" s="1058"/>
      <c r="Z806" s="1058"/>
      <c r="AA806" s="1058"/>
      <c r="AB806" s="1058"/>
      <c r="AC806" s="1058"/>
      <c r="AD806" s="1058"/>
      <c r="AE806" s="1058"/>
      <c r="AF806" s="1058"/>
      <c r="AG806" s="1058"/>
      <c r="AH806" s="1058"/>
      <c r="AI806" s="1058"/>
      <c r="AJ806" s="1058"/>
      <c r="AK806" s="1058"/>
      <c r="AL806" s="1058"/>
      <c r="AM806" s="1058"/>
      <c r="AN806" s="1058"/>
      <c r="AO806" s="1058"/>
      <c r="AP806" s="1058"/>
      <c r="AQ806" s="1058"/>
      <c r="AR806" s="1058"/>
      <c r="AS806" s="1058"/>
      <c r="AT806" s="1058"/>
      <c r="AU806" s="1058"/>
      <c r="AV806" s="1058"/>
      <c r="AW806" s="1058"/>
      <c r="AX806" s="1058"/>
      <c r="AY806" s="1058"/>
      <c r="AZ806" s="1058"/>
      <c r="BA806" s="1058"/>
      <c r="BB806" s="1058"/>
      <c r="BC806" s="1058"/>
      <c r="BD806" s="1058"/>
      <c r="BE806" s="1058"/>
      <c r="BF806" s="1058"/>
      <c r="BG806" s="1058"/>
      <c r="BH806" s="1058"/>
      <c r="BI806" s="1058"/>
      <c r="BJ806" s="1058"/>
      <c r="BK806" s="1058"/>
      <c r="BL806" s="1058"/>
      <c r="BM806" s="1058"/>
      <c r="BN806" s="1058"/>
      <c r="BO806" s="1058"/>
      <c r="BP806" s="1058"/>
      <c r="BQ806" s="1058"/>
      <c r="BR806" s="1058"/>
      <c r="BS806" s="1058"/>
      <c r="BT806" s="1058"/>
      <c r="BU806" s="1058"/>
      <c r="BV806" s="1058"/>
      <c r="BW806" s="1058"/>
      <c r="BX806" s="1058"/>
      <c r="BY806" s="1058"/>
      <c r="BZ806" s="1058"/>
      <c r="CA806" s="1058"/>
      <c r="CB806" s="1058"/>
      <c r="CC806" s="1058"/>
      <c r="CD806" s="1058"/>
      <c r="CE806" s="1058"/>
      <c r="CF806" s="1058"/>
      <c r="CG806" s="1058"/>
      <c r="CH806" s="1058"/>
      <c r="CI806" s="1058"/>
      <c r="CJ806" s="1058"/>
      <c r="CK806" s="1058"/>
      <c r="CL806" s="1058"/>
      <c r="CM806" s="1058"/>
      <c r="CN806" s="1058"/>
      <c r="CO806" s="1058"/>
      <c r="CP806" s="1058"/>
      <c r="CQ806" s="1058"/>
      <c r="CR806" s="1058"/>
      <c r="CS806" s="1058"/>
      <c r="CT806" s="1058"/>
      <c r="CU806" s="1058"/>
      <c r="CV806" s="1058"/>
      <c r="CW806" s="1058"/>
      <c r="CX806" s="1058"/>
      <c r="CY806" s="1058"/>
      <c r="CZ806" s="1058"/>
      <c r="DA806" s="1058"/>
      <c r="DB806" s="1058"/>
      <c r="DC806" s="1058"/>
      <c r="DD806" s="1058"/>
      <c r="DE806" s="1058"/>
      <c r="DF806" s="1058"/>
      <c r="DG806" s="1058"/>
      <c r="DH806" s="1058"/>
      <c r="DI806" s="1058"/>
      <c r="DJ806" s="1058"/>
      <c r="DK806" s="1058"/>
      <c r="DL806" s="1058"/>
      <c r="DM806" s="1058"/>
      <c r="DN806" s="1058"/>
      <c r="DO806" s="1058"/>
      <c r="DP806" s="1058"/>
      <c r="DQ806" s="1058"/>
      <c r="DR806" s="1058"/>
      <c r="DS806" s="1058"/>
      <c r="DT806" s="1058"/>
      <c r="DU806" s="1058"/>
      <c r="DV806" s="1058"/>
      <c r="DW806" s="1058"/>
      <c r="DX806" s="1058"/>
      <c r="DY806" s="1058"/>
      <c r="DZ806" s="1058"/>
      <c r="EA806" s="1058"/>
      <c r="EB806" s="1058"/>
      <c r="EC806" s="1058"/>
      <c r="ED806" s="1058"/>
      <c r="EE806" s="1058"/>
      <c r="EF806" s="1058"/>
      <c r="EG806" s="1058"/>
      <c r="EH806" s="1058"/>
      <c r="EI806" s="1058"/>
      <c r="EJ806" s="1058"/>
      <c r="EK806" s="1058"/>
      <c r="EL806" s="1058"/>
      <c r="EM806" s="1058"/>
      <c r="EN806" s="1058"/>
      <c r="EO806" s="1058"/>
      <c r="EP806" s="1058"/>
      <c r="EQ806" s="1058"/>
      <c r="ER806" s="1058"/>
      <c r="ES806" s="1058"/>
      <c r="ET806" s="1058"/>
      <c r="EU806" s="1058"/>
      <c r="EV806" s="1058"/>
      <c r="EW806" s="1058"/>
      <c r="EX806" s="1058"/>
      <c r="EY806" s="1058"/>
      <c r="EZ806" s="1058"/>
      <c r="FA806" s="1058"/>
      <c r="FB806" s="1058"/>
      <c r="FC806" s="1058"/>
      <c r="FD806" s="1058"/>
      <c r="FE806" s="1058"/>
      <c r="FF806" s="1058"/>
      <c r="FG806" s="1058"/>
      <c r="FH806" s="1058"/>
      <c r="FI806" s="1058"/>
      <c r="FJ806" s="1058"/>
      <c r="FK806" s="1058"/>
      <c r="FL806" s="1058"/>
      <c r="FM806" s="1058"/>
      <c r="FN806" s="1058"/>
      <c r="FO806" s="1058"/>
      <c r="FP806" s="1058"/>
      <c r="FQ806" s="1058"/>
      <c r="FR806" s="1058"/>
      <c r="FS806" s="1058"/>
      <c r="FT806" s="1058"/>
      <c r="FU806" s="1058"/>
      <c r="FV806" s="1058"/>
      <c r="FW806" s="1058"/>
      <c r="FX806" s="1058"/>
      <c r="FY806" s="1058"/>
      <c r="FZ806" s="1058"/>
      <c r="GA806" s="1058"/>
      <c r="GB806" s="1058"/>
      <c r="GC806" s="1058"/>
      <c r="GD806" s="1058"/>
      <c r="GE806" s="1058"/>
      <c r="GF806" s="1058"/>
      <c r="GG806" s="1058"/>
      <c r="GH806" s="1058"/>
      <c r="GI806" s="1058"/>
      <c r="GJ806" s="1058"/>
      <c r="GK806" s="1058"/>
      <c r="GL806" s="1058"/>
      <c r="GM806" s="1058"/>
      <c r="GN806" s="1058"/>
      <c r="GO806" s="1058"/>
      <c r="GP806" s="1058"/>
      <c r="GQ806" s="1058"/>
      <c r="GR806" s="1058"/>
      <c r="GS806" s="1058"/>
      <c r="GT806" s="1058"/>
      <c r="GU806" s="1058"/>
      <c r="GV806" s="1058"/>
      <c r="GW806" s="1058"/>
      <c r="GX806" s="1058"/>
      <c r="GY806" s="1058"/>
      <c r="GZ806" s="1058"/>
      <c r="HA806" s="1058"/>
      <c r="HB806" s="1058"/>
      <c r="HC806" s="1058"/>
      <c r="HD806" s="1058"/>
      <c r="HE806" s="1058"/>
      <c r="HF806" s="1058"/>
      <c r="HG806" s="1058"/>
      <c r="HH806" s="1058"/>
      <c r="HI806" s="1058"/>
      <c r="HJ806" s="1058"/>
      <c r="HK806" s="1058"/>
      <c r="HL806" s="1058"/>
      <c r="HM806" s="1058"/>
      <c r="HN806" s="1058"/>
      <c r="HO806" s="1058"/>
      <c r="HP806" s="1058"/>
      <c r="HQ806" s="1058"/>
      <c r="HR806" s="1058"/>
      <c r="HS806" s="1058"/>
      <c r="HT806" s="1058"/>
      <c r="HU806" s="1058"/>
      <c r="HV806" s="1058"/>
      <c r="HW806" s="1058"/>
      <c r="HX806" s="1058"/>
      <c r="HY806" s="1058"/>
      <c r="HZ806" s="1058"/>
      <c r="IA806" s="1058"/>
      <c r="IB806" s="1058"/>
      <c r="IC806" s="1058"/>
      <c r="ID806" s="1058"/>
      <c r="IE806" s="1058"/>
      <c r="IF806" s="1058"/>
      <c r="IG806" s="1058"/>
      <c r="IH806" s="1058"/>
      <c r="II806" s="1058"/>
      <c r="IJ806" s="1058"/>
      <c r="IK806" s="1058"/>
      <c r="IL806" s="1058"/>
      <c r="IM806" s="1058"/>
      <c r="IN806" s="1058"/>
      <c r="IO806" s="1058"/>
      <c r="IP806" s="1058"/>
      <c r="IQ806" s="1058"/>
      <c r="IR806" s="1058"/>
    </row>
    <row r="807" spans="1:252">
      <c r="A807" s="1421"/>
      <c r="B807" s="1467" t="s">
        <v>1911</v>
      </c>
      <c r="C807" s="1415"/>
      <c r="D807" s="703" t="s">
        <v>856</v>
      </c>
      <c r="E807" s="1424">
        <v>4</v>
      </c>
      <c r="F807" s="1528"/>
      <c r="G807" s="1230">
        <f>+F807*E807</f>
        <v>0</v>
      </c>
      <c r="H807" s="1058"/>
      <c r="I807" s="1058"/>
      <c r="J807" s="1058"/>
      <c r="K807" s="1058"/>
      <c r="L807" s="1058"/>
      <c r="M807" s="1058"/>
      <c r="N807" s="1058"/>
      <c r="O807" s="1058"/>
      <c r="P807" s="1058"/>
      <c r="Q807" s="1058"/>
      <c r="R807" s="1058"/>
      <c r="S807" s="1058"/>
      <c r="T807" s="1058"/>
      <c r="U807" s="1058"/>
      <c r="V807" s="1058"/>
      <c r="W807" s="1058"/>
      <c r="X807" s="1058"/>
      <c r="Y807" s="1058"/>
      <c r="Z807" s="1058"/>
      <c r="AA807" s="1058"/>
      <c r="AB807" s="1058"/>
      <c r="AC807" s="1058"/>
      <c r="AD807" s="1058"/>
      <c r="AE807" s="1058"/>
      <c r="AF807" s="1058"/>
      <c r="AG807" s="1058"/>
      <c r="AH807" s="1058"/>
      <c r="AI807" s="1058"/>
      <c r="AJ807" s="1058"/>
      <c r="AK807" s="1058"/>
      <c r="AL807" s="1058"/>
      <c r="AM807" s="1058"/>
      <c r="AN807" s="1058"/>
      <c r="AO807" s="1058"/>
      <c r="AP807" s="1058"/>
      <c r="AQ807" s="1058"/>
      <c r="AR807" s="1058"/>
      <c r="AS807" s="1058"/>
      <c r="AT807" s="1058"/>
      <c r="AU807" s="1058"/>
      <c r="AV807" s="1058"/>
      <c r="AW807" s="1058"/>
      <c r="AX807" s="1058"/>
      <c r="AY807" s="1058"/>
      <c r="AZ807" s="1058"/>
      <c r="BA807" s="1058"/>
      <c r="BB807" s="1058"/>
      <c r="BC807" s="1058"/>
      <c r="BD807" s="1058"/>
      <c r="BE807" s="1058"/>
      <c r="BF807" s="1058"/>
      <c r="BG807" s="1058"/>
      <c r="BH807" s="1058"/>
      <c r="BI807" s="1058"/>
      <c r="BJ807" s="1058"/>
      <c r="BK807" s="1058"/>
      <c r="BL807" s="1058"/>
      <c r="BM807" s="1058"/>
      <c r="BN807" s="1058"/>
      <c r="BO807" s="1058"/>
      <c r="BP807" s="1058"/>
      <c r="BQ807" s="1058"/>
      <c r="BR807" s="1058"/>
      <c r="BS807" s="1058"/>
      <c r="BT807" s="1058"/>
      <c r="BU807" s="1058"/>
      <c r="BV807" s="1058"/>
      <c r="BW807" s="1058"/>
      <c r="BX807" s="1058"/>
      <c r="BY807" s="1058"/>
      <c r="BZ807" s="1058"/>
      <c r="CA807" s="1058"/>
      <c r="CB807" s="1058"/>
      <c r="CC807" s="1058"/>
      <c r="CD807" s="1058"/>
      <c r="CE807" s="1058"/>
      <c r="CF807" s="1058"/>
      <c r="CG807" s="1058"/>
      <c r="CH807" s="1058"/>
      <c r="CI807" s="1058"/>
      <c r="CJ807" s="1058"/>
      <c r="CK807" s="1058"/>
      <c r="CL807" s="1058"/>
      <c r="CM807" s="1058"/>
      <c r="CN807" s="1058"/>
      <c r="CO807" s="1058"/>
      <c r="CP807" s="1058"/>
      <c r="CQ807" s="1058"/>
      <c r="CR807" s="1058"/>
      <c r="CS807" s="1058"/>
      <c r="CT807" s="1058"/>
      <c r="CU807" s="1058"/>
      <c r="CV807" s="1058"/>
      <c r="CW807" s="1058"/>
      <c r="CX807" s="1058"/>
      <c r="CY807" s="1058"/>
      <c r="CZ807" s="1058"/>
      <c r="DA807" s="1058"/>
      <c r="DB807" s="1058"/>
      <c r="DC807" s="1058"/>
      <c r="DD807" s="1058"/>
      <c r="DE807" s="1058"/>
      <c r="DF807" s="1058"/>
      <c r="DG807" s="1058"/>
      <c r="DH807" s="1058"/>
      <c r="DI807" s="1058"/>
      <c r="DJ807" s="1058"/>
      <c r="DK807" s="1058"/>
      <c r="DL807" s="1058"/>
      <c r="DM807" s="1058"/>
      <c r="DN807" s="1058"/>
      <c r="DO807" s="1058"/>
      <c r="DP807" s="1058"/>
      <c r="DQ807" s="1058"/>
      <c r="DR807" s="1058"/>
      <c r="DS807" s="1058"/>
      <c r="DT807" s="1058"/>
      <c r="DU807" s="1058"/>
      <c r="DV807" s="1058"/>
      <c r="DW807" s="1058"/>
      <c r="DX807" s="1058"/>
      <c r="DY807" s="1058"/>
      <c r="DZ807" s="1058"/>
      <c r="EA807" s="1058"/>
      <c r="EB807" s="1058"/>
      <c r="EC807" s="1058"/>
      <c r="ED807" s="1058"/>
      <c r="EE807" s="1058"/>
      <c r="EF807" s="1058"/>
      <c r="EG807" s="1058"/>
      <c r="EH807" s="1058"/>
      <c r="EI807" s="1058"/>
      <c r="EJ807" s="1058"/>
      <c r="EK807" s="1058"/>
      <c r="EL807" s="1058"/>
      <c r="EM807" s="1058"/>
      <c r="EN807" s="1058"/>
      <c r="EO807" s="1058"/>
      <c r="EP807" s="1058"/>
      <c r="EQ807" s="1058"/>
      <c r="ER807" s="1058"/>
      <c r="ES807" s="1058"/>
      <c r="ET807" s="1058"/>
      <c r="EU807" s="1058"/>
      <c r="EV807" s="1058"/>
      <c r="EW807" s="1058"/>
      <c r="EX807" s="1058"/>
      <c r="EY807" s="1058"/>
      <c r="EZ807" s="1058"/>
      <c r="FA807" s="1058"/>
      <c r="FB807" s="1058"/>
      <c r="FC807" s="1058"/>
      <c r="FD807" s="1058"/>
      <c r="FE807" s="1058"/>
      <c r="FF807" s="1058"/>
      <c r="FG807" s="1058"/>
      <c r="FH807" s="1058"/>
      <c r="FI807" s="1058"/>
      <c r="FJ807" s="1058"/>
      <c r="FK807" s="1058"/>
      <c r="FL807" s="1058"/>
      <c r="FM807" s="1058"/>
      <c r="FN807" s="1058"/>
      <c r="FO807" s="1058"/>
      <c r="FP807" s="1058"/>
      <c r="FQ807" s="1058"/>
      <c r="FR807" s="1058"/>
      <c r="FS807" s="1058"/>
      <c r="FT807" s="1058"/>
      <c r="FU807" s="1058"/>
      <c r="FV807" s="1058"/>
      <c r="FW807" s="1058"/>
      <c r="FX807" s="1058"/>
      <c r="FY807" s="1058"/>
      <c r="FZ807" s="1058"/>
      <c r="GA807" s="1058"/>
      <c r="GB807" s="1058"/>
      <c r="GC807" s="1058"/>
      <c r="GD807" s="1058"/>
      <c r="GE807" s="1058"/>
      <c r="GF807" s="1058"/>
      <c r="GG807" s="1058"/>
      <c r="GH807" s="1058"/>
      <c r="GI807" s="1058"/>
      <c r="GJ807" s="1058"/>
      <c r="GK807" s="1058"/>
      <c r="GL807" s="1058"/>
      <c r="GM807" s="1058"/>
      <c r="GN807" s="1058"/>
      <c r="GO807" s="1058"/>
      <c r="GP807" s="1058"/>
      <c r="GQ807" s="1058"/>
      <c r="GR807" s="1058"/>
      <c r="GS807" s="1058"/>
      <c r="GT807" s="1058"/>
      <c r="GU807" s="1058"/>
      <c r="GV807" s="1058"/>
      <c r="GW807" s="1058"/>
      <c r="GX807" s="1058"/>
      <c r="GY807" s="1058"/>
      <c r="GZ807" s="1058"/>
      <c r="HA807" s="1058"/>
      <c r="HB807" s="1058"/>
      <c r="HC807" s="1058"/>
      <c r="HD807" s="1058"/>
      <c r="HE807" s="1058"/>
      <c r="HF807" s="1058"/>
      <c r="HG807" s="1058"/>
      <c r="HH807" s="1058"/>
      <c r="HI807" s="1058"/>
      <c r="HJ807" s="1058"/>
      <c r="HK807" s="1058"/>
      <c r="HL807" s="1058"/>
      <c r="HM807" s="1058"/>
      <c r="HN807" s="1058"/>
      <c r="HO807" s="1058"/>
      <c r="HP807" s="1058"/>
      <c r="HQ807" s="1058"/>
      <c r="HR807" s="1058"/>
      <c r="HS807" s="1058"/>
      <c r="HT807" s="1058"/>
      <c r="HU807" s="1058"/>
      <c r="HV807" s="1058"/>
      <c r="HW807" s="1058"/>
      <c r="HX807" s="1058"/>
      <c r="HY807" s="1058"/>
      <c r="HZ807" s="1058"/>
      <c r="IA807" s="1058"/>
      <c r="IB807" s="1058"/>
      <c r="IC807" s="1058"/>
      <c r="ID807" s="1058"/>
      <c r="IE807" s="1058"/>
      <c r="IF807" s="1058"/>
      <c r="IG807" s="1058"/>
      <c r="IH807" s="1058"/>
      <c r="II807" s="1058"/>
      <c r="IJ807" s="1058"/>
      <c r="IK807" s="1058"/>
      <c r="IL807" s="1058"/>
      <c r="IM807" s="1058"/>
      <c r="IN807" s="1058"/>
      <c r="IO807" s="1058"/>
      <c r="IP807" s="1058"/>
      <c r="IQ807" s="1058"/>
      <c r="IR807" s="1058"/>
    </row>
    <row r="808" spans="1:252">
      <c r="A808" s="1421"/>
      <c r="B808" s="1430"/>
      <c r="C808" s="1419"/>
      <c r="D808" s="703"/>
      <c r="E808" s="1424"/>
      <c r="F808" s="1532"/>
      <c r="G808" s="1466"/>
      <c r="H808" s="1058"/>
      <c r="I808" s="1058"/>
      <c r="J808" s="1058"/>
      <c r="K808" s="1058"/>
      <c r="L808" s="1058"/>
      <c r="M808" s="1058"/>
      <c r="N808" s="1058"/>
      <c r="O808" s="1058"/>
      <c r="P808" s="1058"/>
      <c r="Q808" s="1058"/>
      <c r="R808" s="1058"/>
      <c r="S808" s="1058"/>
      <c r="T808" s="1058"/>
      <c r="U808" s="1058"/>
      <c r="V808" s="1058"/>
      <c r="W808" s="1058"/>
      <c r="X808" s="1058"/>
      <c r="Y808" s="1058"/>
      <c r="Z808" s="1058"/>
      <c r="AA808" s="1058"/>
      <c r="AB808" s="1058"/>
      <c r="AC808" s="1058"/>
      <c r="AD808" s="1058"/>
      <c r="AE808" s="1058"/>
      <c r="AF808" s="1058"/>
      <c r="AG808" s="1058"/>
      <c r="AH808" s="1058"/>
      <c r="AI808" s="1058"/>
      <c r="AJ808" s="1058"/>
      <c r="AK808" s="1058"/>
      <c r="AL808" s="1058"/>
      <c r="AM808" s="1058"/>
      <c r="AN808" s="1058"/>
      <c r="AO808" s="1058"/>
      <c r="AP808" s="1058"/>
      <c r="AQ808" s="1058"/>
      <c r="AR808" s="1058"/>
      <c r="AS808" s="1058"/>
      <c r="AT808" s="1058"/>
      <c r="AU808" s="1058"/>
      <c r="AV808" s="1058"/>
      <c r="AW808" s="1058"/>
      <c r="AX808" s="1058"/>
      <c r="AY808" s="1058"/>
      <c r="AZ808" s="1058"/>
      <c r="BA808" s="1058"/>
      <c r="BB808" s="1058"/>
      <c r="BC808" s="1058"/>
      <c r="BD808" s="1058"/>
      <c r="BE808" s="1058"/>
      <c r="BF808" s="1058"/>
      <c r="BG808" s="1058"/>
      <c r="BH808" s="1058"/>
      <c r="BI808" s="1058"/>
      <c r="BJ808" s="1058"/>
      <c r="BK808" s="1058"/>
      <c r="BL808" s="1058"/>
      <c r="BM808" s="1058"/>
      <c r="BN808" s="1058"/>
      <c r="BO808" s="1058"/>
      <c r="BP808" s="1058"/>
      <c r="BQ808" s="1058"/>
      <c r="BR808" s="1058"/>
      <c r="BS808" s="1058"/>
      <c r="BT808" s="1058"/>
      <c r="BU808" s="1058"/>
      <c r="BV808" s="1058"/>
      <c r="BW808" s="1058"/>
      <c r="BX808" s="1058"/>
      <c r="BY808" s="1058"/>
      <c r="BZ808" s="1058"/>
      <c r="CA808" s="1058"/>
      <c r="CB808" s="1058"/>
      <c r="CC808" s="1058"/>
      <c r="CD808" s="1058"/>
      <c r="CE808" s="1058"/>
      <c r="CF808" s="1058"/>
      <c r="CG808" s="1058"/>
      <c r="CH808" s="1058"/>
      <c r="CI808" s="1058"/>
      <c r="CJ808" s="1058"/>
      <c r="CK808" s="1058"/>
      <c r="CL808" s="1058"/>
      <c r="CM808" s="1058"/>
      <c r="CN808" s="1058"/>
      <c r="CO808" s="1058"/>
      <c r="CP808" s="1058"/>
      <c r="CQ808" s="1058"/>
      <c r="CR808" s="1058"/>
      <c r="CS808" s="1058"/>
      <c r="CT808" s="1058"/>
      <c r="CU808" s="1058"/>
      <c r="CV808" s="1058"/>
      <c r="CW808" s="1058"/>
      <c r="CX808" s="1058"/>
      <c r="CY808" s="1058"/>
      <c r="CZ808" s="1058"/>
      <c r="DA808" s="1058"/>
      <c r="DB808" s="1058"/>
      <c r="DC808" s="1058"/>
      <c r="DD808" s="1058"/>
      <c r="DE808" s="1058"/>
      <c r="DF808" s="1058"/>
      <c r="DG808" s="1058"/>
      <c r="DH808" s="1058"/>
      <c r="DI808" s="1058"/>
      <c r="DJ808" s="1058"/>
      <c r="DK808" s="1058"/>
      <c r="DL808" s="1058"/>
      <c r="DM808" s="1058"/>
      <c r="DN808" s="1058"/>
      <c r="DO808" s="1058"/>
      <c r="DP808" s="1058"/>
      <c r="DQ808" s="1058"/>
      <c r="DR808" s="1058"/>
      <c r="DS808" s="1058"/>
      <c r="DT808" s="1058"/>
      <c r="DU808" s="1058"/>
      <c r="DV808" s="1058"/>
      <c r="DW808" s="1058"/>
      <c r="DX808" s="1058"/>
      <c r="DY808" s="1058"/>
      <c r="DZ808" s="1058"/>
      <c r="EA808" s="1058"/>
      <c r="EB808" s="1058"/>
      <c r="EC808" s="1058"/>
      <c r="ED808" s="1058"/>
      <c r="EE808" s="1058"/>
      <c r="EF808" s="1058"/>
      <c r="EG808" s="1058"/>
      <c r="EH808" s="1058"/>
      <c r="EI808" s="1058"/>
      <c r="EJ808" s="1058"/>
      <c r="EK808" s="1058"/>
      <c r="EL808" s="1058"/>
      <c r="EM808" s="1058"/>
      <c r="EN808" s="1058"/>
      <c r="EO808" s="1058"/>
      <c r="EP808" s="1058"/>
      <c r="EQ808" s="1058"/>
      <c r="ER808" s="1058"/>
      <c r="ES808" s="1058"/>
      <c r="ET808" s="1058"/>
      <c r="EU808" s="1058"/>
      <c r="EV808" s="1058"/>
      <c r="EW808" s="1058"/>
      <c r="EX808" s="1058"/>
      <c r="EY808" s="1058"/>
      <c r="EZ808" s="1058"/>
      <c r="FA808" s="1058"/>
      <c r="FB808" s="1058"/>
      <c r="FC808" s="1058"/>
      <c r="FD808" s="1058"/>
      <c r="FE808" s="1058"/>
      <c r="FF808" s="1058"/>
      <c r="FG808" s="1058"/>
      <c r="FH808" s="1058"/>
      <c r="FI808" s="1058"/>
      <c r="FJ808" s="1058"/>
      <c r="FK808" s="1058"/>
      <c r="FL808" s="1058"/>
      <c r="FM808" s="1058"/>
      <c r="FN808" s="1058"/>
      <c r="FO808" s="1058"/>
      <c r="FP808" s="1058"/>
      <c r="FQ808" s="1058"/>
      <c r="FR808" s="1058"/>
      <c r="FS808" s="1058"/>
      <c r="FT808" s="1058"/>
      <c r="FU808" s="1058"/>
      <c r="FV808" s="1058"/>
      <c r="FW808" s="1058"/>
      <c r="FX808" s="1058"/>
      <c r="FY808" s="1058"/>
      <c r="FZ808" s="1058"/>
      <c r="GA808" s="1058"/>
      <c r="GB808" s="1058"/>
      <c r="GC808" s="1058"/>
      <c r="GD808" s="1058"/>
      <c r="GE808" s="1058"/>
      <c r="GF808" s="1058"/>
      <c r="GG808" s="1058"/>
      <c r="GH808" s="1058"/>
      <c r="GI808" s="1058"/>
      <c r="GJ808" s="1058"/>
      <c r="GK808" s="1058"/>
      <c r="GL808" s="1058"/>
      <c r="GM808" s="1058"/>
      <c r="GN808" s="1058"/>
      <c r="GO808" s="1058"/>
      <c r="GP808" s="1058"/>
      <c r="GQ808" s="1058"/>
      <c r="GR808" s="1058"/>
      <c r="GS808" s="1058"/>
      <c r="GT808" s="1058"/>
      <c r="GU808" s="1058"/>
      <c r="GV808" s="1058"/>
      <c r="GW808" s="1058"/>
      <c r="GX808" s="1058"/>
      <c r="GY808" s="1058"/>
      <c r="GZ808" s="1058"/>
      <c r="HA808" s="1058"/>
      <c r="HB808" s="1058"/>
      <c r="HC808" s="1058"/>
      <c r="HD808" s="1058"/>
      <c r="HE808" s="1058"/>
      <c r="HF808" s="1058"/>
      <c r="HG808" s="1058"/>
      <c r="HH808" s="1058"/>
      <c r="HI808" s="1058"/>
      <c r="HJ808" s="1058"/>
      <c r="HK808" s="1058"/>
      <c r="HL808" s="1058"/>
      <c r="HM808" s="1058"/>
      <c r="HN808" s="1058"/>
      <c r="HO808" s="1058"/>
      <c r="HP808" s="1058"/>
      <c r="HQ808" s="1058"/>
      <c r="HR808" s="1058"/>
      <c r="HS808" s="1058"/>
      <c r="HT808" s="1058"/>
      <c r="HU808" s="1058"/>
      <c r="HV808" s="1058"/>
      <c r="HW808" s="1058"/>
      <c r="HX808" s="1058"/>
      <c r="HY808" s="1058"/>
      <c r="HZ808" s="1058"/>
      <c r="IA808" s="1058"/>
      <c r="IB808" s="1058"/>
      <c r="IC808" s="1058"/>
      <c r="ID808" s="1058"/>
      <c r="IE808" s="1058"/>
      <c r="IF808" s="1058"/>
      <c r="IG808" s="1058"/>
      <c r="IH808" s="1058"/>
      <c r="II808" s="1058"/>
      <c r="IJ808" s="1058"/>
      <c r="IK808" s="1058"/>
      <c r="IL808" s="1058"/>
      <c r="IM808" s="1058"/>
      <c r="IN808" s="1058"/>
      <c r="IO808" s="1058"/>
      <c r="IP808" s="1058"/>
      <c r="IQ808" s="1058"/>
      <c r="IR808" s="1058"/>
    </row>
    <row r="809" spans="1:252" ht="38.25">
      <c r="A809" s="1484" t="s">
        <v>1464</v>
      </c>
      <c r="B809" s="1485" t="s">
        <v>1493</v>
      </c>
      <c r="C809" s="1419"/>
      <c r="D809" s="703"/>
      <c r="E809" s="1424"/>
      <c r="F809" s="1532"/>
      <c r="G809" s="1466"/>
      <c r="H809" s="1058"/>
      <c r="I809" s="1058"/>
      <c r="J809" s="1058"/>
      <c r="K809" s="1058"/>
      <c r="L809" s="1058"/>
      <c r="M809" s="1058"/>
      <c r="N809" s="1058"/>
      <c r="O809" s="1058"/>
      <c r="P809" s="1058"/>
      <c r="Q809" s="1058"/>
      <c r="R809" s="1058"/>
      <c r="S809" s="1058"/>
      <c r="T809" s="1058"/>
      <c r="U809" s="1058"/>
      <c r="V809" s="1058"/>
      <c r="W809" s="1058"/>
      <c r="X809" s="1058"/>
      <c r="Y809" s="1058"/>
      <c r="Z809" s="1058"/>
      <c r="AA809" s="1058"/>
      <c r="AB809" s="1058"/>
      <c r="AC809" s="1058"/>
      <c r="AD809" s="1058"/>
      <c r="AE809" s="1058"/>
      <c r="AF809" s="1058"/>
      <c r="AG809" s="1058"/>
      <c r="AH809" s="1058"/>
      <c r="AI809" s="1058"/>
      <c r="AJ809" s="1058"/>
      <c r="AK809" s="1058"/>
      <c r="AL809" s="1058"/>
      <c r="AM809" s="1058"/>
      <c r="AN809" s="1058"/>
      <c r="AO809" s="1058"/>
      <c r="AP809" s="1058"/>
      <c r="AQ809" s="1058"/>
      <c r="AR809" s="1058"/>
      <c r="AS809" s="1058"/>
      <c r="AT809" s="1058"/>
      <c r="AU809" s="1058"/>
      <c r="AV809" s="1058"/>
      <c r="AW809" s="1058"/>
      <c r="AX809" s="1058"/>
      <c r="AY809" s="1058"/>
      <c r="AZ809" s="1058"/>
      <c r="BA809" s="1058"/>
      <c r="BB809" s="1058"/>
      <c r="BC809" s="1058"/>
      <c r="BD809" s="1058"/>
      <c r="BE809" s="1058"/>
      <c r="BF809" s="1058"/>
      <c r="BG809" s="1058"/>
      <c r="BH809" s="1058"/>
      <c r="BI809" s="1058"/>
      <c r="BJ809" s="1058"/>
      <c r="BK809" s="1058"/>
      <c r="BL809" s="1058"/>
      <c r="BM809" s="1058"/>
      <c r="BN809" s="1058"/>
      <c r="BO809" s="1058"/>
      <c r="BP809" s="1058"/>
      <c r="BQ809" s="1058"/>
      <c r="BR809" s="1058"/>
      <c r="BS809" s="1058"/>
      <c r="BT809" s="1058"/>
      <c r="BU809" s="1058"/>
      <c r="BV809" s="1058"/>
      <c r="BW809" s="1058"/>
      <c r="BX809" s="1058"/>
      <c r="BY809" s="1058"/>
      <c r="BZ809" s="1058"/>
      <c r="CA809" s="1058"/>
      <c r="CB809" s="1058"/>
      <c r="CC809" s="1058"/>
      <c r="CD809" s="1058"/>
      <c r="CE809" s="1058"/>
      <c r="CF809" s="1058"/>
      <c r="CG809" s="1058"/>
      <c r="CH809" s="1058"/>
      <c r="CI809" s="1058"/>
      <c r="CJ809" s="1058"/>
      <c r="CK809" s="1058"/>
      <c r="CL809" s="1058"/>
      <c r="CM809" s="1058"/>
      <c r="CN809" s="1058"/>
      <c r="CO809" s="1058"/>
      <c r="CP809" s="1058"/>
      <c r="CQ809" s="1058"/>
      <c r="CR809" s="1058"/>
      <c r="CS809" s="1058"/>
      <c r="CT809" s="1058"/>
      <c r="CU809" s="1058"/>
      <c r="CV809" s="1058"/>
      <c r="CW809" s="1058"/>
      <c r="CX809" s="1058"/>
      <c r="CY809" s="1058"/>
      <c r="CZ809" s="1058"/>
      <c r="DA809" s="1058"/>
      <c r="DB809" s="1058"/>
      <c r="DC809" s="1058"/>
      <c r="DD809" s="1058"/>
      <c r="DE809" s="1058"/>
      <c r="DF809" s="1058"/>
      <c r="DG809" s="1058"/>
      <c r="DH809" s="1058"/>
      <c r="DI809" s="1058"/>
      <c r="DJ809" s="1058"/>
      <c r="DK809" s="1058"/>
      <c r="DL809" s="1058"/>
      <c r="DM809" s="1058"/>
      <c r="DN809" s="1058"/>
      <c r="DO809" s="1058"/>
      <c r="DP809" s="1058"/>
      <c r="DQ809" s="1058"/>
      <c r="DR809" s="1058"/>
      <c r="DS809" s="1058"/>
      <c r="DT809" s="1058"/>
      <c r="DU809" s="1058"/>
      <c r="DV809" s="1058"/>
      <c r="DW809" s="1058"/>
      <c r="DX809" s="1058"/>
      <c r="DY809" s="1058"/>
      <c r="DZ809" s="1058"/>
      <c r="EA809" s="1058"/>
      <c r="EB809" s="1058"/>
      <c r="EC809" s="1058"/>
      <c r="ED809" s="1058"/>
      <c r="EE809" s="1058"/>
      <c r="EF809" s="1058"/>
      <c r="EG809" s="1058"/>
      <c r="EH809" s="1058"/>
      <c r="EI809" s="1058"/>
      <c r="EJ809" s="1058"/>
      <c r="EK809" s="1058"/>
      <c r="EL809" s="1058"/>
      <c r="EM809" s="1058"/>
      <c r="EN809" s="1058"/>
      <c r="EO809" s="1058"/>
      <c r="EP809" s="1058"/>
      <c r="EQ809" s="1058"/>
      <c r="ER809" s="1058"/>
      <c r="ES809" s="1058"/>
      <c r="ET809" s="1058"/>
      <c r="EU809" s="1058"/>
      <c r="EV809" s="1058"/>
      <c r="EW809" s="1058"/>
      <c r="EX809" s="1058"/>
      <c r="EY809" s="1058"/>
      <c r="EZ809" s="1058"/>
      <c r="FA809" s="1058"/>
      <c r="FB809" s="1058"/>
      <c r="FC809" s="1058"/>
      <c r="FD809" s="1058"/>
      <c r="FE809" s="1058"/>
      <c r="FF809" s="1058"/>
      <c r="FG809" s="1058"/>
      <c r="FH809" s="1058"/>
      <c r="FI809" s="1058"/>
      <c r="FJ809" s="1058"/>
      <c r="FK809" s="1058"/>
      <c r="FL809" s="1058"/>
      <c r="FM809" s="1058"/>
      <c r="FN809" s="1058"/>
      <c r="FO809" s="1058"/>
      <c r="FP809" s="1058"/>
      <c r="FQ809" s="1058"/>
      <c r="FR809" s="1058"/>
      <c r="FS809" s="1058"/>
      <c r="FT809" s="1058"/>
      <c r="FU809" s="1058"/>
      <c r="FV809" s="1058"/>
      <c r="FW809" s="1058"/>
      <c r="FX809" s="1058"/>
      <c r="FY809" s="1058"/>
      <c r="FZ809" s="1058"/>
      <c r="GA809" s="1058"/>
      <c r="GB809" s="1058"/>
      <c r="GC809" s="1058"/>
      <c r="GD809" s="1058"/>
      <c r="GE809" s="1058"/>
      <c r="GF809" s="1058"/>
      <c r="GG809" s="1058"/>
      <c r="GH809" s="1058"/>
      <c r="GI809" s="1058"/>
      <c r="GJ809" s="1058"/>
      <c r="GK809" s="1058"/>
      <c r="GL809" s="1058"/>
      <c r="GM809" s="1058"/>
      <c r="GN809" s="1058"/>
      <c r="GO809" s="1058"/>
      <c r="GP809" s="1058"/>
      <c r="GQ809" s="1058"/>
      <c r="GR809" s="1058"/>
      <c r="GS809" s="1058"/>
      <c r="GT809" s="1058"/>
      <c r="GU809" s="1058"/>
      <c r="GV809" s="1058"/>
      <c r="GW809" s="1058"/>
      <c r="GX809" s="1058"/>
      <c r="GY809" s="1058"/>
      <c r="GZ809" s="1058"/>
      <c r="HA809" s="1058"/>
      <c r="HB809" s="1058"/>
      <c r="HC809" s="1058"/>
      <c r="HD809" s="1058"/>
      <c r="HE809" s="1058"/>
      <c r="HF809" s="1058"/>
      <c r="HG809" s="1058"/>
      <c r="HH809" s="1058"/>
      <c r="HI809" s="1058"/>
      <c r="HJ809" s="1058"/>
      <c r="HK809" s="1058"/>
      <c r="HL809" s="1058"/>
      <c r="HM809" s="1058"/>
      <c r="HN809" s="1058"/>
      <c r="HO809" s="1058"/>
      <c r="HP809" s="1058"/>
      <c r="HQ809" s="1058"/>
      <c r="HR809" s="1058"/>
      <c r="HS809" s="1058"/>
      <c r="HT809" s="1058"/>
      <c r="HU809" s="1058"/>
      <c r="HV809" s="1058"/>
      <c r="HW809" s="1058"/>
      <c r="HX809" s="1058"/>
      <c r="HY809" s="1058"/>
      <c r="HZ809" s="1058"/>
      <c r="IA809" s="1058"/>
      <c r="IB809" s="1058"/>
      <c r="IC809" s="1058"/>
      <c r="ID809" s="1058"/>
      <c r="IE809" s="1058"/>
      <c r="IF809" s="1058"/>
      <c r="IG809" s="1058"/>
      <c r="IH809" s="1058"/>
      <c r="II809" s="1058"/>
      <c r="IJ809" s="1058"/>
      <c r="IK809" s="1058"/>
      <c r="IL809" s="1058"/>
      <c r="IM809" s="1058"/>
      <c r="IN809" s="1058"/>
      <c r="IO809" s="1058"/>
      <c r="IP809" s="1058"/>
      <c r="IQ809" s="1058"/>
      <c r="IR809" s="1058"/>
    </row>
    <row r="810" spans="1:252">
      <c r="A810" s="1421"/>
      <c r="B810" s="1485" t="s">
        <v>1492</v>
      </c>
      <c r="C810" s="1419"/>
      <c r="D810" s="703" t="s">
        <v>856</v>
      </c>
      <c r="E810" s="1424">
        <v>3</v>
      </c>
      <c r="F810" s="1528"/>
      <c r="G810" s="1230">
        <f>+F810*E810</f>
        <v>0</v>
      </c>
      <c r="H810" s="1058"/>
      <c r="I810" s="1058"/>
      <c r="J810" s="1058"/>
      <c r="K810" s="1058"/>
      <c r="L810" s="1058"/>
      <c r="M810" s="1058"/>
      <c r="N810" s="1058"/>
      <c r="O810" s="1058"/>
      <c r="P810" s="1058"/>
      <c r="Q810" s="1058"/>
      <c r="R810" s="1058"/>
      <c r="S810" s="1058"/>
      <c r="T810" s="1058"/>
      <c r="U810" s="1058"/>
      <c r="V810" s="1058"/>
      <c r="W810" s="1058"/>
      <c r="X810" s="1058"/>
      <c r="Y810" s="1058"/>
      <c r="Z810" s="1058"/>
      <c r="AA810" s="1058"/>
      <c r="AB810" s="1058"/>
      <c r="AC810" s="1058"/>
      <c r="AD810" s="1058"/>
      <c r="AE810" s="1058"/>
      <c r="AF810" s="1058"/>
      <c r="AG810" s="1058"/>
      <c r="AH810" s="1058"/>
      <c r="AI810" s="1058"/>
      <c r="AJ810" s="1058"/>
      <c r="AK810" s="1058"/>
      <c r="AL810" s="1058"/>
      <c r="AM810" s="1058"/>
      <c r="AN810" s="1058"/>
      <c r="AO810" s="1058"/>
      <c r="AP810" s="1058"/>
      <c r="AQ810" s="1058"/>
      <c r="AR810" s="1058"/>
      <c r="AS810" s="1058"/>
      <c r="AT810" s="1058"/>
      <c r="AU810" s="1058"/>
      <c r="AV810" s="1058"/>
      <c r="AW810" s="1058"/>
      <c r="AX810" s="1058"/>
      <c r="AY810" s="1058"/>
      <c r="AZ810" s="1058"/>
      <c r="BA810" s="1058"/>
      <c r="BB810" s="1058"/>
      <c r="BC810" s="1058"/>
      <c r="BD810" s="1058"/>
      <c r="BE810" s="1058"/>
      <c r="BF810" s="1058"/>
      <c r="BG810" s="1058"/>
      <c r="BH810" s="1058"/>
      <c r="BI810" s="1058"/>
      <c r="BJ810" s="1058"/>
      <c r="BK810" s="1058"/>
      <c r="BL810" s="1058"/>
      <c r="BM810" s="1058"/>
      <c r="BN810" s="1058"/>
      <c r="BO810" s="1058"/>
      <c r="BP810" s="1058"/>
      <c r="BQ810" s="1058"/>
      <c r="BR810" s="1058"/>
      <c r="BS810" s="1058"/>
      <c r="BT810" s="1058"/>
      <c r="BU810" s="1058"/>
      <c r="BV810" s="1058"/>
      <c r="BW810" s="1058"/>
      <c r="BX810" s="1058"/>
      <c r="BY810" s="1058"/>
      <c r="BZ810" s="1058"/>
      <c r="CA810" s="1058"/>
      <c r="CB810" s="1058"/>
      <c r="CC810" s="1058"/>
      <c r="CD810" s="1058"/>
      <c r="CE810" s="1058"/>
      <c r="CF810" s="1058"/>
      <c r="CG810" s="1058"/>
      <c r="CH810" s="1058"/>
      <c r="CI810" s="1058"/>
      <c r="CJ810" s="1058"/>
      <c r="CK810" s="1058"/>
      <c r="CL810" s="1058"/>
      <c r="CM810" s="1058"/>
      <c r="CN810" s="1058"/>
      <c r="CO810" s="1058"/>
      <c r="CP810" s="1058"/>
      <c r="CQ810" s="1058"/>
      <c r="CR810" s="1058"/>
      <c r="CS810" s="1058"/>
      <c r="CT810" s="1058"/>
      <c r="CU810" s="1058"/>
      <c r="CV810" s="1058"/>
      <c r="CW810" s="1058"/>
      <c r="CX810" s="1058"/>
      <c r="CY810" s="1058"/>
      <c r="CZ810" s="1058"/>
      <c r="DA810" s="1058"/>
      <c r="DB810" s="1058"/>
      <c r="DC810" s="1058"/>
      <c r="DD810" s="1058"/>
      <c r="DE810" s="1058"/>
      <c r="DF810" s="1058"/>
      <c r="DG810" s="1058"/>
      <c r="DH810" s="1058"/>
      <c r="DI810" s="1058"/>
      <c r="DJ810" s="1058"/>
      <c r="DK810" s="1058"/>
      <c r="DL810" s="1058"/>
      <c r="DM810" s="1058"/>
      <c r="DN810" s="1058"/>
      <c r="DO810" s="1058"/>
      <c r="DP810" s="1058"/>
      <c r="DQ810" s="1058"/>
      <c r="DR810" s="1058"/>
      <c r="DS810" s="1058"/>
      <c r="DT810" s="1058"/>
      <c r="DU810" s="1058"/>
      <c r="DV810" s="1058"/>
      <c r="DW810" s="1058"/>
      <c r="DX810" s="1058"/>
      <c r="DY810" s="1058"/>
      <c r="DZ810" s="1058"/>
      <c r="EA810" s="1058"/>
      <c r="EB810" s="1058"/>
      <c r="EC810" s="1058"/>
      <c r="ED810" s="1058"/>
      <c r="EE810" s="1058"/>
      <c r="EF810" s="1058"/>
      <c r="EG810" s="1058"/>
      <c r="EH810" s="1058"/>
      <c r="EI810" s="1058"/>
      <c r="EJ810" s="1058"/>
      <c r="EK810" s="1058"/>
      <c r="EL810" s="1058"/>
      <c r="EM810" s="1058"/>
      <c r="EN810" s="1058"/>
      <c r="EO810" s="1058"/>
      <c r="EP810" s="1058"/>
      <c r="EQ810" s="1058"/>
      <c r="ER810" s="1058"/>
      <c r="ES810" s="1058"/>
      <c r="ET810" s="1058"/>
      <c r="EU810" s="1058"/>
      <c r="EV810" s="1058"/>
      <c r="EW810" s="1058"/>
      <c r="EX810" s="1058"/>
      <c r="EY810" s="1058"/>
      <c r="EZ810" s="1058"/>
      <c r="FA810" s="1058"/>
      <c r="FB810" s="1058"/>
      <c r="FC810" s="1058"/>
      <c r="FD810" s="1058"/>
      <c r="FE810" s="1058"/>
      <c r="FF810" s="1058"/>
      <c r="FG810" s="1058"/>
      <c r="FH810" s="1058"/>
      <c r="FI810" s="1058"/>
      <c r="FJ810" s="1058"/>
      <c r="FK810" s="1058"/>
      <c r="FL810" s="1058"/>
      <c r="FM810" s="1058"/>
      <c r="FN810" s="1058"/>
      <c r="FO810" s="1058"/>
      <c r="FP810" s="1058"/>
      <c r="FQ810" s="1058"/>
      <c r="FR810" s="1058"/>
      <c r="FS810" s="1058"/>
      <c r="FT810" s="1058"/>
      <c r="FU810" s="1058"/>
      <c r="FV810" s="1058"/>
      <c r="FW810" s="1058"/>
      <c r="FX810" s="1058"/>
      <c r="FY810" s="1058"/>
      <c r="FZ810" s="1058"/>
      <c r="GA810" s="1058"/>
      <c r="GB810" s="1058"/>
      <c r="GC810" s="1058"/>
      <c r="GD810" s="1058"/>
      <c r="GE810" s="1058"/>
      <c r="GF810" s="1058"/>
      <c r="GG810" s="1058"/>
      <c r="GH810" s="1058"/>
      <c r="GI810" s="1058"/>
      <c r="GJ810" s="1058"/>
      <c r="GK810" s="1058"/>
      <c r="GL810" s="1058"/>
      <c r="GM810" s="1058"/>
      <c r="GN810" s="1058"/>
      <c r="GO810" s="1058"/>
      <c r="GP810" s="1058"/>
      <c r="GQ810" s="1058"/>
      <c r="GR810" s="1058"/>
      <c r="GS810" s="1058"/>
      <c r="GT810" s="1058"/>
      <c r="GU810" s="1058"/>
      <c r="GV810" s="1058"/>
      <c r="GW810" s="1058"/>
      <c r="GX810" s="1058"/>
      <c r="GY810" s="1058"/>
      <c r="GZ810" s="1058"/>
      <c r="HA810" s="1058"/>
      <c r="HB810" s="1058"/>
      <c r="HC810" s="1058"/>
      <c r="HD810" s="1058"/>
      <c r="HE810" s="1058"/>
      <c r="HF810" s="1058"/>
      <c r="HG810" s="1058"/>
      <c r="HH810" s="1058"/>
      <c r="HI810" s="1058"/>
      <c r="HJ810" s="1058"/>
      <c r="HK810" s="1058"/>
      <c r="HL810" s="1058"/>
      <c r="HM810" s="1058"/>
      <c r="HN810" s="1058"/>
      <c r="HO810" s="1058"/>
      <c r="HP810" s="1058"/>
      <c r="HQ810" s="1058"/>
      <c r="HR810" s="1058"/>
      <c r="HS810" s="1058"/>
      <c r="HT810" s="1058"/>
      <c r="HU810" s="1058"/>
      <c r="HV810" s="1058"/>
      <c r="HW810" s="1058"/>
      <c r="HX810" s="1058"/>
      <c r="HY810" s="1058"/>
      <c r="HZ810" s="1058"/>
      <c r="IA810" s="1058"/>
      <c r="IB810" s="1058"/>
      <c r="IC810" s="1058"/>
      <c r="ID810" s="1058"/>
      <c r="IE810" s="1058"/>
      <c r="IF810" s="1058"/>
      <c r="IG810" s="1058"/>
      <c r="IH810" s="1058"/>
      <c r="II810" s="1058"/>
      <c r="IJ810" s="1058"/>
      <c r="IK810" s="1058"/>
      <c r="IL810" s="1058"/>
      <c r="IM810" s="1058"/>
      <c r="IN810" s="1058"/>
      <c r="IO810" s="1058"/>
      <c r="IP810" s="1058"/>
      <c r="IQ810" s="1058"/>
      <c r="IR810" s="1058"/>
    </row>
    <row r="811" spans="1:252">
      <c r="A811" s="1421"/>
      <c r="B811" s="1485" t="s">
        <v>1491</v>
      </c>
      <c r="C811" s="1419"/>
      <c r="D811" s="703" t="s">
        <v>856</v>
      </c>
      <c r="E811" s="1424">
        <v>3</v>
      </c>
      <c r="F811" s="1528"/>
      <c r="G811" s="1230">
        <f>+F811*E811</f>
        <v>0</v>
      </c>
      <c r="H811" s="1058"/>
      <c r="I811" s="1058"/>
      <c r="J811" s="1058"/>
      <c r="K811" s="1058"/>
      <c r="L811" s="1058"/>
      <c r="M811" s="1058"/>
      <c r="N811" s="1058"/>
      <c r="O811" s="1058"/>
      <c r="P811" s="1058"/>
      <c r="Q811" s="1058"/>
      <c r="R811" s="1058"/>
      <c r="S811" s="1058"/>
      <c r="T811" s="1058"/>
      <c r="U811" s="1058"/>
      <c r="V811" s="1058"/>
      <c r="W811" s="1058"/>
      <c r="X811" s="1058"/>
      <c r="Y811" s="1058"/>
      <c r="Z811" s="1058"/>
      <c r="AA811" s="1058"/>
      <c r="AB811" s="1058"/>
      <c r="AC811" s="1058"/>
      <c r="AD811" s="1058"/>
      <c r="AE811" s="1058"/>
      <c r="AF811" s="1058"/>
      <c r="AG811" s="1058"/>
      <c r="AH811" s="1058"/>
      <c r="AI811" s="1058"/>
      <c r="AJ811" s="1058"/>
      <c r="AK811" s="1058"/>
      <c r="AL811" s="1058"/>
      <c r="AM811" s="1058"/>
      <c r="AN811" s="1058"/>
      <c r="AO811" s="1058"/>
      <c r="AP811" s="1058"/>
      <c r="AQ811" s="1058"/>
      <c r="AR811" s="1058"/>
      <c r="AS811" s="1058"/>
      <c r="AT811" s="1058"/>
      <c r="AU811" s="1058"/>
      <c r="AV811" s="1058"/>
      <c r="AW811" s="1058"/>
      <c r="AX811" s="1058"/>
      <c r="AY811" s="1058"/>
      <c r="AZ811" s="1058"/>
      <c r="BA811" s="1058"/>
      <c r="BB811" s="1058"/>
      <c r="BC811" s="1058"/>
      <c r="BD811" s="1058"/>
      <c r="BE811" s="1058"/>
      <c r="BF811" s="1058"/>
      <c r="BG811" s="1058"/>
      <c r="BH811" s="1058"/>
      <c r="BI811" s="1058"/>
      <c r="BJ811" s="1058"/>
      <c r="BK811" s="1058"/>
      <c r="BL811" s="1058"/>
      <c r="BM811" s="1058"/>
      <c r="BN811" s="1058"/>
      <c r="BO811" s="1058"/>
      <c r="BP811" s="1058"/>
      <c r="BQ811" s="1058"/>
      <c r="BR811" s="1058"/>
      <c r="BS811" s="1058"/>
      <c r="BT811" s="1058"/>
      <c r="BU811" s="1058"/>
      <c r="BV811" s="1058"/>
      <c r="BW811" s="1058"/>
      <c r="BX811" s="1058"/>
      <c r="BY811" s="1058"/>
      <c r="BZ811" s="1058"/>
      <c r="CA811" s="1058"/>
      <c r="CB811" s="1058"/>
      <c r="CC811" s="1058"/>
      <c r="CD811" s="1058"/>
      <c r="CE811" s="1058"/>
      <c r="CF811" s="1058"/>
      <c r="CG811" s="1058"/>
      <c r="CH811" s="1058"/>
      <c r="CI811" s="1058"/>
      <c r="CJ811" s="1058"/>
      <c r="CK811" s="1058"/>
      <c r="CL811" s="1058"/>
      <c r="CM811" s="1058"/>
      <c r="CN811" s="1058"/>
      <c r="CO811" s="1058"/>
      <c r="CP811" s="1058"/>
      <c r="CQ811" s="1058"/>
      <c r="CR811" s="1058"/>
      <c r="CS811" s="1058"/>
      <c r="CT811" s="1058"/>
      <c r="CU811" s="1058"/>
      <c r="CV811" s="1058"/>
      <c r="CW811" s="1058"/>
      <c r="CX811" s="1058"/>
      <c r="CY811" s="1058"/>
      <c r="CZ811" s="1058"/>
      <c r="DA811" s="1058"/>
      <c r="DB811" s="1058"/>
      <c r="DC811" s="1058"/>
      <c r="DD811" s="1058"/>
      <c r="DE811" s="1058"/>
      <c r="DF811" s="1058"/>
      <c r="DG811" s="1058"/>
      <c r="DH811" s="1058"/>
      <c r="DI811" s="1058"/>
      <c r="DJ811" s="1058"/>
      <c r="DK811" s="1058"/>
      <c r="DL811" s="1058"/>
      <c r="DM811" s="1058"/>
      <c r="DN811" s="1058"/>
      <c r="DO811" s="1058"/>
      <c r="DP811" s="1058"/>
      <c r="DQ811" s="1058"/>
      <c r="DR811" s="1058"/>
      <c r="DS811" s="1058"/>
      <c r="DT811" s="1058"/>
      <c r="DU811" s="1058"/>
      <c r="DV811" s="1058"/>
      <c r="DW811" s="1058"/>
      <c r="DX811" s="1058"/>
      <c r="DY811" s="1058"/>
      <c r="DZ811" s="1058"/>
      <c r="EA811" s="1058"/>
      <c r="EB811" s="1058"/>
      <c r="EC811" s="1058"/>
      <c r="ED811" s="1058"/>
      <c r="EE811" s="1058"/>
      <c r="EF811" s="1058"/>
      <c r="EG811" s="1058"/>
      <c r="EH811" s="1058"/>
      <c r="EI811" s="1058"/>
      <c r="EJ811" s="1058"/>
      <c r="EK811" s="1058"/>
      <c r="EL811" s="1058"/>
      <c r="EM811" s="1058"/>
      <c r="EN811" s="1058"/>
      <c r="EO811" s="1058"/>
      <c r="EP811" s="1058"/>
      <c r="EQ811" s="1058"/>
      <c r="ER811" s="1058"/>
      <c r="ES811" s="1058"/>
      <c r="ET811" s="1058"/>
      <c r="EU811" s="1058"/>
      <c r="EV811" s="1058"/>
      <c r="EW811" s="1058"/>
      <c r="EX811" s="1058"/>
      <c r="EY811" s="1058"/>
      <c r="EZ811" s="1058"/>
      <c r="FA811" s="1058"/>
      <c r="FB811" s="1058"/>
      <c r="FC811" s="1058"/>
      <c r="FD811" s="1058"/>
      <c r="FE811" s="1058"/>
      <c r="FF811" s="1058"/>
      <c r="FG811" s="1058"/>
      <c r="FH811" s="1058"/>
      <c r="FI811" s="1058"/>
      <c r="FJ811" s="1058"/>
      <c r="FK811" s="1058"/>
      <c r="FL811" s="1058"/>
      <c r="FM811" s="1058"/>
      <c r="FN811" s="1058"/>
      <c r="FO811" s="1058"/>
      <c r="FP811" s="1058"/>
      <c r="FQ811" s="1058"/>
      <c r="FR811" s="1058"/>
      <c r="FS811" s="1058"/>
      <c r="FT811" s="1058"/>
      <c r="FU811" s="1058"/>
      <c r="FV811" s="1058"/>
      <c r="FW811" s="1058"/>
      <c r="FX811" s="1058"/>
      <c r="FY811" s="1058"/>
      <c r="FZ811" s="1058"/>
      <c r="GA811" s="1058"/>
      <c r="GB811" s="1058"/>
      <c r="GC811" s="1058"/>
      <c r="GD811" s="1058"/>
      <c r="GE811" s="1058"/>
      <c r="GF811" s="1058"/>
      <c r="GG811" s="1058"/>
      <c r="GH811" s="1058"/>
      <c r="GI811" s="1058"/>
      <c r="GJ811" s="1058"/>
      <c r="GK811" s="1058"/>
      <c r="GL811" s="1058"/>
      <c r="GM811" s="1058"/>
      <c r="GN811" s="1058"/>
      <c r="GO811" s="1058"/>
      <c r="GP811" s="1058"/>
      <c r="GQ811" s="1058"/>
      <c r="GR811" s="1058"/>
      <c r="GS811" s="1058"/>
      <c r="GT811" s="1058"/>
      <c r="GU811" s="1058"/>
      <c r="GV811" s="1058"/>
      <c r="GW811" s="1058"/>
      <c r="GX811" s="1058"/>
      <c r="GY811" s="1058"/>
      <c r="GZ811" s="1058"/>
      <c r="HA811" s="1058"/>
      <c r="HB811" s="1058"/>
      <c r="HC811" s="1058"/>
      <c r="HD811" s="1058"/>
      <c r="HE811" s="1058"/>
      <c r="HF811" s="1058"/>
      <c r="HG811" s="1058"/>
      <c r="HH811" s="1058"/>
      <c r="HI811" s="1058"/>
      <c r="HJ811" s="1058"/>
      <c r="HK811" s="1058"/>
      <c r="HL811" s="1058"/>
      <c r="HM811" s="1058"/>
      <c r="HN811" s="1058"/>
      <c r="HO811" s="1058"/>
      <c r="HP811" s="1058"/>
      <c r="HQ811" s="1058"/>
      <c r="HR811" s="1058"/>
      <c r="HS811" s="1058"/>
      <c r="HT811" s="1058"/>
      <c r="HU811" s="1058"/>
      <c r="HV811" s="1058"/>
      <c r="HW811" s="1058"/>
      <c r="HX811" s="1058"/>
      <c r="HY811" s="1058"/>
      <c r="HZ811" s="1058"/>
      <c r="IA811" s="1058"/>
      <c r="IB811" s="1058"/>
      <c r="IC811" s="1058"/>
      <c r="ID811" s="1058"/>
      <c r="IE811" s="1058"/>
      <c r="IF811" s="1058"/>
      <c r="IG811" s="1058"/>
      <c r="IH811" s="1058"/>
      <c r="II811" s="1058"/>
      <c r="IJ811" s="1058"/>
      <c r="IK811" s="1058"/>
      <c r="IL811" s="1058"/>
      <c r="IM811" s="1058"/>
      <c r="IN811" s="1058"/>
      <c r="IO811" s="1058"/>
      <c r="IP811" s="1058"/>
      <c r="IQ811" s="1058"/>
      <c r="IR811" s="1058"/>
    </row>
    <row r="812" spans="1:252">
      <c r="A812" s="1421"/>
      <c r="B812" s="1485" t="s">
        <v>1490</v>
      </c>
      <c r="C812" s="1419"/>
      <c r="D812" s="703" t="s">
        <v>856</v>
      </c>
      <c r="E812" s="1424">
        <v>1</v>
      </c>
      <c r="F812" s="1528"/>
      <c r="G812" s="1230">
        <f>+F812*E812</f>
        <v>0</v>
      </c>
      <c r="H812" s="1058"/>
      <c r="I812" s="1058"/>
      <c r="J812" s="1058"/>
      <c r="K812" s="1058"/>
      <c r="L812" s="1058"/>
      <c r="M812" s="1058"/>
      <c r="N812" s="1058"/>
      <c r="O812" s="1058"/>
      <c r="P812" s="1058"/>
      <c r="Q812" s="1058"/>
      <c r="R812" s="1058"/>
      <c r="S812" s="1058"/>
      <c r="T812" s="1058"/>
      <c r="U812" s="1058"/>
      <c r="V812" s="1058"/>
      <c r="W812" s="1058"/>
      <c r="X812" s="1058"/>
      <c r="Y812" s="1058"/>
      <c r="Z812" s="1058"/>
      <c r="AA812" s="1058"/>
      <c r="AB812" s="1058"/>
      <c r="AC812" s="1058"/>
      <c r="AD812" s="1058"/>
      <c r="AE812" s="1058"/>
      <c r="AF812" s="1058"/>
      <c r="AG812" s="1058"/>
      <c r="AH812" s="1058"/>
      <c r="AI812" s="1058"/>
      <c r="AJ812" s="1058"/>
      <c r="AK812" s="1058"/>
      <c r="AL812" s="1058"/>
      <c r="AM812" s="1058"/>
      <c r="AN812" s="1058"/>
      <c r="AO812" s="1058"/>
      <c r="AP812" s="1058"/>
      <c r="AQ812" s="1058"/>
      <c r="AR812" s="1058"/>
      <c r="AS812" s="1058"/>
      <c r="AT812" s="1058"/>
      <c r="AU812" s="1058"/>
      <c r="AV812" s="1058"/>
      <c r="AW812" s="1058"/>
      <c r="AX812" s="1058"/>
      <c r="AY812" s="1058"/>
      <c r="AZ812" s="1058"/>
      <c r="BA812" s="1058"/>
      <c r="BB812" s="1058"/>
      <c r="BC812" s="1058"/>
      <c r="BD812" s="1058"/>
      <c r="BE812" s="1058"/>
      <c r="BF812" s="1058"/>
      <c r="BG812" s="1058"/>
      <c r="BH812" s="1058"/>
      <c r="BI812" s="1058"/>
      <c r="BJ812" s="1058"/>
      <c r="BK812" s="1058"/>
      <c r="BL812" s="1058"/>
      <c r="BM812" s="1058"/>
      <c r="BN812" s="1058"/>
      <c r="BO812" s="1058"/>
      <c r="BP812" s="1058"/>
      <c r="BQ812" s="1058"/>
      <c r="BR812" s="1058"/>
      <c r="BS812" s="1058"/>
      <c r="BT812" s="1058"/>
      <c r="BU812" s="1058"/>
      <c r="BV812" s="1058"/>
      <c r="BW812" s="1058"/>
      <c r="BX812" s="1058"/>
      <c r="BY812" s="1058"/>
      <c r="BZ812" s="1058"/>
      <c r="CA812" s="1058"/>
      <c r="CB812" s="1058"/>
      <c r="CC812" s="1058"/>
      <c r="CD812" s="1058"/>
      <c r="CE812" s="1058"/>
      <c r="CF812" s="1058"/>
      <c r="CG812" s="1058"/>
      <c r="CH812" s="1058"/>
      <c r="CI812" s="1058"/>
      <c r="CJ812" s="1058"/>
      <c r="CK812" s="1058"/>
      <c r="CL812" s="1058"/>
      <c r="CM812" s="1058"/>
      <c r="CN812" s="1058"/>
      <c r="CO812" s="1058"/>
      <c r="CP812" s="1058"/>
      <c r="CQ812" s="1058"/>
      <c r="CR812" s="1058"/>
      <c r="CS812" s="1058"/>
      <c r="CT812" s="1058"/>
      <c r="CU812" s="1058"/>
      <c r="CV812" s="1058"/>
      <c r="CW812" s="1058"/>
      <c r="CX812" s="1058"/>
      <c r="CY812" s="1058"/>
      <c r="CZ812" s="1058"/>
      <c r="DA812" s="1058"/>
      <c r="DB812" s="1058"/>
      <c r="DC812" s="1058"/>
      <c r="DD812" s="1058"/>
      <c r="DE812" s="1058"/>
      <c r="DF812" s="1058"/>
      <c r="DG812" s="1058"/>
      <c r="DH812" s="1058"/>
      <c r="DI812" s="1058"/>
      <c r="DJ812" s="1058"/>
      <c r="DK812" s="1058"/>
      <c r="DL812" s="1058"/>
      <c r="DM812" s="1058"/>
      <c r="DN812" s="1058"/>
      <c r="DO812" s="1058"/>
      <c r="DP812" s="1058"/>
      <c r="DQ812" s="1058"/>
      <c r="DR812" s="1058"/>
      <c r="DS812" s="1058"/>
      <c r="DT812" s="1058"/>
      <c r="DU812" s="1058"/>
      <c r="DV812" s="1058"/>
      <c r="DW812" s="1058"/>
      <c r="DX812" s="1058"/>
      <c r="DY812" s="1058"/>
      <c r="DZ812" s="1058"/>
      <c r="EA812" s="1058"/>
      <c r="EB812" s="1058"/>
      <c r="EC812" s="1058"/>
      <c r="ED812" s="1058"/>
      <c r="EE812" s="1058"/>
      <c r="EF812" s="1058"/>
      <c r="EG812" s="1058"/>
      <c r="EH812" s="1058"/>
      <c r="EI812" s="1058"/>
      <c r="EJ812" s="1058"/>
      <c r="EK812" s="1058"/>
      <c r="EL812" s="1058"/>
      <c r="EM812" s="1058"/>
      <c r="EN812" s="1058"/>
      <c r="EO812" s="1058"/>
      <c r="EP812" s="1058"/>
      <c r="EQ812" s="1058"/>
      <c r="ER812" s="1058"/>
      <c r="ES812" s="1058"/>
      <c r="ET812" s="1058"/>
      <c r="EU812" s="1058"/>
      <c r="EV812" s="1058"/>
      <c r="EW812" s="1058"/>
      <c r="EX812" s="1058"/>
      <c r="EY812" s="1058"/>
      <c r="EZ812" s="1058"/>
      <c r="FA812" s="1058"/>
      <c r="FB812" s="1058"/>
      <c r="FC812" s="1058"/>
      <c r="FD812" s="1058"/>
      <c r="FE812" s="1058"/>
      <c r="FF812" s="1058"/>
      <c r="FG812" s="1058"/>
      <c r="FH812" s="1058"/>
      <c r="FI812" s="1058"/>
      <c r="FJ812" s="1058"/>
      <c r="FK812" s="1058"/>
      <c r="FL812" s="1058"/>
      <c r="FM812" s="1058"/>
      <c r="FN812" s="1058"/>
      <c r="FO812" s="1058"/>
      <c r="FP812" s="1058"/>
      <c r="FQ812" s="1058"/>
      <c r="FR812" s="1058"/>
      <c r="FS812" s="1058"/>
      <c r="FT812" s="1058"/>
      <c r="FU812" s="1058"/>
      <c r="FV812" s="1058"/>
      <c r="FW812" s="1058"/>
      <c r="FX812" s="1058"/>
      <c r="FY812" s="1058"/>
      <c r="FZ812" s="1058"/>
      <c r="GA812" s="1058"/>
      <c r="GB812" s="1058"/>
      <c r="GC812" s="1058"/>
      <c r="GD812" s="1058"/>
      <c r="GE812" s="1058"/>
      <c r="GF812" s="1058"/>
      <c r="GG812" s="1058"/>
      <c r="GH812" s="1058"/>
      <c r="GI812" s="1058"/>
      <c r="GJ812" s="1058"/>
      <c r="GK812" s="1058"/>
      <c r="GL812" s="1058"/>
      <c r="GM812" s="1058"/>
      <c r="GN812" s="1058"/>
      <c r="GO812" s="1058"/>
      <c r="GP812" s="1058"/>
      <c r="GQ812" s="1058"/>
      <c r="GR812" s="1058"/>
      <c r="GS812" s="1058"/>
      <c r="GT812" s="1058"/>
      <c r="GU812" s="1058"/>
      <c r="GV812" s="1058"/>
      <c r="GW812" s="1058"/>
      <c r="GX812" s="1058"/>
      <c r="GY812" s="1058"/>
      <c r="GZ812" s="1058"/>
      <c r="HA812" s="1058"/>
      <c r="HB812" s="1058"/>
      <c r="HC812" s="1058"/>
      <c r="HD812" s="1058"/>
      <c r="HE812" s="1058"/>
      <c r="HF812" s="1058"/>
      <c r="HG812" s="1058"/>
      <c r="HH812" s="1058"/>
      <c r="HI812" s="1058"/>
      <c r="HJ812" s="1058"/>
      <c r="HK812" s="1058"/>
      <c r="HL812" s="1058"/>
      <c r="HM812" s="1058"/>
      <c r="HN812" s="1058"/>
      <c r="HO812" s="1058"/>
      <c r="HP812" s="1058"/>
      <c r="HQ812" s="1058"/>
      <c r="HR812" s="1058"/>
      <c r="HS812" s="1058"/>
      <c r="HT812" s="1058"/>
      <c r="HU812" s="1058"/>
      <c r="HV812" s="1058"/>
      <c r="HW812" s="1058"/>
      <c r="HX812" s="1058"/>
      <c r="HY812" s="1058"/>
      <c r="HZ812" s="1058"/>
      <c r="IA812" s="1058"/>
      <c r="IB812" s="1058"/>
      <c r="IC812" s="1058"/>
      <c r="ID812" s="1058"/>
      <c r="IE812" s="1058"/>
      <c r="IF812" s="1058"/>
      <c r="IG812" s="1058"/>
      <c r="IH812" s="1058"/>
      <c r="II812" s="1058"/>
      <c r="IJ812" s="1058"/>
      <c r="IK812" s="1058"/>
      <c r="IL812" s="1058"/>
      <c r="IM812" s="1058"/>
      <c r="IN812" s="1058"/>
      <c r="IO812" s="1058"/>
      <c r="IP812" s="1058"/>
      <c r="IQ812" s="1058"/>
      <c r="IR812" s="1058"/>
    </row>
    <row r="813" spans="1:252">
      <c r="A813" s="1421"/>
      <c r="B813" s="1485"/>
      <c r="C813" s="1419"/>
      <c r="D813" s="703"/>
      <c r="E813" s="1424"/>
      <c r="F813" s="1532"/>
      <c r="G813" s="1466"/>
      <c r="H813" s="1058"/>
      <c r="I813" s="1058"/>
      <c r="J813" s="1058"/>
      <c r="K813" s="1058"/>
      <c r="L813" s="1058"/>
      <c r="M813" s="1058"/>
      <c r="N813" s="1058"/>
      <c r="O813" s="1058"/>
      <c r="P813" s="1058"/>
      <c r="Q813" s="1058"/>
      <c r="R813" s="1058"/>
      <c r="S813" s="1058"/>
      <c r="T813" s="1058"/>
      <c r="U813" s="1058"/>
      <c r="V813" s="1058"/>
      <c r="W813" s="1058"/>
      <c r="X813" s="1058"/>
      <c r="Y813" s="1058"/>
      <c r="Z813" s="1058"/>
      <c r="AA813" s="1058"/>
      <c r="AB813" s="1058"/>
      <c r="AC813" s="1058"/>
      <c r="AD813" s="1058"/>
      <c r="AE813" s="1058"/>
      <c r="AF813" s="1058"/>
      <c r="AG813" s="1058"/>
      <c r="AH813" s="1058"/>
      <c r="AI813" s="1058"/>
      <c r="AJ813" s="1058"/>
      <c r="AK813" s="1058"/>
      <c r="AL813" s="1058"/>
      <c r="AM813" s="1058"/>
      <c r="AN813" s="1058"/>
      <c r="AO813" s="1058"/>
      <c r="AP813" s="1058"/>
      <c r="AQ813" s="1058"/>
      <c r="AR813" s="1058"/>
      <c r="AS813" s="1058"/>
      <c r="AT813" s="1058"/>
      <c r="AU813" s="1058"/>
      <c r="AV813" s="1058"/>
      <c r="AW813" s="1058"/>
      <c r="AX813" s="1058"/>
      <c r="AY813" s="1058"/>
      <c r="AZ813" s="1058"/>
      <c r="BA813" s="1058"/>
      <c r="BB813" s="1058"/>
      <c r="BC813" s="1058"/>
      <c r="BD813" s="1058"/>
      <c r="BE813" s="1058"/>
      <c r="BF813" s="1058"/>
      <c r="BG813" s="1058"/>
      <c r="BH813" s="1058"/>
      <c r="BI813" s="1058"/>
      <c r="BJ813" s="1058"/>
      <c r="BK813" s="1058"/>
      <c r="BL813" s="1058"/>
      <c r="BM813" s="1058"/>
      <c r="BN813" s="1058"/>
      <c r="BO813" s="1058"/>
      <c r="BP813" s="1058"/>
      <c r="BQ813" s="1058"/>
      <c r="BR813" s="1058"/>
      <c r="BS813" s="1058"/>
      <c r="BT813" s="1058"/>
      <c r="BU813" s="1058"/>
      <c r="BV813" s="1058"/>
      <c r="BW813" s="1058"/>
      <c r="BX813" s="1058"/>
      <c r="BY813" s="1058"/>
      <c r="BZ813" s="1058"/>
      <c r="CA813" s="1058"/>
      <c r="CB813" s="1058"/>
      <c r="CC813" s="1058"/>
      <c r="CD813" s="1058"/>
      <c r="CE813" s="1058"/>
      <c r="CF813" s="1058"/>
      <c r="CG813" s="1058"/>
      <c r="CH813" s="1058"/>
      <c r="CI813" s="1058"/>
      <c r="CJ813" s="1058"/>
      <c r="CK813" s="1058"/>
      <c r="CL813" s="1058"/>
      <c r="CM813" s="1058"/>
      <c r="CN813" s="1058"/>
      <c r="CO813" s="1058"/>
      <c r="CP813" s="1058"/>
      <c r="CQ813" s="1058"/>
      <c r="CR813" s="1058"/>
      <c r="CS813" s="1058"/>
      <c r="CT813" s="1058"/>
      <c r="CU813" s="1058"/>
      <c r="CV813" s="1058"/>
      <c r="CW813" s="1058"/>
      <c r="CX813" s="1058"/>
      <c r="CY813" s="1058"/>
      <c r="CZ813" s="1058"/>
      <c r="DA813" s="1058"/>
      <c r="DB813" s="1058"/>
      <c r="DC813" s="1058"/>
      <c r="DD813" s="1058"/>
      <c r="DE813" s="1058"/>
      <c r="DF813" s="1058"/>
      <c r="DG813" s="1058"/>
      <c r="DH813" s="1058"/>
      <c r="DI813" s="1058"/>
      <c r="DJ813" s="1058"/>
      <c r="DK813" s="1058"/>
      <c r="DL813" s="1058"/>
      <c r="DM813" s="1058"/>
      <c r="DN813" s="1058"/>
      <c r="DO813" s="1058"/>
      <c r="DP813" s="1058"/>
      <c r="DQ813" s="1058"/>
      <c r="DR813" s="1058"/>
      <c r="DS813" s="1058"/>
      <c r="DT813" s="1058"/>
      <c r="DU813" s="1058"/>
      <c r="DV813" s="1058"/>
      <c r="DW813" s="1058"/>
      <c r="DX813" s="1058"/>
      <c r="DY813" s="1058"/>
      <c r="DZ813" s="1058"/>
      <c r="EA813" s="1058"/>
      <c r="EB813" s="1058"/>
      <c r="EC813" s="1058"/>
      <c r="ED813" s="1058"/>
      <c r="EE813" s="1058"/>
      <c r="EF813" s="1058"/>
      <c r="EG813" s="1058"/>
      <c r="EH813" s="1058"/>
      <c r="EI813" s="1058"/>
      <c r="EJ813" s="1058"/>
      <c r="EK813" s="1058"/>
      <c r="EL813" s="1058"/>
      <c r="EM813" s="1058"/>
      <c r="EN813" s="1058"/>
      <c r="EO813" s="1058"/>
      <c r="EP813" s="1058"/>
      <c r="EQ813" s="1058"/>
      <c r="ER813" s="1058"/>
      <c r="ES813" s="1058"/>
      <c r="ET813" s="1058"/>
      <c r="EU813" s="1058"/>
      <c r="EV813" s="1058"/>
      <c r="EW813" s="1058"/>
      <c r="EX813" s="1058"/>
      <c r="EY813" s="1058"/>
      <c r="EZ813" s="1058"/>
      <c r="FA813" s="1058"/>
      <c r="FB813" s="1058"/>
      <c r="FC813" s="1058"/>
      <c r="FD813" s="1058"/>
      <c r="FE813" s="1058"/>
      <c r="FF813" s="1058"/>
      <c r="FG813" s="1058"/>
      <c r="FH813" s="1058"/>
      <c r="FI813" s="1058"/>
      <c r="FJ813" s="1058"/>
      <c r="FK813" s="1058"/>
      <c r="FL813" s="1058"/>
      <c r="FM813" s="1058"/>
      <c r="FN813" s="1058"/>
      <c r="FO813" s="1058"/>
      <c r="FP813" s="1058"/>
      <c r="FQ813" s="1058"/>
      <c r="FR813" s="1058"/>
      <c r="FS813" s="1058"/>
      <c r="FT813" s="1058"/>
      <c r="FU813" s="1058"/>
      <c r="FV813" s="1058"/>
      <c r="FW813" s="1058"/>
      <c r="FX813" s="1058"/>
      <c r="FY813" s="1058"/>
      <c r="FZ813" s="1058"/>
      <c r="GA813" s="1058"/>
      <c r="GB813" s="1058"/>
      <c r="GC813" s="1058"/>
      <c r="GD813" s="1058"/>
      <c r="GE813" s="1058"/>
      <c r="GF813" s="1058"/>
      <c r="GG813" s="1058"/>
      <c r="GH813" s="1058"/>
      <c r="GI813" s="1058"/>
      <c r="GJ813" s="1058"/>
      <c r="GK813" s="1058"/>
      <c r="GL813" s="1058"/>
      <c r="GM813" s="1058"/>
      <c r="GN813" s="1058"/>
      <c r="GO813" s="1058"/>
      <c r="GP813" s="1058"/>
      <c r="GQ813" s="1058"/>
      <c r="GR813" s="1058"/>
      <c r="GS813" s="1058"/>
      <c r="GT813" s="1058"/>
      <c r="GU813" s="1058"/>
      <c r="GV813" s="1058"/>
      <c r="GW813" s="1058"/>
      <c r="GX813" s="1058"/>
      <c r="GY813" s="1058"/>
      <c r="GZ813" s="1058"/>
      <c r="HA813" s="1058"/>
      <c r="HB813" s="1058"/>
      <c r="HC813" s="1058"/>
      <c r="HD813" s="1058"/>
      <c r="HE813" s="1058"/>
      <c r="HF813" s="1058"/>
      <c r="HG813" s="1058"/>
      <c r="HH813" s="1058"/>
      <c r="HI813" s="1058"/>
      <c r="HJ813" s="1058"/>
      <c r="HK813" s="1058"/>
      <c r="HL813" s="1058"/>
      <c r="HM813" s="1058"/>
      <c r="HN813" s="1058"/>
      <c r="HO813" s="1058"/>
      <c r="HP813" s="1058"/>
      <c r="HQ813" s="1058"/>
      <c r="HR813" s="1058"/>
      <c r="HS813" s="1058"/>
      <c r="HT813" s="1058"/>
      <c r="HU813" s="1058"/>
      <c r="HV813" s="1058"/>
      <c r="HW813" s="1058"/>
      <c r="HX813" s="1058"/>
      <c r="HY813" s="1058"/>
      <c r="HZ813" s="1058"/>
      <c r="IA813" s="1058"/>
      <c r="IB813" s="1058"/>
      <c r="IC813" s="1058"/>
      <c r="ID813" s="1058"/>
      <c r="IE813" s="1058"/>
      <c r="IF813" s="1058"/>
      <c r="IG813" s="1058"/>
      <c r="IH813" s="1058"/>
      <c r="II813" s="1058"/>
      <c r="IJ813" s="1058"/>
      <c r="IK813" s="1058"/>
      <c r="IL813" s="1058"/>
      <c r="IM813" s="1058"/>
      <c r="IN813" s="1058"/>
      <c r="IO813" s="1058"/>
      <c r="IP813" s="1058"/>
      <c r="IQ813" s="1058"/>
      <c r="IR813" s="1058"/>
    </row>
    <row r="814" spans="1:252" ht="38.25">
      <c r="A814" s="1459" t="s">
        <v>1462</v>
      </c>
      <c r="B814" s="1486" t="s">
        <v>1489</v>
      </c>
      <c r="C814" s="1463"/>
      <c r="D814" s="703"/>
      <c r="E814" s="1424"/>
      <c r="F814" s="1532"/>
      <c r="G814" s="1466"/>
      <c r="H814" s="1058"/>
      <c r="I814" s="1058"/>
      <c r="J814" s="1058"/>
      <c r="K814" s="1058"/>
      <c r="L814" s="1058"/>
      <c r="M814" s="1058"/>
      <c r="N814" s="1058"/>
      <c r="O814" s="1058"/>
      <c r="P814" s="1058"/>
      <c r="Q814" s="1058"/>
      <c r="R814" s="1058"/>
      <c r="S814" s="1058"/>
      <c r="T814" s="1058"/>
      <c r="U814" s="1058"/>
      <c r="V814" s="1058"/>
      <c r="W814" s="1058"/>
      <c r="X814" s="1058"/>
      <c r="Y814" s="1058"/>
      <c r="Z814" s="1058"/>
      <c r="AA814" s="1058"/>
      <c r="AB814" s="1058"/>
      <c r="AC814" s="1058"/>
      <c r="AD814" s="1058"/>
      <c r="AE814" s="1058"/>
      <c r="AF814" s="1058"/>
      <c r="AG814" s="1058"/>
      <c r="AH814" s="1058"/>
      <c r="AI814" s="1058"/>
      <c r="AJ814" s="1058"/>
      <c r="AK814" s="1058"/>
      <c r="AL814" s="1058"/>
      <c r="AM814" s="1058"/>
      <c r="AN814" s="1058"/>
      <c r="AO814" s="1058"/>
      <c r="AP814" s="1058"/>
      <c r="AQ814" s="1058"/>
      <c r="AR814" s="1058"/>
      <c r="AS814" s="1058"/>
      <c r="AT814" s="1058"/>
      <c r="AU814" s="1058"/>
      <c r="AV814" s="1058"/>
      <c r="AW814" s="1058"/>
      <c r="AX814" s="1058"/>
      <c r="AY814" s="1058"/>
      <c r="AZ814" s="1058"/>
      <c r="BA814" s="1058"/>
      <c r="BB814" s="1058"/>
      <c r="BC814" s="1058"/>
      <c r="BD814" s="1058"/>
      <c r="BE814" s="1058"/>
      <c r="BF814" s="1058"/>
      <c r="BG814" s="1058"/>
      <c r="BH814" s="1058"/>
      <c r="BI814" s="1058"/>
      <c r="BJ814" s="1058"/>
      <c r="BK814" s="1058"/>
      <c r="BL814" s="1058"/>
      <c r="BM814" s="1058"/>
      <c r="BN814" s="1058"/>
      <c r="BO814" s="1058"/>
      <c r="BP814" s="1058"/>
      <c r="BQ814" s="1058"/>
      <c r="BR814" s="1058"/>
      <c r="BS814" s="1058"/>
      <c r="BT814" s="1058"/>
      <c r="BU814" s="1058"/>
      <c r="BV814" s="1058"/>
      <c r="BW814" s="1058"/>
      <c r="BX814" s="1058"/>
      <c r="BY814" s="1058"/>
      <c r="BZ814" s="1058"/>
      <c r="CA814" s="1058"/>
      <c r="CB814" s="1058"/>
      <c r="CC814" s="1058"/>
      <c r="CD814" s="1058"/>
      <c r="CE814" s="1058"/>
      <c r="CF814" s="1058"/>
      <c r="CG814" s="1058"/>
      <c r="CH814" s="1058"/>
      <c r="CI814" s="1058"/>
      <c r="CJ814" s="1058"/>
      <c r="CK814" s="1058"/>
      <c r="CL814" s="1058"/>
      <c r="CM814" s="1058"/>
      <c r="CN814" s="1058"/>
      <c r="CO814" s="1058"/>
      <c r="CP814" s="1058"/>
      <c r="CQ814" s="1058"/>
      <c r="CR814" s="1058"/>
      <c r="CS814" s="1058"/>
      <c r="CT814" s="1058"/>
      <c r="CU814" s="1058"/>
      <c r="CV814" s="1058"/>
      <c r="CW814" s="1058"/>
      <c r="CX814" s="1058"/>
      <c r="CY814" s="1058"/>
      <c r="CZ814" s="1058"/>
      <c r="DA814" s="1058"/>
      <c r="DB814" s="1058"/>
      <c r="DC814" s="1058"/>
      <c r="DD814" s="1058"/>
      <c r="DE814" s="1058"/>
      <c r="DF814" s="1058"/>
      <c r="DG814" s="1058"/>
      <c r="DH814" s="1058"/>
      <c r="DI814" s="1058"/>
      <c r="DJ814" s="1058"/>
      <c r="DK814" s="1058"/>
      <c r="DL814" s="1058"/>
      <c r="DM814" s="1058"/>
      <c r="DN814" s="1058"/>
      <c r="DO814" s="1058"/>
      <c r="DP814" s="1058"/>
      <c r="DQ814" s="1058"/>
      <c r="DR814" s="1058"/>
      <c r="DS814" s="1058"/>
      <c r="DT814" s="1058"/>
      <c r="DU814" s="1058"/>
      <c r="DV814" s="1058"/>
      <c r="DW814" s="1058"/>
      <c r="DX814" s="1058"/>
      <c r="DY814" s="1058"/>
      <c r="DZ814" s="1058"/>
      <c r="EA814" s="1058"/>
      <c r="EB814" s="1058"/>
      <c r="EC814" s="1058"/>
      <c r="ED814" s="1058"/>
      <c r="EE814" s="1058"/>
      <c r="EF814" s="1058"/>
      <c r="EG814" s="1058"/>
      <c r="EH814" s="1058"/>
      <c r="EI814" s="1058"/>
      <c r="EJ814" s="1058"/>
      <c r="EK814" s="1058"/>
      <c r="EL814" s="1058"/>
      <c r="EM814" s="1058"/>
      <c r="EN814" s="1058"/>
      <c r="EO814" s="1058"/>
      <c r="EP814" s="1058"/>
      <c r="EQ814" s="1058"/>
      <c r="ER814" s="1058"/>
      <c r="ES814" s="1058"/>
      <c r="ET814" s="1058"/>
      <c r="EU814" s="1058"/>
      <c r="EV814" s="1058"/>
      <c r="EW814" s="1058"/>
      <c r="EX814" s="1058"/>
      <c r="EY814" s="1058"/>
      <c r="EZ814" s="1058"/>
      <c r="FA814" s="1058"/>
      <c r="FB814" s="1058"/>
      <c r="FC814" s="1058"/>
      <c r="FD814" s="1058"/>
      <c r="FE814" s="1058"/>
      <c r="FF814" s="1058"/>
      <c r="FG814" s="1058"/>
      <c r="FH814" s="1058"/>
      <c r="FI814" s="1058"/>
      <c r="FJ814" s="1058"/>
      <c r="FK814" s="1058"/>
      <c r="FL814" s="1058"/>
      <c r="FM814" s="1058"/>
      <c r="FN814" s="1058"/>
      <c r="FO814" s="1058"/>
      <c r="FP814" s="1058"/>
      <c r="FQ814" s="1058"/>
      <c r="FR814" s="1058"/>
      <c r="FS814" s="1058"/>
      <c r="FT814" s="1058"/>
      <c r="FU814" s="1058"/>
      <c r="FV814" s="1058"/>
      <c r="FW814" s="1058"/>
      <c r="FX814" s="1058"/>
      <c r="FY814" s="1058"/>
      <c r="FZ814" s="1058"/>
      <c r="GA814" s="1058"/>
      <c r="GB814" s="1058"/>
      <c r="GC814" s="1058"/>
      <c r="GD814" s="1058"/>
      <c r="GE814" s="1058"/>
      <c r="GF814" s="1058"/>
      <c r="GG814" s="1058"/>
      <c r="GH814" s="1058"/>
      <c r="GI814" s="1058"/>
      <c r="GJ814" s="1058"/>
      <c r="GK814" s="1058"/>
      <c r="GL814" s="1058"/>
      <c r="GM814" s="1058"/>
      <c r="GN814" s="1058"/>
      <c r="GO814" s="1058"/>
      <c r="GP814" s="1058"/>
      <c r="GQ814" s="1058"/>
      <c r="GR814" s="1058"/>
      <c r="GS814" s="1058"/>
      <c r="GT814" s="1058"/>
      <c r="GU814" s="1058"/>
      <c r="GV814" s="1058"/>
      <c r="GW814" s="1058"/>
      <c r="GX814" s="1058"/>
      <c r="GY814" s="1058"/>
      <c r="GZ814" s="1058"/>
      <c r="HA814" s="1058"/>
      <c r="HB814" s="1058"/>
      <c r="HC814" s="1058"/>
      <c r="HD814" s="1058"/>
      <c r="HE814" s="1058"/>
      <c r="HF814" s="1058"/>
      <c r="HG814" s="1058"/>
      <c r="HH814" s="1058"/>
      <c r="HI814" s="1058"/>
      <c r="HJ814" s="1058"/>
      <c r="HK814" s="1058"/>
      <c r="HL814" s="1058"/>
      <c r="HM814" s="1058"/>
      <c r="HN814" s="1058"/>
      <c r="HO814" s="1058"/>
      <c r="HP814" s="1058"/>
      <c r="HQ814" s="1058"/>
      <c r="HR814" s="1058"/>
      <c r="HS814" s="1058"/>
      <c r="HT814" s="1058"/>
      <c r="HU814" s="1058"/>
      <c r="HV814" s="1058"/>
      <c r="HW814" s="1058"/>
      <c r="HX814" s="1058"/>
      <c r="HY814" s="1058"/>
      <c r="HZ814" s="1058"/>
      <c r="IA814" s="1058"/>
      <c r="IB814" s="1058"/>
      <c r="IC814" s="1058"/>
      <c r="ID814" s="1058"/>
      <c r="IE814" s="1058"/>
      <c r="IF814" s="1058"/>
      <c r="IG814" s="1058"/>
      <c r="IH814" s="1058"/>
      <c r="II814" s="1058"/>
      <c r="IJ814" s="1058"/>
      <c r="IK814" s="1058"/>
      <c r="IL814" s="1058"/>
      <c r="IM814" s="1058"/>
      <c r="IN814" s="1058"/>
      <c r="IO814" s="1058"/>
      <c r="IP814" s="1058"/>
      <c r="IQ814" s="1058"/>
      <c r="IR814" s="1058"/>
    </row>
    <row r="815" spans="1:252">
      <c r="A815" s="1459"/>
      <c r="B815" s="1486" t="s">
        <v>1488</v>
      </c>
      <c r="C815" s="1463"/>
      <c r="D815" s="703"/>
      <c r="E815" s="1424"/>
      <c r="F815" s="1532"/>
      <c r="G815" s="1466"/>
      <c r="H815" s="1058"/>
      <c r="I815" s="1058"/>
      <c r="J815" s="1058"/>
      <c r="K815" s="1058"/>
      <c r="L815" s="1058"/>
      <c r="M815" s="1058"/>
      <c r="N815" s="1058"/>
      <c r="O815" s="1058"/>
      <c r="P815" s="1058"/>
      <c r="Q815" s="1058"/>
      <c r="R815" s="1058"/>
      <c r="S815" s="1058"/>
      <c r="T815" s="1058"/>
      <c r="U815" s="1058"/>
      <c r="V815" s="1058"/>
      <c r="W815" s="1058"/>
      <c r="X815" s="1058"/>
      <c r="Y815" s="1058"/>
      <c r="Z815" s="1058"/>
      <c r="AA815" s="1058"/>
      <c r="AB815" s="1058"/>
      <c r="AC815" s="1058"/>
      <c r="AD815" s="1058"/>
      <c r="AE815" s="1058"/>
      <c r="AF815" s="1058"/>
      <c r="AG815" s="1058"/>
      <c r="AH815" s="1058"/>
      <c r="AI815" s="1058"/>
      <c r="AJ815" s="1058"/>
      <c r="AK815" s="1058"/>
      <c r="AL815" s="1058"/>
      <c r="AM815" s="1058"/>
      <c r="AN815" s="1058"/>
      <c r="AO815" s="1058"/>
      <c r="AP815" s="1058"/>
      <c r="AQ815" s="1058"/>
      <c r="AR815" s="1058"/>
      <c r="AS815" s="1058"/>
      <c r="AT815" s="1058"/>
      <c r="AU815" s="1058"/>
      <c r="AV815" s="1058"/>
      <c r="AW815" s="1058"/>
      <c r="AX815" s="1058"/>
      <c r="AY815" s="1058"/>
      <c r="AZ815" s="1058"/>
      <c r="BA815" s="1058"/>
      <c r="BB815" s="1058"/>
      <c r="BC815" s="1058"/>
      <c r="BD815" s="1058"/>
      <c r="BE815" s="1058"/>
      <c r="BF815" s="1058"/>
      <c r="BG815" s="1058"/>
      <c r="BH815" s="1058"/>
      <c r="BI815" s="1058"/>
      <c r="BJ815" s="1058"/>
      <c r="BK815" s="1058"/>
      <c r="BL815" s="1058"/>
      <c r="BM815" s="1058"/>
      <c r="BN815" s="1058"/>
      <c r="BO815" s="1058"/>
      <c r="BP815" s="1058"/>
      <c r="BQ815" s="1058"/>
      <c r="BR815" s="1058"/>
      <c r="BS815" s="1058"/>
      <c r="BT815" s="1058"/>
      <c r="BU815" s="1058"/>
      <c r="BV815" s="1058"/>
      <c r="BW815" s="1058"/>
      <c r="BX815" s="1058"/>
      <c r="BY815" s="1058"/>
      <c r="BZ815" s="1058"/>
      <c r="CA815" s="1058"/>
      <c r="CB815" s="1058"/>
      <c r="CC815" s="1058"/>
      <c r="CD815" s="1058"/>
      <c r="CE815" s="1058"/>
      <c r="CF815" s="1058"/>
      <c r="CG815" s="1058"/>
      <c r="CH815" s="1058"/>
      <c r="CI815" s="1058"/>
      <c r="CJ815" s="1058"/>
      <c r="CK815" s="1058"/>
      <c r="CL815" s="1058"/>
      <c r="CM815" s="1058"/>
      <c r="CN815" s="1058"/>
      <c r="CO815" s="1058"/>
      <c r="CP815" s="1058"/>
      <c r="CQ815" s="1058"/>
      <c r="CR815" s="1058"/>
      <c r="CS815" s="1058"/>
      <c r="CT815" s="1058"/>
      <c r="CU815" s="1058"/>
      <c r="CV815" s="1058"/>
      <c r="CW815" s="1058"/>
      <c r="CX815" s="1058"/>
      <c r="CY815" s="1058"/>
      <c r="CZ815" s="1058"/>
      <c r="DA815" s="1058"/>
      <c r="DB815" s="1058"/>
      <c r="DC815" s="1058"/>
      <c r="DD815" s="1058"/>
      <c r="DE815" s="1058"/>
      <c r="DF815" s="1058"/>
      <c r="DG815" s="1058"/>
      <c r="DH815" s="1058"/>
      <c r="DI815" s="1058"/>
      <c r="DJ815" s="1058"/>
      <c r="DK815" s="1058"/>
      <c r="DL815" s="1058"/>
      <c r="DM815" s="1058"/>
      <c r="DN815" s="1058"/>
      <c r="DO815" s="1058"/>
      <c r="DP815" s="1058"/>
      <c r="DQ815" s="1058"/>
      <c r="DR815" s="1058"/>
      <c r="DS815" s="1058"/>
      <c r="DT815" s="1058"/>
      <c r="DU815" s="1058"/>
      <c r="DV815" s="1058"/>
      <c r="DW815" s="1058"/>
      <c r="DX815" s="1058"/>
      <c r="DY815" s="1058"/>
      <c r="DZ815" s="1058"/>
      <c r="EA815" s="1058"/>
      <c r="EB815" s="1058"/>
      <c r="EC815" s="1058"/>
      <c r="ED815" s="1058"/>
      <c r="EE815" s="1058"/>
      <c r="EF815" s="1058"/>
      <c r="EG815" s="1058"/>
      <c r="EH815" s="1058"/>
      <c r="EI815" s="1058"/>
      <c r="EJ815" s="1058"/>
      <c r="EK815" s="1058"/>
      <c r="EL815" s="1058"/>
      <c r="EM815" s="1058"/>
      <c r="EN815" s="1058"/>
      <c r="EO815" s="1058"/>
      <c r="EP815" s="1058"/>
      <c r="EQ815" s="1058"/>
      <c r="ER815" s="1058"/>
      <c r="ES815" s="1058"/>
      <c r="ET815" s="1058"/>
      <c r="EU815" s="1058"/>
      <c r="EV815" s="1058"/>
      <c r="EW815" s="1058"/>
      <c r="EX815" s="1058"/>
      <c r="EY815" s="1058"/>
      <c r="EZ815" s="1058"/>
      <c r="FA815" s="1058"/>
      <c r="FB815" s="1058"/>
      <c r="FC815" s="1058"/>
      <c r="FD815" s="1058"/>
      <c r="FE815" s="1058"/>
      <c r="FF815" s="1058"/>
      <c r="FG815" s="1058"/>
      <c r="FH815" s="1058"/>
      <c r="FI815" s="1058"/>
      <c r="FJ815" s="1058"/>
      <c r="FK815" s="1058"/>
      <c r="FL815" s="1058"/>
      <c r="FM815" s="1058"/>
      <c r="FN815" s="1058"/>
      <c r="FO815" s="1058"/>
      <c r="FP815" s="1058"/>
      <c r="FQ815" s="1058"/>
      <c r="FR815" s="1058"/>
      <c r="FS815" s="1058"/>
      <c r="FT815" s="1058"/>
      <c r="FU815" s="1058"/>
      <c r="FV815" s="1058"/>
      <c r="FW815" s="1058"/>
      <c r="FX815" s="1058"/>
      <c r="FY815" s="1058"/>
      <c r="FZ815" s="1058"/>
      <c r="GA815" s="1058"/>
      <c r="GB815" s="1058"/>
      <c r="GC815" s="1058"/>
      <c r="GD815" s="1058"/>
      <c r="GE815" s="1058"/>
      <c r="GF815" s="1058"/>
      <c r="GG815" s="1058"/>
      <c r="GH815" s="1058"/>
      <c r="GI815" s="1058"/>
      <c r="GJ815" s="1058"/>
      <c r="GK815" s="1058"/>
      <c r="GL815" s="1058"/>
      <c r="GM815" s="1058"/>
      <c r="GN815" s="1058"/>
      <c r="GO815" s="1058"/>
      <c r="GP815" s="1058"/>
      <c r="GQ815" s="1058"/>
      <c r="GR815" s="1058"/>
      <c r="GS815" s="1058"/>
      <c r="GT815" s="1058"/>
      <c r="GU815" s="1058"/>
      <c r="GV815" s="1058"/>
      <c r="GW815" s="1058"/>
      <c r="GX815" s="1058"/>
      <c r="GY815" s="1058"/>
      <c r="GZ815" s="1058"/>
      <c r="HA815" s="1058"/>
      <c r="HB815" s="1058"/>
      <c r="HC815" s="1058"/>
      <c r="HD815" s="1058"/>
      <c r="HE815" s="1058"/>
      <c r="HF815" s="1058"/>
      <c r="HG815" s="1058"/>
      <c r="HH815" s="1058"/>
      <c r="HI815" s="1058"/>
      <c r="HJ815" s="1058"/>
      <c r="HK815" s="1058"/>
      <c r="HL815" s="1058"/>
      <c r="HM815" s="1058"/>
      <c r="HN815" s="1058"/>
      <c r="HO815" s="1058"/>
      <c r="HP815" s="1058"/>
      <c r="HQ815" s="1058"/>
      <c r="HR815" s="1058"/>
      <c r="HS815" s="1058"/>
      <c r="HT815" s="1058"/>
      <c r="HU815" s="1058"/>
      <c r="HV815" s="1058"/>
      <c r="HW815" s="1058"/>
      <c r="HX815" s="1058"/>
      <c r="HY815" s="1058"/>
      <c r="HZ815" s="1058"/>
      <c r="IA815" s="1058"/>
      <c r="IB815" s="1058"/>
      <c r="IC815" s="1058"/>
      <c r="ID815" s="1058"/>
      <c r="IE815" s="1058"/>
      <c r="IF815" s="1058"/>
      <c r="IG815" s="1058"/>
      <c r="IH815" s="1058"/>
      <c r="II815" s="1058"/>
      <c r="IJ815" s="1058"/>
      <c r="IK815" s="1058"/>
      <c r="IL815" s="1058"/>
      <c r="IM815" s="1058"/>
      <c r="IN815" s="1058"/>
      <c r="IO815" s="1058"/>
      <c r="IP815" s="1058"/>
      <c r="IQ815" s="1058"/>
      <c r="IR815" s="1058"/>
    </row>
    <row r="816" spans="1:252">
      <c r="A816" s="1459"/>
      <c r="B816" s="1486" t="s">
        <v>1487</v>
      </c>
      <c r="C816" s="1463"/>
      <c r="D816" s="1463" t="s">
        <v>62</v>
      </c>
      <c r="E816" s="1464">
        <v>6</v>
      </c>
      <c r="F816" s="1528"/>
      <c r="G816" s="1230">
        <f>+F816*E816</f>
        <v>0</v>
      </c>
      <c r="H816" s="1058"/>
      <c r="I816" s="1058"/>
      <c r="J816" s="1058"/>
      <c r="K816" s="1058"/>
      <c r="L816" s="1058"/>
      <c r="M816" s="1058"/>
      <c r="N816" s="1058"/>
      <c r="O816" s="1058"/>
      <c r="P816" s="1058"/>
      <c r="Q816" s="1058"/>
      <c r="R816" s="1058"/>
      <c r="S816" s="1058"/>
      <c r="T816" s="1058"/>
      <c r="U816" s="1058"/>
      <c r="V816" s="1058"/>
      <c r="W816" s="1058"/>
      <c r="X816" s="1058"/>
      <c r="Y816" s="1058"/>
      <c r="Z816" s="1058"/>
      <c r="AA816" s="1058"/>
      <c r="AB816" s="1058"/>
      <c r="AC816" s="1058"/>
      <c r="AD816" s="1058"/>
      <c r="AE816" s="1058"/>
      <c r="AF816" s="1058"/>
      <c r="AG816" s="1058"/>
      <c r="AH816" s="1058"/>
      <c r="AI816" s="1058"/>
      <c r="AJ816" s="1058"/>
      <c r="AK816" s="1058"/>
      <c r="AL816" s="1058"/>
      <c r="AM816" s="1058"/>
      <c r="AN816" s="1058"/>
      <c r="AO816" s="1058"/>
      <c r="AP816" s="1058"/>
      <c r="AQ816" s="1058"/>
      <c r="AR816" s="1058"/>
      <c r="AS816" s="1058"/>
      <c r="AT816" s="1058"/>
      <c r="AU816" s="1058"/>
      <c r="AV816" s="1058"/>
      <c r="AW816" s="1058"/>
      <c r="AX816" s="1058"/>
      <c r="AY816" s="1058"/>
      <c r="AZ816" s="1058"/>
      <c r="BA816" s="1058"/>
      <c r="BB816" s="1058"/>
      <c r="BC816" s="1058"/>
      <c r="BD816" s="1058"/>
      <c r="BE816" s="1058"/>
      <c r="BF816" s="1058"/>
      <c r="BG816" s="1058"/>
      <c r="BH816" s="1058"/>
      <c r="BI816" s="1058"/>
      <c r="BJ816" s="1058"/>
      <c r="BK816" s="1058"/>
      <c r="BL816" s="1058"/>
      <c r="BM816" s="1058"/>
      <c r="BN816" s="1058"/>
      <c r="BO816" s="1058"/>
      <c r="BP816" s="1058"/>
      <c r="BQ816" s="1058"/>
      <c r="BR816" s="1058"/>
      <c r="BS816" s="1058"/>
      <c r="BT816" s="1058"/>
      <c r="BU816" s="1058"/>
      <c r="BV816" s="1058"/>
      <c r="BW816" s="1058"/>
      <c r="BX816" s="1058"/>
      <c r="BY816" s="1058"/>
      <c r="BZ816" s="1058"/>
      <c r="CA816" s="1058"/>
      <c r="CB816" s="1058"/>
      <c r="CC816" s="1058"/>
      <c r="CD816" s="1058"/>
      <c r="CE816" s="1058"/>
      <c r="CF816" s="1058"/>
      <c r="CG816" s="1058"/>
      <c r="CH816" s="1058"/>
      <c r="CI816" s="1058"/>
      <c r="CJ816" s="1058"/>
      <c r="CK816" s="1058"/>
      <c r="CL816" s="1058"/>
      <c r="CM816" s="1058"/>
      <c r="CN816" s="1058"/>
      <c r="CO816" s="1058"/>
      <c r="CP816" s="1058"/>
      <c r="CQ816" s="1058"/>
      <c r="CR816" s="1058"/>
      <c r="CS816" s="1058"/>
      <c r="CT816" s="1058"/>
      <c r="CU816" s="1058"/>
      <c r="CV816" s="1058"/>
      <c r="CW816" s="1058"/>
      <c r="CX816" s="1058"/>
      <c r="CY816" s="1058"/>
      <c r="CZ816" s="1058"/>
      <c r="DA816" s="1058"/>
      <c r="DB816" s="1058"/>
      <c r="DC816" s="1058"/>
      <c r="DD816" s="1058"/>
      <c r="DE816" s="1058"/>
      <c r="DF816" s="1058"/>
      <c r="DG816" s="1058"/>
      <c r="DH816" s="1058"/>
      <c r="DI816" s="1058"/>
      <c r="DJ816" s="1058"/>
      <c r="DK816" s="1058"/>
      <c r="DL816" s="1058"/>
      <c r="DM816" s="1058"/>
      <c r="DN816" s="1058"/>
      <c r="DO816" s="1058"/>
      <c r="DP816" s="1058"/>
      <c r="DQ816" s="1058"/>
      <c r="DR816" s="1058"/>
      <c r="DS816" s="1058"/>
      <c r="DT816" s="1058"/>
      <c r="DU816" s="1058"/>
      <c r="DV816" s="1058"/>
      <c r="DW816" s="1058"/>
      <c r="DX816" s="1058"/>
      <c r="DY816" s="1058"/>
      <c r="DZ816" s="1058"/>
      <c r="EA816" s="1058"/>
      <c r="EB816" s="1058"/>
      <c r="EC816" s="1058"/>
      <c r="ED816" s="1058"/>
      <c r="EE816" s="1058"/>
      <c r="EF816" s="1058"/>
      <c r="EG816" s="1058"/>
      <c r="EH816" s="1058"/>
      <c r="EI816" s="1058"/>
      <c r="EJ816" s="1058"/>
      <c r="EK816" s="1058"/>
      <c r="EL816" s="1058"/>
      <c r="EM816" s="1058"/>
      <c r="EN816" s="1058"/>
      <c r="EO816" s="1058"/>
      <c r="EP816" s="1058"/>
      <c r="EQ816" s="1058"/>
      <c r="ER816" s="1058"/>
      <c r="ES816" s="1058"/>
      <c r="ET816" s="1058"/>
      <c r="EU816" s="1058"/>
      <c r="EV816" s="1058"/>
      <c r="EW816" s="1058"/>
      <c r="EX816" s="1058"/>
      <c r="EY816" s="1058"/>
      <c r="EZ816" s="1058"/>
      <c r="FA816" s="1058"/>
      <c r="FB816" s="1058"/>
      <c r="FC816" s="1058"/>
      <c r="FD816" s="1058"/>
      <c r="FE816" s="1058"/>
      <c r="FF816" s="1058"/>
      <c r="FG816" s="1058"/>
      <c r="FH816" s="1058"/>
      <c r="FI816" s="1058"/>
      <c r="FJ816" s="1058"/>
      <c r="FK816" s="1058"/>
      <c r="FL816" s="1058"/>
      <c r="FM816" s="1058"/>
      <c r="FN816" s="1058"/>
      <c r="FO816" s="1058"/>
      <c r="FP816" s="1058"/>
      <c r="FQ816" s="1058"/>
      <c r="FR816" s="1058"/>
      <c r="FS816" s="1058"/>
      <c r="FT816" s="1058"/>
      <c r="FU816" s="1058"/>
      <c r="FV816" s="1058"/>
      <c r="FW816" s="1058"/>
      <c r="FX816" s="1058"/>
      <c r="FY816" s="1058"/>
      <c r="FZ816" s="1058"/>
      <c r="GA816" s="1058"/>
      <c r="GB816" s="1058"/>
      <c r="GC816" s="1058"/>
      <c r="GD816" s="1058"/>
      <c r="GE816" s="1058"/>
      <c r="GF816" s="1058"/>
      <c r="GG816" s="1058"/>
      <c r="GH816" s="1058"/>
      <c r="GI816" s="1058"/>
      <c r="GJ816" s="1058"/>
      <c r="GK816" s="1058"/>
      <c r="GL816" s="1058"/>
      <c r="GM816" s="1058"/>
      <c r="GN816" s="1058"/>
      <c r="GO816" s="1058"/>
      <c r="GP816" s="1058"/>
      <c r="GQ816" s="1058"/>
      <c r="GR816" s="1058"/>
      <c r="GS816" s="1058"/>
      <c r="GT816" s="1058"/>
      <c r="GU816" s="1058"/>
      <c r="GV816" s="1058"/>
      <c r="GW816" s="1058"/>
      <c r="GX816" s="1058"/>
      <c r="GY816" s="1058"/>
      <c r="GZ816" s="1058"/>
      <c r="HA816" s="1058"/>
      <c r="HB816" s="1058"/>
      <c r="HC816" s="1058"/>
      <c r="HD816" s="1058"/>
      <c r="HE816" s="1058"/>
      <c r="HF816" s="1058"/>
      <c r="HG816" s="1058"/>
      <c r="HH816" s="1058"/>
      <c r="HI816" s="1058"/>
      <c r="HJ816" s="1058"/>
      <c r="HK816" s="1058"/>
      <c r="HL816" s="1058"/>
      <c r="HM816" s="1058"/>
      <c r="HN816" s="1058"/>
      <c r="HO816" s="1058"/>
      <c r="HP816" s="1058"/>
      <c r="HQ816" s="1058"/>
      <c r="HR816" s="1058"/>
      <c r="HS816" s="1058"/>
      <c r="HT816" s="1058"/>
      <c r="HU816" s="1058"/>
      <c r="HV816" s="1058"/>
      <c r="HW816" s="1058"/>
      <c r="HX816" s="1058"/>
      <c r="HY816" s="1058"/>
      <c r="HZ816" s="1058"/>
      <c r="IA816" s="1058"/>
      <c r="IB816" s="1058"/>
      <c r="IC816" s="1058"/>
      <c r="ID816" s="1058"/>
      <c r="IE816" s="1058"/>
      <c r="IF816" s="1058"/>
      <c r="IG816" s="1058"/>
      <c r="IH816" s="1058"/>
      <c r="II816" s="1058"/>
      <c r="IJ816" s="1058"/>
      <c r="IK816" s="1058"/>
      <c r="IL816" s="1058"/>
      <c r="IM816" s="1058"/>
      <c r="IN816" s="1058"/>
      <c r="IO816" s="1058"/>
      <c r="IP816" s="1058"/>
      <c r="IQ816" s="1058"/>
      <c r="IR816" s="1058"/>
    </row>
    <row r="817" spans="1:252">
      <c r="A817" s="1459"/>
      <c r="B817" s="1486" t="s">
        <v>1486</v>
      </c>
      <c r="C817" s="1463"/>
      <c r="D817" s="1463" t="s">
        <v>62</v>
      </c>
      <c r="E817" s="1464">
        <v>6</v>
      </c>
      <c r="F817" s="1528"/>
      <c r="G817" s="1230">
        <f>+F817*E817</f>
        <v>0</v>
      </c>
      <c r="H817" s="1058"/>
      <c r="I817" s="1058"/>
      <c r="J817" s="1058"/>
      <c r="K817" s="1058"/>
      <c r="L817" s="1058"/>
      <c r="M817" s="1058"/>
      <c r="N817" s="1058"/>
      <c r="O817" s="1058"/>
      <c r="P817" s="1058"/>
      <c r="Q817" s="1058"/>
      <c r="R817" s="1058"/>
      <c r="S817" s="1058"/>
      <c r="T817" s="1058"/>
      <c r="U817" s="1058"/>
      <c r="V817" s="1058"/>
      <c r="W817" s="1058"/>
      <c r="X817" s="1058"/>
      <c r="Y817" s="1058"/>
      <c r="Z817" s="1058"/>
      <c r="AA817" s="1058"/>
      <c r="AB817" s="1058"/>
      <c r="AC817" s="1058"/>
      <c r="AD817" s="1058"/>
      <c r="AE817" s="1058"/>
      <c r="AF817" s="1058"/>
      <c r="AG817" s="1058"/>
      <c r="AH817" s="1058"/>
      <c r="AI817" s="1058"/>
      <c r="AJ817" s="1058"/>
      <c r="AK817" s="1058"/>
      <c r="AL817" s="1058"/>
      <c r="AM817" s="1058"/>
      <c r="AN817" s="1058"/>
      <c r="AO817" s="1058"/>
      <c r="AP817" s="1058"/>
      <c r="AQ817" s="1058"/>
      <c r="AR817" s="1058"/>
      <c r="AS817" s="1058"/>
      <c r="AT817" s="1058"/>
      <c r="AU817" s="1058"/>
      <c r="AV817" s="1058"/>
      <c r="AW817" s="1058"/>
      <c r="AX817" s="1058"/>
      <c r="AY817" s="1058"/>
      <c r="AZ817" s="1058"/>
      <c r="BA817" s="1058"/>
      <c r="BB817" s="1058"/>
      <c r="BC817" s="1058"/>
      <c r="BD817" s="1058"/>
      <c r="BE817" s="1058"/>
      <c r="BF817" s="1058"/>
      <c r="BG817" s="1058"/>
      <c r="BH817" s="1058"/>
      <c r="BI817" s="1058"/>
      <c r="BJ817" s="1058"/>
      <c r="BK817" s="1058"/>
      <c r="BL817" s="1058"/>
      <c r="BM817" s="1058"/>
      <c r="BN817" s="1058"/>
      <c r="BO817" s="1058"/>
      <c r="BP817" s="1058"/>
      <c r="BQ817" s="1058"/>
      <c r="BR817" s="1058"/>
      <c r="BS817" s="1058"/>
      <c r="BT817" s="1058"/>
      <c r="BU817" s="1058"/>
      <c r="BV817" s="1058"/>
      <c r="BW817" s="1058"/>
      <c r="BX817" s="1058"/>
      <c r="BY817" s="1058"/>
      <c r="BZ817" s="1058"/>
      <c r="CA817" s="1058"/>
      <c r="CB817" s="1058"/>
      <c r="CC817" s="1058"/>
      <c r="CD817" s="1058"/>
      <c r="CE817" s="1058"/>
      <c r="CF817" s="1058"/>
      <c r="CG817" s="1058"/>
      <c r="CH817" s="1058"/>
      <c r="CI817" s="1058"/>
      <c r="CJ817" s="1058"/>
      <c r="CK817" s="1058"/>
      <c r="CL817" s="1058"/>
      <c r="CM817" s="1058"/>
      <c r="CN817" s="1058"/>
      <c r="CO817" s="1058"/>
      <c r="CP817" s="1058"/>
      <c r="CQ817" s="1058"/>
      <c r="CR817" s="1058"/>
      <c r="CS817" s="1058"/>
      <c r="CT817" s="1058"/>
      <c r="CU817" s="1058"/>
      <c r="CV817" s="1058"/>
      <c r="CW817" s="1058"/>
      <c r="CX817" s="1058"/>
      <c r="CY817" s="1058"/>
      <c r="CZ817" s="1058"/>
      <c r="DA817" s="1058"/>
      <c r="DB817" s="1058"/>
      <c r="DC817" s="1058"/>
      <c r="DD817" s="1058"/>
      <c r="DE817" s="1058"/>
      <c r="DF817" s="1058"/>
      <c r="DG817" s="1058"/>
      <c r="DH817" s="1058"/>
      <c r="DI817" s="1058"/>
      <c r="DJ817" s="1058"/>
      <c r="DK817" s="1058"/>
      <c r="DL817" s="1058"/>
      <c r="DM817" s="1058"/>
      <c r="DN817" s="1058"/>
      <c r="DO817" s="1058"/>
      <c r="DP817" s="1058"/>
      <c r="DQ817" s="1058"/>
      <c r="DR817" s="1058"/>
      <c r="DS817" s="1058"/>
      <c r="DT817" s="1058"/>
      <c r="DU817" s="1058"/>
      <c r="DV817" s="1058"/>
      <c r="DW817" s="1058"/>
      <c r="DX817" s="1058"/>
      <c r="DY817" s="1058"/>
      <c r="DZ817" s="1058"/>
      <c r="EA817" s="1058"/>
      <c r="EB817" s="1058"/>
      <c r="EC817" s="1058"/>
      <c r="ED817" s="1058"/>
      <c r="EE817" s="1058"/>
      <c r="EF817" s="1058"/>
      <c r="EG817" s="1058"/>
      <c r="EH817" s="1058"/>
      <c r="EI817" s="1058"/>
      <c r="EJ817" s="1058"/>
      <c r="EK817" s="1058"/>
      <c r="EL817" s="1058"/>
      <c r="EM817" s="1058"/>
      <c r="EN817" s="1058"/>
      <c r="EO817" s="1058"/>
      <c r="EP817" s="1058"/>
      <c r="EQ817" s="1058"/>
      <c r="ER817" s="1058"/>
      <c r="ES817" s="1058"/>
      <c r="ET817" s="1058"/>
      <c r="EU817" s="1058"/>
      <c r="EV817" s="1058"/>
      <c r="EW817" s="1058"/>
      <c r="EX817" s="1058"/>
      <c r="EY817" s="1058"/>
      <c r="EZ817" s="1058"/>
      <c r="FA817" s="1058"/>
      <c r="FB817" s="1058"/>
      <c r="FC817" s="1058"/>
      <c r="FD817" s="1058"/>
      <c r="FE817" s="1058"/>
      <c r="FF817" s="1058"/>
      <c r="FG817" s="1058"/>
      <c r="FH817" s="1058"/>
      <c r="FI817" s="1058"/>
      <c r="FJ817" s="1058"/>
      <c r="FK817" s="1058"/>
      <c r="FL817" s="1058"/>
      <c r="FM817" s="1058"/>
      <c r="FN817" s="1058"/>
      <c r="FO817" s="1058"/>
      <c r="FP817" s="1058"/>
      <c r="FQ817" s="1058"/>
      <c r="FR817" s="1058"/>
      <c r="FS817" s="1058"/>
      <c r="FT817" s="1058"/>
      <c r="FU817" s="1058"/>
      <c r="FV817" s="1058"/>
      <c r="FW817" s="1058"/>
      <c r="FX817" s="1058"/>
      <c r="FY817" s="1058"/>
      <c r="FZ817" s="1058"/>
      <c r="GA817" s="1058"/>
      <c r="GB817" s="1058"/>
      <c r="GC817" s="1058"/>
      <c r="GD817" s="1058"/>
      <c r="GE817" s="1058"/>
      <c r="GF817" s="1058"/>
      <c r="GG817" s="1058"/>
      <c r="GH817" s="1058"/>
      <c r="GI817" s="1058"/>
      <c r="GJ817" s="1058"/>
      <c r="GK817" s="1058"/>
      <c r="GL817" s="1058"/>
      <c r="GM817" s="1058"/>
      <c r="GN817" s="1058"/>
      <c r="GO817" s="1058"/>
      <c r="GP817" s="1058"/>
      <c r="GQ817" s="1058"/>
      <c r="GR817" s="1058"/>
      <c r="GS817" s="1058"/>
      <c r="GT817" s="1058"/>
      <c r="GU817" s="1058"/>
      <c r="GV817" s="1058"/>
      <c r="GW817" s="1058"/>
      <c r="GX817" s="1058"/>
      <c r="GY817" s="1058"/>
      <c r="GZ817" s="1058"/>
      <c r="HA817" s="1058"/>
      <c r="HB817" s="1058"/>
      <c r="HC817" s="1058"/>
      <c r="HD817" s="1058"/>
      <c r="HE817" s="1058"/>
      <c r="HF817" s="1058"/>
      <c r="HG817" s="1058"/>
      <c r="HH817" s="1058"/>
      <c r="HI817" s="1058"/>
      <c r="HJ817" s="1058"/>
      <c r="HK817" s="1058"/>
      <c r="HL817" s="1058"/>
      <c r="HM817" s="1058"/>
      <c r="HN817" s="1058"/>
      <c r="HO817" s="1058"/>
      <c r="HP817" s="1058"/>
      <c r="HQ817" s="1058"/>
      <c r="HR817" s="1058"/>
      <c r="HS817" s="1058"/>
      <c r="HT817" s="1058"/>
      <c r="HU817" s="1058"/>
      <c r="HV817" s="1058"/>
      <c r="HW817" s="1058"/>
      <c r="HX817" s="1058"/>
      <c r="HY817" s="1058"/>
      <c r="HZ817" s="1058"/>
      <c r="IA817" s="1058"/>
      <c r="IB817" s="1058"/>
      <c r="IC817" s="1058"/>
      <c r="ID817" s="1058"/>
      <c r="IE817" s="1058"/>
      <c r="IF817" s="1058"/>
      <c r="IG817" s="1058"/>
      <c r="IH817" s="1058"/>
      <c r="II817" s="1058"/>
      <c r="IJ817" s="1058"/>
      <c r="IK817" s="1058"/>
      <c r="IL817" s="1058"/>
      <c r="IM817" s="1058"/>
      <c r="IN817" s="1058"/>
      <c r="IO817" s="1058"/>
      <c r="IP817" s="1058"/>
      <c r="IQ817" s="1058"/>
      <c r="IR817" s="1058"/>
    </row>
    <row r="818" spans="1:252">
      <c r="A818" s="1459"/>
      <c r="B818" s="1486" t="s">
        <v>1485</v>
      </c>
      <c r="C818" s="1463"/>
      <c r="D818" s="1463" t="s">
        <v>62</v>
      </c>
      <c r="E818" s="1464">
        <v>1</v>
      </c>
      <c r="F818" s="1528"/>
      <c r="G818" s="1230">
        <f>+F818*E818</f>
        <v>0</v>
      </c>
      <c r="H818" s="1058"/>
      <c r="I818" s="1058"/>
      <c r="J818" s="1058"/>
      <c r="K818" s="1058"/>
      <c r="L818" s="1058"/>
      <c r="M818" s="1058"/>
      <c r="N818" s="1058"/>
      <c r="O818" s="1058"/>
      <c r="P818" s="1058"/>
      <c r="Q818" s="1058"/>
      <c r="R818" s="1058"/>
      <c r="S818" s="1058"/>
      <c r="T818" s="1058"/>
      <c r="U818" s="1058"/>
      <c r="V818" s="1058"/>
      <c r="W818" s="1058"/>
      <c r="X818" s="1058"/>
      <c r="Y818" s="1058"/>
      <c r="Z818" s="1058"/>
      <c r="AA818" s="1058"/>
      <c r="AB818" s="1058"/>
      <c r="AC818" s="1058"/>
      <c r="AD818" s="1058"/>
      <c r="AE818" s="1058"/>
      <c r="AF818" s="1058"/>
      <c r="AG818" s="1058"/>
      <c r="AH818" s="1058"/>
      <c r="AI818" s="1058"/>
      <c r="AJ818" s="1058"/>
      <c r="AK818" s="1058"/>
      <c r="AL818" s="1058"/>
      <c r="AM818" s="1058"/>
      <c r="AN818" s="1058"/>
      <c r="AO818" s="1058"/>
      <c r="AP818" s="1058"/>
      <c r="AQ818" s="1058"/>
      <c r="AR818" s="1058"/>
      <c r="AS818" s="1058"/>
      <c r="AT818" s="1058"/>
      <c r="AU818" s="1058"/>
      <c r="AV818" s="1058"/>
      <c r="AW818" s="1058"/>
      <c r="AX818" s="1058"/>
      <c r="AY818" s="1058"/>
      <c r="AZ818" s="1058"/>
      <c r="BA818" s="1058"/>
      <c r="BB818" s="1058"/>
      <c r="BC818" s="1058"/>
      <c r="BD818" s="1058"/>
      <c r="BE818" s="1058"/>
      <c r="BF818" s="1058"/>
      <c r="BG818" s="1058"/>
      <c r="BH818" s="1058"/>
      <c r="BI818" s="1058"/>
      <c r="BJ818" s="1058"/>
      <c r="BK818" s="1058"/>
      <c r="BL818" s="1058"/>
      <c r="BM818" s="1058"/>
      <c r="BN818" s="1058"/>
      <c r="BO818" s="1058"/>
      <c r="BP818" s="1058"/>
      <c r="BQ818" s="1058"/>
      <c r="BR818" s="1058"/>
      <c r="BS818" s="1058"/>
      <c r="BT818" s="1058"/>
      <c r="BU818" s="1058"/>
      <c r="BV818" s="1058"/>
      <c r="BW818" s="1058"/>
      <c r="BX818" s="1058"/>
      <c r="BY818" s="1058"/>
      <c r="BZ818" s="1058"/>
      <c r="CA818" s="1058"/>
      <c r="CB818" s="1058"/>
      <c r="CC818" s="1058"/>
      <c r="CD818" s="1058"/>
      <c r="CE818" s="1058"/>
      <c r="CF818" s="1058"/>
      <c r="CG818" s="1058"/>
      <c r="CH818" s="1058"/>
      <c r="CI818" s="1058"/>
      <c r="CJ818" s="1058"/>
      <c r="CK818" s="1058"/>
      <c r="CL818" s="1058"/>
      <c r="CM818" s="1058"/>
      <c r="CN818" s="1058"/>
      <c r="CO818" s="1058"/>
      <c r="CP818" s="1058"/>
      <c r="CQ818" s="1058"/>
      <c r="CR818" s="1058"/>
      <c r="CS818" s="1058"/>
      <c r="CT818" s="1058"/>
      <c r="CU818" s="1058"/>
      <c r="CV818" s="1058"/>
      <c r="CW818" s="1058"/>
      <c r="CX818" s="1058"/>
      <c r="CY818" s="1058"/>
      <c r="CZ818" s="1058"/>
      <c r="DA818" s="1058"/>
      <c r="DB818" s="1058"/>
      <c r="DC818" s="1058"/>
      <c r="DD818" s="1058"/>
      <c r="DE818" s="1058"/>
      <c r="DF818" s="1058"/>
      <c r="DG818" s="1058"/>
      <c r="DH818" s="1058"/>
      <c r="DI818" s="1058"/>
      <c r="DJ818" s="1058"/>
      <c r="DK818" s="1058"/>
      <c r="DL818" s="1058"/>
      <c r="DM818" s="1058"/>
      <c r="DN818" s="1058"/>
      <c r="DO818" s="1058"/>
      <c r="DP818" s="1058"/>
      <c r="DQ818" s="1058"/>
      <c r="DR818" s="1058"/>
      <c r="DS818" s="1058"/>
      <c r="DT818" s="1058"/>
      <c r="DU818" s="1058"/>
      <c r="DV818" s="1058"/>
      <c r="DW818" s="1058"/>
      <c r="DX818" s="1058"/>
      <c r="DY818" s="1058"/>
      <c r="DZ818" s="1058"/>
      <c r="EA818" s="1058"/>
      <c r="EB818" s="1058"/>
      <c r="EC818" s="1058"/>
      <c r="ED818" s="1058"/>
      <c r="EE818" s="1058"/>
      <c r="EF818" s="1058"/>
      <c r="EG818" s="1058"/>
      <c r="EH818" s="1058"/>
      <c r="EI818" s="1058"/>
      <c r="EJ818" s="1058"/>
      <c r="EK818" s="1058"/>
      <c r="EL818" s="1058"/>
      <c r="EM818" s="1058"/>
      <c r="EN818" s="1058"/>
      <c r="EO818" s="1058"/>
      <c r="EP818" s="1058"/>
      <c r="EQ818" s="1058"/>
      <c r="ER818" s="1058"/>
      <c r="ES818" s="1058"/>
      <c r="ET818" s="1058"/>
      <c r="EU818" s="1058"/>
      <c r="EV818" s="1058"/>
      <c r="EW818" s="1058"/>
      <c r="EX818" s="1058"/>
      <c r="EY818" s="1058"/>
      <c r="EZ818" s="1058"/>
      <c r="FA818" s="1058"/>
      <c r="FB818" s="1058"/>
      <c r="FC818" s="1058"/>
      <c r="FD818" s="1058"/>
      <c r="FE818" s="1058"/>
      <c r="FF818" s="1058"/>
      <c r="FG818" s="1058"/>
      <c r="FH818" s="1058"/>
      <c r="FI818" s="1058"/>
      <c r="FJ818" s="1058"/>
      <c r="FK818" s="1058"/>
      <c r="FL818" s="1058"/>
      <c r="FM818" s="1058"/>
      <c r="FN818" s="1058"/>
      <c r="FO818" s="1058"/>
      <c r="FP818" s="1058"/>
      <c r="FQ818" s="1058"/>
      <c r="FR818" s="1058"/>
      <c r="FS818" s="1058"/>
      <c r="FT818" s="1058"/>
      <c r="FU818" s="1058"/>
      <c r="FV818" s="1058"/>
      <c r="FW818" s="1058"/>
      <c r="FX818" s="1058"/>
      <c r="FY818" s="1058"/>
      <c r="FZ818" s="1058"/>
      <c r="GA818" s="1058"/>
      <c r="GB818" s="1058"/>
      <c r="GC818" s="1058"/>
      <c r="GD818" s="1058"/>
      <c r="GE818" s="1058"/>
      <c r="GF818" s="1058"/>
      <c r="GG818" s="1058"/>
      <c r="GH818" s="1058"/>
      <c r="GI818" s="1058"/>
      <c r="GJ818" s="1058"/>
      <c r="GK818" s="1058"/>
      <c r="GL818" s="1058"/>
      <c r="GM818" s="1058"/>
      <c r="GN818" s="1058"/>
      <c r="GO818" s="1058"/>
      <c r="GP818" s="1058"/>
      <c r="GQ818" s="1058"/>
      <c r="GR818" s="1058"/>
      <c r="GS818" s="1058"/>
      <c r="GT818" s="1058"/>
      <c r="GU818" s="1058"/>
      <c r="GV818" s="1058"/>
      <c r="GW818" s="1058"/>
      <c r="GX818" s="1058"/>
      <c r="GY818" s="1058"/>
      <c r="GZ818" s="1058"/>
      <c r="HA818" s="1058"/>
      <c r="HB818" s="1058"/>
      <c r="HC818" s="1058"/>
      <c r="HD818" s="1058"/>
      <c r="HE818" s="1058"/>
      <c r="HF818" s="1058"/>
      <c r="HG818" s="1058"/>
      <c r="HH818" s="1058"/>
      <c r="HI818" s="1058"/>
      <c r="HJ818" s="1058"/>
      <c r="HK818" s="1058"/>
      <c r="HL818" s="1058"/>
      <c r="HM818" s="1058"/>
      <c r="HN818" s="1058"/>
      <c r="HO818" s="1058"/>
      <c r="HP818" s="1058"/>
      <c r="HQ818" s="1058"/>
      <c r="HR818" s="1058"/>
      <c r="HS818" s="1058"/>
      <c r="HT818" s="1058"/>
      <c r="HU818" s="1058"/>
      <c r="HV818" s="1058"/>
      <c r="HW818" s="1058"/>
      <c r="HX818" s="1058"/>
      <c r="HY818" s="1058"/>
      <c r="HZ818" s="1058"/>
      <c r="IA818" s="1058"/>
      <c r="IB818" s="1058"/>
      <c r="IC818" s="1058"/>
      <c r="ID818" s="1058"/>
      <c r="IE818" s="1058"/>
      <c r="IF818" s="1058"/>
      <c r="IG818" s="1058"/>
      <c r="IH818" s="1058"/>
      <c r="II818" s="1058"/>
      <c r="IJ818" s="1058"/>
      <c r="IK818" s="1058"/>
      <c r="IL818" s="1058"/>
      <c r="IM818" s="1058"/>
      <c r="IN818" s="1058"/>
      <c r="IO818" s="1058"/>
      <c r="IP818" s="1058"/>
      <c r="IQ818" s="1058"/>
      <c r="IR818" s="1058"/>
    </row>
    <row r="819" spans="1:252">
      <c r="A819" s="1421"/>
      <c r="B819" s="1485"/>
      <c r="C819" s="1419"/>
      <c r="D819" s="1450"/>
      <c r="E819" s="1450"/>
      <c r="F819" s="1532"/>
      <c r="G819" s="1466"/>
      <c r="H819" s="1058"/>
      <c r="I819" s="1058"/>
      <c r="J819" s="1058"/>
      <c r="K819" s="1058"/>
      <c r="L819" s="1058"/>
      <c r="M819" s="1058"/>
      <c r="N819" s="1058"/>
      <c r="O819" s="1058"/>
      <c r="P819" s="1058"/>
      <c r="Q819" s="1058"/>
      <c r="R819" s="1058"/>
      <c r="S819" s="1058"/>
      <c r="T819" s="1058"/>
      <c r="U819" s="1058"/>
      <c r="V819" s="1058"/>
      <c r="W819" s="1058"/>
      <c r="X819" s="1058"/>
      <c r="Y819" s="1058"/>
      <c r="Z819" s="1058"/>
      <c r="AA819" s="1058"/>
      <c r="AB819" s="1058"/>
      <c r="AC819" s="1058"/>
      <c r="AD819" s="1058"/>
      <c r="AE819" s="1058"/>
      <c r="AF819" s="1058"/>
      <c r="AG819" s="1058"/>
      <c r="AH819" s="1058"/>
      <c r="AI819" s="1058"/>
      <c r="AJ819" s="1058"/>
      <c r="AK819" s="1058"/>
      <c r="AL819" s="1058"/>
      <c r="AM819" s="1058"/>
      <c r="AN819" s="1058"/>
      <c r="AO819" s="1058"/>
      <c r="AP819" s="1058"/>
      <c r="AQ819" s="1058"/>
      <c r="AR819" s="1058"/>
      <c r="AS819" s="1058"/>
      <c r="AT819" s="1058"/>
      <c r="AU819" s="1058"/>
      <c r="AV819" s="1058"/>
      <c r="AW819" s="1058"/>
      <c r="AX819" s="1058"/>
      <c r="AY819" s="1058"/>
      <c r="AZ819" s="1058"/>
      <c r="BA819" s="1058"/>
      <c r="BB819" s="1058"/>
      <c r="BC819" s="1058"/>
      <c r="BD819" s="1058"/>
      <c r="BE819" s="1058"/>
      <c r="BF819" s="1058"/>
      <c r="BG819" s="1058"/>
      <c r="BH819" s="1058"/>
      <c r="BI819" s="1058"/>
      <c r="BJ819" s="1058"/>
      <c r="BK819" s="1058"/>
      <c r="BL819" s="1058"/>
      <c r="BM819" s="1058"/>
      <c r="BN819" s="1058"/>
      <c r="BO819" s="1058"/>
      <c r="BP819" s="1058"/>
      <c r="BQ819" s="1058"/>
      <c r="BR819" s="1058"/>
      <c r="BS819" s="1058"/>
      <c r="BT819" s="1058"/>
      <c r="BU819" s="1058"/>
      <c r="BV819" s="1058"/>
      <c r="BW819" s="1058"/>
      <c r="BX819" s="1058"/>
      <c r="BY819" s="1058"/>
      <c r="BZ819" s="1058"/>
      <c r="CA819" s="1058"/>
      <c r="CB819" s="1058"/>
      <c r="CC819" s="1058"/>
      <c r="CD819" s="1058"/>
      <c r="CE819" s="1058"/>
      <c r="CF819" s="1058"/>
      <c r="CG819" s="1058"/>
      <c r="CH819" s="1058"/>
      <c r="CI819" s="1058"/>
      <c r="CJ819" s="1058"/>
      <c r="CK819" s="1058"/>
      <c r="CL819" s="1058"/>
      <c r="CM819" s="1058"/>
      <c r="CN819" s="1058"/>
      <c r="CO819" s="1058"/>
      <c r="CP819" s="1058"/>
      <c r="CQ819" s="1058"/>
      <c r="CR819" s="1058"/>
      <c r="CS819" s="1058"/>
      <c r="CT819" s="1058"/>
      <c r="CU819" s="1058"/>
      <c r="CV819" s="1058"/>
      <c r="CW819" s="1058"/>
      <c r="CX819" s="1058"/>
      <c r="CY819" s="1058"/>
      <c r="CZ819" s="1058"/>
      <c r="DA819" s="1058"/>
      <c r="DB819" s="1058"/>
      <c r="DC819" s="1058"/>
      <c r="DD819" s="1058"/>
      <c r="DE819" s="1058"/>
      <c r="DF819" s="1058"/>
      <c r="DG819" s="1058"/>
      <c r="DH819" s="1058"/>
      <c r="DI819" s="1058"/>
      <c r="DJ819" s="1058"/>
      <c r="DK819" s="1058"/>
      <c r="DL819" s="1058"/>
      <c r="DM819" s="1058"/>
      <c r="DN819" s="1058"/>
      <c r="DO819" s="1058"/>
      <c r="DP819" s="1058"/>
      <c r="DQ819" s="1058"/>
      <c r="DR819" s="1058"/>
      <c r="DS819" s="1058"/>
      <c r="DT819" s="1058"/>
      <c r="DU819" s="1058"/>
      <c r="DV819" s="1058"/>
      <c r="DW819" s="1058"/>
      <c r="DX819" s="1058"/>
      <c r="DY819" s="1058"/>
      <c r="DZ819" s="1058"/>
      <c r="EA819" s="1058"/>
      <c r="EB819" s="1058"/>
      <c r="EC819" s="1058"/>
      <c r="ED819" s="1058"/>
      <c r="EE819" s="1058"/>
      <c r="EF819" s="1058"/>
      <c r="EG819" s="1058"/>
      <c r="EH819" s="1058"/>
      <c r="EI819" s="1058"/>
      <c r="EJ819" s="1058"/>
      <c r="EK819" s="1058"/>
      <c r="EL819" s="1058"/>
      <c r="EM819" s="1058"/>
      <c r="EN819" s="1058"/>
      <c r="EO819" s="1058"/>
      <c r="EP819" s="1058"/>
      <c r="EQ819" s="1058"/>
      <c r="ER819" s="1058"/>
      <c r="ES819" s="1058"/>
      <c r="ET819" s="1058"/>
      <c r="EU819" s="1058"/>
      <c r="EV819" s="1058"/>
      <c r="EW819" s="1058"/>
      <c r="EX819" s="1058"/>
      <c r="EY819" s="1058"/>
      <c r="EZ819" s="1058"/>
      <c r="FA819" s="1058"/>
      <c r="FB819" s="1058"/>
      <c r="FC819" s="1058"/>
      <c r="FD819" s="1058"/>
      <c r="FE819" s="1058"/>
      <c r="FF819" s="1058"/>
      <c r="FG819" s="1058"/>
      <c r="FH819" s="1058"/>
      <c r="FI819" s="1058"/>
      <c r="FJ819" s="1058"/>
      <c r="FK819" s="1058"/>
      <c r="FL819" s="1058"/>
      <c r="FM819" s="1058"/>
      <c r="FN819" s="1058"/>
      <c r="FO819" s="1058"/>
      <c r="FP819" s="1058"/>
      <c r="FQ819" s="1058"/>
      <c r="FR819" s="1058"/>
      <c r="FS819" s="1058"/>
      <c r="FT819" s="1058"/>
      <c r="FU819" s="1058"/>
      <c r="FV819" s="1058"/>
      <c r="FW819" s="1058"/>
      <c r="FX819" s="1058"/>
      <c r="FY819" s="1058"/>
      <c r="FZ819" s="1058"/>
      <c r="GA819" s="1058"/>
      <c r="GB819" s="1058"/>
      <c r="GC819" s="1058"/>
      <c r="GD819" s="1058"/>
      <c r="GE819" s="1058"/>
      <c r="GF819" s="1058"/>
      <c r="GG819" s="1058"/>
      <c r="GH819" s="1058"/>
      <c r="GI819" s="1058"/>
      <c r="GJ819" s="1058"/>
      <c r="GK819" s="1058"/>
      <c r="GL819" s="1058"/>
      <c r="GM819" s="1058"/>
      <c r="GN819" s="1058"/>
      <c r="GO819" s="1058"/>
      <c r="GP819" s="1058"/>
      <c r="GQ819" s="1058"/>
      <c r="GR819" s="1058"/>
      <c r="GS819" s="1058"/>
      <c r="GT819" s="1058"/>
      <c r="GU819" s="1058"/>
      <c r="GV819" s="1058"/>
      <c r="GW819" s="1058"/>
      <c r="GX819" s="1058"/>
      <c r="GY819" s="1058"/>
      <c r="GZ819" s="1058"/>
      <c r="HA819" s="1058"/>
      <c r="HB819" s="1058"/>
      <c r="HC819" s="1058"/>
      <c r="HD819" s="1058"/>
      <c r="HE819" s="1058"/>
      <c r="HF819" s="1058"/>
      <c r="HG819" s="1058"/>
      <c r="HH819" s="1058"/>
      <c r="HI819" s="1058"/>
      <c r="HJ819" s="1058"/>
      <c r="HK819" s="1058"/>
      <c r="HL819" s="1058"/>
      <c r="HM819" s="1058"/>
      <c r="HN819" s="1058"/>
      <c r="HO819" s="1058"/>
      <c r="HP819" s="1058"/>
      <c r="HQ819" s="1058"/>
      <c r="HR819" s="1058"/>
      <c r="HS819" s="1058"/>
      <c r="HT819" s="1058"/>
      <c r="HU819" s="1058"/>
      <c r="HV819" s="1058"/>
      <c r="HW819" s="1058"/>
      <c r="HX819" s="1058"/>
      <c r="HY819" s="1058"/>
      <c r="HZ819" s="1058"/>
      <c r="IA819" s="1058"/>
      <c r="IB819" s="1058"/>
      <c r="IC819" s="1058"/>
      <c r="ID819" s="1058"/>
      <c r="IE819" s="1058"/>
      <c r="IF819" s="1058"/>
      <c r="IG819" s="1058"/>
      <c r="IH819" s="1058"/>
      <c r="II819" s="1058"/>
      <c r="IJ819" s="1058"/>
      <c r="IK819" s="1058"/>
      <c r="IL819" s="1058"/>
      <c r="IM819" s="1058"/>
      <c r="IN819" s="1058"/>
      <c r="IO819" s="1058"/>
      <c r="IP819" s="1058"/>
      <c r="IQ819" s="1058"/>
      <c r="IR819" s="1058"/>
    </row>
    <row r="820" spans="1:252" ht="38.25">
      <c r="A820" s="1421" t="s">
        <v>1458</v>
      </c>
      <c r="B820" s="1430" t="s">
        <v>1484</v>
      </c>
      <c r="C820" s="1419"/>
      <c r="D820" s="703" t="s">
        <v>1910</v>
      </c>
      <c r="E820" s="1424">
        <v>3</v>
      </c>
      <c r="F820" s="1528"/>
      <c r="G820" s="1230">
        <f>+F820*E820</f>
        <v>0</v>
      </c>
      <c r="H820" s="1058"/>
      <c r="I820" s="1058"/>
      <c r="J820" s="1058"/>
      <c r="K820" s="1058"/>
      <c r="L820" s="1058"/>
      <c r="M820" s="1058"/>
      <c r="N820" s="1058"/>
      <c r="O820" s="1058"/>
      <c r="P820" s="1058"/>
      <c r="Q820" s="1058"/>
      <c r="R820" s="1058"/>
      <c r="S820" s="1058"/>
      <c r="T820" s="1058"/>
      <c r="U820" s="1058"/>
      <c r="V820" s="1058"/>
      <c r="W820" s="1058"/>
      <c r="X820" s="1058"/>
      <c r="Y820" s="1058"/>
      <c r="Z820" s="1058"/>
      <c r="AA820" s="1058"/>
      <c r="AB820" s="1058"/>
      <c r="AC820" s="1058"/>
      <c r="AD820" s="1058"/>
      <c r="AE820" s="1058"/>
      <c r="AF820" s="1058"/>
      <c r="AG820" s="1058"/>
      <c r="AH820" s="1058"/>
      <c r="AI820" s="1058"/>
      <c r="AJ820" s="1058"/>
      <c r="AK820" s="1058"/>
      <c r="AL820" s="1058"/>
      <c r="AM820" s="1058"/>
      <c r="AN820" s="1058"/>
      <c r="AO820" s="1058"/>
      <c r="AP820" s="1058"/>
      <c r="AQ820" s="1058"/>
      <c r="AR820" s="1058"/>
      <c r="AS820" s="1058"/>
      <c r="AT820" s="1058"/>
      <c r="AU820" s="1058"/>
      <c r="AV820" s="1058"/>
      <c r="AW820" s="1058"/>
      <c r="AX820" s="1058"/>
      <c r="AY820" s="1058"/>
      <c r="AZ820" s="1058"/>
      <c r="BA820" s="1058"/>
      <c r="BB820" s="1058"/>
      <c r="BC820" s="1058"/>
      <c r="BD820" s="1058"/>
      <c r="BE820" s="1058"/>
      <c r="BF820" s="1058"/>
      <c r="BG820" s="1058"/>
      <c r="BH820" s="1058"/>
      <c r="BI820" s="1058"/>
      <c r="BJ820" s="1058"/>
      <c r="BK820" s="1058"/>
      <c r="BL820" s="1058"/>
      <c r="BM820" s="1058"/>
      <c r="BN820" s="1058"/>
      <c r="BO820" s="1058"/>
      <c r="BP820" s="1058"/>
      <c r="BQ820" s="1058"/>
      <c r="BR820" s="1058"/>
      <c r="BS820" s="1058"/>
      <c r="BT820" s="1058"/>
      <c r="BU820" s="1058"/>
      <c r="BV820" s="1058"/>
      <c r="BW820" s="1058"/>
      <c r="BX820" s="1058"/>
      <c r="BY820" s="1058"/>
      <c r="BZ820" s="1058"/>
      <c r="CA820" s="1058"/>
      <c r="CB820" s="1058"/>
      <c r="CC820" s="1058"/>
      <c r="CD820" s="1058"/>
      <c r="CE820" s="1058"/>
      <c r="CF820" s="1058"/>
      <c r="CG820" s="1058"/>
      <c r="CH820" s="1058"/>
      <c r="CI820" s="1058"/>
      <c r="CJ820" s="1058"/>
      <c r="CK820" s="1058"/>
      <c r="CL820" s="1058"/>
      <c r="CM820" s="1058"/>
      <c r="CN820" s="1058"/>
      <c r="CO820" s="1058"/>
      <c r="CP820" s="1058"/>
      <c r="CQ820" s="1058"/>
      <c r="CR820" s="1058"/>
      <c r="CS820" s="1058"/>
      <c r="CT820" s="1058"/>
      <c r="CU820" s="1058"/>
      <c r="CV820" s="1058"/>
      <c r="CW820" s="1058"/>
      <c r="CX820" s="1058"/>
      <c r="CY820" s="1058"/>
      <c r="CZ820" s="1058"/>
      <c r="DA820" s="1058"/>
      <c r="DB820" s="1058"/>
      <c r="DC820" s="1058"/>
      <c r="DD820" s="1058"/>
      <c r="DE820" s="1058"/>
      <c r="DF820" s="1058"/>
      <c r="DG820" s="1058"/>
      <c r="DH820" s="1058"/>
      <c r="DI820" s="1058"/>
      <c r="DJ820" s="1058"/>
      <c r="DK820" s="1058"/>
      <c r="DL820" s="1058"/>
      <c r="DM820" s="1058"/>
      <c r="DN820" s="1058"/>
      <c r="DO820" s="1058"/>
      <c r="DP820" s="1058"/>
      <c r="DQ820" s="1058"/>
      <c r="DR820" s="1058"/>
      <c r="DS820" s="1058"/>
      <c r="DT820" s="1058"/>
      <c r="DU820" s="1058"/>
      <c r="DV820" s="1058"/>
      <c r="DW820" s="1058"/>
      <c r="DX820" s="1058"/>
      <c r="DY820" s="1058"/>
      <c r="DZ820" s="1058"/>
      <c r="EA820" s="1058"/>
      <c r="EB820" s="1058"/>
      <c r="EC820" s="1058"/>
      <c r="ED820" s="1058"/>
      <c r="EE820" s="1058"/>
      <c r="EF820" s="1058"/>
      <c r="EG820" s="1058"/>
      <c r="EH820" s="1058"/>
      <c r="EI820" s="1058"/>
      <c r="EJ820" s="1058"/>
      <c r="EK820" s="1058"/>
      <c r="EL820" s="1058"/>
      <c r="EM820" s="1058"/>
      <c r="EN820" s="1058"/>
      <c r="EO820" s="1058"/>
      <c r="EP820" s="1058"/>
      <c r="EQ820" s="1058"/>
      <c r="ER820" s="1058"/>
      <c r="ES820" s="1058"/>
      <c r="ET820" s="1058"/>
      <c r="EU820" s="1058"/>
      <c r="EV820" s="1058"/>
      <c r="EW820" s="1058"/>
      <c r="EX820" s="1058"/>
      <c r="EY820" s="1058"/>
      <c r="EZ820" s="1058"/>
      <c r="FA820" s="1058"/>
      <c r="FB820" s="1058"/>
      <c r="FC820" s="1058"/>
      <c r="FD820" s="1058"/>
      <c r="FE820" s="1058"/>
      <c r="FF820" s="1058"/>
      <c r="FG820" s="1058"/>
      <c r="FH820" s="1058"/>
      <c r="FI820" s="1058"/>
      <c r="FJ820" s="1058"/>
      <c r="FK820" s="1058"/>
      <c r="FL820" s="1058"/>
      <c r="FM820" s="1058"/>
      <c r="FN820" s="1058"/>
      <c r="FO820" s="1058"/>
      <c r="FP820" s="1058"/>
      <c r="FQ820" s="1058"/>
      <c r="FR820" s="1058"/>
      <c r="FS820" s="1058"/>
      <c r="FT820" s="1058"/>
      <c r="FU820" s="1058"/>
      <c r="FV820" s="1058"/>
      <c r="FW820" s="1058"/>
      <c r="FX820" s="1058"/>
      <c r="FY820" s="1058"/>
      <c r="FZ820" s="1058"/>
      <c r="GA820" s="1058"/>
      <c r="GB820" s="1058"/>
      <c r="GC820" s="1058"/>
      <c r="GD820" s="1058"/>
      <c r="GE820" s="1058"/>
      <c r="GF820" s="1058"/>
      <c r="GG820" s="1058"/>
      <c r="GH820" s="1058"/>
      <c r="GI820" s="1058"/>
      <c r="GJ820" s="1058"/>
      <c r="GK820" s="1058"/>
      <c r="GL820" s="1058"/>
      <c r="GM820" s="1058"/>
      <c r="GN820" s="1058"/>
      <c r="GO820" s="1058"/>
      <c r="GP820" s="1058"/>
      <c r="GQ820" s="1058"/>
      <c r="GR820" s="1058"/>
      <c r="GS820" s="1058"/>
      <c r="GT820" s="1058"/>
      <c r="GU820" s="1058"/>
      <c r="GV820" s="1058"/>
      <c r="GW820" s="1058"/>
      <c r="GX820" s="1058"/>
      <c r="GY820" s="1058"/>
      <c r="GZ820" s="1058"/>
      <c r="HA820" s="1058"/>
      <c r="HB820" s="1058"/>
      <c r="HC820" s="1058"/>
      <c r="HD820" s="1058"/>
      <c r="HE820" s="1058"/>
      <c r="HF820" s="1058"/>
      <c r="HG820" s="1058"/>
      <c r="HH820" s="1058"/>
      <c r="HI820" s="1058"/>
      <c r="HJ820" s="1058"/>
      <c r="HK820" s="1058"/>
      <c r="HL820" s="1058"/>
      <c r="HM820" s="1058"/>
      <c r="HN820" s="1058"/>
      <c r="HO820" s="1058"/>
      <c r="HP820" s="1058"/>
      <c r="HQ820" s="1058"/>
      <c r="HR820" s="1058"/>
      <c r="HS820" s="1058"/>
      <c r="HT820" s="1058"/>
      <c r="HU820" s="1058"/>
      <c r="HV820" s="1058"/>
      <c r="HW820" s="1058"/>
      <c r="HX820" s="1058"/>
      <c r="HY820" s="1058"/>
      <c r="HZ820" s="1058"/>
      <c r="IA820" s="1058"/>
      <c r="IB820" s="1058"/>
      <c r="IC820" s="1058"/>
      <c r="ID820" s="1058"/>
      <c r="IE820" s="1058"/>
      <c r="IF820" s="1058"/>
      <c r="IG820" s="1058"/>
      <c r="IH820" s="1058"/>
      <c r="II820" s="1058"/>
      <c r="IJ820" s="1058"/>
      <c r="IK820" s="1058"/>
      <c r="IL820" s="1058"/>
      <c r="IM820" s="1058"/>
      <c r="IN820" s="1058"/>
      <c r="IO820" s="1058"/>
      <c r="IP820" s="1058"/>
      <c r="IQ820" s="1058"/>
      <c r="IR820" s="1058"/>
    </row>
    <row r="821" spans="1:252">
      <c r="A821" s="1421"/>
      <c r="B821" s="1485"/>
      <c r="C821" s="1419"/>
      <c r="D821" s="1450"/>
      <c r="E821" s="1450"/>
      <c r="F821" s="1532"/>
      <c r="G821" s="1466"/>
      <c r="H821" s="1058"/>
      <c r="I821" s="1058"/>
      <c r="J821" s="1058"/>
      <c r="K821" s="1058"/>
      <c r="L821" s="1058"/>
      <c r="M821" s="1058"/>
      <c r="N821" s="1058"/>
      <c r="O821" s="1058"/>
      <c r="P821" s="1058"/>
      <c r="Q821" s="1058"/>
      <c r="R821" s="1058"/>
      <c r="S821" s="1058"/>
      <c r="T821" s="1058"/>
      <c r="U821" s="1058"/>
      <c r="V821" s="1058"/>
      <c r="W821" s="1058"/>
      <c r="X821" s="1058"/>
      <c r="Y821" s="1058"/>
      <c r="Z821" s="1058"/>
      <c r="AA821" s="1058"/>
      <c r="AB821" s="1058"/>
      <c r="AC821" s="1058"/>
      <c r="AD821" s="1058"/>
      <c r="AE821" s="1058"/>
      <c r="AF821" s="1058"/>
      <c r="AG821" s="1058"/>
      <c r="AH821" s="1058"/>
      <c r="AI821" s="1058"/>
      <c r="AJ821" s="1058"/>
      <c r="AK821" s="1058"/>
      <c r="AL821" s="1058"/>
      <c r="AM821" s="1058"/>
      <c r="AN821" s="1058"/>
      <c r="AO821" s="1058"/>
      <c r="AP821" s="1058"/>
      <c r="AQ821" s="1058"/>
      <c r="AR821" s="1058"/>
      <c r="AS821" s="1058"/>
      <c r="AT821" s="1058"/>
      <c r="AU821" s="1058"/>
      <c r="AV821" s="1058"/>
      <c r="AW821" s="1058"/>
      <c r="AX821" s="1058"/>
      <c r="AY821" s="1058"/>
      <c r="AZ821" s="1058"/>
      <c r="BA821" s="1058"/>
      <c r="BB821" s="1058"/>
      <c r="BC821" s="1058"/>
      <c r="BD821" s="1058"/>
      <c r="BE821" s="1058"/>
      <c r="BF821" s="1058"/>
      <c r="BG821" s="1058"/>
      <c r="BH821" s="1058"/>
      <c r="BI821" s="1058"/>
      <c r="BJ821" s="1058"/>
      <c r="BK821" s="1058"/>
      <c r="BL821" s="1058"/>
      <c r="BM821" s="1058"/>
      <c r="BN821" s="1058"/>
      <c r="BO821" s="1058"/>
      <c r="BP821" s="1058"/>
      <c r="BQ821" s="1058"/>
      <c r="BR821" s="1058"/>
      <c r="BS821" s="1058"/>
      <c r="BT821" s="1058"/>
      <c r="BU821" s="1058"/>
      <c r="BV821" s="1058"/>
      <c r="BW821" s="1058"/>
      <c r="BX821" s="1058"/>
      <c r="BY821" s="1058"/>
      <c r="BZ821" s="1058"/>
      <c r="CA821" s="1058"/>
      <c r="CB821" s="1058"/>
      <c r="CC821" s="1058"/>
      <c r="CD821" s="1058"/>
      <c r="CE821" s="1058"/>
      <c r="CF821" s="1058"/>
      <c r="CG821" s="1058"/>
      <c r="CH821" s="1058"/>
      <c r="CI821" s="1058"/>
      <c r="CJ821" s="1058"/>
      <c r="CK821" s="1058"/>
      <c r="CL821" s="1058"/>
      <c r="CM821" s="1058"/>
      <c r="CN821" s="1058"/>
      <c r="CO821" s="1058"/>
      <c r="CP821" s="1058"/>
      <c r="CQ821" s="1058"/>
      <c r="CR821" s="1058"/>
      <c r="CS821" s="1058"/>
      <c r="CT821" s="1058"/>
      <c r="CU821" s="1058"/>
      <c r="CV821" s="1058"/>
      <c r="CW821" s="1058"/>
      <c r="CX821" s="1058"/>
      <c r="CY821" s="1058"/>
      <c r="CZ821" s="1058"/>
      <c r="DA821" s="1058"/>
      <c r="DB821" s="1058"/>
      <c r="DC821" s="1058"/>
      <c r="DD821" s="1058"/>
      <c r="DE821" s="1058"/>
      <c r="DF821" s="1058"/>
      <c r="DG821" s="1058"/>
      <c r="DH821" s="1058"/>
      <c r="DI821" s="1058"/>
      <c r="DJ821" s="1058"/>
      <c r="DK821" s="1058"/>
      <c r="DL821" s="1058"/>
      <c r="DM821" s="1058"/>
      <c r="DN821" s="1058"/>
      <c r="DO821" s="1058"/>
      <c r="DP821" s="1058"/>
      <c r="DQ821" s="1058"/>
      <c r="DR821" s="1058"/>
      <c r="DS821" s="1058"/>
      <c r="DT821" s="1058"/>
      <c r="DU821" s="1058"/>
      <c r="DV821" s="1058"/>
      <c r="DW821" s="1058"/>
      <c r="DX821" s="1058"/>
      <c r="DY821" s="1058"/>
      <c r="DZ821" s="1058"/>
      <c r="EA821" s="1058"/>
      <c r="EB821" s="1058"/>
      <c r="EC821" s="1058"/>
      <c r="ED821" s="1058"/>
      <c r="EE821" s="1058"/>
      <c r="EF821" s="1058"/>
      <c r="EG821" s="1058"/>
      <c r="EH821" s="1058"/>
      <c r="EI821" s="1058"/>
      <c r="EJ821" s="1058"/>
      <c r="EK821" s="1058"/>
      <c r="EL821" s="1058"/>
      <c r="EM821" s="1058"/>
      <c r="EN821" s="1058"/>
      <c r="EO821" s="1058"/>
      <c r="EP821" s="1058"/>
      <c r="EQ821" s="1058"/>
      <c r="ER821" s="1058"/>
      <c r="ES821" s="1058"/>
      <c r="ET821" s="1058"/>
      <c r="EU821" s="1058"/>
      <c r="EV821" s="1058"/>
      <c r="EW821" s="1058"/>
      <c r="EX821" s="1058"/>
      <c r="EY821" s="1058"/>
      <c r="EZ821" s="1058"/>
      <c r="FA821" s="1058"/>
      <c r="FB821" s="1058"/>
      <c r="FC821" s="1058"/>
      <c r="FD821" s="1058"/>
      <c r="FE821" s="1058"/>
      <c r="FF821" s="1058"/>
      <c r="FG821" s="1058"/>
      <c r="FH821" s="1058"/>
      <c r="FI821" s="1058"/>
      <c r="FJ821" s="1058"/>
      <c r="FK821" s="1058"/>
      <c r="FL821" s="1058"/>
      <c r="FM821" s="1058"/>
      <c r="FN821" s="1058"/>
      <c r="FO821" s="1058"/>
      <c r="FP821" s="1058"/>
      <c r="FQ821" s="1058"/>
      <c r="FR821" s="1058"/>
      <c r="FS821" s="1058"/>
      <c r="FT821" s="1058"/>
      <c r="FU821" s="1058"/>
      <c r="FV821" s="1058"/>
      <c r="FW821" s="1058"/>
      <c r="FX821" s="1058"/>
      <c r="FY821" s="1058"/>
      <c r="FZ821" s="1058"/>
      <c r="GA821" s="1058"/>
      <c r="GB821" s="1058"/>
      <c r="GC821" s="1058"/>
      <c r="GD821" s="1058"/>
      <c r="GE821" s="1058"/>
      <c r="GF821" s="1058"/>
      <c r="GG821" s="1058"/>
      <c r="GH821" s="1058"/>
      <c r="GI821" s="1058"/>
      <c r="GJ821" s="1058"/>
      <c r="GK821" s="1058"/>
      <c r="GL821" s="1058"/>
      <c r="GM821" s="1058"/>
      <c r="GN821" s="1058"/>
      <c r="GO821" s="1058"/>
      <c r="GP821" s="1058"/>
      <c r="GQ821" s="1058"/>
      <c r="GR821" s="1058"/>
      <c r="GS821" s="1058"/>
      <c r="GT821" s="1058"/>
      <c r="GU821" s="1058"/>
      <c r="GV821" s="1058"/>
      <c r="GW821" s="1058"/>
      <c r="GX821" s="1058"/>
      <c r="GY821" s="1058"/>
      <c r="GZ821" s="1058"/>
      <c r="HA821" s="1058"/>
      <c r="HB821" s="1058"/>
      <c r="HC821" s="1058"/>
      <c r="HD821" s="1058"/>
      <c r="HE821" s="1058"/>
      <c r="HF821" s="1058"/>
      <c r="HG821" s="1058"/>
      <c r="HH821" s="1058"/>
      <c r="HI821" s="1058"/>
      <c r="HJ821" s="1058"/>
      <c r="HK821" s="1058"/>
      <c r="HL821" s="1058"/>
      <c r="HM821" s="1058"/>
      <c r="HN821" s="1058"/>
      <c r="HO821" s="1058"/>
      <c r="HP821" s="1058"/>
      <c r="HQ821" s="1058"/>
      <c r="HR821" s="1058"/>
      <c r="HS821" s="1058"/>
      <c r="HT821" s="1058"/>
      <c r="HU821" s="1058"/>
      <c r="HV821" s="1058"/>
      <c r="HW821" s="1058"/>
      <c r="HX821" s="1058"/>
      <c r="HY821" s="1058"/>
      <c r="HZ821" s="1058"/>
      <c r="IA821" s="1058"/>
      <c r="IB821" s="1058"/>
      <c r="IC821" s="1058"/>
      <c r="ID821" s="1058"/>
      <c r="IE821" s="1058"/>
      <c r="IF821" s="1058"/>
      <c r="IG821" s="1058"/>
      <c r="IH821" s="1058"/>
      <c r="II821" s="1058"/>
      <c r="IJ821" s="1058"/>
      <c r="IK821" s="1058"/>
      <c r="IL821" s="1058"/>
      <c r="IM821" s="1058"/>
      <c r="IN821" s="1058"/>
      <c r="IO821" s="1058"/>
      <c r="IP821" s="1058"/>
      <c r="IQ821" s="1058"/>
      <c r="IR821" s="1058"/>
    </row>
    <row r="822" spans="1:252" ht="38.25">
      <c r="A822" s="1421" t="s">
        <v>1452</v>
      </c>
      <c r="B822" s="1467" t="s">
        <v>1483</v>
      </c>
      <c r="C822" s="1454"/>
      <c r="D822" s="1415" t="s">
        <v>42</v>
      </c>
      <c r="E822" s="1416">
        <v>60</v>
      </c>
      <c r="F822" s="1528"/>
      <c r="G822" s="1230">
        <f>+F822*E822</f>
        <v>0</v>
      </c>
      <c r="H822" s="1058"/>
      <c r="I822" s="1058"/>
      <c r="J822" s="1058"/>
      <c r="K822" s="1058"/>
      <c r="L822" s="1058"/>
      <c r="M822" s="1058"/>
      <c r="N822" s="1058"/>
      <c r="O822" s="1058"/>
      <c r="P822" s="1058"/>
      <c r="Q822" s="1058"/>
      <c r="R822" s="1058"/>
      <c r="S822" s="1058"/>
      <c r="T822" s="1058"/>
      <c r="U822" s="1058"/>
      <c r="V822" s="1058"/>
      <c r="W822" s="1058"/>
      <c r="X822" s="1058"/>
      <c r="Y822" s="1058"/>
      <c r="Z822" s="1058"/>
      <c r="AA822" s="1058"/>
      <c r="AB822" s="1058"/>
      <c r="AC822" s="1058"/>
      <c r="AD822" s="1058"/>
      <c r="AE822" s="1058"/>
      <c r="AF822" s="1058"/>
      <c r="AG822" s="1058"/>
      <c r="AH822" s="1058"/>
      <c r="AI822" s="1058"/>
      <c r="AJ822" s="1058"/>
      <c r="AK822" s="1058"/>
      <c r="AL822" s="1058"/>
      <c r="AM822" s="1058"/>
      <c r="AN822" s="1058"/>
      <c r="AO822" s="1058"/>
      <c r="AP822" s="1058"/>
      <c r="AQ822" s="1058"/>
      <c r="AR822" s="1058"/>
      <c r="AS822" s="1058"/>
      <c r="AT822" s="1058"/>
      <c r="AU822" s="1058"/>
      <c r="AV822" s="1058"/>
      <c r="AW822" s="1058"/>
      <c r="AX822" s="1058"/>
      <c r="AY822" s="1058"/>
      <c r="AZ822" s="1058"/>
      <c r="BA822" s="1058"/>
      <c r="BB822" s="1058"/>
      <c r="BC822" s="1058"/>
      <c r="BD822" s="1058"/>
      <c r="BE822" s="1058"/>
      <c r="BF822" s="1058"/>
      <c r="BG822" s="1058"/>
      <c r="BH822" s="1058"/>
      <c r="BI822" s="1058"/>
      <c r="BJ822" s="1058"/>
      <c r="BK822" s="1058"/>
      <c r="BL822" s="1058"/>
      <c r="BM822" s="1058"/>
      <c r="BN822" s="1058"/>
      <c r="BO822" s="1058"/>
      <c r="BP822" s="1058"/>
      <c r="BQ822" s="1058"/>
      <c r="BR822" s="1058"/>
      <c r="BS822" s="1058"/>
      <c r="BT822" s="1058"/>
      <c r="BU822" s="1058"/>
      <c r="BV822" s="1058"/>
      <c r="BW822" s="1058"/>
      <c r="BX822" s="1058"/>
      <c r="BY822" s="1058"/>
      <c r="BZ822" s="1058"/>
      <c r="CA822" s="1058"/>
      <c r="CB822" s="1058"/>
      <c r="CC822" s="1058"/>
      <c r="CD822" s="1058"/>
      <c r="CE822" s="1058"/>
      <c r="CF822" s="1058"/>
      <c r="CG822" s="1058"/>
      <c r="CH822" s="1058"/>
      <c r="CI822" s="1058"/>
      <c r="CJ822" s="1058"/>
      <c r="CK822" s="1058"/>
      <c r="CL822" s="1058"/>
      <c r="CM822" s="1058"/>
      <c r="CN822" s="1058"/>
      <c r="CO822" s="1058"/>
      <c r="CP822" s="1058"/>
      <c r="CQ822" s="1058"/>
      <c r="CR822" s="1058"/>
      <c r="CS822" s="1058"/>
      <c r="CT822" s="1058"/>
      <c r="CU822" s="1058"/>
      <c r="CV822" s="1058"/>
      <c r="CW822" s="1058"/>
      <c r="CX822" s="1058"/>
      <c r="CY822" s="1058"/>
      <c r="CZ822" s="1058"/>
      <c r="DA822" s="1058"/>
      <c r="DB822" s="1058"/>
      <c r="DC822" s="1058"/>
      <c r="DD822" s="1058"/>
      <c r="DE822" s="1058"/>
      <c r="DF822" s="1058"/>
      <c r="DG822" s="1058"/>
      <c r="DH822" s="1058"/>
      <c r="DI822" s="1058"/>
      <c r="DJ822" s="1058"/>
      <c r="DK822" s="1058"/>
      <c r="DL822" s="1058"/>
      <c r="DM822" s="1058"/>
      <c r="DN822" s="1058"/>
      <c r="DO822" s="1058"/>
      <c r="DP822" s="1058"/>
      <c r="DQ822" s="1058"/>
      <c r="DR822" s="1058"/>
      <c r="DS822" s="1058"/>
      <c r="DT822" s="1058"/>
      <c r="DU822" s="1058"/>
      <c r="DV822" s="1058"/>
      <c r="DW822" s="1058"/>
      <c r="DX822" s="1058"/>
      <c r="DY822" s="1058"/>
      <c r="DZ822" s="1058"/>
      <c r="EA822" s="1058"/>
      <c r="EB822" s="1058"/>
      <c r="EC822" s="1058"/>
      <c r="ED822" s="1058"/>
      <c r="EE822" s="1058"/>
      <c r="EF822" s="1058"/>
      <c r="EG822" s="1058"/>
      <c r="EH822" s="1058"/>
      <c r="EI822" s="1058"/>
      <c r="EJ822" s="1058"/>
      <c r="EK822" s="1058"/>
      <c r="EL822" s="1058"/>
      <c r="EM822" s="1058"/>
      <c r="EN822" s="1058"/>
      <c r="EO822" s="1058"/>
      <c r="EP822" s="1058"/>
      <c r="EQ822" s="1058"/>
      <c r="ER822" s="1058"/>
      <c r="ES822" s="1058"/>
      <c r="ET822" s="1058"/>
      <c r="EU822" s="1058"/>
      <c r="EV822" s="1058"/>
      <c r="EW822" s="1058"/>
      <c r="EX822" s="1058"/>
      <c r="EY822" s="1058"/>
      <c r="EZ822" s="1058"/>
      <c r="FA822" s="1058"/>
      <c r="FB822" s="1058"/>
      <c r="FC822" s="1058"/>
      <c r="FD822" s="1058"/>
      <c r="FE822" s="1058"/>
      <c r="FF822" s="1058"/>
      <c r="FG822" s="1058"/>
      <c r="FH822" s="1058"/>
      <c r="FI822" s="1058"/>
      <c r="FJ822" s="1058"/>
      <c r="FK822" s="1058"/>
      <c r="FL822" s="1058"/>
      <c r="FM822" s="1058"/>
      <c r="FN822" s="1058"/>
      <c r="FO822" s="1058"/>
      <c r="FP822" s="1058"/>
      <c r="FQ822" s="1058"/>
      <c r="FR822" s="1058"/>
      <c r="FS822" s="1058"/>
      <c r="FT822" s="1058"/>
      <c r="FU822" s="1058"/>
      <c r="FV822" s="1058"/>
      <c r="FW822" s="1058"/>
      <c r="FX822" s="1058"/>
      <c r="FY822" s="1058"/>
      <c r="FZ822" s="1058"/>
      <c r="GA822" s="1058"/>
      <c r="GB822" s="1058"/>
      <c r="GC822" s="1058"/>
      <c r="GD822" s="1058"/>
      <c r="GE822" s="1058"/>
      <c r="GF822" s="1058"/>
      <c r="GG822" s="1058"/>
      <c r="GH822" s="1058"/>
      <c r="GI822" s="1058"/>
      <c r="GJ822" s="1058"/>
      <c r="GK822" s="1058"/>
      <c r="GL822" s="1058"/>
      <c r="GM822" s="1058"/>
      <c r="GN822" s="1058"/>
      <c r="GO822" s="1058"/>
      <c r="GP822" s="1058"/>
      <c r="GQ822" s="1058"/>
      <c r="GR822" s="1058"/>
      <c r="GS822" s="1058"/>
      <c r="GT822" s="1058"/>
      <c r="GU822" s="1058"/>
      <c r="GV822" s="1058"/>
      <c r="GW822" s="1058"/>
      <c r="GX822" s="1058"/>
      <c r="GY822" s="1058"/>
      <c r="GZ822" s="1058"/>
      <c r="HA822" s="1058"/>
      <c r="HB822" s="1058"/>
      <c r="HC822" s="1058"/>
      <c r="HD822" s="1058"/>
      <c r="HE822" s="1058"/>
      <c r="HF822" s="1058"/>
      <c r="HG822" s="1058"/>
      <c r="HH822" s="1058"/>
      <c r="HI822" s="1058"/>
      <c r="HJ822" s="1058"/>
      <c r="HK822" s="1058"/>
      <c r="HL822" s="1058"/>
      <c r="HM822" s="1058"/>
      <c r="HN822" s="1058"/>
      <c r="HO822" s="1058"/>
      <c r="HP822" s="1058"/>
      <c r="HQ822" s="1058"/>
      <c r="HR822" s="1058"/>
      <c r="HS822" s="1058"/>
      <c r="HT822" s="1058"/>
      <c r="HU822" s="1058"/>
      <c r="HV822" s="1058"/>
      <c r="HW822" s="1058"/>
      <c r="HX822" s="1058"/>
      <c r="HY822" s="1058"/>
      <c r="HZ822" s="1058"/>
      <c r="IA822" s="1058"/>
      <c r="IB822" s="1058"/>
      <c r="IC822" s="1058"/>
      <c r="ID822" s="1058"/>
      <c r="IE822" s="1058"/>
      <c r="IF822" s="1058"/>
      <c r="IG822" s="1058"/>
      <c r="IH822" s="1058"/>
      <c r="II822" s="1058"/>
      <c r="IJ822" s="1058"/>
      <c r="IK822" s="1058"/>
      <c r="IL822" s="1058"/>
      <c r="IM822" s="1058"/>
      <c r="IN822" s="1058"/>
      <c r="IO822" s="1058"/>
      <c r="IP822" s="1058"/>
      <c r="IQ822" s="1058"/>
      <c r="IR822" s="1058"/>
    </row>
    <row r="823" spans="1:252">
      <c r="A823" s="1487"/>
      <c r="B823" s="1488"/>
      <c r="C823" s="1489"/>
      <c r="D823" s="1490"/>
      <c r="E823" s="1491"/>
      <c r="F823" s="1533"/>
      <c r="G823" s="1478"/>
      <c r="H823" s="1058"/>
      <c r="I823" s="1058"/>
      <c r="J823" s="1058"/>
      <c r="K823" s="1058"/>
      <c r="L823" s="1058"/>
      <c r="M823" s="1058"/>
      <c r="N823" s="1058"/>
      <c r="O823" s="1058"/>
      <c r="P823" s="1058"/>
      <c r="Q823" s="1058"/>
      <c r="R823" s="1058"/>
      <c r="S823" s="1058"/>
      <c r="T823" s="1058"/>
      <c r="U823" s="1058"/>
      <c r="V823" s="1058"/>
      <c r="W823" s="1058"/>
      <c r="X823" s="1058"/>
      <c r="Y823" s="1058"/>
      <c r="Z823" s="1058"/>
      <c r="AA823" s="1058"/>
      <c r="AB823" s="1058"/>
      <c r="AC823" s="1058"/>
      <c r="AD823" s="1058"/>
      <c r="AE823" s="1058"/>
      <c r="AF823" s="1058"/>
      <c r="AG823" s="1058"/>
      <c r="AH823" s="1058"/>
      <c r="AI823" s="1058"/>
      <c r="AJ823" s="1058"/>
      <c r="AK823" s="1058"/>
      <c r="AL823" s="1058"/>
      <c r="AM823" s="1058"/>
      <c r="AN823" s="1058"/>
      <c r="AO823" s="1058"/>
      <c r="AP823" s="1058"/>
      <c r="AQ823" s="1058"/>
      <c r="AR823" s="1058"/>
      <c r="AS823" s="1058"/>
      <c r="AT823" s="1058"/>
      <c r="AU823" s="1058"/>
      <c r="AV823" s="1058"/>
      <c r="AW823" s="1058"/>
      <c r="AX823" s="1058"/>
      <c r="AY823" s="1058"/>
      <c r="AZ823" s="1058"/>
      <c r="BA823" s="1058"/>
      <c r="BB823" s="1058"/>
      <c r="BC823" s="1058"/>
      <c r="BD823" s="1058"/>
      <c r="BE823" s="1058"/>
      <c r="BF823" s="1058"/>
      <c r="BG823" s="1058"/>
      <c r="BH823" s="1058"/>
      <c r="BI823" s="1058"/>
      <c r="BJ823" s="1058"/>
      <c r="BK823" s="1058"/>
      <c r="BL823" s="1058"/>
      <c r="BM823" s="1058"/>
      <c r="BN823" s="1058"/>
      <c r="BO823" s="1058"/>
      <c r="BP823" s="1058"/>
      <c r="BQ823" s="1058"/>
      <c r="BR823" s="1058"/>
      <c r="BS823" s="1058"/>
      <c r="BT823" s="1058"/>
      <c r="BU823" s="1058"/>
      <c r="BV823" s="1058"/>
      <c r="BW823" s="1058"/>
      <c r="BX823" s="1058"/>
      <c r="BY823" s="1058"/>
      <c r="BZ823" s="1058"/>
      <c r="CA823" s="1058"/>
      <c r="CB823" s="1058"/>
      <c r="CC823" s="1058"/>
      <c r="CD823" s="1058"/>
      <c r="CE823" s="1058"/>
      <c r="CF823" s="1058"/>
      <c r="CG823" s="1058"/>
      <c r="CH823" s="1058"/>
      <c r="CI823" s="1058"/>
      <c r="CJ823" s="1058"/>
      <c r="CK823" s="1058"/>
      <c r="CL823" s="1058"/>
      <c r="CM823" s="1058"/>
      <c r="CN823" s="1058"/>
      <c r="CO823" s="1058"/>
      <c r="CP823" s="1058"/>
      <c r="CQ823" s="1058"/>
      <c r="CR823" s="1058"/>
      <c r="CS823" s="1058"/>
      <c r="CT823" s="1058"/>
      <c r="CU823" s="1058"/>
      <c r="CV823" s="1058"/>
      <c r="CW823" s="1058"/>
      <c r="CX823" s="1058"/>
      <c r="CY823" s="1058"/>
      <c r="CZ823" s="1058"/>
      <c r="DA823" s="1058"/>
      <c r="DB823" s="1058"/>
      <c r="DC823" s="1058"/>
      <c r="DD823" s="1058"/>
      <c r="DE823" s="1058"/>
      <c r="DF823" s="1058"/>
      <c r="DG823" s="1058"/>
      <c r="DH823" s="1058"/>
      <c r="DI823" s="1058"/>
      <c r="DJ823" s="1058"/>
      <c r="DK823" s="1058"/>
      <c r="DL823" s="1058"/>
      <c r="DM823" s="1058"/>
      <c r="DN823" s="1058"/>
      <c r="DO823" s="1058"/>
      <c r="DP823" s="1058"/>
      <c r="DQ823" s="1058"/>
      <c r="DR823" s="1058"/>
      <c r="DS823" s="1058"/>
      <c r="DT823" s="1058"/>
      <c r="DU823" s="1058"/>
      <c r="DV823" s="1058"/>
      <c r="DW823" s="1058"/>
      <c r="DX823" s="1058"/>
      <c r="DY823" s="1058"/>
      <c r="DZ823" s="1058"/>
      <c r="EA823" s="1058"/>
      <c r="EB823" s="1058"/>
      <c r="EC823" s="1058"/>
      <c r="ED823" s="1058"/>
      <c r="EE823" s="1058"/>
      <c r="EF823" s="1058"/>
      <c r="EG823" s="1058"/>
      <c r="EH823" s="1058"/>
      <c r="EI823" s="1058"/>
      <c r="EJ823" s="1058"/>
      <c r="EK823" s="1058"/>
      <c r="EL823" s="1058"/>
      <c r="EM823" s="1058"/>
      <c r="EN823" s="1058"/>
      <c r="EO823" s="1058"/>
      <c r="EP823" s="1058"/>
      <c r="EQ823" s="1058"/>
      <c r="ER823" s="1058"/>
      <c r="ES823" s="1058"/>
      <c r="ET823" s="1058"/>
      <c r="EU823" s="1058"/>
      <c r="EV823" s="1058"/>
      <c r="EW823" s="1058"/>
      <c r="EX823" s="1058"/>
      <c r="EY823" s="1058"/>
      <c r="EZ823" s="1058"/>
      <c r="FA823" s="1058"/>
      <c r="FB823" s="1058"/>
      <c r="FC823" s="1058"/>
      <c r="FD823" s="1058"/>
      <c r="FE823" s="1058"/>
      <c r="FF823" s="1058"/>
      <c r="FG823" s="1058"/>
      <c r="FH823" s="1058"/>
      <c r="FI823" s="1058"/>
      <c r="FJ823" s="1058"/>
      <c r="FK823" s="1058"/>
      <c r="FL823" s="1058"/>
      <c r="FM823" s="1058"/>
      <c r="FN823" s="1058"/>
      <c r="FO823" s="1058"/>
      <c r="FP823" s="1058"/>
      <c r="FQ823" s="1058"/>
      <c r="FR823" s="1058"/>
      <c r="FS823" s="1058"/>
      <c r="FT823" s="1058"/>
      <c r="FU823" s="1058"/>
      <c r="FV823" s="1058"/>
      <c r="FW823" s="1058"/>
      <c r="FX823" s="1058"/>
      <c r="FY823" s="1058"/>
      <c r="FZ823" s="1058"/>
      <c r="GA823" s="1058"/>
      <c r="GB823" s="1058"/>
      <c r="GC823" s="1058"/>
      <c r="GD823" s="1058"/>
      <c r="GE823" s="1058"/>
      <c r="GF823" s="1058"/>
      <c r="GG823" s="1058"/>
      <c r="GH823" s="1058"/>
      <c r="GI823" s="1058"/>
      <c r="GJ823" s="1058"/>
      <c r="GK823" s="1058"/>
      <c r="GL823" s="1058"/>
      <c r="GM823" s="1058"/>
      <c r="GN823" s="1058"/>
      <c r="GO823" s="1058"/>
      <c r="GP823" s="1058"/>
      <c r="GQ823" s="1058"/>
      <c r="GR823" s="1058"/>
      <c r="GS823" s="1058"/>
      <c r="GT823" s="1058"/>
      <c r="GU823" s="1058"/>
      <c r="GV823" s="1058"/>
      <c r="GW823" s="1058"/>
      <c r="GX823" s="1058"/>
      <c r="GY823" s="1058"/>
      <c r="GZ823" s="1058"/>
      <c r="HA823" s="1058"/>
      <c r="HB823" s="1058"/>
      <c r="HC823" s="1058"/>
      <c r="HD823" s="1058"/>
      <c r="HE823" s="1058"/>
      <c r="HF823" s="1058"/>
      <c r="HG823" s="1058"/>
      <c r="HH823" s="1058"/>
      <c r="HI823" s="1058"/>
      <c r="HJ823" s="1058"/>
      <c r="HK823" s="1058"/>
      <c r="HL823" s="1058"/>
      <c r="HM823" s="1058"/>
      <c r="HN823" s="1058"/>
      <c r="HO823" s="1058"/>
      <c r="HP823" s="1058"/>
      <c r="HQ823" s="1058"/>
      <c r="HR823" s="1058"/>
      <c r="HS823" s="1058"/>
      <c r="HT823" s="1058"/>
      <c r="HU823" s="1058"/>
      <c r="HV823" s="1058"/>
      <c r="HW823" s="1058"/>
      <c r="HX823" s="1058"/>
      <c r="HY823" s="1058"/>
      <c r="HZ823" s="1058"/>
      <c r="IA823" s="1058"/>
      <c r="IB823" s="1058"/>
      <c r="IC823" s="1058"/>
      <c r="ID823" s="1058"/>
      <c r="IE823" s="1058"/>
      <c r="IF823" s="1058"/>
      <c r="IG823" s="1058"/>
      <c r="IH823" s="1058"/>
      <c r="II823" s="1058"/>
      <c r="IJ823" s="1058"/>
      <c r="IK823" s="1058"/>
      <c r="IL823" s="1058"/>
      <c r="IM823" s="1058"/>
      <c r="IN823" s="1058"/>
      <c r="IO823" s="1058"/>
      <c r="IP823" s="1058"/>
      <c r="IQ823" s="1058"/>
      <c r="IR823" s="1058"/>
    </row>
    <row r="824" spans="1:252">
      <c r="A824" s="1484"/>
      <c r="B824" s="1492"/>
      <c r="C824" s="1414"/>
      <c r="D824" s="1415"/>
      <c r="E824" s="1416"/>
      <c r="F824" s="1534"/>
      <c r="G824" s="1481"/>
      <c r="H824" s="1058"/>
      <c r="I824" s="1058"/>
      <c r="J824" s="1058"/>
      <c r="K824" s="1058"/>
      <c r="L824" s="1058"/>
      <c r="M824" s="1058"/>
      <c r="N824" s="1058"/>
      <c r="O824" s="1058"/>
      <c r="P824" s="1058"/>
      <c r="Q824" s="1058"/>
      <c r="R824" s="1058"/>
      <c r="S824" s="1058"/>
      <c r="T824" s="1058"/>
      <c r="U824" s="1058"/>
      <c r="V824" s="1058"/>
      <c r="W824" s="1058"/>
      <c r="X824" s="1058"/>
      <c r="Y824" s="1058"/>
      <c r="Z824" s="1058"/>
      <c r="AA824" s="1058"/>
      <c r="AB824" s="1058"/>
      <c r="AC824" s="1058"/>
      <c r="AD824" s="1058"/>
      <c r="AE824" s="1058"/>
      <c r="AF824" s="1058"/>
      <c r="AG824" s="1058"/>
      <c r="AH824" s="1058"/>
      <c r="AI824" s="1058"/>
      <c r="AJ824" s="1058"/>
      <c r="AK824" s="1058"/>
      <c r="AL824" s="1058"/>
      <c r="AM824" s="1058"/>
      <c r="AN824" s="1058"/>
      <c r="AO824" s="1058"/>
      <c r="AP824" s="1058"/>
      <c r="AQ824" s="1058"/>
      <c r="AR824" s="1058"/>
      <c r="AS824" s="1058"/>
      <c r="AT824" s="1058"/>
      <c r="AU824" s="1058"/>
      <c r="AV824" s="1058"/>
      <c r="AW824" s="1058"/>
      <c r="AX824" s="1058"/>
      <c r="AY824" s="1058"/>
      <c r="AZ824" s="1058"/>
      <c r="BA824" s="1058"/>
      <c r="BB824" s="1058"/>
      <c r="BC824" s="1058"/>
      <c r="BD824" s="1058"/>
      <c r="BE824" s="1058"/>
      <c r="BF824" s="1058"/>
      <c r="BG824" s="1058"/>
      <c r="BH824" s="1058"/>
      <c r="BI824" s="1058"/>
      <c r="BJ824" s="1058"/>
      <c r="BK824" s="1058"/>
      <c r="BL824" s="1058"/>
      <c r="BM824" s="1058"/>
      <c r="BN824" s="1058"/>
      <c r="BO824" s="1058"/>
      <c r="BP824" s="1058"/>
      <c r="BQ824" s="1058"/>
      <c r="BR824" s="1058"/>
      <c r="BS824" s="1058"/>
      <c r="BT824" s="1058"/>
      <c r="BU824" s="1058"/>
      <c r="BV824" s="1058"/>
      <c r="BW824" s="1058"/>
      <c r="BX824" s="1058"/>
      <c r="BY824" s="1058"/>
      <c r="BZ824" s="1058"/>
      <c r="CA824" s="1058"/>
      <c r="CB824" s="1058"/>
      <c r="CC824" s="1058"/>
      <c r="CD824" s="1058"/>
      <c r="CE824" s="1058"/>
      <c r="CF824" s="1058"/>
      <c r="CG824" s="1058"/>
      <c r="CH824" s="1058"/>
      <c r="CI824" s="1058"/>
      <c r="CJ824" s="1058"/>
      <c r="CK824" s="1058"/>
      <c r="CL824" s="1058"/>
      <c r="CM824" s="1058"/>
      <c r="CN824" s="1058"/>
      <c r="CO824" s="1058"/>
      <c r="CP824" s="1058"/>
      <c r="CQ824" s="1058"/>
      <c r="CR824" s="1058"/>
      <c r="CS824" s="1058"/>
      <c r="CT824" s="1058"/>
      <c r="CU824" s="1058"/>
      <c r="CV824" s="1058"/>
      <c r="CW824" s="1058"/>
      <c r="CX824" s="1058"/>
      <c r="CY824" s="1058"/>
      <c r="CZ824" s="1058"/>
      <c r="DA824" s="1058"/>
      <c r="DB824" s="1058"/>
      <c r="DC824" s="1058"/>
      <c r="DD824" s="1058"/>
      <c r="DE824" s="1058"/>
      <c r="DF824" s="1058"/>
      <c r="DG824" s="1058"/>
      <c r="DH824" s="1058"/>
      <c r="DI824" s="1058"/>
      <c r="DJ824" s="1058"/>
      <c r="DK824" s="1058"/>
      <c r="DL824" s="1058"/>
      <c r="DM824" s="1058"/>
      <c r="DN824" s="1058"/>
      <c r="DO824" s="1058"/>
      <c r="DP824" s="1058"/>
      <c r="DQ824" s="1058"/>
      <c r="DR824" s="1058"/>
      <c r="DS824" s="1058"/>
      <c r="DT824" s="1058"/>
      <c r="DU824" s="1058"/>
      <c r="DV824" s="1058"/>
      <c r="DW824" s="1058"/>
      <c r="DX824" s="1058"/>
      <c r="DY824" s="1058"/>
      <c r="DZ824" s="1058"/>
      <c r="EA824" s="1058"/>
      <c r="EB824" s="1058"/>
      <c r="EC824" s="1058"/>
      <c r="ED824" s="1058"/>
      <c r="EE824" s="1058"/>
      <c r="EF824" s="1058"/>
      <c r="EG824" s="1058"/>
      <c r="EH824" s="1058"/>
      <c r="EI824" s="1058"/>
      <c r="EJ824" s="1058"/>
      <c r="EK824" s="1058"/>
      <c r="EL824" s="1058"/>
      <c r="EM824" s="1058"/>
      <c r="EN824" s="1058"/>
      <c r="EO824" s="1058"/>
      <c r="EP824" s="1058"/>
      <c r="EQ824" s="1058"/>
      <c r="ER824" s="1058"/>
      <c r="ES824" s="1058"/>
      <c r="ET824" s="1058"/>
      <c r="EU824" s="1058"/>
      <c r="EV824" s="1058"/>
      <c r="EW824" s="1058"/>
      <c r="EX824" s="1058"/>
      <c r="EY824" s="1058"/>
      <c r="EZ824" s="1058"/>
      <c r="FA824" s="1058"/>
      <c r="FB824" s="1058"/>
      <c r="FC824" s="1058"/>
      <c r="FD824" s="1058"/>
      <c r="FE824" s="1058"/>
      <c r="FF824" s="1058"/>
      <c r="FG824" s="1058"/>
      <c r="FH824" s="1058"/>
      <c r="FI824" s="1058"/>
      <c r="FJ824" s="1058"/>
      <c r="FK824" s="1058"/>
      <c r="FL824" s="1058"/>
      <c r="FM824" s="1058"/>
      <c r="FN824" s="1058"/>
      <c r="FO824" s="1058"/>
      <c r="FP824" s="1058"/>
      <c r="FQ824" s="1058"/>
      <c r="FR824" s="1058"/>
      <c r="FS824" s="1058"/>
      <c r="FT824" s="1058"/>
      <c r="FU824" s="1058"/>
      <c r="FV824" s="1058"/>
      <c r="FW824" s="1058"/>
      <c r="FX824" s="1058"/>
      <c r="FY824" s="1058"/>
      <c r="FZ824" s="1058"/>
      <c r="GA824" s="1058"/>
      <c r="GB824" s="1058"/>
      <c r="GC824" s="1058"/>
      <c r="GD824" s="1058"/>
      <c r="GE824" s="1058"/>
      <c r="GF824" s="1058"/>
      <c r="GG824" s="1058"/>
      <c r="GH824" s="1058"/>
      <c r="GI824" s="1058"/>
      <c r="GJ824" s="1058"/>
      <c r="GK824" s="1058"/>
      <c r="GL824" s="1058"/>
      <c r="GM824" s="1058"/>
      <c r="GN824" s="1058"/>
      <c r="GO824" s="1058"/>
      <c r="GP824" s="1058"/>
      <c r="GQ824" s="1058"/>
      <c r="GR824" s="1058"/>
      <c r="GS824" s="1058"/>
      <c r="GT824" s="1058"/>
      <c r="GU824" s="1058"/>
      <c r="GV824" s="1058"/>
      <c r="GW824" s="1058"/>
      <c r="GX824" s="1058"/>
      <c r="GY824" s="1058"/>
      <c r="GZ824" s="1058"/>
      <c r="HA824" s="1058"/>
      <c r="HB824" s="1058"/>
      <c r="HC824" s="1058"/>
      <c r="HD824" s="1058"/>
      <c r="HE824" s="1058"/>
      <c r="HF824" s="1058"/>
      <c r="HG824" s="1058"/>
      <c r="HH824" s="1058"/>
      <c r="HI824" s="1058"/>
      <c r="HJ824" s="1058"/>
      <c r="HK824" s="1058"/>
      <c r="HL824" s="1058"/>
      <c r="HM824" s="1058"/>
      <c r="HN824" s="1058"/>
      <c r="HO824" s="1058"/>
      <c r="HP824" s="1058"/>
      <c r="HQ824" s="1058"/>
      <c r="HR824" s="1058"/>
      <c r="HS824" s="1058"/>
      <c r="HT824" s="1058"/>
      <c r="HU824" s="1058"/>
      <c r="HV824" s="1058"/>
      <c r="HW824" s="1058"/>
      <c r="HX824" s="1058"/>
      <c r="HY824" s="1058"/>
      <c r="HZ824" s="1058"/>
      <c r="IA824" s="1058"/>
      <c r="IB824" s="1058"/>
      <c r="IC824" s="1058"/>
      <c r="ID824" s="1058"/>
      <c r="IE824" s="1058"/>
      <c r="IF824" s="1058"/>
      <c r="IG824" s="1058"/>
      <c r="IH824" s="1058"/>
      <c r="II824" s="1058"/>
      <c r="IJ824" s="1058"/>
      <c r="IK824" s="1058"/>
      <c r="IL824" s="1058"/>
      <c r="IM824" s="1058"/>
      <c r="IN824" s="1058"/>
      <c r="IO824" s="1058"/>
      <c r="IP824" s="1058"/>
      <c r="IQ824" s="1058"/>
      <c r="IR824" s="1058"/>
    </row>
    <row r="825" spans="1:252">
      <c r="A825" s="1421"/>
      <c r="B825" s="1469" t="s">
        <v>1482</v>
      </c>
      <c r="C825" s="1423"/>
      <c r="D825" s="703"/>
      <c r="E825" s="1424"/>
      <c r="F825" s="1532"/>
      <c r="G825" s="1230">
        <f>SUM(G786:G824)</f>
        <v>0</v>
      </c>
      <c r="H825" s="1058"/>
      <c r="I825" s="1058"/>
      <c r="J825" s="1058"/>
      <c r="K825" s="1058"/>
      <c r="L825" s="1058"/>
      <c r="M825" s="1058"/>
      <c r="N825" s="1058"/>
      <c r="O825" s="1058"/>
      <c r="P825" s="1058"/>
      <c r="Q825" s="1058"/>
      <c r="R825" s="1058"/>
      <c r="S825" s="1058"/>
      <c r="T825" s="1058"/>
      <c r="U825" s="1058"/>
      <c r="V825" s="1058"/>
      <c r="W825" s="1058"/>
      <c r="X825" s="1058"/>
      <c r="Y825" s="1058"/>
      <c r="Z825" s="1058"/>
      <c r="AA825" s="1058"/>
      <c r="AB825" s="1058"/>
      <c r="AC825" s="1058"/>
      <c r="AD825" s="1058"/>
      <c r="AE825" s="1058"/>
      <c r="AF825" s="1058"/>
      <c r="AG825" s="1058"/>
      <c r="AH825" s="1058"/>
      <c r="AI825" s="1058"/>
      <c r="AJ825" s="1058"/>
      <c r="AK825" s="1058"/>
      <c r="AL825" s="1058"/>
      <c r="AM825" s="1058"/>
      <c r="AN825" s="1058"/>
      <c r="AO825" s="1058"/>
      <c r="AP825" s="1058"/>
      <c r="AQ825" s="1058"/>
      <c r="AR825" s="1058"/>
      <c r="AS825" s="1058"/>
      <c r="AT825" s="1058"/>
      <c r="AU825" s="1058"/>
      <c r="AV825" s="1058"/>
      <c r="AW825" s="1058"/>
      <c r="AX825" s="1058"/>
      <c r="AY825" s="1058"/>
      <c r="AZ825" s="1058"/>
      <c r="BA825" s="1058"/>
      <c r="BB825" s="1058"/>
      <c r="BC825" s="1058"/>
      <c r="BD825" s="1058"/>
      <c r="BE825" s="1058"/>
      <c r="BF825" s="1058"/>
      <c r="BG825" s="1058"/>
      <c r="BH825" s="1058"/>
      <c r="BI825" s="1058"/>
      <c r="BJ825" s="1058"/>
      <c r="BK825" s="1058"/>
      <c r="BL825" s="1058"/>
      <c r="BM825" s="1058"/>
      <c r="BN825" s="1058"/>
      <c r="BO825" s="1058"/>
      <c r="BP825" s="1058"/>
      <c r="BQ825" s="1058"/>
      <c r="BR825" s="1058"/>
      <c r="BS825" s="1058"/>
      <c r="BT825" s="1058"/>
      <c r="BU825" s="1058"/>
      <c r="BV825" s="1058"/>
      <c r="BW825" s="1058"/>
      <c r="BX825" s="1058"/>
      <c r="BY825" s="1058"/>
      <c r="BZ825" s="1058"/>
      <c r="CA825" s="1058"/>
      <c r="CB825" s="1058"/>
      <c r="CC825" s="1058"/>
      <c r="CD825" s="1058"/>
      <c r="CE825" s="1058"/>
      <c r="CF825" s="1058"/>
      <c r="CG825" s="1058"/>
      <c r="CH825" s="1058"/>
      <c r="CI825" s="1058"/>
      <c r="CJ825" s="1058"/>
      <c r="CK825" s="1058"/>
      <c r="CL825" s="1058"/>
      <c r="CM825" s="1058"/>
      <c r="CN825" s="1058"/>
      <c r="CO825" s="1058"/>
      <c r="CP825" s="1058"/>
      <c r="CQ825" s="1058"/>
      <c r="CR825" s="1058"/>
      <c r="CS825" s="1058"/>
      <c r="CT825" s="1058"/>
      <c r="CU825" s="1058"/>
      <c r="CV825" s="1058"/>
      <c r="CW825" s="1058"/>
      <c r="CX825" s="1058"/>
      <c r="CY825" s="1058"/>
      <c r="CZ825" s="1058"/>
      <c r="DA825" s="1058"/>
      <c r="DB825" s="1058"/>
      <c r="DC825" s="1058"/>
      <c r="DD825" s="1058"/>
      <c r="DE825" s="1058"/>
      <c r="DF825" s="1058"/>
      <c r="DG825" s="1058"/>
      <c r="DH825" s="1058"/>
      <c r="DI825" s="1058"/>
      <c r="DJ825" s="1058"/>
      <c r="DK825" s="1058"/>
      <c r="DL825" s="1058"/>
      <c r="DM825" s="1058"/>
      <c r="DN825" s="1058"/>
      <c r="DO825" s="1058"/>
      <c r="DP825" s="1058"/>
      <c r="DQ825" s="1058"/>
      <c r="DR825" s="1058"/>
      <c r="DS825" s="1058"/>
      <c r="DT825" s="1058"/>
      <c r="DU825" s="1058"/>
      <c r="DV825" s="1058"/>
      <c r="DW825" s="1058"/>
      <c r="DX825" s="1058"/>
      <c r="DY825" s="1058"/>
      <c r="DZ825" s="1058"/>
      <c r="EA825" s="1058"/>
      <c r="EB825" s="1058"/>
      <c r="EC825" s="1058"/>
      <c r="ED825" s="1058"/>
      <c r="EE825" s="1058"/>
      <c r="EF825" s="1058"/>
      <c r="EG825" s="1058"/>
      <c r="EH825" s="1058"/>
      <c r="EI825" s="1058"/>
      <c r="EJ825" s="1058"/>
      <c r="EK825" s="1058"/>
      <c r="EL825" s="1058"/>
      <c r="EM825" s="1058"/>
      <c r="EN825" s="1058"/>
      <c r="EO825" s="1058"/>
      <c r="EP825" s="1058"/>
      <c r="EQ825" s="1058"/>
      <c r="ER825" s="1058"/>
      <c r="ES825" s="1058"/>
      <c r="ET825" s="1058"/>
      <c r="EU825" s="1058"/>
      <c r="EV825" s="1058"/>
      <c r="EW825" s="1058"/>
      <c r="EX825" s="1058"/>
      <c r="EY825" s="1058"/>
      <c r="EZ825" s="1058"/>
      <c r="FA825" s="1058"/>
      <c r="FB825" s="1058"/>
      <c r="FC825" s="1058"/>
      <c r="FD825" s="1058"/>
      <c r="FE825" s="1058"/>
      <c r="FF825" s="1058"/>
      <c r="FG825" s="1058"/>
      <c r="FH825" s="1058"/>
      <c r="FI825" s="1058"/>
      <c r="FJ825" s="1058"/>
      <c r="FK825" s="1058"/>
      <c r="FL825" s="1058"/>
      <c r="FM825" s="1058"/>
      <c r="FN825" s="1058"/>
      <c r="FO825" s="1058"/>
      <c r="FP825" s="1058"/>
      <c r="FQ825" s="1058"/>
      <c r="FR825" s="1058"/>
      <c r="FS825" s="1058"/>
      <c r="FT825" s="1058"/>
      <c r="FU825" s="1058"/>
      <c r="FV825" s="1058"/>
      <c r="FW825" s="1058"/>
      <c r="FX825" s="1058"/>
      <c r="FY825" s="1058"/>
      <c r="FZ825" s="1058"/>
      <c r="GA825" s="1058"/>
      <c r="GB825" s="1058"/>
      <c r="GC825" s="1058"/>
      <c r="GD825" s="1058"/>
      <c r="GE825" s="1058"/>
      <c r="GF825" s="1058"/>
      <c r="GG825" s="1058"/>
      <c r="GH825" s="1058"/>
      <c r="GI825" s="1058"/>
      <c r="GJ825" s="1058"/>
      <c r="GK825" s="1058"/>
      <c r="GL825" s="1058"/>
      <c r="GM825" s="1058"/>
      <c r="GN825" s="1058"/>
      <c r="GO825" s="1058"/>
      <c r="GP825" s="1058"/>
      <c r="GQ825" s="1058"/>
      <c r="GR825" s="1058"/>
      <c r="GS825" s="1058"/>
      <c r="GT825" s="1058"/>
      <c r="GU825" s="1058"/>
      <c r="GV825" s="1058"/>
      <c r="GW825" s="1058"/>
      <c r="GX825" s="1058"/>
      <c r="GY825" s="1058"/>
      <c r="GZ825" s="1058"/>
      <c r="HA825" s="1058"/>
      <c r="HB825" s="1058"/>
      <c r="HC825" s="1058"/>
      <c r="HD825" s="1058"/>
      <c r="HE825" s="1058"/>
      <c r="HF825" s="1058"/>
      <c r="HG825" s="1058"/>
      <c r="HH825" s="1058"/>
      <c r="HI825" s="1058"/>
      <c r="HJ825" s="1058"/>
      <c r="HK825" s="1058"/>
      <c r="HL825" s="1058"/>
      <c r="HM825" s="1058"/>
      <c r="HN825" s="1058"/>
      <c r="HO825" s="1058"/>
      <c r="HP825" s="1058"/>
      <c r="HQ825" s="1058"/>
      <c r="HR825" s="1058"/>
      <c r="HS825" s="1058"/>
      <c r="HT825" s="1058"/>
      <c r="HU825" s="1058"/>
      <c r="HV825" s="1058"/>
      <c r="HW825" s="1058"/>
      <c r="HX825" s="1058"/>
      <c r="HY825" s="1058"/>
      <c r="HZ825" s="1058"/>
      <c r="IA825" s="1058"/>
      <c r="IB825" s="1058"/>
      <c r="IC825" s="1058"/>
      <c r="ID825" s="1058"/>
      <c r="IE825" s="1058"/>
      <c r="IF825" s="1058"/>
      <c r="IG825" s="1058"/>
      <c r="IH825" s="1058"/>
      <c r="II825" s="1058"/>
      <c r="IJ825" s="1058"/>
      <c r="IK825" s="1058"/>
      <c r="IL825" s="1058"/>
      <c r="IM825" s="1058"/>
      <c r="IN825" s="1058"/>
      <c r="IO825" s="1058"/>
      <c r="IP825" s="1058"/>
      <c r="IQ825" s="1058"/>
      <c r="IR825" s="1058"/>
    </row>
    <row r="826" spans="1:252">
      <c r="A826" s="1382"/>
      <c r="B826" s="1383"/>
      <c r="C826" s="1384"/>
      <c r="D826" s="1199"/>
      <c r="E826" s="1270"/>
      <c r="F826" s="1517"/>
      <c r="G826" s="1230"/>
      <c r="H826" s="1058"/>
      <c r="I826" s="1058"/>
      <c r="J826" s="1058"/>
      <c r="K826" s="1058"/>
      <c r="L826" s="1058"/>
      <c r="M826" s="1058"/>
      <c r="N826" s="1058"/>
      <c r="O826" s="1058"/>
      <c r="P826" s="1058"/>
      <c r="Q826" s="1058"/>
      <c r="R826" s="1058"/>
      <c r="S826" s="1058"/>
      <c r="T826" s="1058"/>
      <c r="U826" s="1058"/>
      <c r="V826" s="1058"/>
      <c r="W826" s="1058"/>
      <c r="X826" s="1058"/>
      <c r="Y826" s="1058"/>
      <c r="Z826" s="1058"/>
      <c r="AA826" s="1058"/>
      <c r="AB826" s="1058"/>
      <c r="AC826" s="1058"/>
      <c r="AD826" s="1058"/>
      <c r="AE826" s="1058"/>
      <c r="AF826" s="1058"/>
      <c r="AG826" s="1058"/>
      <c r="AH826" s="1058"/>
      <c r="AI826" s="1058"/>
      <c r="AJ826" s="1058"/>
      <c r="AK826" s="1058"/>
      <c r="AL826" s="1058"/>
      <c r="AM826" s="1058"/>
      <c r="AN826" s="1058"/>
      <c r="AO826" s="1058"/>
      <c r="AP826" s="1058"/>
      <c r="AQ826" s="1058"/>
      <c r="AR826" s="1058"/>
      <c r="AS826" s="1058"/>
      <c r="AT826" s="1058"/>
      <c r="AU826" s="1058"/>
      <c r="AV826" s="1058"/>
      <c r="AW826" s="1058"/>
      <c r="AX826" s="1058"/>
      <c r="AY826" s="1058"/>
      <c r="AZ826" s="1058"/>
      <c r="BA826" s="1058"/>
      <c r="BB826" s="1058"/>
      <c r="BC826" s="1058"/>
      <c r="BD826" s="1058"/>
      <c r="BE826" s="1058"/>
      <c r="BF826" s="1058"/>
      <c r="BG826" s="1058"/>
      <c r="BH826" s="1058"/>
      <c r="BI826" s="1058"/>
      <c r="BJ826" s="1058"/>
      <c r="BK826" s="1058"/>
      <c r="BL826" s="1058"/>
      <c r="BM826" s="1058"/>
      <c r="BN826" s="1058"/>
      <c r="BO826" s="1058"/>
      <c r="BP826" s="1058"/>
      <c r="BQ826" s="1058"/>
      <c r="BR826" s="1058"/>
      <c r="BS826" s="1058"/>
      <c r="BT826" s="1058"/>
      <c r="BU826" s="1058"/>
      <c r="BV826" s="1058"/>
      <c r="BW826" s="1058"/>
      <c r="BX826" s="1058"/>
      <c r="BY826" s="1058"/>
      <c r="BZ826" s="1058"/>
      <c r="CA826" s="1058"/>
      <c r="CB826" s="1058"/>
      <c r="CC826" s="1058"/>
      <c r="CD826" s="1058"/>
      <c r="CE826" s="1058"/>
      <c r="CF826" s="1058"/>
      <c r="CG826" s="1058"/>
      <c r="CH826" s="1058"/>
      <c r="CI826" s="1058"/>
      <c r="CJ826" s="1058"/>
      <c r="CK826" s="1058"/>
      <c r="CL826" s="1058"/>
      <c r="CM826" s="1058"/>
      <c r="CN826" s="1058"/>
      <c r="CO826" s="1058"/>
      <c r="CP826" s="1058"/>
      <c r="CQ826" s="1058"/>
      <c r="CR826" s="1058"/>
      <c r="CS826" s="1058"/>
      <c r="CT826" s="1058"/>
      <c r="CU826" s="1058"/>
      <c r="CV826" s="1058"/>
      <c r="CW826" s="1058"/>
      <c r="CX826" s="1058"/>
      <c r="CY826" s="1058"/>
      <c r="CZ826" s="1058"/>
      <c r="DA826" s="1058"/>
      <c r="DB826" s="1058"/>
      <c r="DC826" s="1058"/>
      <c r="DD826" s="1058"/>
      <c r="DE826" s="1058"/>
      <c r="DF826" s="1058"/>
      <c r="DG826" s="1058"/>
      <c r="DH826" s="1058"/>
      <c r="DI826" s="1058"/>
      <c r="DJ826" s="1058"/>
      <c r="DK826" s="1058"/>
      <c r="DL826" s="1058"/>
      <c r="DM826" s="1058"/>
      <c r="DN826" s="1058"/>
      <c r="DO826" s="1058"/>
      <c r="DP826" s="1058"/>
      <c r="DQ826" s="1058"/>
      <c r="DR826" s="1058"/>
      <c r="DS826" s="1058"/>
      <c r="DT826" s="1058"/>
      <c r="DU826" s="1058"/>
      <c r="DV826" s="1058"/>
      <c r="DW826" s="1058"/>
      <c r="DX826" s="1058"/>
      <c r="DY826" s="1058"/>
      <c r="DZ826" s="1058"/>
      <c r="EA826" s="1058"/>
      <c r="EB826" s="1058"/>
      <c r="EC826" s="1058"/>
      <c r="ED826" s="1058"/>
      <c r="EE826" s="1058"/>
      <c r="EF826" s="1058"/>
      <c r="EG826" s="1058"/>
      <c r="EH826" s="1058"/>
      <c r="EI826" s="1058"/>
      <c r="EJ826" s="1058"/>
      <c r="EK826" s="1058"/>
      <c r="EL826" s="1058"/>
      <c r="EM826" s="1058"/>
      <c r="EN826" s="1058"/>
      <c r="EO826" s="1058"/>
      <c r="EP826" s="1058"/>
      <c r="EQ826" s="1058"/>
      <c r="ER826" s="1058"/>
      <c r="ES826" s="1058"/>
      <c r="ET826" s="1058"/>
      <c r="EU826" s="1058"/>
      <c r="EV826" s="1058"/>
      <c r="EW826" s="1058"/>
      <c r="EX826" s="1058"/>
      <c r="EY826" s="1058"/>
      <c r="EZ826" s="1058"/>
      <c r="FA826" s="1058"/>
      <c r="FB826" s="1058"/>
      <c r="FC826" s="1058"/>
      <c r="FD826" s="1058"/>
      <c r="FE826" s="1058"/>
      <c r="FF826" s="1058"/>
      <c r="FG826" s="1058"/>
      <c r="FH826" s="1058"/>
      <c r="FI826" s="1058"/>
      <c r="FJ826" s="1058"/>
      <c r="FK826" s="1058"/>
      <c r="FL826" s="1058"/>
      <c r="FM826" s="1058"/>
      <c r="FN826" s="1058"/>
      <c r="FO826" s="1058"/>
      <c r="FP826" s="1058"/>
      <c r="FQ826" s="1058"/>
      <c r="FR826" s="1058"/>
      <c r="FS826" s="1058"/>
      <c r="FT826" s="1058"/>
      <c r="FU826" s="1058"/>
      <c r="FV826" s="1058"/>
      <c r="FW826" s="1058"/>
      <c r="FX826" s="1058"/>
      <c r="FY826" s="1058"/>
      <c r="FZ826" s="1058"/>
      <c r="GA826" s="1058"/>
      <c r="GB826" s="1058"/>
      <c r="GC826" s="1058"/>
      <c r="GD826" s="1058"/>
      <c r="GE826" s="1058"/>
      <c r="GF826" s="1058"/>
      <c r="GG826" s="1058"/>
      <c r="GH826" s="1058"/>
      <c r="GI826" s="1058"/>
      <c r="GJ826" s="1058"/>
      <c r="GK826" s="1058"/>
      <c r="GL826" s="1058"/>
      <c r="GM826" s="1058"/>
      <c r="GN826" s="1058"/>
      <c r="GO826" s="1058"/>
      <c r="GP826" s="1058"/>
      <c r="GQ826" s="1058"/>
      <c r="GR826" s="1058"/>
      <c r="GS826" s="1058"/>
      <c r="GT826" s="1058"/>
      <c r="GU826" s="1058"/>
      <c r="GV826" s="1058"/>
      <c r="GW826" s="1058"/>
      <c r="GX826" s="1058"/>
      <c r="GY826" s="1058"/>
      <c r="GZ826" s="1058"/>
      <c r="HA826" s="1058"/>
      <c r="HB826" s="1058"/>
      <c r="HC826" s="1058"/>
      <c r="HD826" s="1058"/>
      <c r="HE826" s="1058"/>
      <c r="HF826" s="1058"/>
      <c r="HG826" s="1058"/>
      <c r="HH826" s="1058"/>
      <c r="HI826" s="1058"/>
      <c r="HJ826" s="1058"/>
      <c r="HK826" s="1058"/>
      <c r="HL826" s="1058"/>
      <c r="HM826" s="1058"/>
      <c r="HN826" s="1058"/>
      <c r="HO826" s="1058"/>
      <c r="HP826" s="1058"/>
      <c r="HQ826" s="1058"/>
      <c r="HR826" s="1058"/>
      <c r="HS826" s="1058"/>
      <c r="HT826" s="1058"/>
      <c r="HU826" s="1058"/>
      <c r="HV826" s="1058"/>
      <c r="HW826" s="1058"/>
      <c r="HX826" s="1058"/>
      <c r="HY826" s="1058"/>
      <c r="HZ826" s="1058"/>
      <c r="IA826" s="1058"/>
      <c r="IB826" s="1058"/>
      <c r="IC826" s="1058"/>
      <c r="ID826" s="1058"/>
      <c r="IE826" s="1058"/>
      <c r="IF826" s="1058"/>
      <c r="IG826" s="1058"/>
      <c r="IH826" s="1058"/>
      <c r="II826" s="1058"/>
      <c r="IJ826" s="1058"/>
      <c r="IK826" s="1058"/>
      <c r="IL826" s="1058"/>
      <c r="IM826" s="1058"/>
      <c r="IN826" s="1058"/>
      <c r="IO826" s="1058"/>
      <c r="IP826" s="1058"/>
      <c r="IQ826" s="1058"/>
      <c r="IR826" s="1058"/>
    </row>
    <row r="827" spans="1:252">
      <c r="A827" s="1382"/>
      <c r="B827" s="1383"/>
      <c r="C827" s="1384"/>
      <c r="D827" s="1199"/>
      <c r="E827" s="1270"/>
      <c r="F827" s="1517"/>
      <c r="G827" s="1230"/>
      <c r="H827" s="1058"/>
      <c r="I827" s="1058"/>
      <c r="J827" s="1058"/>
      <c r="K827" s="1058"/>
      <c r="L827" s="1058"/>
      <c r="M827" s="1058"/>
      <c r="N827" s="1058"/>
      <c r="O827" s="1058"/>
      <c r="P827" s="1058"/>
      <c r="Q827" s="1058"/>
      <c r="R827" s="1058"/>
      <c r="S827" s="1058"/>
      <c r="T827" s="1058"/>
      <c r="U827" s="1058"/>
      <c r="V827" s="1058"/>
      <c r="W827" s="1058"/>
      <c r="X827" s="1058"/>
      <c r="Y827" s="1058"/>
      <c r="Z827" s="1058"/>
      <c r="AA827" s="1058"/>
      <c r="AB827" s="1058"/>
      <c r="AC827" s="1058"/>
      <c r="AD827" s="1058"/>
      <c r="AE827" s="1058"/>
      <c r="AF827" s="1058"/>
      <c r="AG827" s="1058"/>
      <c r="AH827" s="1058"/>
      <c r="AI827" s="1058"/>
      <c r="AJ827" s="1058"/>
      <c r="AK827" s="1058"/>
      <c r="AL827" s="1058"/>
      <c r="AM827" s="1058"/>
      <c r="AN827" s="1058"/>
      <c r="AO827" s="1058"/>
      <c r="AP827" s="1058"/>
      <c r="AQ827" s="1058"/>
      <c r="AR827" s="1058"/>
      <c r="AS827" s="1058"/>
      <c r="AT827" s="1058"/>
      <c r="AU827" s="1058"/>
      <c r="AV827" s="1058"/>
      <c r="AW827" s="1058"/>
      <c r="AX827" s="1058"/>
      <c r="AY827" s="1058"/>
      <c r="AZ827" s="1058"/>
      <c r="BA827" s="1058"/>
      <c r="BB827" s="1058"/>
      <c r="BC827" s="1058"/>
      <c r="BD827" s="1058"/>
      <c r="BE827" s="1058"/>
      <c r="BF827" s="1058"/>
      <c r="BG827" s="1058"/>
      <c r="BH827" s="1058"/>
      <c r="BI827" s="1058"/>
      <c r="BJ827" s="1058"/>
      <c r="BK827" s="1058"/>
      <c r="BL827" s="1058"/>
      <c r="BM827" s="1058"/>
      <c r="BN827" s="1058"/>
      <c r="BO827" s="1058"/>
      <c r="BP827" s="1058"/>
      <c r="BQ827" s="1058"/>
      <c r="BR827" s="1058"/>
      <c r="BS827" s="1058"/>
      <c r="BT827" s="1058"/>
      <c r="BU827" s="1058"/>
      <c r="BV827" s="1058"/>
      <c r="BW827" s="1058"/>
      <c r="BX827" s="1058"/>
      <c r="BY827" s="1058"/>
      <c r="BZ827" s="1058"/>
      <c r="CA827" s="1058"/>
      <c r="CB827" s="1058"/>
      <c r="CC827" s="1058"/>
      <c r="CD827" s="1058"/>
      <c r="CE827" s="1058"/>
      <c r="CF827" s="1058"/>
      <c r="CG827" s="1058"/>
      <c r="CH827" s="1058"/>
      <c r="CI827" s="1058"/>
      <c r="CJ827" s="1058"/>
      <c r="CK827" s="1058"/>
      <c r="CL827" s="1058"/>
      <c r="CM827" s="1058"/>
      <c r="CN827" s="1058"/>
      <c r="CO827" s="1058"/>
      <c r="CP827" s="1058"/>
      <c r="CQ827" s="1058"/>
      <c r="CR827" s="1058"/>
      <c r="CS827" s="1058"/>
      <c r="CT827" s="1058"/>
      <c r="CU827" s="1058"/>
      <c r="CV827" s="1058"/>
      <c r="CW827" s="1058"/>
      <c r="CX827" s="1058"/>
      <c r="CY827" s="1058"/>
      <c r="CZ827" s="1058"/>
      <c r="DA827" s="1058"/>
      <c r="DB827" s="1058"/>
      <c r="DC827" s="1058"/>
      <c r="DD827" s="1058"/>
      <c r="DE827" s="1058"/>
      <c r="DF827" s="1058"/>
      <c r="DG827" s="1058"/>
      <c r="DH827" s="1058"/>
      <c r="DI827" s="1058"/>
      <c r="DJ827" s="1058"/>
      <c r="DK827" s="1058"/>
      <c r="DL827" s="1058"/>
      <c r="DM827" s="1058"/>
      <c r="DN827" s="1058"/>
      <c r="DO827" s="1058"/>
      <c r="DP827" s="1058"/>
      <c r="DQ827" s="1058"/>
      <c r="DR827" s="1058"/>
      <c r="DS827" s="1058"/>
      <c r="DT827" s="1058"/>
      <c r="DU827" s="1058"/>
      <c r="DV827" s="1058"/>
      <c r="DW827" s="1058"/>
      <c r="DX827" s="1058"/>
      <c r="DY827" s="1058"/>
      <c r="DZ827" s="1058"/>
      <c r="EA827" s="1058"/>
      <c r="EB827" s="1058"/>
      <c r="EC827" s="1058"/>
      <c r="ED827" s="1058"/>
      <c r="EE827" s="1058"/>
      <c r="EF827" s="1058"/>
      <c r="EG827" s="1058"/>
      <c r="EH827" s="1058"/>
      <c r="EI827" s="1058"/>
      <c r="EJ827" s="1058"/>
      <c r="EK827" s="1058"/>
      <c r="EL827" s="1058"/>
      <c r="EM827" s="1058"/>
      <c r="EN827" s="1058"/>
      <c r="EO827" s="1058"/>
      <c r="EP827" s="1058"/>
      <c r="EQ827" s="1058"/>
      <c r="ER827" s="1058"/>
      <c r="ES827" s="1058"/>
      <c r="ET827" s="1058"/>
      <c r="EU827" s="1058"/>
      <c r="EV827" s="1058"/>
      <c r="EW827" s="1058"/>
      <c r="EX827" s="1058"/>
      <c r="EY827" s="1058"/>
      <c r="EZ827" s="1058"/>
      <c r="FA827" s="1058"/>
      <c r="FB827" s="1058"/>
      <c r="FC827" s="1058"/>
      <c r="FD827" s="1058"/>
      <c r="FE827" s="1058"/>
      <c r="FF827" s="1058"/>
      <c r="FG827" s="1058"/>
      <c r="FH827" s="1058"/>
      <c r="FI827" s="1058"/>
      <c r="FJ827" s="1058"/>
      <c r="FK827" s="1058"/>
      <c r="FL827" s="1058"/>
      <c r="FM827" s="1058"/>
      <c r="FN827" s="1058"/>
      <c r="FO827" s="1058"/>
      <c r="FP827" s="1058"/>
      <c r="FQ827" s="1058"/>
      <c r="FR827" s="1058"/>
      <c r="FS827" s="1058"/>
      <c r="FT827" s="1058"/>
      <c r="FU827" s="1058"/>
      <c r="FV827" s="1058"/>
      <c r="FW827" s="1058"/>
      <c r="FX827" s="1058"/>
      <c r="FY827" s="1058"/>
      <c r="FZ827" s="1058"/>
      <c r="GA827" s="1058"/>
      <c r="GB827" s="1058"/>
      <c r="GC827" s="1058"/>
      <c r="GD827" s="1058"/>
      <c r="GE827" s="1058"/>
      <c r="GF827" s="1058"/>
      <c r="GG827" s="1058"/>
      <c r="GH827" s="1058"/>
      <c r="GI827" s="1058"/>
      <c r="GJ827" s="1058"/>
      <c r="GK827" s="1058"/>
      <c r="GL827" s="1058"/>
      <c r="GM827" s="1058"/>
      <c r="GN827" s="1058"/>
      <c r="GO827" s="1058"/>
      <c r="GP827" s="1058"/>
      <c r="GQ827" s="1058"/>
      <c r="GR827" s="1058"/>
      <c r="GS827" s="1058"/>
      <c r="GT827" s="1058"/>
      <c r="GU827" s="1058"/>
      <c r="GV827" s="1058"/>
      <c r="GW827" s="1058"/>
      <c r="GX827" s="1058"/>
      <c r="GY827" s="1058"/>
      <c r="GZ827" s="1058"/>
      <c r="HA827" s="1058"/>
      <c r="HB827" s="1058"/>
      <c r="HC827" s="1058"/>
      <c r="HD827" s="1058"/>
      <c r="HE827" s="1058"/>
      <c r="HF827" s="1058"/>
      <c r="HG827" s="1058"/>
      <c r="HH827" s="1058"/>
      <c r="HI827" s="1058"/>
      <c r="HJ827" s="1058"/>
      <c r="HK827" s="1058"/>
      <c r="HL827" s="1058"/>
      <c r="HM827" s="1058"/>
      <c r="HN827" s="1058"/>
      <c r="HO827" s="1058"/>
      <c r="HP827" s="1058"/>
      <c r="HQ827" s="1058"/>
      <c r="HR827" s="1058"/>
      <c r="HS827" s="1058"/>
      <c r="HT827" s="1058"/>
      <c r="HU827" s="1058"/>
      <c r="HV827" s="1058"/>
      <c r="HW827" s="1058"/>
      <c r="HX827" s="1058"/>
      <c r="HY827" s="1058"/>
      <c r="HZ827" s="1058"/>
      <c r="IA827" s="1058"/>
      <c r="IB827" s="1058"/>
      <c r="IC827" s="1058"/>
      <c r="ID827" s="1058"/>
      <c r="IE827" s="1058"/>
      <c r="IF827" s="1058"/>
      <c r="IG827" s="1058"/>
      <c r="IH827" s="1058"/>
      <c r="II827" s="1058"/>
      <c r="IJ827" s="1058"/>
      <c r="IK827" s="1058"/>
      <c r="IL827" s="1058"/>
      <c r="IM827" s="1058"/>
      <c r="IN827" s="1058"/>
      <c r="IO827" s="1058"/>
      <c r="IP827" s="1058"/>
      <c r="IQ827" s="1058"/>
      <c r="IR827" s="1058"/>
    </row>
    <row r="828" spans="1:252">
      <c r="A828" s="1304"/>
      <c r="B828" s="1305"/>
      <c r="C828" s="640"/>
      <c r="D828" s="1245"/>
      <c r="E828" s="1146"/>
      <c r="F828" s="1515"/>
      <c r="G828" s="205"/>
      <c r="H828" s="1058"/>
      <c r="I828" s="1058"/>
      <c r="J828" s="1058"/>
      <c r="K828" s="1058"/>
      <c r="L828" s="1058"/>
      <c r="M828" s="1058"/>
      <c r="N828" s="1058"/>
      <c r="O828" s="1058"/>
      <c r="P828" s="1058"/>
      <c r="Q828" s="1058"/>
      <c r="R828" s="1058"/>
      <c r="S828" s="1058"/>
      <c r="T828" s="1058"/>
      <c r="U828" s="1058"/>
      <c r="V828" s="1058"/>
      <c r="W828" s="1058"/>
      <c r="X828" s="1058"/>
      <c r="Y828" s="1058"/>
      <c r="Z828" s="1058"/>
      <c r="AA828" s="1058"/>
      <c r="AB828" s="1058"/>
      <c r="AC828" s="1058"/>
      <c r="AD828" s="1058"/>
      <c r="AE828" s="1058"/>
      <c r="AF828" s="1058"/>
      <c r="AG828" s="1058"/>
      <c r="AH828" s="1058"/>
      <c r="AI828" s="1058"/>
      <c r="AJ828" s="1058"/>
      <c r="AK828" s="1058"/>
      <c r="AL828" s="1058"/>
      <c r="AM828" s="1058"/>
      <c r="AN828" s="1058"/>
      <c r="AO828" s="1058"/>
      <c r="AP828" s="1058"/>
      <c r="AQ828" s="1058"/>
      <c r="AR828" s="1058"/>
      <c r="AS828" s="1058"/>
      <c r="AT828" s="1058"/>
      <c r="AU828" s="1058"/>
      <c r="AV828" s="1058"/>
      <c r="AW828" s="1058"/>
      <c r="AX828" s="1058"/>
      <c r="AY828" s="1058"/>
      <c r="AZ828" s="1058"/>
      <c r="BA828" s="1058"/>
      <c r="BB828" s="1058"/>
      <c r="BC828" s="1058"/>
      <c r="BD828" s="1058"/>
      <c r="BE828" s="1058"/>
      <c r="BF828" s="1058"/>
      <c r="BG828" s="1058"/>
      <c r="BH828" s="1058"/>
      <c r="BI828" s="1058"/>
      <c r="BJ828" s="1058"/>
      <c r="BK828" s="1058"/>
      <c r="BL828" s="1058"/>
      <c r="BM828" s="1058"/>
      <c r="BN828" s="1058"/>
      <c r="BO828" s="1058"/>
      <c r="BP828" s="1058"/>
      <c r="BQ828" s="1058"/>
      <c r="BR828" s="1058"/>
      <c r="BS828" s="1058"/>
      <c r="BT828" s="1058"/>
      <c r="BU828" s="1058"/>
      <c r="BV828" s="1058"/>
      <c r="BW828" s="1058"/>
      <c r="BX828" s="1058"/>
      <c r="BY828" s="1058"/>
      <c r="BZ828" s="1058"/>
      <c r="CA828" s="1058"/>
      <c r="CB828" s="1058"/>
      <c r="CC828" s="1058"/>
      <c r="CD828" s="1058"/>
      <c r="CE828" s="1058"/>
      <c r="CF828" s="1058"/>
      <c r="CG828" s="1058"/>
      <c r="CH828" s="1058"/>
      <c r="CI828" s="1058"/>
      <c r="CJ828" s="1058"/>
      <c r="CK828" s="1058"/>
      <c r="CL828" s="1058"/>
      <c r="CM828" s="1058"/>
      <c r="CN828" s="1058"/>
      <c r="CO828" s="1058"/>
      <c r="CP828" s="1058"/>
      <c r="CQ828" s="1058"/>
      <c r="CR828" s="1058"/>
      <c r="CS828" s="1058"/>
      <c r="CT828" s="1058"/>
      <c r="CU828" s="1058"/>
      <c r="CV828" s="1058"/>
      <c r="CW828" s="1058"/>
      <c r="CX828" s="1058"/>
      <c r="CY828" s="1058"/>
      <c r="CZ828" s="1058"/>
      <c r="DA828" s="1058"/>
      <c r="DB828" s="1058"/>
      <c r="DC828" s="1058"/>
      <c r="DD828" s="1058"/>
      <c r="DE828" s="1058"/>
      <c r="DF828" s="1058"/>
      <c r="DG828" s="1058"/>
      <c r="DH828" s="1058"/>
      <c r="DI828" s="1058"/>
      <c r="DJ828" s="1058"/>
      <c r="DK828" s="1058"/>
      <c r="DL828" s="1058"/>
      <c r="DM828" s="1058"/>
      <c r="DN828" s="1058"/>
      <c r="DO828" s="1058"/>
      <c r="DP828" s="1058"/>
      <c r="DQ828" s="1058"/>
      <c r="DR828" s="1058"/>
      <c r="DS828" s="1058"/>
      <c r="DT828" s="1058"/>
      <c r="DU828" s="1058"/>
      <c r="DV828" s="1058"/>
      <c r="DW828" s="1058"/>
      <c r="DX828" s="1058"/>
      <c r="DY828" s="1058"/>
      <c r="DZ828" s="1058"/>
      <c r="EA828" s="1058"/>
      <c r="EB828" s="1058"/>
      <c r="EC828" s="1058"/>
      <c r="ED828" s="1058"/>
      <c r="EE828" s="1058"/>
      <c r="EF828" s="1058"/>
      <c r="EG828" s="1058"/>
      <c r="EH828" s="1058"/>
      <c r="EI828" s="1058"/>
      <c r="EJ828" s="1058"/>
      <c r="EK828" s="1058"/>
      <c r="EL828" s="1058"/>
      <c r="EM828" s="1058"/>
      <c r="EN828" s="1058"/>
      <c r="EO828" s="1058"/>
      <c r="EP828" s="1058"/>
      <c r="EQ828" s="1058"/>
      <c r="ER828" s="1058"/>
      <c r="ES828" s="1058"/>
      <c r="ET828" s="1058"/>
      <c r="EU828" s="1058"/>
      <c r="EV828" s="1058"/>
      <c r="EW828" s="1058"/>
      <c r="EX828" s="1058"/>
      <c r="EY828" s="1058"/>
      <c r="EZ828" s="1058"/>
      <c r="FA828" s="1058"/>
      <c r="FB828" s="1058"/>
      <c r="FC828" s="1058"/>
      <c r="FD828" s="1058"/>
      <c r="FE828" s="1058"/>
      <c r="FF828" s="1058"/>
      <c r="FG828" s="1058"/>
      <c r="FH828" s="1058"/>
      <c r="FI828" s="1058"/>
      <c r="FJ828" s="1058"/>
      <c r="FK828" s="1058"/>
      <c r="FL828" s="1058"/>
      <c r="FM828" s="1058"/>
      <c r="FN828" s="1058"/>
      <c r="FO828" s="1058"/>
      <c r="FP828" s="1058"/>
      <c r="FQ828" s="1058"/>
      <c r="FR828" s="1058"/>
      <c r="FS828" s="1058"/>
      <c r="FT828" s="1058"/>
      <c r="FU828" s="1058"/>
      <c r="FV828" s="1058"/>
      <c r="FW828" s="1058"/>
      <c r="FX828" s="1058"/>
      <c r="FY828" s="1058"/>
      <c r="FZ828" s="1058"/>
      <c r="GA828" s="1058"/>
      <c r="GB828" s="1058"/>
      <c r="GC828" s="1058"/>
      <c r="GD828" s="1058"/>
      <c r="GE828" s="1058"/>
      <c r="GF828" s="1058"/>
      <c r="GG828" s="1058"/>
      <c r="GH828" s="1058"/>
      <c r="GI828" s="1058"/>
      <c r="GJ828" s="1058"/>
      <c r="GK828" s="1058"/>
      <c r="GL828" s="1058"/>
      <c r="GM828" s="1058"/>
      <c r="GN828" s="1058"/>
      <c r="GO828" s="1058"/>
      <c r="GP828" s="1058"/>
      <c r="GQ828" s="1058"/>
      <c r="GR828" s="1058"/>
      <c r="GS828" s="1058"/>
      <c r="GT828" s="1058"/>
      <c r="GU828" s="1058"/>
      <c r="GV828" s="1058"/>
      <c r="GW828" s="1058"/>
      <c r="GX828" s="1058"/>
      <c r="GY828" s="1058"/>
      <c r="GZ828" s="1058"/>
      <c r="HA828" s="1058"/>
      <c r="HB828" s="1058"/>
      <c r="HC828" s="1058"/>
      <c r="HD828" s="1058"/>
      <c r="HE828" s="1058"/>
      <c r="HF828" s="1058"/>
      <c r="HG828" s="1058"/>
      <c r="HH828" s="1058"/>
      <c r="HI828" s="1058"/>
      <c r="HJ828" s="1058"/>
      <c r="HK828" s="1058"/>
      <c r="HL828" s="1058"/>
      <c r="HM828" s="1058"/>
      <c r="HN828" s="1058"/>
      <c r="HO828" s="1058"/>
      <c r="HP828" s="1058"/>
      <c r="HQ828" s="1058"/>
      <c r="HR828" s="1058"/>
      <c r="HS828" s="1058"/>
      <c r="HT828" s="1058"/>
      <c r="HU828" s="1058"/>
      <c r="HV828" s="1058"/>
      <c r="HW828" s="1058"/>
      <c r="HX828" s="1058"/>
      <c r="HY828" s="1058"/>
      <c r="HZ828" s="1058"/>
      <c r="IA828" s="1058"/>
      <c r="IB828" s="1058"/>
      <c r="IC828" s="1058"/>
      <c r="ID828" s="1058"/>
      <c r="IE828" s="1058"/>
      <c r="IF828" s="1058"/>
      <c r="IG828" s="1058"/>
      <c r="IH828" s="1058"/>
      <c r="II828" s="1058"/>
      <c r="IJ828" s="1058"/>
      <c r="IK828" s="1058"/>
      <c r="IL828" s="1058"/>
      <c r="IM828" s="1058"/>
      <c r="IN828" s="1058"/>
      <c r="IO828" s="1058"/>
      <c r="IP828" s="1058"/>
      <c r="IQ828" s="1058"/>
      <c r="IR828" s="1058"/>
    </row>
    <row r="829" spans="1:252">
      <c r="A829" s="1066"/>
      <c r="B829" s="1067"/>
      <c r="C829" s="1067"/>
      <c r="D829" s="1068"/>
      <c r="E829" s="1068"/>
      <c r="F829" s="1515"/>
      <c r="G829" s="1058"/>
      <c r="H829" s="1058"/>
      <c r="I829" s="1058"/>
      <c r="J829" s="1058"/>
      <c r="K829" s="1058"/>
      <c r="L829" s="1058"/>
      <c r="M829" s="1058"/>
      <c r="N829" s="1058"/>
      <c r="O829" s="1058"/>
      <c r="P829" s="1058"/>
      <c r="Q829" s="1058"/>
      <c r="R829" s="1058"/>
      <c r="S829" s="1058"/>
      <c r="T829" s="1058"/>
      <c r="U829" s="1058"/>
      <c r="V829" s="1058"/>
      <c r="W829" s="1058"/>
      <c r="X829" s="1058"/>
      <c r="Y829" s="1058"/>
      <c r="Z829" s="1058"/>
      <c r="AA829" s="1058"/>
      <c r="AB829" s="1058"/>
      <c r="AC829" s="1058"/>
      <c r="AD829" s="1058"/>
      <c r="AE829" s="1058"/>
      <c r="AF829" s="1058"/>
      <c r="AG829" s="1058"/>
      <c r="AH829" s="1058"/>
      <c r="AI829" s="1058"/>
      <c r="AJ829" s="1058"/>
      <c r="AK829" s="1058"/>
      <c r="AL829" s="1058"/>
      <c r="AM829" s="1058"/>
      <c r="AN829" s="1058"/>
      <c r="AO829" s="1058"/>
      <c r="AP829" s="1058"/>
      <c r="AQ829" s="1058"/>
      <c r="AR829" s="1058"/>
      <c r="AS829" s="1058"/>
      <c r="AT829" s="1058"/>
      <c r="AU829" s="1058"/>
      <c r="AV829" s="1058"/>
      <c r="AW829" s="1058"/>
      <c r="AX829" s="1058"/>
      <c r="AY829" s="1058"/>
      <c r="AZ829" s="1058"/>
      <c r="BA829" s="1058"/>
      <c r="BB829" s="1058"/>
      <c r="BC829" s="1058"/>
      <c r="BD829" s="1058"/>
      <c r="BE829" s="1058"/>
      <c r="BF829" s="1058"/>
      <c r="BG829" s="1058"/>
      <c r="BH829" s="1058"/>
      <c r="BI829" s="1058"/>
      <c r="BJ829" s="1058"/>
      <c r="BK829" s="1058"/>
      <c r="BL829" s="1058"/>
      <c r="BM829" s="1058"/>
      <c r="BN829" s="1058"/>
      <c r="BO829" s="1058"/>
      <c r="BP829" s="1058"/>
      <c r="BQ829" s="1058"/>
      <c r="BR829" s="1058"/>
      <c r="BS829" s="1058"/>
      <c r="BT829" s="1058"/>
      <c r="BU829" s="1058"/>
      <c r="BV829" s="1058"/>
      <c r="BW829" s="1058"/>
      <c r="BX829" s="1058"/>
      <c r="BY829" s="1058"/>
      <c r="BZ829" s="1058"/>
      <c r="CA829" s="1058"/>
      <c r="CB829" s="1058"/>
      <c r="CC829" s="1058"/>
      <c r="CD829" s="1058"/>
      <c r="CE829" s="1058"/>
      <c r="CF829" s="1058"/>
      <c r="CG829" s="1058"/>
      <c r="CH829" s="1058"/>
      <c r="CI829" s="1058"/>
      <c r="CJ829" s="1058"/>
      <c r="CK829" s="1058"/>
      <c r="CL829" s="1058"/>
      <c r="CM829" s="1058"/>
      <c r="CN829" s="1058"/>
      <c r="CO829" s="1058"/>
      <c r="CP829" s="1058"/>
      <c r="CQ829" s="1058"/>
      <c r="CR829" s="1058"/>
      <c r="CS829" s="1058"/>
      <c r="CT829" s="1058"/>
      <c r="CU829" s="1058"/>
      <c r="CV829" s="1058"/>
      <c r="CW829" s="1058"/>
      <c r="CX829" s="1058"/>
      <c r="CY829" s="1058"/>
      <c r="CZ829" s="1058"/>
      <c r="DA829" s="1058"/>
      <c r="DB829" s="1058"/>
      <c r="DC829" s="1058"/>
      <c r="DD829" s="1058"/>
      <c r="DE829" s="1058"/>
      <c r="DF829" s="1058"/>
      <c r="DG829" s="1058"/>
      <c r="DH829" s="1058"/>
      <c r="DI829" s="1058"/>
      <c r="DJ829" s="1058"/>
      <c r="DK829" s="1058"/>
      <c r="DL829" s="1058"/>
      <c r="DM829" s="1058"/>
      <c r="DN829" s="1058"/>
      <c r="DO829" s="1058"/>
      <c r="DP829" s="1058"/>
      <c r="DQ829" s="1058"/>
      <c r="DR829" s="1058"/>
      <c r="DS829" s="1058"/>
      <c r="DT829" s="1058"/>
      <c r="DU829" s="1058"/>
      <c r="DV829" s="1058"/>
      <c r="DW829" s="1058"/>
      <c r="DX829" s="1058"/>
      <c r="DY829" s="1058"/>
      <c r="DZ829" s="1058"/>
      <c r="EA829" s="1058"/>
      <c r="EB829" s="1058"/>
      <c r="EC829" s="1058"/>
      <c r="ED829" s="1058"/>
      <c r="EE829" s="1058"/>
      <c r="EF829" s="1058"/>
      <c r="EG829" s="1058"/>
      <c r="EH829" s="1058"/>
      <c r="EI829" s="1058"/>
      <c r="EJ829" s="1058"/>
      <c r="EK829" s="1058"/>
      <c r="EL829" s="1058"/>
      <c r="EM829" s="1058"/>
      <c r="EN829" s="1058"/>
      <c r="EO829" s="1058"/>
      <c r="EP829" s="1058"/>
      <c r="EQ829" s="1058"/>
      <c r="ER829" s="1058"/>
      <c r="ES829" s="1058"/>
      <c r="ET829" s="1058"/>
      <c r="EU829" s="1058"/>
      <c r="EV829" s="1058"/>
      <c r="EW829" s="1058"/>
      <c r="EX829" s="1058"/>
      <c r="EY829" s="1058"/>
      <c r="EZ829" s="1058"/>
      <c r="FA829" s="1058"/>
      <c r="FB829" s="1058"/>
      <c r="FC829" s="1058"/>
      <c r="FD829" s="1058"/>
      <c r="FE829" s="1058"/>
      <c r="FF829" s="1058"/>
      <c r="FG829" s="1058"/>
      <c r="FH829" s="1058"/>
      <c r="FI829" s="1058"/>
      <c r="FJ829" s="1058"/>
      <c r="FK829" s="1058"/>
      <c r="FL829" s="1058"/>
      <c r="FM829" s="1058"/>
      <c r="FN829" s="1058"/>
      <c r="FO829" s="1058"/>
      <c r="FP829" s="1058"/>
      <c r="FQ829" s="1058"/>
      <c r="FR829" s="1058"/>
      <c r="FS829" s="1058"/>
      <c r="FT829" s="1058"/>
      <c r="FU829" s="1058"/>
      <c r="FV829" s="1058"/>
      <c r="FW829" s="1058"/>
      <c r="FX829" s="1058"/>
      <c r="FY829" s="1058"/>
      <c r="FZ829" s="1058"/>
      <c r="GA829" s="1058"/>
      <c r="GB829" s="1058"/>
      <c r="GC829" s="1058"/>
      <c r="GD829" s="1058"/>
      <c r="GE829" s="1058"/>
      <c r="GF829" s="1058"/>
      <c r="GG829" s="1058"/>
      <c r="GH829" s="1058"/>
      <c r="GI829" s="1058"/>
      <c r="GJ829" s="1058"/>
      <c r="GK829" s="1058"/>
      <c r="GL829" s="1058"/>
      <c r="GM829" s="1058"/>
      <c r="GN829" s="1058"/>
      <c r="GO829" s="1058"/>
      <c r="GP829" s="1058"/>
      <c r="GQ829" s="1058"/>
      <c r="GR829" s="1058"/>
      <c r="GS829" s="1058"/>
      <c r="GT829" s="1058"/>
      <c r="GU829" s="1058"/>
      <c r="GV829" s="1058"/>
      <c r="GW829" s="1058"/>
      <c r="GX829" s="1058"/>
      <c r="GY829" s="1058"/>
      <c r="GZ829" s="1058"/>
      <c r="HA829" s="1058"/>
      <c r="HB829" s="1058"/>
      <c r="HC829" s="1058"/>
      <c r="HD829" s="1058"/>
      <c r="HE829" s="1058"/>
      <c r="HF829" s="1058"/>
      <c r="HG829" s="1058"/>
      <c r="HH829" s="1058"/>
      <c r="HI829" s="1058"/>
      <c r="HJ829" s="1058"/>
      <c r="HK829" s="1058"/>
      <c r="HL829" s="1058"/>
      <c r="HM829" s="1058"/>
      <c r="HN829" s="1058"/>
      <c r="HO829" s="1058"/>
      <c r="HP829" s="1058"/>
      <c r="HQ829" s="1058"/>
      <c r="HR829" s="1058"/>
      <c r="HS829" s="1058"/>
      <c r="HT829" s="1058"/>
      <c r="HU829" s="1058"/>
      <c r="HV829" s="1058"/>
      <c r="HW829" s="1058"/>
      <c r="HX829" s="1058"/>
      <c r="HY829" s="1058"/>
      <c r="HZ829" s="1058"/>
      <c r="IA829" s="1058"/>
      <c r="IB829" s="1058"/>
      <c r="IC829" s="1058"/>
      <c r="ID829" s="1058"/>
      <c r="IE829" s="1058"/>
      <c r="IF829" s="1058"/>
      <c r="IG829" s="1058"/>
      <c r="IH829" s="1058"/>
      <c r="II829" s="1058"/>
      <c r="IJ829" s="1058"/>
      <c r="IK829" s="1058"/>
      <c r="IL829" s="1058"/>
      <c r="IM829" s="1058"/>
      <c r="IN829" s="1058"/>
      <c r="IO829" s="1058"/>
      <c r="IP829" s="1058"/>
      <c r="IQ829" s="1058"/>
      <c r="IR829" s="1058"/>
    </row>
    <row r="830" spans="1:252">
      <c r="A830" s="1066"/>
      <c r="B830" s="1067"/>
      <c r="C830" s="1067"/>
      <c r="D830" s="1068"/>
      <c r="E830" s="1068"/>
      <c r="F830" s="1515"/>
      <c r="G830" s="1058"/>
      <c r="H830" s="1058"/>
      <c r="I830" s="1058"/>
      <c r="J830" s="1058"/>
      <c r="K830" s="1058"/>
      <c r="L830" s="1058"/>
      <c r="M830" s="1058"/>
      <c r="N830" s="1058"/>
      <c r="O830" s="1058"/>
      <c r="P830" s="1058"/>
      <c r="Q830" s="1058"/>
      <c r="R830" s="1058"/>
      <c r="S830" s="1058"/>
      <c r="T830" s="1058"/>
      <c r="U830" s="1058"/>
      <c r="V830" s="1058"/>
      <c r="W830" s="1058"/>
      <c r="X830" s="1058"/>
      <c r="Y830" s="1058"/>
      <c r="Z830" s="1058"/>
      <c r="AA830" s="1058"/>
      <c r="AB830" s="1058"/>
      <c r="AC830" s="1058"/>
      <c r="AD830" s="1058"/>
      <c r="AE830" s="1058"/>
      <c r="AF830" s="1058"/>
      <c r="AG830" s="1058"/>
      <c r="AH830" s="1058"/>
      <c r="AI830" s="1058"/>
      <c r="AJ830" s="1058"/>
      <c r="AK830" s="1058"/>
      <c r="AL830" s="1058"/>
      <c r="AM830" s="1058"/>
      <c r="AN830" s="1058"/>
      <c r="AO830" s="1058"/>
      <c r="AP830" s="1058"/>
      <c r="AQ830" s="1058"/>
      <c r="AR830" s="1058"/>
      <c r="AS830" s="1058"/>
      <c r="AT830" s="1058"/>
      <c r="AU830" s="1058"/>
      <c r="AV830" s="1058"/>
      <c r="AW830" s="1058"/>
      <c r="AX830" s="1058"/>
      <c r="AY830" s="1058"/>
      <c r="AZ830" s="1058"/>
      <c r="BA830" s="1058"/>
      <c r="BB830" s="1058"/>
      <c r="BC830" s="1058"/>
      <c r="BD830" s="1058"/>
      <c r="BE830" s="1058"/>
      <c r="BF830" s="1058"/>
      <c r="BG830" s="1058"/>
      <c r="BH830" s="1058"/>
      <c r="BI830" s="1058"/>
      <c r="BJ830" s="1058"/>
      <c r="BK830" s="1058"/>
      <c r="BL830" s="1058"/>
      <c r="BM830" s="1058"/>
      <c r="BN830" s="1058"/>
      <c r="BO830" s="1058"/>
      <c r="BP830" s="1058"/>
      <c r="BQ830" s="1058"/>
      <c r="BR830" s="1058"/>
      <c r="BS830" s="1058"/>
      <c r="BT830" s="1058"/>
      <c r="BU830" s="1058"/>
      <c r="BV830" s="1058"/>
      <c r="BW830" s="1058"/>
      <c r="BX830" s="1058"/>
      <c r="BY830" s="1058"/>
      <c r="BZ830" s="1058"/>
      <c r="CA830" s="1058"/>
      <c r="CB830" s="1058"/>
      <c r="CC830" s="1058"/>
      <c r="CD830" s="1058"/>
      <c r="CE830" s="1058"/>
      <c r="CF830" s="1058"/>
      <c r="CG830" s="1058"/>
      <c r="CH830" s="1058"/>
      <c r="CI830" s="1058"/>
      <c r="CJ830" s="1058"/>
      <c r="CK830" s="1058"/>
      <c r="CL830" s="1058"/>
      <c r="CM830" s="1058"/>
      <c r="CN830" s="1058"/>
      <c r="CO830" s="1058"/>
      <c r="CP830" s="1058"/>
      <c r="CQ830" s="1058"/>
      <c r="CR830" s="1058"/>
      <c r="CS830" s="1058"/>
      <c r="CT830" s="1058"/>
      <c r="CU830" s="1058"/>
      <c r="CV830" s="1058"/>
      <c r="CW830" s="1058"/>
      <c r="CX830" s="1058"/>
      <c r="CY830" s="1058"/>
      <c r="CZ830" s="1058"/>
      <c r="DA830" s="1058"/>
      <c r="DB830" s="1058"/>
      <c r="DC830" s="1058"/>
      <c r="DD830" s="1058"/>
      <c r="DE830" s="1058"/>
      <c r="DF830" s="1058"/>
      <c r="DG830" s="1058"/>
      <c r="DH830" s="1058"/>
      <c r="DI830" s="1058"/>
      <c r="DJ830" s="1058"/>
      <c r="DK830" s="1058"/>
      <c r="DL830" s="1058"/>
      <c r="DM830" s="1058"/>
      <c r="DN830" s="1058"/>
      <c r="DO830" s="1058"/>
      <c r="DP830" s="1058"/>
      <c r="DQ830" s="1058"/>
      <c r="DR830" s="1058"/>
      <c r="DS830" s="1058"/>
      <c r="DT830" s="1058"/>
      <c r="DU830" s="1058"/>
      <c r="DV830" s="1058"/>
      <c r="DW830" s="1058"/>
      <c r="DX830" s="1058"/>
      <c r="DY830" s="1058"/>
      <c r="DZ830" s="1058"/>
      <c r="EA830" s="1058"/>
      <c r="EB830" s="1058"/>
      <c r="EC830" s="1058"/>
      <c r="ED830" s="1058"/>
      <c r="EE830" s="1058"/>
      <c r="EF830" s="1058"/>
      <c r="EG830" s="1058"/>
      <c r="EH830" s="1058"/>
      <c r="EI830" s="1058"/>
      <c r="EJ830" s="1058"/>
      <c r="EK830" s="1058"/>
      <c r="EL830" s="1058"/>
      <c r="EM830" s="1058"/>
      <c r="EN830" s="1058"/>
      <c r="EO830" s="1058"/>
      <c r="EP830" s="1058"/>
      <c r="EQ830" s="1058"/>
      <c r="ER830" s="1058"/>
      <c r="ES830" s="1058"/>
      <c r="ET830" s="1058"/>
      <c r="EU830" s="1058"/>
      <c r="EV830" s="1058"/>
      <c r="EW830" s="1058"/>
      <c r="EX830" s="1058"/>
      <c r="EY830" s="1058"/>
      <c r="EZ830" s="1058"/>
      <c r="FA830" s="1058"/>
      <c r="FB830" s="1058"/>
      <c r="FC830" s="1058"/>
      <c r="FD830" s="1058"/>
      <c r="FE830" s="1058"/>
      <c r="FF830" s="1058"/>
      <c r="FG830" s="1058"/>
      <c r="FH830" s="1058"/>
      <c r="FI830" s="1058"/>
      <c r="FJ830" s="1058"/>
      <c r="FK830" s="1058"/>
      <c r="FL830" s="1058"/>
      <c r="FM830" s="1058"/>
      <c r="FN830" s="1058"/>
      <c r="FO830" s="1058"/>
      <c r="FP830" s="1058"/>
      <c r="FQ830" s="1058"/>
      <c r="FR830" s="1058"/>
      <c r="FS830" s="1058"/>
      <c r="FT830" s="1058"/>
      <c r="FU830" s="1058"/>
      <c r="FV830" s="1058"/>
      <c r="FW830" s="1058"/>
      <c r="FX830" s="1058"/>
      <c r="FY830" s="1058"/>
      <c r="FZ830" s="1058"/>
      <c r="GA830" s="1058"/>
      <c r="GB830" s="1058"/>
      <c r="GC830" s="1058"/>
      <c r="GD830" s="1058"/>
      <c r="GE830" s="1058"/>
      <c r="GF830" s="1058"/>
      <c r="GG830" s="1058"/>
      <c r="GH830" s="1058"/>
      <c r="GI830" s="1058"/>
      <c r="GJ830" s="1058"/>
      <c r="GK830" s="1058"/>
      <c r="GL830" s="1058"/>
      <c r="GM830" s="1058"/>
      <c r="GN830" s="1058"/>
      <c r="GO830" s="1058"/>
      <c r="GP830" s="1058"/>
      <c r="GQ830" s="1058"/>
      <c r="GR830" s="1058"/>
      <c r="GS830" s="1058"/>
      <c r="GT830" s="1058"/>
      <c r="GU830" s="1058"/>
      <c r="GV830" s="1058"/>
      <c r="GW830" s="1058"/>
      <c r="GX830" s="1058"/>
      <c r="GY830" s="1058"/>
      <c r="GZ830" s="1058"/>
      <c r="HA830" s="1058"/>
      <c r="HB830" s="1058"/>
      <c r="HC830" s="1058"/>
      <c r="HD830" s="1058"/>
      <c r="HE830" s="1058"/>
      <c r="HF830" s="1058"/>
      <c r="HG830" s="1058"/>
      <c r="HH830" s="1058"/>
      <c r="HI830" s="1058"/>
      <c r="HJ830" s="1058"/>
      <c r="HK830" s="1058"/>
      <c r="HL830" s="1058"/>
      <c r="HM830" s="1058"/>
      <c r="HN830" s="1058"/>
      <c r="HO830" s="1058"/>
      <c r="HP830" s="1058"/>
      <c r="HQ830" s="1058"/>
      <c r="HR830" s="1058"/>
      <c r="HS830" s="1058"/>
      <c r="HT830" s="1058"/>
      <c r="HU830" s="1058"/>
      <c r="HV830" s="1058"/>
      <c r="HW830" s="1058"/>
      <c r="HX830" s="1058"/>
      <c r="HY830" s="1058"/>
      <c r="HZ830" s="1058"/>
      <c r="IA830" s="1058"/>
      <c r="IB830" s="1058"/>
      <c r="IC830" s="1058"/>
      <c r="ID830" s="1058"/>
      <c r="IE830" s="1058"/>
      <c r="IF830" s="1058"/>
      <c r="IG830" s="1058"/>
      <c r="IH830" s="1058"/>
      <c r="II830" s="1058"/>
      <c r="IJ830" s="1058"/>
      <c r="IK830" s="1058"/>
      <c r="IL830" s="1058"/>
      <c r="IM830" s="1058"/>
      <c r="IN830" s="1058"/>
      <c r="IO830" s="1058"/>
      <c r="IP830" s="1058"/>
      <c r="IQ830" s="1058"/>
      <c r="IR830" s="1058"/>
    </row>
    <row r="831" spans="1:252">
      <c r="A831" s="1493" t="s">
        <v>1909</v>
      </c>
      <c r="B831" s="1494" t="s">
        <v>860</v>
      </c>
      <c r="F831" s="1515"/>
      <c r="G831" s="1058"/>
      <c r="H831" s="1058"/>
      <c r="I831" s="1058"/>
      <c r="J831" s="1058"/>
      <c r="K831" s="1058"/>
      <c r="L831" s="1058"/>
      <c r="M831" s="1058"/>
      <c r="N831" s="1058"/>
      <c r="O831" s="1058"/>
      <c r="P831" s="1058"/>
      <c r="Q831" s="1058"/>
      <c r="R831" s="1058"/>
      <c r="S831" s="1058"/>
      <c r="T831" s="1058"/>
      <c r="U831" s="1058"/>
      <c r="V831" s="1058"/>
      <c r="W831" s="1058"/>
      <c r="X831" s="1058"/>
      <c r="Y831" s="1058"/>
      <c r="Z831" s="1058"/>
      <c r="AA831" s="1058"/>
      <c r="AB831" s="1058"/>
      <c r="AC831" s="1058"/>
      <c r="AD831" s="1058"/>
      <c r="AE831" s="1058"/>
      <c r="AF831" s="1058"/>
      <c r="AG831" s="1058"/>
      <c r="AH831" s="1058"/>
      <c r="AI831" s="1058"/>
      <c r="AJ831" s="1058"/>
      <c r="AK831" s="1058"/>
      <c r="AL831" s="1058"/>
      <c r="AM831" s="1058"/>
      <c r="AN831" s="1058"/>
      <c r="AO831" s="1058"/>
      <c r="AP831" s="1058"/>
      <c r="AQ831" s="1058"/>
      <c r="AR831" s="1058"/>
      <c r="AS831" s="1058"/>
      <c r="AT831" s="1058"/>
      <c r="AU831" s="1058"/>
      <c r="AV831" s="1058"/>
      <c r="AW831" s="1058"/>
      <c r="AX831" s="1058"/>
      <c r="AY831" s="1058"/>
      <c r="AZ831" s="1058"/>
      <c r="BA831" s="1058"/>
      <c r="BB831" s="1058"/>
      <c r="BC831" s="1058"/>
      <c r="BD831" s="1058"/>
      <c r="BE831" s="1058"/>
      <c r="BF831" s="1058"/>
      <c r="BG831" s="1058"/>
      <c r="BH831" s="1058"/>
      <c r="BI831" s="1058"/>
      <c r="BJ831" s="1058"/>
      <c r="BK831" s="1058"/>
      <c r="BL831" s="1058"/>
      <c r="BM831" s="1058"/>
      <c r="BN831" s="1058"/>
      <c r="BO831" s="1058"/>
      <c r="BP831" s="1058"/>
      <c r="BQ831" s="1058"/>
      <c r="BR831" s="1058"/>
      <c r="BS831" s="1058"/>
      <c r="BT831" s="1058"/>
      <c r="BU831" s="1058"/>
      <c r="BV831" s="1058"/>
      <c r="BW831" s="1058"/>
      <c r="BX831" s="1058"/>
      <c r="BY831" s="1058"/>
      <c r="BZ831" s="1058"/>
      <c r="CA831" s="1058"/>
      <c r="CB831" s="1058"/>
      <c r="CC831" s="1058"/>
      <c r="CD831" s="1058"/>
      <c r="CE831" s="1058"/>
      <c r="CF831" s="1058"/>
      <c r="CG831" s="1058"/>
      <c r="CH831" s="1058"/>
      <c r="CI831" s="1058"/>
      <c r="CJ831" s="1058"/>
      <c r="CK831" s="1058"/>
      <c r="CL831" s="1058"/>
      <c r="CM831" s="1058"/>
      <c r="CN831" s="1058"/>
      <c r="CO831" s="1058"/>
      <c r="CP831" s="1058"/>
      <c r="CQ831" s="1058"/>
      <c r="CR831" s="1058"/>
      <c r="CS831" s="1058"/>
      <c r="CT831" s="1058"/>
      <c r="CU831" s="1058"/>
      <c r="CV831" s="1058"/>
      <c r="CW831" s="1058"/>
      <c r="CX831" s="1058"/>
      <c r="CY831" s="1058"/>
      <c r="CZ831" s="1058"/>
      <c r="DA831" s="1058"/>
      <c r="DB831" s="1058"/>
      <c r="DC831" s="1058"/>
      <c r="DD831" s="1058"/>
      <c r="DE831" s="1058"/>
      <c r="DF831" s="1058"/>
      <c r="DG831" s="1058"/>
      <c r="DH831" s="1058"/>
      <c r="DI831" s="1058"/>
      <c r="DJ831" s="1058"/>
      <c r="DK831" s="1058"/>
      <c r="DL831" s="1058"/>
      <c r="DM831" s="1058"/>
      <c r="DN831" s="1058"/>
      <c r="DO831" s="1058"/>
      <c r="DP831" s="1058"/>
      <c r="DQ831" s="1058"/>
      <c r="DR831" s="1058"/>
      <c r="DS831" s="1058"/>
      <c r="DT831" s="1058"/>
      <c r="DU831" s="1058"/>
      <c r="DV831" s="1058"/>
      <c r="DW831" s="1058"/>
      <c r="DX831" s="1058"/>
      <c r="DY831" s="1058"/>
      <c r="DZ831" s="1058"/>
      <c r="EA831" s="1058"/>
      <c r="EB831" s="1058"/>
      <c r="EC831" s="1058"/>
      <c r="ED831" s="1058"/>
      <c r="EE831" s="1058"/>
      <c r="EF831" s="1058"/>
      <c r="EG831" s="1058"/>
      <c r="EH831" s="1058"/>
      <c r="EI831" s="1058"/>
      <c r="EJ831" s="1058"/>
      <c r="EK831" s="1058"/>
      <c r="EL831" s="1058"/>
      <c r="EM831" s="1058"/>
      <c r="EN831" s="1058"/>
      <c r="EO831" s="1058"/>
      <c r="EP831" s="1058"/>
      <c r="EQ831" s="1058"/>
      <c r="ER831" s="1058"/>
      <c r="ES831" s="1058"/>
      <c r="ET831" s="1058"/>
      <c r="EU831" s="1058"/>
      <c r="EV831" s="1058"/>
      <c r="EW831" s="1058"/>
      <c r="EX831" s="1058"/>
      <c r="EY831" s="1058"/>
      <c r="EZ831" s="1058"/>
      <c r="FA831" s="1058"/>
      <c r="FB831" s="1058"/>
      <c r="FC831" s="1058"/>
      <c r="FD831" s="1058"/>
      <c r="FE831" s="1058"/>
      <c r="FF831" s="1058"/>
      <c r="FG831" s="1058"/>
      <c r="FH831" s="1058"/>
      <c r="FI831" s="1058"/>
      <c r="FJ831" s="1058"/>
      <c r="FK831" s="1058"/>
      <c r="FL831" s="1058"/>
      <c r="FM831" s="1058"/>
      <c r="FN831" s="1058"/>
      <c r="FO831" s="1058"/>
      <c r="FP831" s="1058"/>
      <c r="FQ831" s="1058"/>
      <c r="FR831" s="1058"/>
      <c r="FS831" s="1058"/>
      <c r="FT831" s="1058"/>
      <c r="FU831" s="1058"/>
      <c r="FV831" s="1058"/>
      <c r="FW831" s="1058"/>
      <c r="FX831" s="1058"/>
      <c r="FY831" s="1058"/>
      <c r="FZ831" s="1058"/>
      <c r="GA831" s="1058"/>
      <c r="GB831" s="1058"/>
      <c r="GC831" s="1058"/>
      <c r="GD831" s="1058"/>
      <c r="GE831" s="1058"/>
      <c r="GF831" s="1058"/>
      <c r="GG831" s="1058"/>
      <c r="GH831" s="1058"/>
      <c r="GI831" s="1058"/>
      <c r="GJ831" s="1058"/>
      <c r="GK831" s="1058"/>
      <c r="GL831" s="1058"/>
      <c r="GM831" s="1058"/>
      <c r="GN831" s="1058"/>
      <c r="GO831" s="1058"/>
      <c r="GP831" s="1058"/>
      <c r="GQ831" s="1058"/>
      <c r="GR831" s="1058"/>
      <c r="GS831" s="1058"/>
      <c r="GT831" s="1058"/>
      <c r="GU831" s="1058"/>
      <c r="GV831" s="1058"/>
      <c r="GW831" s="1058"/>
      <c r="GX831" s="1058"/>
      <c r="GY831" s="1058"/>
      <c r="GZ831" s="1058"/>
      <c r="HA831" s="1058"/>
      <c r="HB831" s="1058"/>
      <c r="HC831" s="1058"/>
      <c r="HD831" s="1058"/>
      <c r="HE831" s="1058"/>
      <c r="HF831" s="1058"/>
      <c r="HG831" s="1058"/>
      <c r="HH831" s="1058"/>
      <c r="HI831" s="1058"/>
      <c r="HJ831" s="1058"/>
      <c r="HK831" s="1058"/>
      <c r="HL831" s="1058"/>
      <c r="HM831" s="1058"/>
      <c r="HN831" s="1058"/>
      <c r="HO831" s="1058"/>
      <c r="HP831" s="1058"/>
      <c r="HQ831" s="1058"/>
      <c r="HR831" s="1058"/>
      <c r="HS831" s="1058"/>
      <c r="HT831" s="1058"/>
      <c r="HU831" s="1058"/>
      <c r="HV831" s="1058"/>
      <c r="HW831" s="1058"/>
      <c r="HX831" s="1058"/>
      <c r="HY831" s="1058"/>
      <c r="HZ831" s="1058"/>
      <c r="IA831" s="1058"/>
      <c r="IB831" s="1058"/>
      <c r="IC831" s="1058"/>
      <c r="ID831" s="1058"/>
      <c r="IE831" s="1058"/>
      <c r="IF831" s="1058"/>
      <c r="IG831" s="1058"/>
      <c r="IH831" s="1058"/>
      <c r="II831" s="1058"/>
      <c r="IJ831" s="1058"/>
      <c r="IK831" s="1058"/>
      <c r="IL831" s="1058"/>
      <c r="IM831" s="1058"/>
      <c r="IN831" s="1058"/>
      <c r="IO831" s="1058"/>
      <c r="IP831" s="1058"/>
      <c r="IQ831" s="1058"/>
      <c r="IR831" s="1058"/>
    </row>
    <row r="832" spans="1:252">
      <c r="A832" s="1495"/>
      <c r="B832" s="1496"/>
      <c r="C832" s="1497"/>
      <c r="D832" s="1498"/>
      <c r="E832" s="1183"/>
      <c r="F832" s="1515"/>
      <c r="G832" s="1058"/>
      <c r="H832" s="1058"/>
      <c r="I832" s="1058"/>
      <c r="J832" s="1058"/>
      <c r="K832" s="1058"/>
      <c r="L832" s="1058"/>
      <c r="M832" s="1058"/>
      <c r="N832" s="1058"/>
      <c r="O832" s="1058"/>
      <c r="P832" s="1058"/>
      <c r="Q832" s="1058"/>
      <c r="R832" s="1058"/>
      <c r="S832" s="1058"/>
      <c r="T832" s="1058"/>
      <c r="U832" s="1058"/>
      <c r="V832" s="1058"/>
      <c r="W832" s="1058"/>
      <c r="X832" s="1058"/>
      <c r="Y832" s="1058"/>
      <c r="Z832" s="1058"/>
      <c r="AA832" s="1058"/>
      <c r="AB832" s="1058"/>
      <c r="AC832" s="1058"/>
      <c r="AD832" s="1058"/>
      <c r="AE832" s="1058"/>
      <c r="AF832" s="1058"/>
      <c r="AG832" s="1058"/>
      <c r="AH832" s="1058"/>
      <c r="AI832" s="1058"/>
      <c r="AJ832" s="1058"/>
      <c r="AK832" s="1058"/>
      <c r="AL832" s="1058"/>
      <c r="AM832" s="1058"/>
      <c r="AN832" s="1058"/>
      <c r="AO832" s="1058"/>
      <c r="AP832" s="1058"/>
      <c r="AQ832" s="1058"/>
      <c r="AR832" s="1058"/>
      <c r="AS832" s="1058"/>
      <c r="AT832" s="1058"/>
      <c r="AU832" s="1058"/>
      <c r="AV832" s="1058"/>
      <c r="AW832" s="1058"/>
      <c r="AX832" s="1058"/>
      <c r="AY832" s="1058"/>
      <c r="AZ832" s="1058"/>
      <c r="BA832" s="1058"/>
      <c r="BB832" s="1058"/>
      <c r="BC832" s="1058"/>
      <c r="BD832" s="1058"/>
      <c r="BE832" s="1058"/>
      <c r="BF832" s="1058"/>
      <c r="BG832" s="1058"/>
      <c r="BH832" s="1058"/>
      <c r="BI832" s="1058"/>
      <c r="BJ832" s="1058"/>
      <c r="BK832" s="1058"/>
      <c r="BL832" s="1058"/>
      <c r="BM832" s="1058"/>
      <c r="BN832" s="1058"/>
      <c r="BO832" s="1058"/>
      <c r="BP832" s="1058"/>
      <c r="BQ832" s="1058"/>
      <c r="BR832" s="1058"/>
      <c r="BS832" s="1058"/>
      <c r="BT832" s="1058"/>
      <c r="BU832" s="1058"/>
      <c r="BV832" s="1058"/>
      <c r="BW832" s="1058"/>
      <c r="BX832" s="1058"/>
      <c r="BY832" s="1058"/>
      <c r="BZ832" s="1058"/>
      <c r="CA832" s="1058"/>
      <c r="CB832" s="1058"/>
      <c r="CC832" s="1058"/>
      <c r="CD832" s="1058"/>
      <c r="CE832" s="1058"/>
      <c r="CF832" s="1058"/>
      <c r="CG832" s="1058"/>
      <c r="CH832" s="1058"/>
      <c r="CI832" s="1058"/>
      <c r="CJ832" s="1058"/>
      <c r="CK832" s="1058"/>
      <c r="CL832" s="1058"/>
      <c r="CM832" s="1058"/>
      <c r="CN832" s="1058"/>
      <c r="CO832" s="1058"/>
      <c r="CP832" s="1058"/>
      <c r="CQ832" s="1058"/>
      <c r="CR832" s="1058"/>
      <c r="CS832" s="1058"/>
      <c r="CT832" s="1058"/>
      <c r="CU832" s="1058"/>
      <c r="CV832" s="1058"/>
      <c r="CW832" s="1058"/>
      <c r="CX832" s="1058"/>
      <c r="CY832" s="1058"/>
      <c r="CZ832" s="1058"/>
      <c r="DA832" s="1058"/>
      <c r="DB832" s="1058"/>
      <c r="DC832" s="1058"/>
      <c r="DD832" s="1058"/>
      <c r="DE832" s="1058"/>
      <c r="DF832" s="1058"/>
      <c r="DG832" s="1058"/>
      <c r="DH832" s="1058"/>
      <c r="DI832" s="1058"/>
      <c r="DJ832" s="1058"/>
      <c r="DK832" s="1058"/>
      <c r="DL832" s="1058"/>
      <c r="DM832" s="1058"/>
      <c r="DN832" s="1058"/>
      <c r="DO832" s="1058"/>
      <c r="DP832" s="1058"/>
      <c r="DQ832" s="1058"/>
      <c r="DR832" s="1058"/>
      <c r="DS832" s="1058"/>
      <c r="DT832" s="1058"/>
      <c r="DU832" s="1058"/>
      <c r="DV832" s="1058"/>
      <c r="DW832" s="1058"/>
      <c r="DX832" s="1058"/>
      <c r="DY832" s="1058"/>
      <c r="DZ832" s="1058"/>
      <c r="EA832" s="1058"/>
      <c r="EB832" s="1058"/>
      <c r="EC832" s="1058"/>
      <c r="ED832" s="1058"/>
      <c r="EE832" s="1058"/>
      <c r="EF832" s="1058"/>
      <c r="EG832" s="1058"/>
      <c r="EH832" s="1058"/>
      <c r="EI832" s="1058"/>
      <c r="EJ832" s="1058"/>
      <c r="EK832" s="1058"/>
      <c r="EL832" s="1058"/>
      <c r="EM832" s="1058"/>
      <c r="EN832" s="1058"/>
      <c r="EO832" s="1058"/>
      <c r="EP832" s="1058"/>
      <c r="EQ832" s="1058"/>
      <c r="ER832" s="1058"/>
      <c r="ES832" s="1058"/>
      <c r="ET832" s="1058"/>
      <c r="EU832" s="1058"/>
      <c r="EV832" s="1058"/>
      <c r="EW832" s="1058"/>
      <c r="EX832" s="1058"/>
      <c r="EY832" s="1058"/>
      <c r="EZ832" s="1058"/>
      <c r="FA832" s="1058"/>
      <c r="FB832" s="1058"/>
      <c r="FC832" s="1058"/>
      <c r="FD832" s="1058"/>
      <c r="FE832" s="1058"/>
      <c r="FF832" s="1058"/>
      <c r="FG832" s="1058"/>
      <c r="FH832" s="1058"/>
      <c r="FI832" s="1058"/>
      <c r="FJ832" s="1058"/>
      <c r="FK832" s="1058"/>
      <c r="FL832" s="1058"/>
      <c r="FM832" s="1058"/>
      <c r="FN832" s="1058"/>
      <c r="FO832" s="1058"/>
      <c r="FP832" s="1058"/>
      <c r="FQ832" s="1058"/>
      <c r="FR832" s="1058"/>
      <c r="FS832" s="1058"/>
      <c r="FT832" s="1058"/>
      <c r="FU832" s="1058"/>
      <c r="FV832" s="1058"/>
      <c r="FW832" s="1058"/>
      <c r="FX832" s="1058"/>
      <c r="FY832" s="1058"/>
      <c r="FZ832" s="1058"/>
      <c r="GA832" s="1058"/>
      <c r="GB832" s="1058"/>
      <c r="GC832" s="1058"/>
      <c r="GD832" s="1058"/>
      <c r="GE832" s="1058"/>
      <c r="GF832" s="1058"/>
      <c r="GG832" s="1058"/>
      <c r="GH832" s="1058"/>
      <c r="GI832" s="1058"/>
      <c r="GJ832" s="1058"/>
      <c r="GK832" s="1058"/>
      <c r="GL832" s="1058"/>
      <c r="GM832" s="1058"/>
      <c r="GN832" s="1058"/>
      <c r="GO832" s="1058"/>
      <c r="GP832" s="1058"/>
      <c r="GQ832" s="1058"/>
      <c r="GR832" s="1058"/>
      <c r="GS832" s="1058"/>
      <c r="GT832" s="1058"/>
      <c r="GU832" s="1058"/>
      <c r="GV832" s="1058"/>
      <c r="GW832" s="1058"/>
      <c r="GX832" s="1058"/>
      <c r="GY832" s="1058"/>
      <c r="GZ832" s="1058"/>
      <c r="HA832" s="1058"/>
      <c r="HB832" s="1058"/>
      <c r="HC832" s="1058"/>
      <c r="HD832" s="1058"/>
      <c r="HE832" s="1058"/>
      <c r="HF832" s="1058"/>
      <c r="HG832" s="1058"/>
      <c r="HH832" s="1058"/>
      <c r="HI832" s="1058"/>
      <c r="HJ832" s="1058"/>
      <c r="HK832" s="1058"/>
      <c r="HL832" s="1058"/>
      <c r="HM832" s="1058"/>
      <c r="HN832" s="1058"/>
      <c r="HO832" s="1058"/>
      <c r="HP832" s="1058"/>
      <c r="HQ832" s="1058"/>
      <c r="HR832" s="1058"/>
      <c r="HS832" s="1058"/>
      <c r="HT832" s="1058"/>
      <c r="HU832" s="1058"/>
      <c r="HV832" s="1058"/>
      <c r="HW832" s="1058"/>
      <c r="HX832" s="1058"/>
      <c r="HY832" s="1058"/>
      <c r="HZ832" s="1058"/>
      <c r="IA832" s="1058"/>
      <c r="IB832" s="1058"/>
      <c r="IC832" s="1058"/>
      <c r="ID832" s="1058"/>
      <c r="IE832" s="1058"/>
      <c r="IF832" s="1058"/>
      <c r="IG832" s="1058"/>
      <c r="IH832" s="1058"/>
      <c r="II832" s="1058"/>
      <c r="IJ832" s="1058"/>
      <c r="IK832" s="1058"/>
      <c r="IL832" s="1058"/>
      <c r="IM832" s="1058"/>
      <c r="IN832" s="1058"/>
      <c r="IO832" s="1058"/>
      <c r="IP832" s="1058"/>
      <c r="IQ832" s="1058"/>
      <c r="IR832" s="1058"/>
    </row>
    <row r="833" spans="1:252" ht="63.75">
      <c r="A833" s="1201" t="s">
        <v>11</v>
      </c>
      <c r="B833" s="1499" t="s">
        <v>859</v>
      </c>
      <c r="C833" s="1499"/>
      <c r="D833" s="1500" t="s">
        <v>856</v>
      </c>
      <c r="E833" s="1501">
        <v>0.03</v>
      </c>
      <c r="F833" s="268"/>
      <c r="G833" s="1293">
        <f>+(G16+G20+G26)*E833</f>
        <v>0</v>
      </c>
      <c r="H833" s="1058"/>
      <c r="I833" s="1058"/>
      <c r="J833" s="1058"/>
      <c r="K833" s="1058"/>
      <c r="L833" s="1058"/>
      <c r="M833" s="1058"/>
      <c r="N833" s="1058"/>
      <c r="O833" s="1058"/>
      <c r="P833" s="1058"/>
      <c r="Q833" s="1058"/>
      <c r="R833" s="1058"/>
      <c r="S833" s="1058"/>
      <c r="T833" s="1058"/>
      <c r="U833" s="1058"/>
      <c r="V833" s="1058"/>
      <c r="W833" s="1058"/>
      <c r="X833" s="1058"/>
      <c r="Y833" s="1058"/>
      <c r="Z833" s="1058"/>
      <c r="AA833" s="1058"/>
      <c r="AB833" s="1058"/>
      <c r="AC833" s="1058"/>
      <c r="AD833" s="1058"/>
      <c r="AE833" s="1058"/>
      <c r="AF833" s="1058"/>
      <c r="AG833" s="1058"/>
      <c r="AH833" s="1058"/>
      <c r="AI833" s="1058"/>
      <c r="AJ833" s="1058"/>
      <c r="AK833" s="1058"/>
      <c r="AL833" s="1058"/>
      <c r="AM833" s="1058"/>
      <c r="AN833" s="1058"/>
      <c r="AO833" s="1058"/>
      <c r="AP833" s="1058"/>
      <c r="AQ833" s="1058"/>
      <c r="AR833" s="1058"/>
      <c r="AS833" s="1058"/>
      <c r="AT833" s="1058"/>
      <c r="AU833" s="1058"/>
      <c r="AV833" s="1058"/>
      <c r="AW833" s="1058"/>
      <c r="AX833" s="1058"/>
      <c r="AY833" s="1058"/>
      <c r="AZ833" s="1058"/>
      <c r="BA833" s="1058"/>
      <c r="BB833" s="1058"/>
      <c r="BC833" s="1058"/>
      <c r="BD833" s="1058"/>
      <c r="BE833" s="1058"/>
      <c r="BF833" s="1058"/>
      <c r="BG833" s="1058"/>
      <c r="BH833" s="1058"/>
      <c r="BI833" s="1058"/>
      <c r="BJ833" s="1058"/>
      <c r="BK833" s="1058"/>
      <c r="BL833" s="1058"/>
      <c r="BM833" s="1058"/>
      <c r="BN833" s="1058"/>
      <c r="BO833" s="1058"/>
      <c r="BP833" s="1058"/>
      <c r="BQ833" s="1058"/>
      <c r="BR833" s="1058"/>
      <c r="BS833" s="1058"/>
      <c r="BT833" s="1058"/>
      <c r="BU833" s="1058"/>
      <c r="BV833" s="1058"/>
      <c r="BW833" s="1058"/>
      <c r="BX833" s="1058"/>
      <c r="BY833" s="1058"/>
      <c r="BZ833" s="1058"/>
      <c r="CA833" s="1058"/>
      <c r="CB833" s="1058"/>
      <c r="CC833" s="1058"/>
      <c r="CD833" s="1058"/>
      <c r="CE833" s="1058"/>
      <c r="CF833" s="1058"/>
      <c r="CG833" s="1058"/>
      <c r="CH833" s="1058"/>
      <c r="CI833" s="1058"/>
      <c r="CJ833" s="1058"/>
      <c r="CK833" s="1058"/>
      <c r="CL833" s="1058"/>
      <c r="CM833" s="1058"/>
      <c r="CN833" s="1058"/>
      <c r="CO833" s="1058"/>
      <c r="CP833" s="1058"/>
      <c r="CQ833" s="1058"/>
      <c r="CR833" s="1058"/>
      <c r="CS833" s="1058"/>
      <c r="CT833" s="1058"/>
      <c r="CU833" s="1058"/>
      <c r="CV833" s="1058"/>
      <c r="CW833" s="1058"/>
      <c r="CX833" s="1058"/>
      <c r="CY833" s="1058"/>
      <c r="CZ833" s="1058"/>
      <c r="DA833" s="1058"/>
      <c r="DB833" s="1058"/>
      <c r="DC833" s="1058"/>
      <c r="DD833" s="1058"/>
      <c r="DE833" s="1058"/>
      <c r="DF833" s="1058"/>
      <c r="DG833" s="1058"/>
      <c r="DH833" s="1058"/>
      <c r="DI833" s="1058"/>
      <c r="DJ833" s="1058"/>
      <c r="DK833" s="1058"/>
      <c r="DL833" s="1058"/>
      <c r="DM833" s="1058"/>
      <c r="DN833" s="1058"/>
      <c r="DO833" s="1058"/>
      <c r="DP833" s="1058"/>
      <c r="DQ833" s="1058"/>
      <c r="DR833" s="1058"/>
      <c r="DS833" s="1058"/>
      <c r="DT833" s="1058"/>
      <c r="DU833" s="1058"/>
      <c r="DV833" s="1058"/>
      <c r="DW833" s="1058"/>
      <c r="DX833" s="1058"/>
      <c r="DY833" s="1058"/>
      <c r="DZ833" s="1058"/>
      <c r="EA833" s="1058"/>
      <c r="EB833" s="1058"/>
      <c r="EC833" s="1058"/>
      <c r="ED833" s="1058"/>
      <c r="EE833" s="1058"/>
      <c r="EF833" s="1058"/>
      <c r="EG833" s="1058"/>
      <c r="EH833" s="1058"/>
      <c r="EI833" s="1058"/>
      <c r="EJ833" s="1058"/>
      <c r="EK833" s="1058"/>
      <c r="EL833" s="1058"/>
      <c r="EM833" s="1058"/>
      <c r="EN833" s="1058"/>
      <c r="EO833" s="1058"/>
      <c r="EP833" s="1058"/>
      <c r="EQ833" s="1058"/>
      <c r="ER833" s="1058"/>
      <c r="ES833" s="1058"/>
      <c r="ET833" s="1058"/>
      <c r="EU833" s="1058"/>
      <c r="EV833" s="1058"/>
      <c r="EW833" s="1058"/>
      <c r="EX833" s="1058"/>
      <c r="EY833" s="1058"/>
      <c r="EZ833" s="1058"/>
      <c r="FA833" s="1058"/>
      <c r="FB833" s="1058"/>
      <c r="FC833" s="1058"/>
      <c r="FD833" s="1058"/>
      <c r="FE833" s="1058"/>
      <c r="FF833" s="1058"/>
      <c r="FG833" s="1058"/>
      <c r="FH833" s="1058"/>
      <c r="FI833" s="1058"/>
      <c r="FJ833" s="1058"/>
      <c r="FK833" s="1058"/>
      <c r="FL833" s="1058"/>
      <c r="FM833" s="1058"/>
      <c r="FN833" s="1058"/>
      <c r="FO833" s="1058"/>
      <c r="FP833" s="1058"/>
      <c r="FQ833" s="1058"/>
      <c r="FR833" s="1058"/>
      <c r="FS833" s="1058"/>
      <c r="FT833" s="1058"/>
      <c r="FU833" s="1058"/>
      <c r="FV833" s="1058"/>
      <c r="FW833" s="1058"/>
      <c r="FX833" s="1058"/>
      <c r="FY833" s="1058"/>
      <c r="FZ833" s="1058"/>
      <c r="GA833" s="1058"/>
      <c r="GB833" s="1058"/>
      <c r="GC833" s="1058"/>
      <c r="GD833" s="1058"/>
      <c r="GE833" s="1058"/>
      <c r="GF833" s="1058"/>
      <c r="GG833" s="1058"/>
      <c r="GH833" s="1058"/>
      <c r="GI833" s="1058"/>
      <c r="GJ833" s="1058"/>
      <c r="GK833" s="1058"/>
      <c r="GL833" s="1058"/>
      <c r="GM833" s="1058"/>
      <c r="GN833" s="1058"/>
      <c r="GO833" s="1058"/>
      <c r="GP833" s="1058"/>
      <c r="GQ833" s="1058"/>
      <c r="GR833" s="1058"/>
      <c r="GS833" s="1058"/>
      <c r="GT833" s="1058"/>
      <c r="GU833" s="1058"/>
      <c r="GV833" s="1058"/>
      <c r="GW833" s="1058"/>
      <c r="GX833" s="1058"/>
      <c r="GY833" s="1058"/>
      <c r="GZ833" s="1058"/>
      <c r="HA833" s="1058"/>
      <c r="HB833" s="1058"/>
      <c r="HC833" s="1058"/>
      <c r="HD833" s="1058"/>
      <c r="HE833" s="1058"/>
      <c r="HF833" s="1058"/>
      <c r="HG833" s="1058"/>
      <c r="HH833" s="1058"/>
      <c r="HI833" s="1058"/>
      <c r="HJ833" s="1058"/>
      <c r="HK833" s="1058"/>
      <c r="HL833" s="1058"/>
      <c r="HM833" s="1058"/>
      <c r="HN833" s="1058"/>
      <c r="HO833" s="1058"/>
      <c r="HP833" s="1058"/>
      <c r="HQ833" s="1058"/>
      <c r="HR833" s="1058"/>
      <c r="HS833" s="1058"/>
      <c r="HT833" s="1058"/>
      <c r="HU833" s="1058"/>
      <c r="HV833" s="1058"/>
      <c r="HW833" s="1058"/>
      <c r="HX833" s="1058"/>
      <c r="HY833" s="1058"/>
      <c r="HZ833" s="1058"/>
      <c r="IA833" s="1058"/>
      <c r="IB833" s="1058"/>
      <c r="IC833" s="1058"/>
      <c r="ID833" s="1058"/>
      <c r="IE833" s="1058"/>
      <c r="IF833" s="1058"/>
      <c r="IG833" s="1058"/>
      <c r="IH833" s="1058"/>
      <c r="II833" s="1058"/>
      <c r="IJ833" s="1058"/>
      <c r="IK833" s="1058"/>
      <c r="IL833" s="1058"/>
      <c r="IM833" s="1058"/>
      <c r="IN833" s="1058"/>
      <c r="IO833" s="1058"/>
      <c r="IP833" s="1058"/>
      <c r="IQ833" s="1058"/>
      <c r="IR833" s="1058"/>
    </row>
    <row r="834" spans="1:252" ht="51">
      <c r="A834" s="1502"/>
      <c r="B834" s="1165" t="s">
        <v>858</v>
      </c>
      <c r="C834" s="1165"/>
      <c r="D834" s="1503"/>
      <c r="E834" s="1501"/>
      <c r="F834" s="1521"/>
      <c r="G834" s="1294"/>
      <c r="H834" s="1058"/>
      <c r="I834" s="1058"/>
      <c r="J834" s="1058"/>
      <c r="K834" s="1058"/>
      <c r="L834" s="1058"/>
      <c r="M834" s="1058"/>
      <c r="N834" s="1058"/>
      <c r="O834" s="1058"/>
      <c r="P834" s="1058"/>
      <c r="Q834" s="1058"/>
      <c r="R834" s="1058"/>
      <c r="S834" s="1058"/>
      <c r="T834" s="1058"/>
      <c r="U834" s="1058"/>
      <c r="V834" s="1058"/>
      <c r="W834" s="1058"/>
      <c r="X834" s="1058"/>
      <c r="Y834" s="1058"/>
      <c r="Z834" s="1058"/>
      <c r="AA834" s="1058"/>
      <c r="AB834" s="1058"/>
      <c r="AC834" s="1058"/>
      <c r="AD834" s="1058"/>
      <c r="AE834" s="1058"/>
      <c r="AF834" s="1058"/>
      <c r="AG834" s="1058"/>
      <c r="AH834" s="1058"/>
      <c r="AI834" s="1058"/>
      <c r="AJ834" s="1058"/>
      <c r="AK834" s="1058"/>
      <c r="AL834" s="1058"/>
      <c r="AM834" s="1058"/>
      <c r="AN834" s="1058"/>
      <c r="AO834" s="1058"/>
      <c r="AP834" s="1058"/>
      <c r="AQ834" s="1058"/>
      <c r="AR834" s="1058"/>
      <c r="AS834" s="1058"/>
      <c r="AT834" s="1058"/>
      <c r="AU834" s="1058"/>
      <c r="AV834" s="1058"/>
      <c r="AW834" s="1058"/>
      <c r="AX834" s="1058"/>
      <c r="AY834" s="1058"/>
      <c r="AZ834" s="1058"/>
      <c r="BA834" s="1058"/>
      <c r="BB834" s="1058"/>
      <c r="BC834" s="1058"/>
      <c r="BD834" s="1058"/>
      <c r="BE834" s="1058"/>
      <c r="BF834" s="1058"/>
      <c r="BG834" s="1058"/>
      <c r="BH834" s="1058"/>
      <c r="BI834" s="1058"/>
      <c r="BJ834" s="1058"/>
      <c r="BK834" s="1058"/>
      <c r="BL834" s="1058"/>
      <c r="BM834" s="1058"/>
      <c r="BN834" s="1058"/>
      <c r="BO834" s="1058"/>
      <c r="BP834" s="1058"/>
      <c r="BQ834" s="1058"/>
      <c r="BR834" s="1058"/>
      <c r="BS834" s="1058"/>
      <c r="BT834" s="1058"/>
      <c r="BU834" s="1058"/>
      <c r="BV834" s="1058"/>
      <c r="BW834" s="1058"/>
      <c r="BX834" s="1058"/>
      <c r="BY834" s="1058"/>
      <c r="BZ834" s="1058"/>
      <c r="CA834" s="1058"/>
      <c r="CB834" s="1058"/>
      <c r="CC834" s="1058"/>
      <c r="CD834" s="1058"/>
      <c r="CE834" s="1058"/>
      <c r="CF834" s="1058"/>
      <c r="CG834" s="1058"/>
      <c r="CH834" s="1058"/>
      <c r="CI834" s="1058"/>
      <c r="CJ834" s="1058"/>
      <c r="CK834" s="1058"/>
      <c r="CL834" s="1058"/>
      <c r="CM834" s="1058"/>
      <c r="CN834" s="1058"/>
      <c r="CO834" s="1058"/>
      <c r="CP834" s="1058"/>
      <c r="CQ834" s="1058"/>
      <c r="CR834" s="1058"/>
      <c r="CS834" s="1058"/>
      <c r="CT834" s="1058"/>
      <c r="CU834" s="1058"/>
      <c r="CV834" s="1058"/>
      <c r="CW834" s="1058"/>
      <c r="CX834" s="1058"/>
      <c r="CY834" s="1058"/>
      <c r="CZ834" s="1058"/>
      <c r="DA834" s="1058"/>
      <c r="DB834" s="1058"/>
      <c r="DC834" s="1058"/>
      <c r="DD834" s="1058"/>
      <c r="DE834" s="1058"/>
      <c r="DF834" s="1058"/>
      <c r="DG834" s="1058"/>
      <c r="DH834" s="1058"/>
      <c r="DI834" s="1058"/>
      <c r="DJ834" s="1058"/>
      <c r="DK834" s="1058"/>
      <c r="DL834" s="1058"/>
      <c r="DM834" s="1058"/>
      <c r="DN834" s="1058"/>
      <c r="DO834" s="1058"/>
      <c r="DP834" s="1058"/>
      <c r="DQ834" s="1058"/>
      <c r="DR834" s="1058"/>
      <c r="DS834" s="1058"/>
      <c r="DT834" s="1058"/>
      <c r="DU834" s="1058"/>
      <c r="DV834" s="1058"/>
      <c r="DW834" s="1058"/>
      <c r="DX834" s="1058"/>
      <c r="DY834" s="1058"/>
      <c r="DZ834" s="1058"/>
      <c r="EA834" s="1058"/>
      <c r="EB834" s="1058"/>
      <c r="EC834" s="1058"/>
      <c r="ED834" s="1058"/>
      <c r="EE834" s="1058"/>
      <c r="EF834" s="1058"/>
      <c r="EG834" s="1058"/>
      <c r="EH834" s="1058"/>
      <c r="EI834" s="1058"/>
      <c r="EJ834" s="1058"/>
      <c r="EK834" s="1058"/>
      <c r="EL834" s="1058"/>
      <c r="EM834" s="1058"/>
      <c r="EN834" s="1058"/>
      <c r="EO834" s="1058"/>
      <c r="EP834" s="1058"/>
      <c r="EQ834" s="1058"/>
      <c r="ER834" s="1058"/>
      <c r="ES834" s="1058"/>
      <c r="ET834" s="1058"/>
      <c r="EU834" s="1058"/>
      <c r="EV834" s="1058"/>
      <c r="EW834" s="1058"/>
      <c r="EX834" s="1058"/>
      <c r="EY834" s="1058"/>
      <c r="EZ834" s="1058"/>
      <c r="FA834" s="1058"/>
      <c r="FB834" s="1058"/>
      <c r="FC834" s="1058"/>
      <c r="FD834" s="1058"/>
      <c r="FE834" s="1058"/>
      <c r="FF834" s="1058"/>
      <c r="FG834" s="1058"/>
      <c r="FH834" s="1058"/>
      <c r="FI834" s="1058"/>
      <c r="FJ834" s="1058"/>
      <c r="FK834" s="1058"/>
      <c r="FL834" s="1058"/>
      <c r="FM834" s="1058"/>
      <c r="FN834" s="1058"/>
      <c r="FO834" s="1058"/>
      <c r="FP834" s="1058"/>
      <c r="FQ834" s="1058"/>
      <c r="FR834" s="1058"/>
      <c r="FS834" s="1058"/>
      <c r="FT834" s="1058"/>
      <c r="FU834" s="1058"/>
      <c r="FV834" s="1058"/>
      <c r="FW834" s="1058"/>
      <c r="FX834" s="1058"/>
      <c r="FY834" s="1058"/>
      <c r="FZ834" s="1058"/>
      <c r="GA834" s="1058"/>
      <c r="GB834" s="1058"/>
      <c r="GC834" s="1058"/>
      <c r="GD834" s="1058"/>
      <c r="GE834" s="1058"/>
      <c r="GF834" s="1058"/>
      <c r="GG834" s="1058"/>
      <c r="GH834" s="1058"/>
      <c r="GI834" s="1058"/>
      <c r="GJ834" s="1058"/>
      <c r="GK834" s="1058"/>
      <c r="GL834" s="1058"/>
      <c r="GM834" s="1058"/>
      <c r="GN834" s="1058"/>
      <c r="GO834" s="1058"/>
      <c r="GP834" s="1058"/>
      <c r="GQ834" s="1058"/>
      <c r="GR834" s="1058"/>
      <c r="GS834" s="1058"/>
      <c r="GT834" s="1058"/>
      <c r="GU834" s="1058"/>
      <c r="GV834" s="1058"/>
      <c r="GW834" s="1058"/>
      <c r="GX834" s="1058"/>
      <c r="GY834" s="1058"/>
      <c r="GZ834" s="1058"/>
      <c r="HA834" s="1058"/>
      <c r="HB834" s="1058"/>
      <c r="HC834" s="1058"/>
      <c r="HD834" s="1058"/>
      <c r="HE834" s="1058"/>
      <c r="HF834" s="1058"/>
      <c r="HG834" s="1058"/>
      <c r="HH834" s="1058"/>
      <c r="HI834" s="1058"/>
      <c r="HJ834" s="1058"/>
      <c r="HK834" s="1058"/>
      <c r="HL834" s="1058"/>
      <c r="HM834" s="1058"/>
      <c r="HN834" s="1058"/>
      <c r="HO834" s="1058"/>
      <c r="HP834" s="1058"/>
      <c r="HQ834" s="1058"/>
      <c r="HR834" s="1058"/>
      <c r="HS834" s="1058"/>
      <c r="HT834" s="1058"/>
      <c r="HU834" s="1058"/>
      <c r="HV834" s="1058"/>
      <c r="HW834" s="1058"/>
      <c r="HX834" s="1058"/>
      <c r="HY834" s="1058"/>
      <c r="HZ834" s="1058"/>
      <c r="IA834" s="1058"/>
      <c r="IB834" s="1058"/>
      <c r="IC834" s="1058"/>
      <c r="ID834" s="1058"/>
      <c r="IE834" s="1058"/>
      <c r="IF834" s="1058"/>
      <c r="IG834" s="1058"/>
      <c r="IH834" s="1058"/>
      <c r="II834" s="1058"/>
      <c r="IJ834" s="1058"/>
      <c r="IK834" s="1058"/>
      <c r="IL834" s="1058"/>
      <c r="IM834" s="1058"/>
      <c r="IN834" s="1058"/>
      <c r="IO834" s="1058"/>
      <c r="IP834" s="1058"/>
      <c r="IQ834" s="1058"/>
      <c r="IR834" s="1058"/>
    </row>
    <row r="835" spans="1:252" ht="25.5">
      <c r="A835" s="1502"/>
      <c r="B835" s="1165" t="s">
        <v>857</v>
      </c>
      <c r="C835" s="1165"/>
      <c r="D835" s="1503"/>
      <c r="E835" s="1501"/>
      <c r="F835" s="1521"/>
      <c r="G835" s="1294"/>
      <c r="H835" s="1058"/>
      <c r="I835" s="1058"/>
      <c r="J835" s="1058"/>
      <c r="K835" s="1058"/>
      <c r="L835" s="1058"/>
      <c r="M835" s="1058"/>
      <c r="N835" s="1058"/>
      <c r="O835" s="1058"/>
      <c r="P835" s="1058"/>
      <c r="Q835" s="1058"/>
      <c r="R835" s="1058"/>
      <c r="S835" s="1058"/>
      <c r="T835" s="1058"/>
      <c r="U835" s="1058"/>
      <c r="V835" s="1058"/>
      <c r="W835" s="1058"/>
      <c r="X835" s="1058"/>
      <c r="Y835" s="1058"/>
      <c r="Z835" s="1058"/>
      <c r="AA835" s="1058"/>
      <c r="AB835" s="1058"/>
      <c r="AC835" s="1058"/>
      <c r="AD835" s="1058"/>
      <c r="AE835" s="1058"/>
      <c r="AF835" s="1058"/>
      <c r="AG835" s="1058"/>
      <c r="AH835" s="1058"/>
      <c r="AI835" s="1058"/>
      <c r="AJ835" s="1058"/>
      <c r="AK835" s="1058"/>
      <c r="AL835" s="1058"/>
      <c r="AM835" s="1058"/>
      <c r="AN835" s="1058"/>
      <c r="AO835" s="1058"/>
      <c r="AP835" s="1058"/>
      <c r="AQ835" s="1058"/>
      <c r="AR835" s="1058"/>
      <c r="AS835" s="1058"/>
      <c r="AT835" s="1058"/>
      <c r="AU835" s="1058"/>
      <c r="AV835" s="1058"/>
      <c r="AW835" s="1058"/>
      <c r="AX835" s="1058"/>
      <c r="AY835" s="1058"/>
      <c r="AZ835" s="1058"/>
      <c r="BA835" s="1058"/>
      <c r="BB835" s="1058"/>
      <c r="BC835" s="1058"/>
      <c r="BD835" s="1058"/>
      <c r="BE835" s="1058"/>
      <c r="BF835" s="1058"/>
      <c r="BG835" s="1058"/>
      <c r="BH835" s="1058"/>
      <c r="BI835" s="1058"/>
      <c r="BJ835" s="1058"/>
      <c r="BK835" s="1058"/>
      <c r="BL835" s="1058"/>
      <c r="BM835" s="1058"/>
      <c r="BN835" s="1058"/>
      <c r="BO835" s="1058"/>
      <c r="BP835" s="1058"/>
      <c r="BQ835" s="1058"/>
      <c r="BR835" s="1058"/>
      <c r="BS835" s="1058"/>
      <c r="BT835" s="1058"/>
      <c r="BU835" s="1058"/>
      <c r="BV835" s="1058"/>
      <c r="BW835" s="1058"/>
      <c r="BX835" s="1058"/>
      <c r="BY835" s="1058"/>
      <c r="BZ835" s="1058"/>
      <c r="CA835" s="1058"/>
      <c r="CB835" s="1058"/>
      <c r="CC835" s="1058"/>
      <c r="CD835" s="1058"/>
      <c r="CE835" s="1058"/>
      <c r="CF835" s="1058"/>
      <c r="CG835" s="1058"/>
      <c r="CH835" s="1058"/>
      <c r="CI835" s="1058"/>
      <c r="CJ835" s="1058"/>
      <c r="CK835" s="1058"/>
      <c r="CL835" s="1058"/>
      <c r="CM835" s="1058"/>
      <c r="CN835" s="1058"/>
      <c r="CO835" s="1058"/>
      <c r="CP835" s="1058"/>
      <c r="CQ835" s="1058"/>
      <c r="CR835" s="1058"/>
      <c r="CS835" s="1058"/>
      <c r="CT835" s="1058"/>
      <c r="CU835" s="1058"/>
      <c r="CV835" s="1058"/>
      <c r="CW835" s="1058"/>
      <c r="CX835" s="1058"/>
      <c r="CY835" s="1058"/>
      <c r="CZ835" s="1058"/>
      <c r="DA835" s="1058"/>
      <c r="DB835" s="1058"/>
      <c r="DC835" s="1058"/>
      <c r="DD835" s="1058"/>
      <c r="DE835" s="1058"/>
      <c r="DF835" s="1058"/>
      <c r="DG835" s="1058"/>
      <c r="DH835" s="1058"/>
      <c r="DI835" s="1058"/>
      <c r="DJ835" s="1058"/>
      <c r="DK835" s="1058"/>
      <c r="DL835" s="1058"/>
      <c r="DM835" s="1058"/>
      <c r="DN835" s="1058"/>
      <c r="DO835" s="1058"/>
      <c r="DP835" s="1058"/>
      <c r="DQ835" s="1058"/>
      <c r="DR835" s="1058"/>
      <c r="DS835" s="1058"/>
      <c r="DT835" s="1058"/>
      <c r="DU835" s="1058"/>
      <c r="DV835" s="1058"/>
      <c r="DW835" s="1058"/>
      <c r="DX835" s="1058"/>
      <c r="DY835" s="1058"/>
      <c r="DZ835" s="1058"/>
      <c r="EA835" s="1058"/>
      <c r="EB835" s="1058"/>
      <c r="EC835" s="1058"/>
      <c r="ED835" s="1058"/>
      <c r="EE835" s="1058"/>
      <c r="EF835" s="1058"/>
      <c r="EG835" s="1058"/>
      <c r="EH835" s="1058"/>
      <c r="EI835" s="1058"/>
      <c r="EJ835" s="1058"/>
      <c r="EK835" s="1058"/>
      <c r="EL835" s="1058"/>
      <c r="EM835" s="1058"/>
      <c r="EN835" s="1058"/>
      <c r="EO835" s="1058"/>
      <c r="EP835" s="1058"/>
      <c r="EQ835" s="1058"/>
      <c r="ER835" s="1058"/>
      <c r="ES835" s="1058"/>
      <c r="ET835" s="1058"/>
      <c r="EU835" s="1058"/>
      <c r="EV835" s="1058"/>
      <c r="EW835" s="1058"/>
      <c r="EX835" s="1058"/>
      <c r="EY835" s="1058"/>
      <c r="EZ835" s="1058"/>
      <c r="FA835" s="1058"/>
      <c r="FB835" s="1058"/>
      <c r="FC835" s="1058"/>
      <c r="FD835" s="1058"/>
      <c r="FE835" s="1058"/>
      <c r="FF835" s="1058"/>
      <c r="FG835" s="1058"/>
      <c r="FH835" s="1058"/>
      <c r="FI835" s="1058"/>
      <c r="FJ835" s="1058"/>
      <c r="FK835" s="1058"/>
      <c r="FL835" s="1058"/>
      <c r="FM835" s="1058"/>
      <c r="FN835" s="1058"/>
      <c r="FO835" s="1058"/>
      <c r="FP835" s="1058"/>
      <c r="FQ835" s="1058"/>
      <c r="FR835" s="1058"/>
      <c r="FS835" s="1058"/>
      <c r="FT835" s="1058"/>
      <c r="FU835" s="1058"/>
      <c r="FV835" s="1058"/>
      <c r="FW835" s="1058"/>
      <c r="FX835" s="1058"/>
      <c r="FY835" s="1058"/>
      <c r="FZ835" s="1058"/>
      <c r="GA835" s="1058"/>
      <c r="GB835" s="1058"/>
      <c r="GC835" s="1058"/>
      <c r="GD835" s="1058"/>
      <c r="GE835" s="1058"/>
      <c r="GF835" s="1058"/>
      <c r="GG835" s="1058"/>
      <c r="GH835" s="1058"/>
      <c r="GI835" s="1058"/>
      <c r="GJ835" s="1058"/>
      <c r="GK835" s="1058"/>
      <c r="GL835" s="1058"/>
      <c r="GM835" s="1058"/>
      <c r="GN835" s="1058"/>
      <c r="GO835" s="1058"/>
      <c r="GP835" s="1058"/>
      <c r="GQ835" s="1058"/>
      <c r="GR835" s="1058"/>
      <c r="GS835" s="1058"/>
      <c r="GT835" s="1058"/>
      <c r="GU835" s="1058"/>
      <c r="GV835" s="1058"/>
      <c r="GW835" s="1058"/>
      <c r="GX835" s="1058"/>
      <c r="GY835" s="1058"/>
      <c r="GZ835" s="1058"/>
      <c r="HA835" s="1058"/>
      <c r="HB835" s="1058"/>
      <c r="HC835" s="1058"/>
      <c r="HD835" s="1058"/>
      <c r="HE835" s="1058"/>
      <c r="HF835" s="1058"/>
      <c r="HG835" s="1058"/>
      <c r="HH835" s="1058"/>
      <c r="HI835" s="1058"/>
      <c r="HJ835" s="1058"/>
      <c r="HK835" s="1058"/>
      <c r="HL835" s="1058"/>
      <c r="HM835" s="1058"/>
      <c r="HN835" s="1058"/>
      <c r="HO835" s="1058"/>
      <c r="HP835" s="1058"/>
      <c r="HQ835" s="1058"/>
      <c r="HR835" s="1058"/>
      <c r="HS835" s="1058"/>
      <c r="HT835" s="1058"/>
      <c r="HU835" s="1058"/>
      <c r="HV835" s="1058"/>
      <c r="HW835" s="1058"/>
      <c r="HX835" s="1058"/>
      <c r="HY835" s="1058"/>
      <c r="HZ835" s="1058"/>
      <c r="IA835" s="1058"/>
      <c r="IB835" s="1058"/>
      <c r="IC835" s="1058"/>
      <c r="ID835" s="1058"/>
      <c r="IE835" s="1058"/>
      <c r="IF835" s="1058"/>
      <c r="IG835" s="1058"/>
      <c r="IH835" s="1058"/>
      <c r="II835" s="1058"/>
      <c r="IJ835" s="1058"/>
      <c r="IK835" s="1058"/>
      <c r="IL835" s="1058"/>
      <c r="IM835" s="1058"/>
      <c r="IN835" s="1058"/>
      <c r="IO835" s="1058"/>
      <c r="IP835" s="1058"/>
      <c r="IQ835" s="1058"/>
      <c r="IR835" s="1058"/>
    </row>
    <row r="836" spans="1:252">
      <c r="A836" s="1502"/>
      <c r="B836" s="1165"/>
      <c r="C836" s="1165"/>
      <c r="D836" s="1503"/>
      <c r="E836" s="1501"/>
      <c r="F836" s="1521"/>
      <c r="G836" s="1294"/>
      <c r="H836" s="1058"/>
      <c r="I836" s="1058"/>
      <c r="J836" s="1058"/>
      <c r="K836" s="1058"/>
      <c r="L836" s="1058"/>
      <c r="M836" s="1058"/>
      <c r="N836" s="1058"/>
      <c r="O836" s="1058"/>
      <c r="P836" s="1058"/>
      <c r="Q836" s="1058"/>
      <c r="R836" s="1058"/>
      <c r="S836" s="1058"/>
      <c r="T836" s="1058"/>
      <c r="U836" s="1058"/>
      <c r="V836" s="1058"/>
      <c r="W836" s="1058"/>
      <c r="X836" s="1058"/>
      <c r="Y836" s="1058"/>
      <c r="Z836" s="1058"/>
      <c r="AA836" s="1058"/>
      <c r="AB836" s="1058"/>
      <c r="AC836" s="1058"/>
      <c r="AD836" s="1058"/>
      <c r="AE836" s="1058"/>
      <c r="AF836" s="1058"/>
      <c r="AG836" s="1058"/>
      <c r="AH836" s="1058"/>
      <c r="AI836" s="1058"/>
      <c r="AJ836" s="1058"/>
      <c r="AK836" s="1058"/>
      <c r="AL836" s="1058"/>
      <c r="AM836" s="1058"/>
      <c r="AN836" s="1058"/>
      <c r="AO836" s="1058"/>
      <c r="AP836" s="1058"/>
      <c r="AQ836" s="1058"/>
      <c r="AR836" s="1058"/>
      <c r="AS836" s="1058"/>
      <c r="AT836" s="1058"/>
      <c r="AU836" s="1058"/>
      <c r="AV836" s="1058"/>
      <c r="AW836" s="1058"/>
      <c r="AX836" s="1058"/>
      <c r="AY836" s="1058"/>
      <c r="AZ836" s="1058"/>
      <c r="BA836" s="1058"/>
      <c r="BB836" s="1058"/>
      <c r="BC836" s="1058"/>
      <c r="BD836" s="1058"/>
      <c r="BE836" s="1058"/>
      <c r="BF836" s="1058"/>
      <c r="BG836" s="1058"/>
      <c r="BH836" s="1058"/>
      <c r="BI836" s="1058"/>
      <c r="BJ836" s="1058"/>
      <c r="BK836" s="1058"/>
      <c r="BL836" s="1058"/>
      <c r="BM836" s="1058"/>
      <c r="BN836" s="1058"/>
      <c r="BO836" s="1058"/>
      <c r="BP836" s="1058"/>
      <c r="BQ836" s="1058"/>
      <c r="BR836" s="1058"/>
      <c r="BS836" s="1058"/>
      <c r="BT836" s="1058"/>
      <c r="BU836" s="1058"/>
      <c r="BV836" s="1058"/>
      <c r="BW836" s="1058"/>
      <c r="BX836" s="1058"/>
      <c r="BY836" s="1058"/>
      <c r="BZ836" s="1058"/>
      <c r="CA836" s="1058"/>
      <c r="CB836" s="1058"/>
      <c r="CC836" s="1058"/>
      <c r="CD836" s="1058"/>
      <c r="CE836" s="1058"/>
      <c r="CF836" s="1058"/>
      <c r="CG836" s="1058"/>
      <c r="CH836" s="1058"/>
      <c r="CI836" s="1058"/>
      <c r="CJ836" s="1058"/>
      <c r="CK836" s="1058"/>
      <c r="CL836" s="1058"/>
      <c r="CM836" s="1058"/>
      <c r="CN836" s="1058"/>
      <c r="CO836" s="1058"/>
      <c r="CP836" s="1058"/>
      <c r="CQ836" s="1058"/>
      <c r="CR836" s="1058"/>
      <c r="CS836" s="1058"/>
      <c r="CT836" s="1058"/>
      <c r="CU836" s="1058"/>
      <c r="CV836" s="1058"/>
      <c r="CW836" s="1058"/>
      <c r="CX836" s="1058"/>
      <c r="CY836" s="1058"/>
      <c r="CZ836" s="1058"/>
      <c r="DA836" s="1058"/>
      <c r="DB836" s="1058"/>
      <c r="DC836" s="1058"/>
      <c r="DD836" s="1058"/>
      <c r="DE836" s="1058"/>
      <c r="DF836" s="1058"/>
      <c r="DG836" s="1058"/>
      <c r="DH836" s="1058"/>
      <c r="DI836" s="1058"/>
      <c r="DJ836" s="1058"/>
      <c r="DK836" s="1058"/>
      <c r="DL836" s="1058"/>
      <c r="DM836" s="1058"/>
      <c r="DN836" s="1058"/>
      <c r="DO836" s="1058"/>
      <c r="DP836" s="1058"/>
      <c r="DQ836" s="1058"/>
      <c r="DR836" s="1058"/>
      <c r="DS836" s="1058"/>
      <c r="DT836" s="1058"/>
      <c r="DU836" s="1058"/>
      <c r="DV836" s="1058"/>
      <c r="DW836" s="1058"/>
      <c r="DX836" s="1058"/>
      <c r="DY836" s="1058"/>
      <c r="DZ836" s="1058"/>
      <c r="EA836" s="1058"/>
      <c r="EB836" s="1058"/>
      <c r="EC836" s="1058"/>
      <c r="ED836" s="1058"/>
      <c r="EE836" s="1058"/>
      <c r="EF836" s="1058"/>
      <c r="EG836" s="1058"/>
      <c r="EH836" s="1058"/>
      <c r="EI836" s="1058"/>
      <c r="EJ836" s="1058"/>
      <c r="EK836" s="1058"/>
      <c r="EL836" s="1058"/>
      <c r="EM836" s="1058"/>
      <c r="EN836" s="1058"/>
      <c r="EO836" s="1058"/>
      <c r="EP836" s="1058"/>
      <c r="EQ836" s="1058"/>
      <c r="ER836" s="1058"/>
      <c r="ES836" s="1058"/>
      <c r="ET836" s="1058"/>
      <c r="EU836" s="1058"/>
      <c r="EV836" s="1058"/>
      <c r="EW836" s="1058"/>
      <c r="EX836" s="1058"/>
      <c r="EY836" s="1058"/>
      <c r="EZ836" s="1058"/>
      <c r="FA836" s="1058"/>
      <c r="FB836" s="1058"/>
      <c r="FC836" s="1058"/>
      <c r="FD836" s="1058"/>
      <c r="FE836" s="1058"/>
      <c r="FF836" s="1058"/>
      <c r="FG836" s="1058"/>
      <c r="FH836" s="1058"/>
      <c r="FI836" s="1058"/>
      <c r="FJ836" s="1058"/>
      <c r="FK836" s="1058"/>
      <c r="FL836" s="1058"/>
      <c r="FM836" s="1058"/>
      <c r="FN836" s="1058"/>
      <c r="FO836" s="1058"/>
      <c r="FP836" s="1058"/>
      <c r="FQ836" s="1058"/>
      <c r="FR836" s="1058"/>
      <c r="FS836" s="1058"/>
      <c r="FT836" s="1058"/>
      <c r="FU836" s="1058"/>
      <c r="FV836" s="1058"/>
      <c r="FW836" s="1058"/>
      <c r="FX836" s="1058"/>
      <c r="FY836" s="1058"/>
      <c r="FZ836" s="1058"/>
      <c r="GA836" s="1058"/>
      <c r="GB836" s="1058"/>
      <c r="GC836" s="1058"/>
      <c r="GD836" s="1058"/>
      <c r="GE836" s="1058"/>
      <c r="GF836" s="1058"/>
      <c r="GG836" s="1058"/>
      <c r="GH836" s="1058"/>
      <c r="GI836" s="1058"/>
      <c r="GJ836" s="1058"/>
      <c r="GK836" s="1058"/>
      <c r="GL836" s="1058"/>
      <c r="GM836" s="1058"/>
      <c r="GN836" s="1058"/>
      <c r="GO836" s="1058"/>
      <c r="GP836" s="1058"/>
      <c r="GQ836" s="1058"/>
      <c r="GR836" s="1058"/>
      <c r="GS836" s="1058"/>
      <c r="GT836" s="1058"/>
      <c r="GU836" s="1058"/>
      <c r="GV836" s="1058"/>
      <c r="GW836" s="1058"/>
      <c r="GX836" s="1058"/>
      <c r="GY836" s="1058"/>
      <c r="GZ836" s="1058"/>
      <c r="HA836" s="1058"/>
      <c r="HB836" s="1058"/>
      <c r="HC836" s="1058"/>
      <c r="HD836" s="1058"/>
      <c r="HE836" s="1058"/>
      <c r="HF836" s="1058"/>
      <c r="HG836" s="1058"/>
      <c r="HH836" s="1058"/>
      <c r="HI836" s="1058"/>
      <c r="HJ836" s="1058"/>
      <c r="HK836" s="1058"/>
      <c r="HL836" s="1058"/>
      <c r="HM836" s="1058"/>
      <c r="HN836" s="1058"/>
      <c r="HO836" s="1058"/>
      <c r="HP836" s="1058"/>
      <c r="HQ836" s="1058"/>
      <c r="HR836" s="1058"/>
      <c r="HS836" s="1058"/>
      <c r="HT836" s="1058"/>
      <c r="HU836" s="1058"/>
      <c r="HV836" s="1058"/>
      <c r="HW836" s="1058"/>
      <c r="HX836" s="1058"/>
      <c r="HY836" s="1058"/>
      <c r="HZ836" s="1058"/>
      <c r="IA836" s="1058"/>
      <c r="IB836" s="1058"/>
      <c r="IC836" s="1058"/>
      <c r="ID836" s="1058"/>
      <c r="IE836" s="1058"/>
      <c r="IF836" s="1058"/>
      <c r="IG836" s="1058"/>
      <c r="IH836" s="1058"/>
      <c r="II836" s="1058"/>
      <c r="IJ836" s="1058"/>
      <c r="IK836" s="1058"/>
      <c r="IL836" s="1058"/>
      <c r="IM836" s="1058"/>
      <c r="IN836" s="1058"/>
      <c r="IO836" s="1058"/>
      <c r="IP836" s="1058"/>
      <c r="IQ836" s="1058"/>
      <c r="IR836" s="1058"/>
    </row>
    <row r="837" spans="1:252">
      <c r="A837" s="1504"/>
      <c r="B837" s="1172"/>
      <c r="C837" s="1172"/>
      <c r="D837" s="1505"/>
      <c r="E837" s="1506"/>
      <c r="F837" s="1535"/>
      <c r="G837" s="1507"/>
      <c r="H837" s="1058"/>
      <c r="I837" s="1058"/>
      <c r="J837" s="1058"/>
      <c r="K837" s="1058"/>
      <c r="L837" s="1058"/>
      <c r="M837" s="1058"/>
      <c r="N837" s="1058"/>
      <c r="O837" s="1058"/>
      <c r="P837" s="1058"/>
      <c r="Q837" s="1058"/>
      <c r="R837" s="1058"/>
      <c r="S837" s="1058"/>
      <c r="T837" s="1058"/>
      <c r="U837" s="1058"/>
      <c r="V837" s="1058"/>
      <c r="W837" s="1058"/>
      <c r="X837" s="1058"/>
      <c r="Y837" s="1058"/>
      <c r="Z837" s="1058"/>
      <c r="AA837" s="1058"/>
      <c r="AB837" s="1058"/>
      <c r="AC837" s="1058"/>
      <c r="AD837" s="1058"/>
      <c r="AE837" s="1058"/>
      <c r="AF837" s="1058"/>
      <c r="AG837" s="1058"/>
      <c r="AH837" s="1058"/>
      <c r="AI837" s="1058"/>
      <c r="AJ837" s="1058"/>
      <c r="AK837" s="1058"/>
      <c r="AL837" s="1058"/>
      <c r="AM837" s="1058"/>
      <c r="AN837" s="1058"/>
      <c r="AO837" s="1058"/>
      <c r="AP837" s="1058"/>
      <c r="AQ837" s="1058"/>
      <c r="AR837" s="1058"/>
      <c r="AS837" s="1058"/>
      <c r="AT837" s="1058"/>
      <c r="AU837" s="1058"/>
      <c r="AV837" s="1058"/>
      <c r="AW837" s="1058"/>
      <c r="AX837" s="1058"/>
      <c r="AY837" s="1058"/>
      <c r="AZ837" s="1058"/>
      <c r="BA837" s="1058"/>
      <c r="BB837" s="1058"/>
      <c r="BC837" s="1058"/>
      <c r="BD837" s="1058"/>
      <c r="BE837" s="1058"/>
      <c r="BF837" s="1058"/>
      <c r="BG837" s="1058"/>
      <c r="BH837" s="1058"/>
      <c r="BI837" s="1058"/>
      <c r="BJ837" s="1058"/>
      <c r="BK837" s="1058"/>
      <c r="BL837" s="1058"/>
      <c r="BM837" s="1058"/>
      <c r="BN837" s="1058"/>
      <c r="BO837" s="1058"/>
      <c r="BP837" s="1058"/>
      <c r="BQ837" s="1058"/>
      <c r="BR837" s="1058"/>
      <c r="BS837" s="1058"/>
      <c r="BT837" s="1058"/>
      <c r="BU837" s="1058"/>
      <c r="BV837" s="1058"/>
      <c r="BW837" s="1058"/>
      <c r="BX837" s="1058"/>
      <c r="BY837" s="1058"/>
      <c r="BZ837" s="1058"/>
      <c r="CA837" s="1058"/>
      <c r="CB837" s="1058"/>
      <c r="CC837" s="1058"/>
      <c r="CD837" s="1058"/>
      <c r="CE837" s="1058"/>
      <c r="CF837" s="1058"/>
      <c r="CG837" s="1058"/>
      <c r="CH837" s="1058"/>
      <c r="CI837" s="1058"/>
      <c r="CJ837" s="1058"/>
      <c r="CK837" s="1058"/>
      <c r="CL837" s="1058"/>
      <c r="CM837" s="1058"/>
      <c r="CN837" s="1058"/>
      <c r="CO837" s="1058"/>
      <c r="CP837" s="1058"/>
      <c r="CQ837" s="1058"/>
      <c r="CR837" s="1058"/>
      <c r="CS837" s="1058"/>
      <c r="CT837" s="1058"/>
      <c r="CU837" s="1058"/>
      <c r="CV837" s="1058"/>
      <c r="CW837" s="1058"/>
      <c r="CX837" s="1058"/>
      <c r="CY837" s="1058"/>
      <c r="CZ837" s="1058"/>
      <c r="DA837" s="1058"/>
      <c r="DB837" s="1058"/>
      <c r="DC837" s="1058"/>
      <c r="DD837" s="1058"/>
      <c r="DE837" s="1058"/>
      <c r="DF837" s="1058"/>
      <c r="DG837" s="1058"/>
      <c r="DH837" s="1058"/>
      <c r="DI837" s="1058"/>
      <c r="DJ837" s="1058"/>
      <c r="DK837" s="1058"/>
      <c r="DL837" s="1058"/>
      <c r="DM837" s="1058"/>
      <c r="DN837" s="1058"/>
      <c r="DO837" s="1058"/>
      <c r="DP837" s="1058"/>
      <c r="DQ837" s="1058"/>
      <c r="DR837" s="1058"/>
      <c r="DS837" s="1058"/>
      <c r="DT837" s="1058"/>
      <c r="DU837" s="1058"/>
      <c r="DV837" s="1058"/>
      <c r="DW837" s="1058"/>
      <c r="DX837" s="1058"/>
      <c r="DY837" s="1058"/>
      <c r="DZ837" s="1058"/>
      <c r="EA837" s="1058"/>
      <c r="EB837" s="1058"/>
      <c r="EC837" s="1058"/>
      <c r="ED837" s="1058"/>
      <c r="EE837" s="1058"/>
      <c r="EF837" s="1058"/>
      <c r="EG837" s="1058"/>
      <c r="EH837" s="1058"/>
      <c r="EI837" s="1058"/>
      <c r="EJ837" s="1058"/>
      <c r="EK837" s="1058"/>
      <c r="EL837" s="1058"/>
      <c r="EM837" s="1058"/>
      <c r="EN837" s="1058"/>
      <c r="EO837" s="1058"/>
      <c r="EP837" s="1058"/>
      <c r="EQ837" s="1058"/>
      <c r="ER837" s="1058"/>
      <c r="ES837" s="1058"/>
      <c r="ET837" s="1058"/>
      <c r="EU837" s="1058"/>
      <c r="EV837" s="1058"/>
      <c r="EW837" s="1058"/>
      <c r="EX837" s="1058"/>
      <c r="EY837" s="1058"/>
      <c r="EZ837" s="1058"/>
      <c r="FA837" s="1058"/>
      <c r="FB837" s="1058"/>
      <c r="FC837" s="1058"/>
      <c r="FD837" s="1058"/>
      <c r="FE837" s="1058"/>
      <c r="FF837" s="1058"/>
      <c r="FG837" s="1058"/>
      <c r="FH837" s="1058"/>
      <c r="FI837" s="1058"/>
      <c r="FJ837" s="1058"/>
      <c r="FK837" s="1058"/>
      <c r="FL837" s="1058"/>
      <c r="FM837" s="1058"/>
      <c r="FN837" s="1058"/>
      <c r="FO837" s="1058"/>
      <c r="FP837" s="1058"/>
      <c r="FQ837" s="1058"/>
      <c r="FR837" s="1058"/>
      <c r="FS837" s="1058"/>
      <c r="FT837" s="1058"/>
      <c r="FU837" s="1058"/>
      <c r="FV837" s="1058"/>
      <c r="FW837" s="1058"/>
      <c r="FX837" s="1058"/>
      <c r="FY837" s="1058"/>
      <c r="FZ837" s="1058"/>
      <c r="GA837" s="1058"/>
      <c r="GB837" s="1058"/>
      <c r="GC837" s="1058"/>
      <c r="GD837" s="1058"/>
      <c r="GE837" s="1058"/>
      <c r="GF837" s="1058"/>
      <c r="GG837" s="1058"/>
      <c r="GH837" s="1058"/>
      <c r="GI837" s="1058"/>
      <c r="GJ837" s="1058"/>
      <c r="GK837" s="1058"/>
      <c r="GL837" s="1058"/>
      <c r="GM837" s="1058"/>
      <c r="GN837" s="1058"/>
      <c r="GO837" s="1058"/>
      <c r="GP837" s="1058"/>
      <c r="GQ837" s="1058"/>
      <c r="GR837" s="1058"/>
      <c r="GS837" s="1058"/>
      <c r="GT837" s="1058"/>
      <c r="GU837" s="1058"/>
      <c r="GV837" s="1058"/>
      <c r="GW837" s="1058"/>
      <c r="GX837" s="1058"/>
      <c r="GY837" s="1058"/>
      <c r="GZ837" s="1058"/>
      <c r="HA837" s="1058"/>
      <c r="HB837" s="1058"/>
      <c r="HC837" s="1058"/>
      <c r="HD837" s="1058"/>
      <c r="HE837" s="1058"/>
      <c r="HF837" s="1058"/>
      <c r="HG837" s="1058"/>
      <c r="HH837" s="1058"/>
      <c r="HI837" s="1058"/>
      <c r="HJ837" s="1058"/>
      <c r="HK837" s="1058"/>
      <c r="HL837" s="1058"/>
      <c r="HM837" s="1058"/>
      <c r="HN837" s="1058"/>
      <c r="HO837" s="1058"/>
      <c r="HP837" s="1058"/>
      <c r="HQ837" s="1058"/>
      <c r="HR837" s="1058"/>
      <c r="HS837" s="1058"/>
      <c r="HT837" s="1058"/>
      <c r="HU837" s="1058"/>
      <c r="HV837" s="1058"/>
      <c r="HW837" s="1058"/>
      <c r="HX837" s="1058"/>
      <c r="HY837" s="1058"/>
      <c r="HZ837" s="1058"/>
      <c r="IA837" s="1058"/>
      <c r="IB837" s="1058"/>
      <c r="IC837" s="1058"/>
      <c r="ID837" s="1058"/>
      <c r="IE837" s="1058"/>
      <c r="IF837" s="1058"/>
      <c r="IG837" s="1058"/>
      <c r="IH837" s="1058"/>
      <c r="II837" s="1058"/>
      <c r="IJ837" s="1058"/>
      <c r="IK837" s="1058"/>
      <c r="IL837" s="1058"/>
      <c r="IM837" s="1058"/>
      <c r="IN837" s="1058"/>
      <c r="IO837" s="1058"/>
      <c r="IP837" s="1058"/>
      <c r="IQ837" s="1058"/>
      <c r="IR837" s="1058"/>
    </row>
    <row r="838" spans="1:252">
      <c r="B838" s="1059" t="s">
        <v>855</v>
      </c>
      <c r="D838" s="1508"/>
      <c r="F838" s="268"/>
      <c r="G838" s="1509">
        <f>SUM(G833:G837)</f>
        <v>0</v>
      </c>
      <c r="H838" s="1058"/>
      <c r="I838" s="1058"/>
      <c r="J838" s="1058"/>
      <c r="K838" s="1058"/>
      <c r="L838" s="1058"/>
      <c r="M838" s="1058"/>
      <c r="N838" s="1058"/>
      <c r="O838" s="1058"/>
      <c r="P838" s="1058"/>
      <c r="Q838" s="1058"/>
      <c r="R838" s="1058"/>
      <c r="S838" s="1058"/>
      <c r="T838" s="1058"/>
      <c r="U838" s="1058"/>
      <c r="V838" s="1058"/>
      <c r="W838" s="1058"/>
      <c r="X838" s="1058"/>
      <c r="Y838" s="1058"/>
      <c r="Z838" s="1058"/>
      <c r="AA838" s="1058"/>
      <c r="AB838" s="1058"/>
      <c r="AC838" s="1058"/>
      <c r="AD838" s="1058"/>
      <c r="AE838" s="1058"/>
      <c r="AF838" s="1058"/>
      <c r="AG838" s="1058"/>
      <c r="AH838" s="1058"/>
      <c r="AI838" s="1058"/>
      <c r="AJ838" s="1058"/>
      <c r="AK838" s="1058"/>
      <c r="AL838" s="1058"/>
      <c r="AM838" s="1058"/>
      <c r="AN838" s="1058"/>
      <c r="AO838" s="1058"/>
      <c r="AP838" s="1058"/>
      <c r="AQ838" s="1058"/>
      <c r="AR838" s="1058"/>
      <c r="AS838" s="1058"/>
      <c r="AT838" s="1058"/>
      <c r="AU838" s="1058"/>
      <c r="AV838" s="1058"/>
      <c r="AW838" s="1058"/>
      <c r="AX838" s="1058"/>
      <c r="AY838" s="1058"/>
      <c r="AZ838" s="1058"/>
      <c r="BA838" s="1058"/>
      <c r="BB838" s="1058"/>
      <c r="BC838" s="1058"/>
      <c r="BD838" s="1058"/>
      <c r="BE838" s="1058"/>
      <c r="BF838" s="1058"/>
      <c r="BG838" s="1058"/>
      <c r="BH838" s="1058"/>
      <c r="BI838" s="1058"/>
      <c r="BJ838" s="1058"/>
      <c r="BK838" s="1058"/>
      <c r="BL838" s="1058"/>
      <c r="BM838" s="1058"/>
      <c r="BN838" s="1058"/>
      <c r="BO838" s="1058"/>
      <c r="BP838" s="1058"/>
      <c r="BQ838" s="1058"/>
      <c r="BR838" s="1058"/>
      <c r="BS838" s="1058"/>
      <c r="BT838" s="1058"/>
      <c r="BU838" s="1058"/>
      <c r="BV838" s="1058"/>
      <c r="BW838" s="1058"/>
      <c r="BX838" s="1058"/>
      <c r="BY838" s="1058"/>
      <c r="BZ838" s="1058"/>
      <c r="CA838" s="1058"/>
      <c r="CB838" s="1058"/>
      <c r="CC838" s="1058"/>
      <c r="CD838" s="1058"/>
      <c r="CE838" s="1058"/>
      <c r="CF838" s="1058"/>
      <c r="CG838" s="1058"/>
      <c r="CH838" s="1058"/>
      <c r="CI838" s="1058"/>
      <c r="CJ838" s="1058"/>
      <c r="CK838" s="1058"/>
      <c r="CL838" s="1058"/>
      <c r="CM838" s="1058"/>
      <c r="CN838" s="1058"/>
      <c r="CO838" s="1058"/>
      <c r="CP838" s="1058"/>
      <c r="CQ838" s="1058"/>
      <c r="CR838" s="1058"/>
      <c r="CS838" s="1058"/>
      <c r="CT838" s="1058"/>
      <c r="CU838" s="1058"/>
      <c r="CV838" s="1058"/>
      <c r="CW838" s="1058"/>
      <c r="CX838" s="1058"/>
      <c r="CY838" s="1058"/>
      <c r="CZ838" s="1058"/>
      <c r="DA838" s="1058"/>
      <c r="DB838" s="1058"/>
      <c r="DC838" s="1058"/>
      <c r="DD838" s="1058"/>
      <c r="DE838" s="1058"/>
      <c r="DF838" s="1058"/>
      <c r="DG838" s="1058"/>
      <c r="DH838" s="1058"/>
      <c r="DI838" s="1058"/>
      <c r="DJ838" s="1058"/>
      <c r="DK838" s="1058"/>
      <c r="DL838" s="1058"/>
      <c r="DM838" s="1058"/>
      <c r="DN838" s="1058"/>
      <c r="DO838" s="1058"/>
      <c r="DP838" s="1058"/>
      <c r="DQ838" s="1058"/>
      <c r="DR838" s="1058"/>
      <c r="DS838" s="1058"/>
      <c r="DT838" s="1058"/>
      <c r="DU838" s="1058"/>
      <c r="DV838" s="1058"/>
      <c r="DW838" s="1058"/>
      <c r="DX838" s="1058"/>
      <c r="DY838" s="1058"/>
      <c r="DZ838" s="1058"/>
      <c r="EA838" s="1058"/>
      <c r="EB838" s="1058"/>
      <c r="EC838" s="1058"/>
      <c r="ED838" s="1058"/>
      <c r="EE838" s="1058"/>
      <c r="EF838" s="1058"/>
      <c r="EG838" s="1058"/>
      <c r="EH838" s="1058"/>
      <c r="EI838" s="1058"/>
      <c r="EJ838" s="1058"/>
      <c r="EK838" s="1058"/>
      <c r="EL838" s="1058"/>
      <c r="EM838" s="1058"/>
      <c r="EN838" s="1058"/>
      <c r="EO838" s="1058"/>
      <c r="EP838" s="1058"/>
      <c r="EQ838" s="1058"/>
      <c r="ER838" s="1058"/>
      <c r="ES838" s="1058"/>
      <c r="ET838" s="1058"/>
      <c r="EU838" s="1058"/>
      <c r="EV838" s="1058"/>
      <c r="EW838" s="1058"/>
      <c r="EX838" s="1058"/>
      <c r="EY838" s="1058"/>
      <c r="EZ838" s="1058"/>
      <c r="FA838" s="1058"/>
      <c r="FB838" s="1058"/>
      <c r="FC838" s="1058"/>
      <c r="FD838" s="1058"/>
      <c r="FE838" s="1058"/>
      <c r="FF838" s="1058"/>
      <c r="FG838" s="1058"/>
      <c r="FH838" s="1058"/>
      <c r="FI838" s="1058"/>
      <c r="FJ838" s="1058"/>
      <c r="FK838" s="1058"/>
      <c r="FL838" s="1058"/>
      <c r="FM838" s="1058"/>
      <c r="FN838" s="1058"/>
      <c r="FO838" s="1058"/>
      <c r="FP838" s="1058"/>
      <c r="FQ838" s="1058"/>
      <c r="FR838" s="1058"/>
      <c r="FS838" s="1058"/>
      <c r="FT838" s="1058"/>
      <c r="FU838" s="1058"/>
      <c r="FV838" s="1058"/>
      <c r="FW838" s="1058"/>
      <c r="FX838" s="1058"/>
      <c r="FY838" s="1058"/>
      <c r="FZ838" s="1058"/>
      <c r="GA838" s="1058"/>
      <c r="GB838" s="1058"/>
      <c r="GC838" s="1058"/>
      <c r="GD838" s="1058"/>
      <c r="GE838" s="1058"/>
      <c r="GF838" s="1058"/>
      <c r="GG838" s="1058"/>
      <c r="GH838" s="1058"/>
      <c r="GI838" s="1058"/>
      <c r="GJ838" s="1058"/>
      <c r="GK838" s="1058"/>
      <c r="GL838" s="1058"/>
      <c r="GM838" s="1058"/>
      <c r="GN838" s="1058"/>
      <c r="GO838" s="1058"/>
      <c r="GP838" s="1058"/>
      <c r="GQ838" s="1058"/>
      <c r="GR838" s="1058"/>
      <c r="GS838" s="1058"/>
      <c r="GT838" s="1058"/>
      <c r="GU838" s="1058"/>
      <c r="GV838" s="1058"/>
      <c r="GW838" s="1058"/>
      <c r="GX838" s="1058"/>
      <c r="GY838" s="1058"/>
      <c r="GZ838" s="1058"/>
      <c r="HA838" s="1058"/>
      <c r="HB838" s="1058"/>
      <c r="HC838" s="1058"/>
      <c r="HD838" s="1058"/>
      <c r="HE838" s="1058"/>
      <c r="HF838" s="1058"/>
      <c r="HG838" s="1058"/>
      <c r="HH838" s="1058"/>
      <c r="HI838" s="1058"/>
      <c r="HJ838" s="1058"/>
      <c r="HK838" s="1058"/>
      <c r="HL838" s="1058"/>
      <c r="HM838" s="1058"/>
      <c r="HN838" s="1058"/>
      <c r="HO838" s="1058"/>
      <c r="HP838" s="1058"/>
      <c r="HQ838" s="1058"/>
      <c r="HR838" s="1058"/>
      <c r="HS838" s="1058"/>
      <c r="HT838" s="1058"/>
      <c r="HU838" s="1058"/>
      <c r="HV838" s="1058"/>
      <c r="HW838" s="1058"/>
      <c r="HX838" s="1058"/>
      <c r="HY838" s="1058"/>
      <c r="HZ838" s="1058"/>
      <c r="IA838" s="1058"/>
      <c r="IB838" s="1058"/>
      <c r="IC838" s="1058"/>
      <c r="ID838" s="1058"/>
      <c r="IE838" s="1058"/>
      <c r="IF838" s="1058"/>
      <c r="IG838" s="1058"/>
      <c r="IH838" s="1058"/>
      <c r="II838" s="1058"/>
      <c r="IJ838" s="1058"/>
      <c r="IK838" s="1058"/>
      <c r="IL838" s="1058"/>
      <c r="IM838" s="1058"/>
      <c r="IN838" s="1058"/>
      <c r="IO838" s="1058"/>
      <c r="IP838" s="1058"/>
      <c r="IQ838" s="1058"/>
      <c r="IR838" s="1058"/>
    </row>
    <row r="839" spans="1:252">
      <c r="A839" s="1066"/>
      <c r="B839" s="1067"/>
      <c r="C839" s="1067"/>
      <c r="D839" s="1068"/>
      <c r="E839" s="1068"/>
      <c r="F839" s="1515"/>
      <c r="G839" s="1058"/>
      <c r="H839" s="1058"/>
      <c r="I839" s="1058"/>
      <c r="J839" s="1058"/>
      <c r="K839" s="1058"/>
      <c r="L839" s="1058"/>
      <c r="M839" s="1058"/>
      <c r="N839" s="1058"/>
      <c r="O839" s="1058"/>
      <c r="P839" s="1058"/>
      <c r="Q839" s="1058"/>
      <c r="R839" s="1058"/>
      <c r="S839" s="1058"/>
      <c r="T839" s="1058"/>
      <c r="U839" s="1058"/>
      <c r="V839" s="1058"/>
      <c r="W839" s="1058"/>
      <c r="X839" s="1058"/>
      <c r="Y839" s="1058"/>
      <c r="Z839" s="1058"/>
      <c r="AA839" s="1058"/>
      <c r="AB839" s="1058"/>
      <c r="AC839" s="1058"/>
      <c r="AD839" s="1058"/>
      <c r="AE839" s="1058"/>
      <c r="AF839" s="1058"/>
      <c r="AG839" s="1058"/>
      <c r="AH839" s="1058"/>
      <c r="AI839" s="1058"/>
      <c r="AJ839" s="1058"/>
      <c r="AK839" s="1058"/>
      <c r="AL839" s="1058"/>
      <c r="AM839" s="1058"/>
      <c r="AN839" s="1058"/>
      <c r="AO839" s="1058"/>
      <c r="AP839" s="1058"/>
      <c r="AQ839" s="1058"/>
      <c r="AR839" s="1058"/>
      <c r="AS839" s="1058"/>
      <c r="AT839" s="1058"/>
      <c r="AU839" s="1058"/>
      <c r="AV839" s="1058"/>
      <c r="AW839" s="1058"/>
      <c r="AX839" s="1058"/>
      <c r="AY839" s="1058"/>
      <c r="AZ839" s="1058"/>
      <c r="BA839" s="1058"/>
      <c r="BB839" s="1058"/>
      <c r="BC839" s="1058"/>
      <c r="BD839" s="1058"/>
      <c r="BE839" s="1058"/>
      <c r="BF839" s="1058"/>
      <c r="BG839" s="1058"/>
      <c r="BH839" s="1058"/>
      <c r="BI839" s="1058"/>
      <c r="BJ839" s="1058"/>
      <c r="BK839" s="1058"/>
      <c r="BL839" s="1058"/>
      <c r="BM839" s="1058"/>
      <c r="BN839" s="1058"/>
      <c r="BO839" s="1058"/>
      <c r="BP839" s="1058"/>
      <c r="BQ839" s="1058"/>
      <c r="BR839" s="1058"/>
      <c r="BS839" s="1058"/>
      <c r="BT839" s="1058"/>
      <c r="BU839" s="1058"/>
      <c r="BV839" s="1058"/>
      <c r="BW839" s="1058"/>
      <c r="BX839" s="1058"/>
      <c r="BY839" s="1058"/>
      <c r="BZ839" s="1058"/>
      <c r="CA839" s="1058"/>
      <c r="CB839" s="1058"/>
      <c r="CC839" s="1058"/>
      <c r="CD839" s="1058"/>
      <c r="CE839" s="1058"/>
      <c r="CF839" s="1058"/>
      <c r="CG839" s="1058"/>
      <c r="CH839" s="1058"/>
      <c r="CI839" s="1058"/>
      <c r="CJ839" s="1058"/>
      <c r="CK839" s="1058"/>
      <c r="CL839" s="1058"/>
      <c r="CM839" s="1058"/>
      <c r="CN839" s="1058"/>
      <c r="CO839" s="1058"/>
      <c r="CP839" s="1058"/>
      <c r="CQ839" s="1058"/>
      <c r="CR839" s="1058"/>
      <c r="CS839" s="1058"/>
      <c r="CT839" s="1058"/>
      <c r="CU839" s="1058"/>
      <c r="CV839" s="1058"/>
      <c r="CW839" s="1058"/>
      <c r="CX839" s="1058"/>
      <c r="CY839" s="1058"/>
      <c r="CZ839" s="1058"/>
      <c r="DA839" s="1058"/>
      <c r="DB839" s="1058"/>
      <c r="DC839" s="1058"/>
      <c r="DD839" s="1058"/>
      <c r="DE839" s="1058"/>
      <c r="DF839" s="1058"/>
      <c r="DG839" s="1058"/>
      <c r="DH839" s="1058"/>
      <c r="DI839" s="1058"/>
      <c r="DJ839" s="1058"/>
      <c r="DK839" s="1058"/>
      <c r="DL839" s="1058"/>
      <c r="DM839" s="1058"/>
      <c r="DN839" s="1058"/>
      <c r="DO839" s="1058"/>
      <c r="DP839" s="1058"/>
      <c r="DQ839" s="1058"/>
      <c r="DR839" s="1058"/>
      <c r="DS839" s="1058"/>
      <c r="DT839" s="1058"/>
      <c r="DU839" s="1058"/>
      <c r="DV839" s="1058"/>
      <c r="DW839" s="1058"/>
      <c r="DX839" s="1058"/>
      <c r="DY839" s="1058"/>
      <c r="DZ839" s="1058"/>
      <c r="EA839" s="1058"/>
      <c r="EB839" s="1058"/>
      <c r="EC839" s="1058"/>
      <c r="ED839" s="1058"/>
      <c r="EE839" s="1058"/>
      <c r="EF839" s="1058"/>
      <c r="EG839" s="1058"/>
      <c r="EH839" s="1058"/>
      <c r="EI839" s="1058"/>
      <c r="EJ839" s="1058"/>
      <c r="EK839" s="1058"/>
      <c r="EL839" s="1058"/>
      <c r="EM839" s="1058"/>
      <c r="EN839" s="1058"/>
      <c r="EO839" s="1058"/>
      <c r="EP839" s="1058"/>
      <c r="EQ839" s="1058"/>
      <c r="ER839" s="1058"/>
      <c r="ES839" s="1058"/>
      <c r="ET839" s="1058"/>
      <c r="EU839" s="1058"/>
      <c r="EV839" s="1058"/>
      <c r="EW839" s="1058"/>
      <c r="EX839" s="1058"/>
      <c r="EY839" s="1058"/>
      <c r="EZ839" s="1058"/>
      <c r="FA839" s="1058"/>
      <c r="FB839" s="1058"/>
      <c r="FC839" s="1058"/>
      <c r="FD839" s="1058"/>
      <c r="FE839" s="1058"/>
      <c r="FF839" s="1058"/>
      <c r="FG839" s="1058"/>
      <c r="FH839" s="1058"/>
      <c r="FI839" s="1058"/>
      <c r="FJ839" s="1058"/>
      <c r="FK839" s="1058"/>
      <c r="FL839" s="1058"/>
      <c r="FM839" s="1058"/>
      <c r="FN839" s="1058"/>
      <c r="FO839" s="1058"/>
      <c r="FP839" s="1058"/>
      <c r="FQ839" s="1058"/>
      <c r="FR839" s="1058"/>
      <c r="FS839" s="1058"/>
      <c r="FT839" s="1058"/>
      <c r="FU839" s="1058"/>
      <c r="FV839" s="1058"/>
      <c r="FW839" s="1058"/>
      <c r="FX839" s="1058"/>
      <c r="FY839" s="1058"/>
      <c r="FZ839" s="1058"/>
      <c r="GA839" s="1058"/>
      <c r="GB839" s="1058"/>
      <c r="GC839" s="1058"/>
      <c r="GD839" s="1058"/>
      <c r="GE839" s="1058"/>
      <c r="GF839" s="1058"/>
      <c r="GG839" s="1058"/>
      <c r="GH839" s="1058"/>
      <c r="GI839" s="1058"/>
      <c r="GJ839" s="1058"/>
      <c r="GK839" s="1058"/>
      <c r="GL839" s="1058"/>
      <c r="GM839" s="1058"/>
      <c r="GN839" s="1058"/>
      <c r="GO839" s="1058"/>
      <c r="GP839" s="1058"/>
      <c r="GQ839" s="1058"/>
      <c r="GR839" s="1058"/>
      <c r="GS839" s="1058"/>
      <c r="GT839" s="1058"/>
      <c r="GU839" s="1058"/>
      <c r="GV839" s="1058"/>
      <c r="GW839" s="1058"/>
      <c r="GX839" s="1058"/>
      <c r="GY839" s="1058"/>
      <c r="GZ839" s="1058"/>
      <c r="HA839" s="1058"/>
      <c r="HB839" s="1058"/>
      <c r="HC839" s="1058"/>
      <c r="HD839" s="1058"/>
      <c r="HE839" s="1058"/>
      <c r="HF839" s="1058"/>
      <c r="HG839" s="1058"/>
      <c r="HH839" s="1058"/>
      <c r="HI839" s="1058"/>
      <c r="HJ839" s="1058"/>
      <c r="HK839" s="1058"/>
      <c r="HL839" s="1058"/>
      <c r="HM839" s="1058"/>
      <c r="HN839" s="1058"/>
      <c r="HO839" s="1058"/>
      <c r="HP839" s="1058"/>
      <c r="HQ839" s="1058"/>
      <c r="HR839" s="1058"/>
      <c r="HS839" s="1058"/>
      <c r="HT839" s="1058"/>
      <c r="HU839" s="1058"/>
      <c r="HV839" s="1058"/>
      <c r="HW839" s="1058"/>
      <c r="HX839" s="1058"/>
      <c r="HY839" s="1058"/>
      <c r="HZ839" s="1058"/>
      <c r="IA839" s="1058"/>
      <c r="IB839" s="1058"/>
      <c r="IC839" s="1058"/>
      <c r="ID839" s="1058"/>
      <c r="IE839" s="1058"/>
      <c r="IF839" s="1058"/>
      <c r="IG839" s="1058"/>
      <c r="IH839" s="1058"/>
      <c r="II839" s="1058"/>
      <c r="IJ839" s="1058"/>
      <c r="IK839" s="1058"/>
      <c r="IL839" s="1058"/>
      <c r="IM839" s="1058"/>
      <c r="IN839" s="1058"/>
      <c r="IO839" s="1058"/>
      <c r="IP839" s="1058"/>
      <c r="IQ839" s="1058"/>
      <c r="IR839" s="1058"/>
    </row>
    <row r="840" spans="1:252">
      <c r="A840" s="1066"/>
      <c r="B840" s="1067"/>
      <c r="C840" s="1067"/>
      <c r="D840" s="1068"/>
      <c r="E840" s="1068"/>
      <c r="F840" s="1515"/>
      <c r="G840" s="1058"/>
      <c r="H840" s="1058"/>
      <c r="I840" s="1058"/>
      <c r="J840" s="1058"/>
      <c r="K840" s="1058"/>
      <c r="L840" s="1058"/>
      <c r="M840" s="1058"/>
      <c r="N840" s="1058"/>
      <c r="O840" s="1058"/>
      <c r="P840" s="1058"/>
      <c r="Q840" s="1058"/>
      <c r="R840" s="1058"/>
      <c r="S840" s="1058"/>
      <c r="T840" s="1058"/>
      <c r="U840" s="1058"/>
      <c r="V840" s="1058"/>
      <c r="W840" s="1058"/>
      <c r="X840" s="1058"/>
      <c r="Y840" s="1058"/>
      <c r="Z840" s="1058"/>
      <c r="AA840" s="1058"/>
      <c r="AB840" s="1058"/>
      <c r="AC840" s="1058"/>
      <c r="AD840" s="1058"/>
      <c r="AE840" s="1058"/>
      <c r="AF840" s="1058"/>
      <c r="AG840" s="1058"/>
      <c r="AH840" s="1058"/>
      <c r="AI840" s="1058"/>
      <c r="AJ840" s="1058"/>
      <c r="AK840" s="1058"/>
      <c r="AL840" s="1058"/>
      <c r="AM840" s="1058"/>
      <c r="AN840" s="1058"/>
      <c r="AO840" s="1058"/>
      <c r="AP840" s="1058"/>
      <c r="AQ840" s="1058"/>
      <c r="AR840" s="1058"/>
      <c r="AS840" s="1058"/>
      <c r="AT840" s="1058"/>
      <c r="AU840" s="1058"/>
      <c r="AV840" s="1058"/>
      <c r="AW840" s="1058"/>
      <c r="AX840" s="1058"/>
      <c r="AY840" s="1058"/>
      <c r="AZ840" s="1058"/>
      <c r="BA840" s="1058"/>
      <c r="BB840" s="1058"/>
      <c r="BC840" s="1058"/>
      <c r="BD840" s="1058"/>
      <c r="BE840" s="1058"/>
      <c r="BF840" s="1058"/>
      <c r="BG840" s="1058"/>
      <c r="BH840" s="1058"/>
      <c r="BI840" s="1058"/>
      <c r="BJ840" s="1058"/>
      <c r="BK840" s="1058"/>
      <c r="BL840" s="1058"/>
      <c r="BM840" s="1058"/>
      <c r="BN840" s="1058"/>
      <c r="BO840" s="1058"/>
      <c r="BP840" s="1058"/>
      <c r="BQ840" s="1058"/>
      <c r="BR840" s="1058"/>
      <c r="BS840" s="1058"/>
      <c r="BT840" s="1058"/>
      <c r="BU840" s="1058"/>
      <c r="BV840" s="1058"/>
      <c r="BW840" s="1058"/>
      <c r="BX840" s="1058"/>
      <c r="BY840" s="1058"/>
      <c r="BZ840" s="1058"/>
      <c r="CA840" s="1058"/>
      <c r="CB840" s="1058"/>
      <c r="CC840" s="1058"/>
      <c r="CD840" s="1058"/>
      <c r="CE840" s="1058"/>
      <c r="CF840" s="1058"/>
      <c r="CG840" s="1058"/>
      <c r="CH840" s="1058"/>
      <c r="CI840" s="1058"/>
      <c r="CJ840" s="1058"/>
      <c r="CK840" s="1058"/>
      <c r="CL840" s="1058"/>
      <c r="CM840" s="1058"/>
      <c r="CN840" s="1058"/>
      <c r="CO840" s="1058"/>
      <c r="CP840" s="1058"/>
      <c r="CQ840" s="1058"/>
      <c r="CR840" s="1058"/>
      <c r="CS840" s="1058"/>
      <c r="CT840" s="1058"/>
      <c r="CU840" s="1058"/>
      <c r="CV840" s="1058"/>
      <c r="CW840" s="1058"/>
      <c r="CX840" s="1058"/>
      <c r="CY840" s="1058"/>
      <c r="CZ840" s="1058"/>
      <c r="DA840" s="1058"/>
      <c r="DB840" s="1058"/>
      <c r="DC840" s="1058"/>
      <c r="DD840" s="1058"/>
      <c r="DE840" s="1058"/>
      <c r="DF840" s="1058"/>
      <c r="DG840" s="1058"/>
      <c r="DH840" s="1058"/>
      <c r="DI840" s="1058"/>
      <c r="DJ840" s="1058"/>
      <c r="DK840" s="1058"/>
      <c r="DL840" s="1058"/>
      <c r="DM840" s="1058"/>
      <c r="DN840" s="1058"/>
      <c r="DO840" s="1058"/>
      <c r="DP840" s="1058"/>
      <c r="DQ840" s="1058"/>
      <c r="DR840" s="1058"/>
      <c r="DS840" s="1058"/>
      <c r="DT840" s="1058"/>
      <c r="DU840" s="1058"/>
      <c r="DV840" s="1058"/>
      <c r="DW840" s="1058"/>
      <c r="DX840" s="1058"/>
      <c r="DY840" s="1058"/>
      <c r="DZ840" s="1058"/>
      <c r="EA840" s="1058"/>
      <c r="EB840" s="1058"/>
      <c r="EC840" s="1058"/>
      <c r="ED840" s="1058"/>
      <c r="EE840" s="1058"/>
      <c r="EF840" s="1058"/>
      <c r="EG840" s="1058"/>
      <c r="EH840" s="1058"/>
      <c r="EI840" s="1058"/>
      <c r="EJ840" s="1058"/>
      <c r="EK840" s="1058"/>
      <c r="EL840" s="1058"/>
      <c r="EM840" s="1058"/>
      <c r="EN840" s="1058"/>
      <c r="EO840" s="1058"/>
      <c r="EP840" s="1058"/>
      <c r="EQ840" s="1058"/>
      <c r="ER840" s="1058"/>
      <c r="ES840" s="1058"/>
      <c r="ET840" s="1058"/>
      <c r="EU840" s="1058"/>
      <c r="EV840" s="1058"/>
      <c r="EW840" s="1058"/>
      <c r="EX840" s="1058"/>
      <c r="EY840" s="1058"/>
      <c r="EZ840" s="1058"/>
      <c r="FA840" s="1058"/>
      <c r="FB840" s="1058"/>
      <c r="FC840" s="1058"/>
      <c r="FD840" s="1058"/>
      <c r="FE840" s="1058"/>
      <c r="FF840" s="1058"/>
      <c r="FG840" s="1058"/>
      <c r="FH840" s="1058"/>
      <c r="FI840" s="1058"/>
      <c r="FJ840" s="1058"/>
      <c r="FK840" s="1058"/>
      <c r="FL840" s="1058"/>
      <c r="FM840" s="1058"/>
      <c r="FN840" s="1058"/>
      <c r="FO840" s="1058"/>
      <c r="FP840" s="1058"/>
      <c r="FQ840" s="1058"/>
      <c r="FR840" s="1058"/>
      <c r="FS840" s="1058"/>
      <c r="FT840" s="1058"/>
      <c r="FU840" s="1058"/>
      <c r="FV840" s="1058"/>
      <c r="FW840" s="1058"/>
      <c r="FX840" s="1058"/>
      <c r="FY840" s="1058"/>
      <c r="FZ840" s="1058"/>
      <c r="GA840" s="1058"/>
      <c r="GB840" s="1058"/>
      <c r="GC840" s="1058"/>
      <c r="GD840" s="1058"/>
      <c r="GE840" s="1058"/>
      <c r="GF840" s="1058"/>
      <c r="GG840" s="1058"/>
      <c r="GH840" s="1058"/>
      <c r="GI840" s="1058"/>
      <c r="GJ840" s="1058"/>
      <c r="GK840" s="1058"/>
      <c r="GL840" s="1058"/>
      <c r="GM840" s="1058"/>
      <c r="GN840" s="1058"/>
      <c r="GO840" s="1058"/>
      <c r="GP840" s="1058"/>
      <c r="GQ840" s="1058"/>
      <c r="GR840" s="1058"/>
      <c r="GS840" s="1058"/>
      <c r="GT840" s="1058"/>
      <c r="GU840" s="1058"/>
      <c r="GV840" s="1058"/>
      <c r="GW840" s="1058"/>
      <c r="GX840" s="1058"/>
      <c r="GY840" s="1058"/>
      <c r="GZ840" s="1058"/>
      <c r="HA840" s="1058"/>
      <c r="HB840" s="1058"/>
      <c r="HC840" s="1058"/>
      <c r="HD840" s="1058"/>
      <c r="HE840" s="1058"/>
      <c r="HF840" s="1058"/>
      <c r="HG840" s="1058"/>
      <c r="HH840" s="1058"/>
      <c r="HI840" s="1058"/>
      <c r="HJ840" s="1058"/>
      <c r="HK840" s="1058"/>
      <c r="HL840" s="1058"/>
      <c r="HM840" s="1058"/>
      <c r="HN840" s="1058"/>
      <c r="HO840" s="1058"/>
      <c r="HP840" s="1058"/>
      <c r="HQ840" s="1058"/>
      <c r="HR840" s="1058"/>
      <c r="HS840" s="1058"/>
      <c r="HT840" s="1058"/>
      <c r="HU840" s="1058"/>
      <c r="HV840" s="1058"/>
      <c r="HW840" s="1058"/>
      <c r="HX840" s="1058"/>
      <c r="HY840" s="1058"/>
      <c r="HZ840" s="1058"/>
      <c r="IA840" s="1058"/>
      <c r="IB840" s="1058"/>
      <c r="IC840" s="1058"/>
      <c r="ID840" s="1058"/>
      <c r="IE840" s="1058"/>
      <c r="IF840" s="1058"/>
      <c r="IG840" s="1058"/>
      <c r="IH840" s="1058"/>
      <c r="II840" s="1058"/>
      <c r="IJ840" s="1058"/>
      <c r="IK840" s="1058"/>
      <c r="IL840" s="1058"/>
      <c r="IM840" s="1058"/>
      <c r="IN840" s="1058"/>
      <c r="IO840" s="1058"/>
      <c r="IP840" s="1058"/>
      <c r="IQ840" s="1058"/>
      <c r="IR840" s="1058"/>
    </row>
    <row r="841" spans="1:252">
      <c r="A841" s="1510"/>
      <c r="B841" s="1511" t="s">
        <v>854</v>
      </c>
      <c r="F841" s="1536"/>
    </row>
    <row r="842" spans="1:252" ht="25.5">
      <c r="A842" s="1513" t="s">
        <v>851</v>
      </c>
      <c r="B842" s="1514" t="s">
        <v>853</v>
      </c>
      <c r="F842" s="1536"/>
    </row>
    <row r="843" spans="1:252" ht="38.25">
      <c r="A843" s="1513" t="s">
        <v>851</v>
      </c>
      <c r="B843" s="1514" t="s">
        <v>852</v>
      </c>
      <c r="F843" s="1536"/>
    </row>
    <row r="844" spans="1:252" ht="38.25">
      <c r="A844" s="1513" t="s">
        <v>851</v>
      </c>
      <c r="B844" s="1514" t="s">
        <v>850</v>
      </c>
      <c r="F844" s="1536"/>
    </row>
    <row r="845" spans="1:252">
      <c r="F845" s="1536"/>
    </row>
  </sheetData>
  <sheetProtection password="E8D1" sheet="1" objects="1" scenarios="1" formatCells="0" formatColumns="0" formatRows="0"/>
  <protectedRanges>
    <protectedRange sqref="E538:E539" name="Obseg5_11_1"/>
    <protectedRange sqref="G567:G569" name="Obseg5_5_1_1_2_1_1_1"/>
  </protectedRanges>
  <pageMargins left="0.59852941176470587" right="0.14509803921568629" top="0.34375" bottom="0.98425196850393704" header="0.51181102362204722" footer="0.59055118110236227"/>
  <pageSetup paperSize="257" scale="74" firstPageNumber="23" orientation="portrait" useFirstPageNumber="1" horizontalDpi="300" verticalDpi="300" r:id="rId1"/>
  <headerFooter alignWithMargins="0">
    <oddFooter>&amp;L     
         &amp;"Arial Narrow,Navadno"&amp;8projektantski popis s predizmerami&amp;C&amp;8&amp;A &amp;R&amp;8&amp;P/&amp;N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R515"/>
  <sheetViews>
    <sheetView view="pageBreakPreview" topLeftCell="A322" zoomScale="120" zoomScaleNormal="110" zoomScaleSheetLayoutView="120" workbookViewId="0">
      <selection activeCell="G19" sqref="G19"/>
    </sheetView>
  </sheetViews>
  <sheetFormatPr defaultColWidth="8.85546875" defaultRowHeight="12.75"/>
  <cols>
    <col min="1" max="1" width="5.85546875" style="1059" customWidth="1"/>
    <col min="2" max="2" width="52.5703125" style="1059" customWidth="1"/>
    <col min="3" max="3" width="2.85546875" style="1059" customWidth="1"/>
    <col min="4" max="4" width="4.140625" style="1158" customWidth="1"/>
    <col min="5" max="5" width="6" style="1158" customWidth="1"/>
    <col min="6" max="6" width="15.28515625" style="1512" customWidth="1"/>
    <col min="7" max="7" width="14" style="1059" customWidth="1"/>
    <col min="8" max="8" width="12.42578125" style="1059" customWidth="1"/>
    <col min="9" max="16384" width="8.85546875" style="1059"/>
  </cols>
  <sheetData>
    <row r="1" spans="1:252" s="1542" customFormat="1" ht="13.5">
      <c r="A1" s="1537" t="s">
        <v>2140</v>
      </c>
      <c r="B1" s="1538"/>
      <c r="C1" s="1538"/>
      <c r="D1" s="1539"/>
      <c r="E1" s="1539"/>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ht="13.5">
      <c r="A2" s="1543" t="s">
        <v>1353</v>
      </c>
      <c r="B2" s="1544"/>
      <c r="C2" s="1538"/>
      <c r="D2" s="1539"/>
      <c r="E2" s="1539"/>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ht="13.5">
      <c r="A3" s="1543" t="s">
        <v>1352</v>
      </c>
      <c r="B3" s="1544"/>
      <c r="C3" s="1537" t="s">
        <v>1351</v>
      </c>
      <c r="D3" s="1539"/>
      <c r="E3" s="1539"/>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15" customHeight="1">
      <c r="A4" s="1062"/>
      <c r="B4" s="1063"/>
      <c r="C4" s="1064"/>
      <c r="D4" s="1065"/>
      <c r="E4" s="1065"/>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068"/>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75">
      <c r="A6" s="1069" t="s">
        <v>1350</v>
      </c>
      <c r="B6" s="1070" t="s">
        <v>1349</v>
      </c>
      <c r="C6" s="1067"/>
      <c r="D6" s="1068"/>
      <c r="E6" s="1068"/>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068"/>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75">
      <c r="A8" s="1069"/>
      <c r="B8" s="1071" t="s">
        <v>1348</v>
      </c>
      <c r="C8" s="1067"/>
      <c r="D8" s="1068"/>
      <c r="E8" s="1068"/>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75">
      <c r="A9" s="1069"/>
      <c r="B9" s="1071"/>
      <c r="C9" s="1067"/>
      <c r="D9" s="1068"/>
      <c r="E9" s="1068"/>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75">
      <c r="A10" s="1069"/>
      <c r="B10" s="1072" t="s">
        <v>1951</v>
      </c>
      <c r="C10" s="1067"/>
      <c r="D10" s="1068"/>
      <c r="E10" s="1068"/>
      <c r="F10" s="1057"/>
      <c r="G10" s="1101"/>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75">
      <c r="A11" s="1069"/>
      <c r="B11" s="1071"/>
      <c r="C11" s="1067"/>
      <c r="D11" s="1068"/>
      <c r="E11" s="1068"/>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6.5">
      <c r="A12" s="1079" t="s">
        <v>1291</v>
      </c>
      <c r="B12" s="1080" t="s">
        <v>236</v>
      </c>
      <c r="C12" s="1067"/>
      <c r="D12" s="1068"/>
      <c r="E12" s="1068"/>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068"/>
      <c r="F13" s="1057"/>
      <c r="G13" s="1084">
        <f>+G129</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068"/>
      <c r="F14" s="1057"/>
      <c r="G14" s="1084">
        <f>+G228</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092"/>
      <c r="F15" s="1093"/>
      <c r="G15" s="1094">
        <f>+G278</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100"/>
      <c r="F16" s="1057"/>
      <c r="G16" s="1101">
        <f>SUM(G13:G15)</f>
        <v>0</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100"/>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6.5">
      <c r="A18" s="1079" t="s">
        <v>1346</v>
      </c>
      <c r="B18" s="1080" t="s">
        <v>1345</v>
      </c>
      <c r="C18" s="1067"/>
      <c r="D18" s="1068"/>
      <c r="E18" s="1068"/>
      <c r="F18" s="1057"/>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3" t="s">
        <v>1290</v>
      </c>
      <c r="B19" s="1318" t="s">
        <v>1344</v>
      </c>
      <c r="C19" s="640"/>
      <c r="D19" s="639"/>
      <c r="E19" s="1108"/>
      <c r="F19" s="1057"/>
      <c r="G19" s="1084">
        <f>+G287</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89" t="s">
        <v>1001</v>
      </c>
      <c r="B20" s="1105" t="s">
        <v>1343</v>
      </c>
      <c r="C20" s="700"/>
      <c r="D20" s="699"/>
      <c r="E20" s="1106"/>
      <c r="F20" s="1093"/>
      <c r="G20" s="1094">
        <f>+G288</f>
        <v>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1108"/>
      <c r="F21" s="1057"/>
      <c r="G21" s="1101">
        <f>SUM(G18:G20)</f>
        <v>0</v>
      </c>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097"/>
      <c r="B22" s="1107"/>
      <c r="C22" s="640"/>
      <c r="D22" s="639"/>
      <c r="E22" s="1108"/>
      <c r="F22" s="1057"/>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c r="A23" s="1109" t="s">
        <v>1342</v>
      </c>
      <c r="B23" s="1110" t="s">
        <v>1341</v>
      </c>
      <c r="C23" s="640"/>
      <c r="D23" s="639"/>
      <c r="E23" s="1108"/>
      <c r="F23" s="1057"/>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75">
      <c r="B24" s="1112" t="s">
        <v>1339</v>
      </c>
      <c r="C24" s="1113"/>
      <c r="D24" s="1114"/>
      <c r="E24" s="1115"/>
      <c r="F24" s="1057"/>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75">
      <c r="A25" s="1111" t="s">
        <v>1340</v>
      </c>
      <c r="B25" s="1112" t="s">
        <v>1337</v>
      </c>
      <c r="C25" s="1113"/>
      <c r="D25" s="1114"/>
      <c r="E25" s="1115"/>
      <c r="F25" s="1057"/>
      <c r="G25" s="1084">
        <f>+G361</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75">
      <c r="A26" s="1111" t="s">
        <v>1338</v>
      </c>
      <c r="B26" s="1112" t="s">
        <v>1335</v>
      </c>
      <c r="C26" s="1113"/>
      <c r="D26" s="1114"/>
      <c r="E26" s="1115"/>
      <c r="F26" s="1057"/>
      <c r="G26" s="1084">
        <f>+G362</f>
        <v>0</v>
      </c>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75">
      <c r="A27" s="1116" t="s">
        <v>1336</v>
      </c>
      <c r="B27" s="1117" t="s">
        <v>1333</v>
      </c>
      <c r="C27" s="1118"/>
      <c r="D27" s="1119"/>
      <c r="E27" s="1120"/>
      <c r="F27" s="1093"/>
      <c r="G27" s="1094">
        <f>+G363</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75">
      <c r="A28" s="1121"/>
      <c r="B28" s="1122" t="s">
        <v>438</v>
      </c>
      <c r="C28" s="1123"/>
      <c r="D28" s="1114"/>
      <c r="E28" s="1124"/>
      <c r="F28" s="1057"/>
      <c r="G28" s="1101">
        <f>SUM(G25:G27)</f>
        <v>0</v>
      </c>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5.75">
      <c r="A29" s="1121"/>
      <c r="B29" s="1122"/>
      <c r="C29" s="1123"/>
      <c r="D29" s="1114"/>
      <c r="E29" s="1124"/>
      <c r="F29" s="1057"/>
      <c r="G29" s="1101"/>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3.5" thickBot="1">
      <c r="A30" s="1126" t="s">
        <v>1909</v>
      </c>
      <c r="B30" s="1127" t="s">
        <v>860</v>
      </c>
      <c r="C30" s="311"/>
      <c r="D30" s="310"/>
      <c r="E30" s="1128"/>
      <c r="F30" s="1129"/>
      <c r="G30" s="1130">
        <f>+G508</f>
        <v>0</v>
      </c>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6.5" thickTop="1">
      <c r="A31" s="1121"/>
      <c r="B31" s="1122"/>
      <c r="C31" s="1123"/>
      <c r="D31" s="1114"/>
      <c r="E31" s="1124"/>
      <c r="F31" s="1057"/>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75">
      <c r="A32" s="1121"/>
      <c r="B32" s="1110" t="s">
        <v>1950</v>
      </c>
      <c r="C32" s="1123"/>
      <c r="D32" s="1114"/>
      <c r="E32" s="1124"/>
      <c r="F32" s="1057"/>
      <c r="G32" s="1101">
        <f>+G16+G21+G28+G30</f>
        <v>0</v>
      </c>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15.75">
      <c r="A33" s="1121"/>
      <c r="B33" s="1122"/>
      <c r="C33" s="1123"/>
      <c r="D33" s="1114"/>
      <c r="E33" s="1124"/>
      <c r="F33" s="1057"/>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c r="A34" s="1097"/>
      <c r="B34" s="1107"/>
      <c r="C34" s="640"/>
      <c r="D34" s="639"/>
      <c r="E34" s="1108"/>
      <c r="F34" s="1057"/>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c r="A35" s="1066"/>
      <c r="B35" s="1134" t="s">
        <v>1332</v>
      </c>
      <c r="C35" s="1067"/>
      <c r="D35" s="1068"/>
      <c r="E35" s="1068"/>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25.5">
      <c r="A36" s="1066"/>
      <c r="B36" s="1135" t="s">
        <v>1331</v>
      </c>
      <c r="C36" s="1067"/>
      <c r="D36" s="1068"/>
      <c r="E36" s="1068"/>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51">
      <c r="A37" s="1066"/>
      <c r="B37" s="1135" t="s">
        <v>1330</v>
      </c>
      <c r="C37" s="1067"/>
      <c r="D37" s="1068"/>
      <c r="E37" s="1068"/>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25.5">
      <c r="A38" s="1066"/>
      <c r="B38" s="1135" t="s">
        <v>1329</v>
      </c>
      <c r="C38" s="1067"/>
      <c r="D38" s="1068"/>
      <c r="E38" s="1068"/>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38.25">
      <c r="A39" s="1066"/>
      <c r="B39" s="1135" t="s">
        <v>1328</v>
      </c>
      <c r="C39" s="1067"/>
      <c r="D39" s="1068"/>
      <c r="E39" s="1068"/>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38.25">
      <c r="A40" s="1066"/>
      <c r="B40" s="1135" t="s">
        <v>1327</v>
      </c>
      <c r="C40" s="1067"/>
      <c r="D40" s="1068"/>
      <c r="E40" s="1068"/>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25.5">
      <c r="A41" s="1066"/>
      <c r="B41" s="1134" t="s">
        <v>1326</v>
      </c>
      <c r="C41" s="1067"/>
      <c r="D41" s="1068"/>
      <c r="E41" s="1068"/>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c r="A42" s="1066"/>
      <c r="B42" s="1067"/>
      <c r="C42" s="1067"/>
      <c r="D42" s="1068"/>
      <c r="E42" s="1068"/>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25.5">
      <c r="A43" s="1066"/>
      <c r="B43" s="1137" t="s">
        <v>1325</v>
      </c>
      <c r="C43" s="1067"/>
      <c r="D43" s="1068"/>
      <c r="E43" s="1068"/>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1324</v>
      </c>
      <c r="B44" s="1138" t="s">
        <v>1323</v>
      </c>
      <c r="C44" s="1067"/>
      <c r="D44" s="1068"/>
      <c r="E44" s="1068"/>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c r="A45" s="1138" t="s">
        <v>1322</v>
      </c>
      <c r="B45" s="1138" t="s">
        <v>1321</v>
      </c>
      <c r="C45" s="1067"/>
      <c r="D45" s="1068"/>
      <c r="E45" s="1068"/>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c r="A46" s="1138" t="s">
        <v>1320</v>
      </c>
      <c r="B46" s="1138" t="s">
        <v>1319</v>
      </c>
      <c r="C46" s="1067"/>
      <c r="D46" s="1068"/>
      <c r="E46" s="1068"/>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1318</v>
      </c>
      <c r="B47" s="1138" t="s">
        <v>1317</v>
      </c>
      <c r="C47" s="1067"/>
      <c r="D47" s="1068"/>
      <c r="E47" s="1068"/>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c r="A48" s="1138" t="s">
        <v>1316</v>
      </c>
      <c r="B48" s="1138" t="s">
        <v>1315</v>
      </c>
      <c r="C48" s="1067"/>
      <c r="D48" s="1068"/>
      <c r="E48" s="1068"/>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c r="A49" s="1138" t="s">
        <v>1314</v>
      </c>
      <c r="B49" s="1138" t="s">
        <v>1313</v>
      </c>
      <c r="C49" s="1067"/>
      <c r="D49" s="1068"/>
      <c r="E49" s="1068"/>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ht="25.5">
      <c r="A50" s="1138" t="s">
        <v>43</v>
      </c>
      <c r="B50" s="1138" t="s">
        <v>1312</v>
      </c>
      <c r="C50" s="1067"/>
      <c r="D50" s="1068"/>
      <c r="E50" s="1068"/>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ht="25.5">
      <c r="A51" s="1138" t="s">
        <v>1311</v>
      </c>
      <c r="B51" s="1138" t="s">
        <v>1310</v>
      </c>
      <c r="C51" s="1067"/>
      <c r="D51" s="1068"/>
      <c r="E51" s="1068"/>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c r="A52" s="1138" t="s">
        <v>1309</v>
      </c>
      <c r="B52" s="1138" t="s">
        <v>1308</v>
      </c>
      <c r="C52" s="1067"/>
      <c r="D52" s="1068"/>
      <c r="E52" s="1068"/>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c r="A53" s="1138" t="s">
        <v>1307</v>
      </c>
      <c r="B53" s="1138" t="s">
        <v>1306</v>
      </c>
      <c r="C53" s="1067"/>
      <c r="D53" s="1068"/>
      <c r="E53" s="1068"/>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25.5">
      <c r="A54" s="1138" t="s">
        <v>1305</v>
      </c>
      <c r="B54" s="1138" t="s">
        <v>1304</v>
      </c>
      <c r="C54" s="1067"/>
      <c r="D54" s="1068"/>
      <c r="E54" s="1068"/>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1303</v>
      </c>
      <c r="B55" s="1138" t="s">
        <v>1302</v>
      </c>
      <c r="C55" s="1067"/>
      <c r="D55" s="1068"/>
      <c r="E55" s="1068"/>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138" t="s">
        <v>1301</v>
      </c>
      <c r="B56" s="1138" t="s">
        <v>1300</v>
      </c>
      <c r="C56" s="1067"/>
      <c r="D56" s="1068"/>
      <c r="E56" s="1068"/>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138" t="s">
        <v>1299</v>
      </c>
      <c r="B57" s="1138" t="s">
        <v>1298</v>
      </c>
      <c r="C57" s="1067"/>
      <c r="D57" s="1068"/>
      <c r="E57" s="1068"/>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c r="A58" s="1138" t="s">
        <v>1297</v>
      </c>
      <c r="B58" s="1138" t="s">
        <v>1296</v>
      </c>
      <c r="C58" s="1067"/>
      <c r="D58" s="1068"/>
      <c r="E58" s="1068"/>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ht="25.5">
      <c r="A59" s="1138" t="s">
        <v>1295</v>
      </c>
      <c r="B59" s="1138" t="s">
        <v>1294</v>
      </c>
      <c r="C59" s="1067"/>
      <c r="D59" s="1068"/>
      <c r="E59" s="1068"/>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138" t="s">
        <v>1293</v>
      </c>
      <c r="B60" s="1138" t="s">
        <v>1292</v>
      </c>
      <c r="C60" s="1067"/>
      <c r="D60" s="1068"/>
      <c r="E60" s="1068"/>
      <c r="F60" s="1100"/>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097"/>
      <c r="B61" s="1107"/>
      <c r="C61" s="640"/>
      <c r="D61" s="639"/>
      <c r="E61" s="1108"/>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066"/>
      <c r="B62" s="1067"/>
      <c r="C62" s="1067"/>
      <c r="D62" s="1068"/>
      <c r="E62" s="1068"/>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ht="16.5">
      <c r="A63" s="1079" t="s">
        <v>1291</v>
      </c>
      <c r="B63" s="1080" t="s">
        <v>236</v>
      </c>
      <c r="C63" s="1067"/>
      <c r="D63" s="1068"/>
      <c r="E63" s="1068"/>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066"/>
      <c r="B64" s="1067"/>
      <c r="C64" s="1067"/>
      <c r="D64" s="1068"/>
      <c r="E64" s="1068"/>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141" t="s">
        <v>1290</v>
      </c>
      <c r="B65" s="1142" t="s">
        <v>1289</v>
      </c>
      <c r="C65" s="1067"/>
      <c r="D65" s="1068"/>
      <c r="E65" s="1068"/>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143"/>
      <c r="B66" s="1144"/>
      <c r="C66" s="1145"/>
      <c r="D66" s="1146"/>
      <c r="E66" s="1146"/>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c r="A67" s="1149"/>
      <c r="B67" s="1182"/>
      <c r="C67" s="1150"/>
      <c r="D67" s="1149"/>
      <c r="E67" s="1150"/>
      <c r="F67" s="1057"/>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ht="25.5">
      <c r="A68" s="1186" t="s">
        <v>18</v>
      </c>
      <c r="B68" s="1187" t="s">
        <v>1070</v>
      </c>
      <c r="C68" s="1188"/>
      <c r="D68" s="1189" t="s">
        <v>856</v>
      </c>
      <c r="E68" s="1190">
        <v>1</v>
      </c>
      <c r="F68" s="779"/>
      <c r="G68" s="1084">
        <f>+E68*F68</f>
        <v>0</v>
      </c>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191"/>
      <c r="B69" s="1192" t="s">
        <v>1069</v>
      </c>
      <c r="C69" s="1188"/>
      <c r="D69" s="1149"/>
      <c r="E69" s="1150"/>
      <c r="F69" s="1515"/>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91"/>
      <c r="B70" s="1192" t="s">
        <v>1068</v>
      </c>
      <c r="C70" s="1188"/>
      <c r="D70" s="1193"/>
      <c r="E70" s="1193"/>
      <c r="F70" s="1515"/>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91"/>
      <c r="B71" s="1192" t="s">
        <v>1067</v>
      </c>
      <c r="C71" s="1188"/>
      <c r="D71" s="1193"/>
      <c r="E71" s="1193"/>
      <c r="F71" s="1515"/>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91"/>
      <c r="B72" s="1194" t="s">
        <v>1066</v>
      </c>
      <c r="C72" s="1188"/>
      <c r="D72" s="1193"/>
      <c r="E72" s="1195"/>
      <c r="F72" s="1515"/>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191"/>
      <c r="B73" s="1192" t="s">
        <v>1065</v>
      </c>
      <c r="C73" s="1188"/>
      <c r="D73" s="1193"/>
      <c r="E73" s="1195"/>
      <c r="F73" s="1515"/>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ht="25.5">
      <c r="A74" s="1191"/>
      <c r="B74" s="1187" t="s">
        <v>1064</v>
      </c>
      <c r="C74" s="1188"/>
      <c r="D74" s="1193"/>
      <c r="E74" s="1195"/>
      <c r="F74" s="1515"/>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96"/>
      <c r="B75" s="1197" t="s">
        <v>1063</v>
      </c>
      <c r="C75" s="1198"/>
      <c r="D75" s="1199"/>
      <c r="E75" s="1199"/>
      <c r="F75" s="1515"/>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196"/>
      <c r="B76" s="1197" t="s">
        <v>1062</v>
      </c>
      <c r="C76" s="1198"/>
      <c r="D76" s="1199"/>
      <c r="E76" s="1199"/>
      <c r="F76" s="1515"/>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196"/>
      <c r="B77" s="1200" t="s">
        <v>1061</v>
      </c>
      <c r="C77" s="1198"/>
      <c r="D77" s="1199"/>
      <c r="E77" s="1199"/>
      <c r="F77" s="1515"/>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ht="25.5">
      <c r="A78" s="1196"/>
      <c r="B78" s="1179" t="s">
        <v>1060</v>
      </c>
      <c r="C78" s="1198"/>
      <c r="D78" s="1199"/>
      <c r="E78" s="1199"/>
      <c r="F78" s="1515"/>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196"/>
      <c r="B79" s="1179"/>
      <c r="C79" s="1198"/>
      <c r="D79" s="1199"/>
      <c r="E79" s="1199"/>
      <c r="F79" s="1515"/>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201" t="s">
        <v>41</v>
      </c>
      <c r="B80" s="1202" t="s">
        <v>1059</v>
      </c>
      <c r="C80" s="1202"/>
      <c r="D80" s="1149"/>
      <c r="E80" s="1182"/>
      <c r="F80" s="1515"/>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91"/>
      <c r="B81" s="1203" t="s">
        <v>1035</v>
      </c>
      <c r="C81" s="1203"/>
      <c r="D81" s="1149" t="s">
        <v>62</v>
      </c>
      <c r="E81" s="1150">
        <v>1</v>
      </c>
      <c r="F81" s="779"/>
      <c r="G81" s="1084">
        <f>+E81*F81</f>
        <v>0</v>
      </c>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191"/>
      <c r="B82" s="1203"/>
      <c r="C82" s="1203"/>
      <c r="D82" s="1149"/>
      <c r="E82" s="1150"/>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ht="25.5">
      <c r="A83" s="1204" t="s">
        <v>43</v>
      </c>
      <c r="B83" s="1202" t="s">
        <v>1058</v>
      </c>
      <c r="C83" s="1202"/>
      <c r="D83" s="1195"/>
      <c r="E83" s="1150"/>
      <c r="F83" s="1515"/>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204"/>
      <c r="B84" s="1203" t="s">
        <v>1035</v>
      </c>
      <c r="C84" s="1203"/>
      <c r="D84" s="1149" t="s">
        <v>62</v>
      </c>
      <c r="E84" s="1150">
        <v>2</v>
      </c>
      <c r="F84" s="779"/>
      <c r="G84" s="1084">
        <f>+E84*F84</f>
        <v>0</v>
      </c>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204"/>
      <c r="B85" s="1203"/>
      <c r="C85" s="1203"/>
      <c r="D85" s="1149"/>
      <c r="E85" s="1150"/>
      <c r="F85" s="1515"/>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ht="38.25">
      <c r="A86" s="1204" t="s">
        <v>44</v>
      </c>
      <c r="B86" s="1205" t="s">
        <v>1057</v>
      </c>
      <c r="C86" s="1198"/>
      <c r="D86" s="1199"/>
      <c r="E86" s="1206"/>
      <c r="F86" s="1516"/>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54" t="s">
        <v>234</v>
      </c>
      <c r="B87" s="1205" t="s">
        <v>1054</v>
      </c>
      <c r="C87" s="1198"/>
      <c r="D87" s="1199"/>
      <c r="E87" s="1206"/>
      <c r="F87" s="622"/>
      <c r="G87" s="1084"/>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77"/>
      <c r="B88" s="1205" t="s">
        <v>1053</v>
      </c>
      <c r="C88" s="1198"/>
      <c r="D88" s="1199" t="s">
        <v>62</v>
      </c>
      <c r="E88" s="1206">
        <v>1</v>
      </c>
      <c r="F88" s="779"/>
      <c r="G88" s="1084">
        <f>+E88*F88</f>
        <v>0</v>
      </c>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177"/>
      <c r="B89" s="1205"/>
      <c r="C89" s="1198"/>
      <c r="D89" s="1199"/>
      <c r="E89" s="1206"/>
      <c r="F89" s="1516"/>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c r="A90" s="1177"/>
      <c r="B90" s="1205"/>
      <c r="C90" s="1198"/>
      <c r="D90" s="1199"/>
      <c r="E90" s="1206"/>
      <c r="F90" s="1516"/>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ht="25.5">
      <c r="A91" s="1213" t="s">
        <v>46</v>
      </c>
      <c r="B91" s="1148" t="s">
        <v>1049</v>
      </c>
      <c r="C91" s="1214"/>
      <c r="D91" s="1153" t="s">
        <v>62</v>
      </c>
      <c r="E91" s="1215">
        <v>1</v>
      </c>
      <c r="F91" s="780"/>
      <c r="G91" s="1216">
        <f>+E91*F91</f>
        <v>0</v>
      </c>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3"/>
      <c r="B92" s="1217" t="s">
        <v>1048</v>
      </c>
      <c r="C92" s="1214"/>
      <c r="D92" s="1215"/>
      <c r="E92" s="1151"/>
      <c r="F92" s="622"/>
      <c r="G92" s="1084"/>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213"/>
      <c r="B93" s="1217" t="s">
        <v>1047</v>
      </c>
      <c r="C93" s="1214"/>
      <c r="D93" s="1215"/>
      <c r="E93" s="1151"/>
      <c r="F93" s="622"/>
      <c r="G93" s="1084"/>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213"/>
      <c r="B94" s="1217" t="s">
        <v>1046</v>
      </c>
      <c r="C94" s="1214"/>
      <c r="D94" s="1215"/>
      <c r="E94" s="1151"/>
      <c r="F94" s="622"/>
      <c r="G94" s="1084"/>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ht="51">
      <c r="A95" s="1213"/>
      <c r="B95" s="1148" t="s">
        <v>1045</v>
      </c>
      <c r="C95" s="1214"/>
      <c r="D95" s="1215"/>
      <c r="E95" s="1151"/>
      <c r="F95" s="622"/>
      <c r="G95" s="1084"/>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213"/>
      <c r="B96" s="1217" t="s">
        <v>1044</v>
      </c>
      <c r="C96" s="1214"/>
      <c r="D96" s="1215"/>
      <c r="E96" s="1151"/>
      <c r="F96" s="622"/>
      <c r="G96" s="1084"/>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25.5">
      <c r="A97" s="1213"/>
      <c r="B97" s="1148" t="s">
        <v>1043</v>
      </c>
      <c r="C97" s="1214"/>
      <c r="F97" s="622"/>
      <c r="G97" s="1084"/>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209"/>
      <c r="B98" s="1164"/>
      <c r="C98" s="1210"/>
      <c r="D98" s="1212"/>
      <c r="E98" s="67"/>
      <c r="F98" s="622"/>
      <c r="G98" s="1084"/>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177"/>
      <c r="B99" s="1205"/>
      <c r="C99" s="1198"/>
      <c r="D99" s="1199"/>
      <c r="E99" s="1206"/>
      <c r="F99" s="250"/>
      <c r="G99" s="1216"/>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ht="38.25">
      <c r="A100" s="1147" t="s">
        <v>47</v>
      </c>
      <c r="B100" s="1145" t="s">
        <v>1042</v>
      </c>
      <c r="C100" s="1145"/>
      <c r="D100" s="1199" t="s">
        <v>62</v>
      </c>
      <c r="E100" s="1198">
        <v>1</v>
      </c>
      <c r="F100" s="779"/>
      <c r="G100" s="1084">
        <f>+E100*F100</f>
        <v>0</v>
      </c>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A101" s="1149"/>
      <c r="B101" s="1182"/>
      <c r="C101" s="1150"/>
      <c r="D101" s="1149"/>
      <c r="E101" s="1150"/>
      <c r="F101" s="1515"/>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ht="51">
      <c r="A102" s="1201" t="s">
        <v>48</v>
      </c>
      <c r="B102" s="1152" t="s">
        <v>1041</v>
      </c>
      <c r="C102" s="1183"/>
      <c r="D102" s="1184"/>
      <c r="E102" s="1184"/>
      <c r="F102" s="1515"/>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ht="51">
      <c r="A103" s="1218"/>
      <c r="B103" s="1152" t="s">
        <v>1040</v>
      </c>
      <c r="C103" s="1183"/>
      <c r="D103" s="1184"/>
      <c r="E103" s="1184"/>
      <c r="F103" s="1515"/>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218"/>
      <c r="B104" s="1152" t="s">
        <v>1039</v>
      </c>
      <c r="C104" s="1183"/>
      <c r="D104" s="1184"/>
      <c r="E104" s="1184"/>
      <c r="F104" s="1515"/>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c r="A105" s="1219"/>
      <c r="B105" s="1152" t="s">
        <v>878</v>
      </c>
      <c r="C105" s="1183"/>
      <c r="D105" s="1185" t="s">
        <v>62</v>
      </c>
      <c r="E105" s="1184">
        <v>1</v>
      </c>
      <c r="F105" s="779"/>
      <c r="G105" s="1084">
        <f>+E105*F105</f>
        <v>0</v>
      </c>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18"/>
      <c r="B106" s="1152"/>
      <c r="C106" s="1183"/>
      <c r="D106" s="1185"/>
      <c r="E106" s="1184"/>
      <c r="F106" s="1515"/>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ht="25.5">
      <c r="A107" s="1201" t="s">
        <v>50</v>
      </c>
      <c r="B107" s="1148" t="s">
        <v>1038</v>
      </c>
      <c r="C107" s="1183"/>
      <c r="D107" s="1184"/>
      <c r="E107" s="1220"/>
      <c r="F107" s="1515"/>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218"/>
      <c r="B108" s="1152" t="s">
        <v>878</v>
      </c>
      <c r="C108" s="1183"/>
      <c r="D108" s="1185" t="s">
        <v>62</v>
      </c>
      <c r="E108" s="1184">
        <v>1</v>
      </c>
      <c r="F108" s="779"/>
      <c r="G108" s="1084">
        <f>+E108*F108</f>
        <v>0</v>
      </c>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218"/>
      <c r="B109" s="1152"/>
      <c r="C109" s="1183"/>
      <c r="D109" s="1185"/>
      <c r="E109" s="1184"/>
      <c r="F109" s="1515"/>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99"/>
      <c r="B110" s="1179"/>
      <c r="C110" s="1198"/>
      <c r="D110" s="1199"/>
      <c r="E110" s="1146"/>
      <c r="F110" s="1515"/>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ht="25.5">
      <c r="A111" s="1242" t="s">
        <v>78</v>
      </c>
      <c r="B111" s="1145" t="s">
        <v>1025</v>
      </c>
      <c r="C111" s="1198"/>
      <c r="D111" s="1243" t="s">
        <v>62</v>
      </c>
      <c r="E111" s="1198">
        <v>2</v>
      </c>
      <c r="F111" s="782"/>
      <c r="G111" s="1241">
        <f>F111*E111</f>
        <v>0</v>
      </c>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146"/>
      <c r="B112" s="1145"/>
      <c r="C112" s="1198"/>
      <c r="D112" s="1243"/>
      <c r="E112" s="1198"/>
      <c r="F112" s="1515"/>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244" t="s">
        <v>79</v>
      </c>
      <c r="B113" s="1145" t="s">
        <v>1024</v>
      </c>
      <c r="C113" s="1198"/>
      <c r="D113" s="1243"/>
      <c r="E113" s="1198"/>
      <c r="F113" s="1515"/>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244"/>
      <c r="B114" s="1145" t="s">
        <v>1023</v>
      </c>
      <c r="C114" s="1198"/>
      <c r="D114" s="1243" t="s">
        <v>62</v>
      </c>
      <c r="E114" s="1198">
        <v>2</v>
      </c>
      <c r="F114" s="782"/>
      <c r="G114" s="1241">
        <f>F114*E114</f>
        <v>0</v>
      </c>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244"/>
      <c r="B115" s="1145"/>
      <c r="C115" s="1198"/>
      <c r="D115" s="1243"/>
      <c r="E115" s="1198"/>
      <c r="F115" s="264"/>
      <c r="G115" s="1241"/>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244" t="s">
        <v>1022</v>
      </c>
      <c r="B116" s="1179" t="s">
        <v>1021</v>
      </c>
      <c r="C116" s="640"/>
      <c r="D116" s="1185" t="s">
        <v>856</v>
      </c>
      <c r="E116" s="1183">
        <v>1</v>
      </c>
      <c r="F116" s="782"/>
      <c r="G116" s="1241">
        <f>F116*E116</f>
        <v>0</v>
      </c>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245"/>
      <c r="B117" s="1246"/>
      <c r="C117" s="640"/>
      <c r="D117" s="1193"/>
      <c r="E117" s="1247"/>
      <c r="F117" s="1515"/>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ht="38.25">
      <c r="A118" s="1248" t="s">
        <v>1016</v>
      </c>
      <c r="B118" s="1233" t="s">
        <v>1015</v>
      </c>
      <c r="C118" s="1183"/>
      <c r="D118" s="1185" t="s">
        <v>856</v>
      </c>
      <c r="E118" s="1183">
        <v>1</v>
      </c>
      <c r="F118" s="782"/>
      <c r="G118" s="1241">
        <f>F118*E118</f>
        <v>0</v>
      </c>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c r="A119" s="1248"/>
      <c r="B119" s="1233"/>
      <c r="C119" s="1183"/>
      <c r="D119" s="1214"/>
      <c r="E119" s="1183"/>
      <c r="F119" s="1515"/>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250" t="s">
        <v>1014</v>
      </c>
      <c r="B120" s="1152" t="s">
        <v>1013</v>
      </c>
      <c r="C120" s="1198"/>
      <c r="D120" s="1199" t="s">
        <v>856</v>
      </c>
      <c r="E120" s="1198">
        <v>1</v>
      </c>
      <c r="F120" s="781"/>
      <c r="G120" s="1230">
        <f>F120*E120</f>
        <v>0</v>
      </c>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147"/>
      <c r="B121" s="1203"/>
      <c r="C121" s="1198"/>
      <c r="D121" s="1199"/>
      <c r="E121" s="1198"/>
      <c r="F121" s="1515"/>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250" t="s">
        <v>1012</v>
      </c>
      <c r="B122" s="1251" t="s">
        <v>1011</v>
      </c>
      <c r="C122" s="1245"/>
      <c r="D122" s="1245" t="s">
        <v>1004</v>
      </c>
      <c r="E122" s="1223">
        <v>1</v>
      </c>
      <c r="F122" s="781"/>
      <c r="G122" s="1230">
        <f>F122*E122</f>
        <v>0</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252"/>
      <c r="B123" s="1253" t="s">
        <v>1010</v>
      </c>
      <c r="C123" s="1245"/>
      <c r="D123" s="1254"/>
      <c r="E123" s="1255"/>
      <c r="F123" s="1515"/>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52"/>
      <c r="B124" s="1253" t="s">
        <v>1009</v>
      </c>
      <c r="C124" s="1245"/>
      <c r="D124" s="1223"/>
      <c r="E124" s="1255"/>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40"/>
      <c r="B125" s="1251"/>
      <c r="C125" s="1245"/>
      <c r="D125" s="1223"/>
      <c r="E125" s="1255"/>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250" t="s">
        <v>204</v>
      </c>
      <c r="B126" s="1251" t="s">
        <v>1008</v>
      </c>
      <c r="C126" s="1256"/>
      <c r="D126" s="1245" t="s">
        <v>1004</v>
      </c>
      <c r="E126" s="1223">
        <v>1</v>
      </c>
      <c r="F126" s="781"/>
      <c r="G126" s="1230">
        <f>F126*E126</f>
        <v>0</v>
      </c>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257"/>
      <c r="B127" s="1253" t="s">
        <v>1007</v>
      </c>
      <c r="C127" s="1256"/>
      <c r="D127" s="1245"/>
      <c r="E127" s="1254"/>
      <c r="F127" s="1515"/>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258"/>
      <c r="B128" s="1259"/>
      <c r="C128" s="700"/>
      <c r="D128" s="1260"/>
      <c r="E128" s="1261"/>
      <c r="F128" s="1519"/>
      <c r="G128" s="1175"/>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191"/>
      <c r="B129" s="1197" t="s">
        <v>1002</v>
      </c>
      <c r="C129" s="1188"/>
      <c r="D129" s="1150"/>
      <c r="E129" s="1150"/>
      <c r="F129" s="1515"/>
      <c r="G129" s="1230">
        <f>SUM(G67:G128)</f>
        <v>0</v>
      </c>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91"/>
      <c r="B130" s="1197"/>
      <c r="C130" s="1188"/>
      <c r="D130" s="1150"/>
      <c r="E130" s="1150"/>
      <c r="F130" s="1515"/>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91"/>
      <c r="B131" s="1197"/>
      <c r="C131" s="1188"/>
      <c r="D131" s="1150"/>
      <c r="E131" s="1150"/>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91"/>
      <c r="B132" s="1197"/>
      <c r="C132" s="1262"/>
      <c r="D132" s="1184"/>
      <c r="E132" s="1184"/>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263" t="s">
        <v>1001</v>
      </c>
      <c r="B133" s="1187" t="s">
        <v>1000</v>
      </c>
      <c r="C133" s="1262"/>
      <c r="D133" s="1184"/>
      <c r="E133" s="1184"/>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24"/>
      <c r="B134" s="1198"/>
      <c r="C134" s="1198"/>
      <c r="D134" s="1199"/>
      <c r="E134" s="1221"/>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ht="25.5">
      <c r="A135" s="1545" t="s">
        <v>11</v>
      </c>
      <c r="B135" s="1159" t="s">
        <v>999</v>
      </c>
      <c r="C135" s="1227"/>
      <c r="D135" s="1276"/>
      <c r="E135" s="1546"/>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547"/>
      <c r="B136" s="1227" t="s">
        <v>998</v>
      </c>
      <c r="C136" s="1227"/>
      <c r="D136" s="1276"/>
      <c r="E136" s="67"/>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547"/>
      <c r="B137" s="1227" t="s">
        <v>997</v>
      </c>
      <c r="C137" s="1227"/>
      <c r="D137" s="1276"/>
      <c r="E137" s="67"/>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547"/>
      <c r="B138" s="1227" t="s">
        <v>996</v>
      </c>
      <c r="C138" s="1227"/>
      <c r="D138" s="1276"/>
      <c r="E138" s="67"/>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547"/>
      <c r="B139" s="1227" t="s">
        <v>995</v>
      </c>
      <c r="C139" s="1227"/>
      <c r="D139" s="1276"/>
      <c r="E139" s="67"/>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547"/>
      <c r="B140" s="1198" t="s">
        <v>994</v>
      </c>
      <c r="C140" s="1227"/>
      <c r="D140" s="1276"/>
      <c r="E140" s="67"/>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547"/>
      <c r="B141" s="1227" t="s">
        <v>993</v>
      </c>
      <c r="C141" s="1227"/>
      <c r="D141" s="1276"/>
      <c r="E141" s="67"/>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547"/>
      <c r="B142" s="1159" t="s">
        <v>992</v>
      </c>
      <c r="C142" s="1227"/>
      <c r="D142" s="1276"/>
      <c r="E142" s="67"/>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ht="25.5">
      <c r="A143" s="1547"/>
      <c r="B143" s="1159" t="s">
        <v>991</v>
      </c>
      <c r="C143" s="1227"/>
      <c r="D143" s="1276"/>
      <c r="E143" s="67"/>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ht="25.5">
      <c r="A144" s="1547"/>
      <c r="B144" s="1179" t="s">
        <v>990</v>
      </c>
      <c r="C144" s="67"/>
      <c r="D144" s="1276"/>
      <c r="E144" s="67"/>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058"/>
      <c r="B145" s="1227" t="s">
        <v>989</v>
      </c>
      <c r="C145" s="67"/>
      <c r="D145" s="1276"/>
      <c r="E145" s="67"/>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058"/>
      <c r="B146" s="1227" t="s">
        <v>971</v>
      </c>
      <c r="C146" s="67"/>
      <c r="D146" s="1276"/>
      <c r="E146" s="67"/>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058"/>
      <c r="B147" s="1227" t="s">
        <v>988</v>
      </c>
      <c r="C147" s="1227"/>
      <c r="D147" s="1276"/>
      <c r="E147" s="67"/>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058"/>
      <c r="B148" s="1227" t="s">
        <v>987</v>
      </c>
      <c r="C148" s="1227"/>
      <c r="D148" s="1276"/>
      <c r="E148" s="67"/>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058"/>
      <c r="B149" s="1227"/>
      <c r="C149" s="1227"/>
      <c r="D149" s="1276"/>
      <c r="E149" s="1548"/>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058"/>
      <c r="B150" s="1071" t="s">
        <v>986</v>
      </c>
      <c r="C150" s="1227"/>
      <c r="D150" s="1276"/>
      <c r="E150" s="1548"/>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058"/>
      <c r="B151" s="1227" t="s">
        <v>985</v>
      </c>
      <c r="C151" s="1227"/>
      <c r="D151" s="1212" t="s">
        <v>62</v>
      </c>
      <c r="E151" s="67">
        <v>9</v>
      </c>
      <c r="F151" s="781"/>
      <c r="G151" s="1230">
        <f>F151*E151</f>
        <v>0</v>
      </c>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058"/>
      <c r="B152" s="1227" t="s">
        <v>1944</v>
      </c>
      <c r="C152" s="1227"/>
      <c r="D152" s="1212" t="s">
        <v>62</v>
      </c>
      <c r="E152" s="67">
        <v>2</v>
      </c>
      <c r="F152" s="781"/>
      <c r="G152" s="1230">
        <f>F152*E152</f>
        <v>0</v>
      </c>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058"/>
      <c r="B153" s="1227" t="s">
        <v>984</v>
      </c>
      <c r="C153" s="1227"/>
      <c r="D153" s="1212" t="s">
        <v>62</v>
      </c>
      <c r="E153" s="67">
        <v>1</v>
      </c>
      <c r="F153" s="781"/>
      <c r="G153" s="1230">
        <f>F153*E153</f>
        <v>0</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058"/>
      <c r="B154" s="1227"/>
      <c r="C154" s="1227"/>
      <c r="D154" s="1212"/>
      <c r="E154" s="67"/>
      <c r="F154" s="1515"/>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058"/>
      <c r="B155" s="1227"/>
      <c r="C155" s="1227"/>
      <c r="D155" s="1212"/>
      <c r="E155" s="67"/>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ht="63.75">
      <c r="A156" s="1204" t="s">
        <v>33</v>
      </c>
      <c r="B156" s="1222" t="s">
        <v>1943</v>
      </c>
      <c r="C156" s="1198"/>
      <c r="D156" s="1206"/>
      <c r="E156" s="1221"/>
      <c r="F156" s="1518"/>
      <c r="G156" s="1266"/>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225"/>
      <c r="B157" s="1203" t="s">
        <v>967</v>
      </c>
      <c r="C157" s="1198"/>
      <c r="D157" s="1206"/>
      <c r="E157" s="1221"/>
      <c r="F157" s="1518"/>
      <c r="G157" s="1266"/>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225"/>
      <c r="B158" s="1226" t="s">
        <v>966</v>
      </c>
      <c r="C158" s="1198"/>
      <c r="D158" s="1228" t="s">
        <v>216</v>
      </c>
      <c r="E158" s="1229">
        <v>0</v>
      </c>
      <c r="F158" s="781"/>
      <c r="G158" s="1230">
        <f>F158*E158</f>
        <v>0</v>
      </c>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B159" s="1203" t="s">
        <v>965</v>
      </c>
      <c r="C159" s="1198"/>
      <c r="D159" s="1231" t="s">
        <v>216</v>
      </c>
      <c r="E159" s="1229">
        <v>44</v>
      </c>
      <c r="F159" s="781"/>
      <c r="G159" s="1230">
        <f>F159*E159</f>
        <v>0</v>
      </c>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B160" s="1203" t="s">
        <v>964</v>
      </c>
      <c r="C160" s="1198"/>
      <c r="D160" s="1231" t="s">
        <v>216</v>
      </c>
      <c r="E160" s="1549">
        <v>120</v>
      </c>
      <c r="F160" s="781"/>
      <c r="G160" s="1230">
        <f>F160*E160</f>
        <v>0</v>
      </c>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B161" s="1203"/>
      <c r="C161" s="1198"/>
      <c r="D161" s="1231"/>
      <c r="E161" s="1229"/>
      <c r="F161" s="265"/>
      <c r="G161" s="1230"/>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ht="38.25">
      <c r="A162" s="1201" t="s">
        <v>14</v>
      </c>
      <c r="B162" s="1202" t="s">
        <v>963</v>
      </c>
      <c r="C162" s="1202"/>
      <c r="D162" s="1182"/>
      <c r="E162" s="1195"/>
      <c r="F162" s="1515"/>
      <c r="G162" s="1550"/>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201"/>
      <c r="B163" s="1232" t="s">
        <v>962</v>
      </c>
      <c r="C163" s="1232"/>
      <c r="D163" s="1182"/>
      <c r="E163" s="1195"/>
      <c r="F163" s="1515"/>
      <c r="G163" s="1550"/>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ht="25.5">
      <c r="A164" s="1201"/>
      <c r="B164" s="1232" t="s">
        <v>961</v>
      </c>
      <c r="C164" s="1232"/>
      <c r="D164" s="1182"/>
      <c r="E164" s="1195"/>
      <c r="F164" s="1515"/>
      <c r="G164" s="1550"/>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c r="A165" s="1201"/>
      <c r="B165" s="1232" t="s">
        <v>960</v>
      </c>
      <c r="C165" s="1232"/>
      <c r="D165" s="1182"/>
      <c r="E165" s="1195"/>
      <c r="F165" s="1515"/>
      <c r="G165" s="1550"/>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201"/>
      <c r="B166" s="1233" t="s">
        <v>959</v>
      </c>
      <c r="C166" s="1214"/>
      <c r="D166" s="1234" t="s">
        <v>216</v>
      </c>
      <c r="E166" s="1229">
        <v>0</v>
      </c>
      <c r="F166" s="781"/>
      <c r="G166" s="1230">
        <f>F166*E166</f>
        <v>0</v>
      </c>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218"/>
      <c r="B167" s="1551" t="s">
        <v>958</v>
      </c>
      <c r="C167" s="1236"/>
      <c r="D167" s="1237" t="s">
        <v>216</v>
      </c>
      <c r="E167" s="1229">
        <f>+E159</f>
        <v>44</v>
      </c>
      <c r="F167" s="781"/>
      <c r="G167" s="1230">
        <f>F167*E167</f>
        <v>0</v>
      </c>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c r="A168" s="1218"/>
      <c r="B168" s="1551" t="s">
        <v>957</v>
      </c>
      <c r="C168" s="1236"/>
      <c r="D168" s="1237" t="s">
        <v>216</v>
      </c>
      <c r="E168" s="1549">
        <f>+E160-E169</f>
        <v>70</v>
      </c>
      <c r="F168" s="781"/>
      <c r="G168" s="1230">
        <f>F168*E168</f>
        <v>0</v>
      </c>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c r="A169" s="1218"/>
      <c r="B169" s="1551" t="s">
        <v>956</v>
      </c>
      <c r="C169" s="1236"/>
      <c r="D169" s="1237" t="s">
        <v>216</v>
      </c>
      <c r="E169" s="1549">
        <v>50</v>
      </c>
      <c r="F169" s="781"/>
      <c r="G169" s="1230">
        <f>F169*E169</f>
        <v>0</v>
      </c>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219"/>
      <c r="B170" s="1203"/>
      <c r="C170" s="1182"/>
      <c r="D170" s="1264"/>
      <c r="E170" s="1265"/>
      <c r="F170" s="1516"/>
      <c r="G170" s="1266"/>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c r="A171" s="1242" t="s">
        <v>15</v>
      </c>
      <c r="B171" s="1222" t="s">
        <v>955</v>
      </c>
      <c r="C171" s="1552"/>
      <c r="D171" s="1553"/>
      <c r="E171" s="1219"/>
      <c r="F171" s="1516"/>
      <c r="G171" s="1266"/>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ht="38.25">
      <c r="A172" s="1204"/>
      <c r="B172" s="1203" t="s">
        <v>1942</v>
      </c>
      <c r="C172" s="1554"/>
      <c r="D172" s="1219"/>
      <c r="E172" s="1219"/>
      <c r="F172" s="1516"/>
      <c r="G172" s="1266"/>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ht="51">
      <c r="A173" s="1555"/>
      <c r="B173" s="1203" t="s">
        <v>954</v>
      </c>
      <c r="C173" s="1554"/>
      <c r="D173" s="1219"/>
      <c r="E173" s="1219"/>
      <c r="F173" s="1516"/>
      <c r="G173" s="1266"/>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c r="A174" s="1555"/>
      <c r="B174" s="1203" t="s">
        <v>953</v>
      </c>
      <c r="C174" s="1554"/>
      <c r="D174" s="1219"/>
      <c r="E174" s="1219"/>
      <c r="F174" s="1516"/>
      <c r="G174" s="1266"/>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c r="A175" s="1555"/>
      <c r="B175" s="1203" t="s">
        <v>952</v>
      </c>
      <c r="C175" s="1554"/>
      <c r="D175" s="1219"/>
      <c r="E175" s="1219"/>
      <c r="F175" s="1516"/>
      <c r="G175" s="1266"/>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c r="A176" s="1555"/>
      <c r="B176" s="1182" t="s">
        <v>951</v>
      </c>
      <c r="C176" s="1182"/>
      <c r="D176" s="1556" t="s">
        <v>216</v>
      </c>
      <c r="E176" s="1240">
        <f>+E169</f>
        <v>50</v>
      </c>
      <c r="F176" s="781"/>
      <c r="G176" s="1230">
        <f>F176*E176</f>
        <v>0</v>
      </c>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c r="A177" s="1555"/>
      <c r="B177" s="1182"/>
      <c r="C177" s="1182"/>
      <c r="D177" s="1556"/>
      <c r="E177" s="1240"/>
      <c r="F177" s="265"/>
      <c r="G177" s="1230"/>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ht="38.25">
      <c r="A178" s="1242" t="s">
        <v>950</v>
      </c>
      <c r="B178" s="1222" t="s">
        <v>949</v>
      </c>
      <c r="C178" s="1182"/>
      <c r="D178" s="1556"/>
      <c r="E178" s="1240"/>
      <c r="F178" s="265"/>
      <c r="G178" s="1230"/>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c r="A179" s="1204"/>
      <c r="B179" s="1222" t="s">
        <v>948</v>
      </c>
      <c r="C179" s="1182"/>
      <c r="D179" s="1556"/>
      <c r="E179" s="1240"/>
      <c r="F179" s="265"/>
      <c r="G179" s="1230"/>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ht="25.5">
      <c r="A180" s="1555"/>
      <c r="B180" s="1222" t="s">
        <v>947</v>
      </c>
      <c r="C180" s="1182"/>
      <c r="D180" s="1556"/>
      <c r="E180" s="1240"/>
      <c r="F180" s="265"/>
      <c r="G180" s="1230"/>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555"/>
      <c r="B181" s="1557" t="s">
        <v>1941</v>
      </c>
      <c r="C181" s="1182"/>
      <c r="D181" s="1556" t="s">
        <v>216</v>
      </c>
      <c r="E181" s="1240">
        <f>+E176</f>
        <v>50</v>
      </c>
      <c r="F181" s="781"/>
      <c r="G181" s="1230">
        <f>F181*E181</f>
        <v>0</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c r="A182" s="1558"/>
      <c r="B182" s="1559"/>
      <c r="C182" s="1182"/>
      <c r="D182" s="1556"/>
      <c r="E182" s="1549"/>
      <c r="F182" s="265"/>
      <c r="G182" s="1230"/>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31"/>
      <c r="B183" s="1145"/>
      <c r="C183" s="1145"/>
      <c r="D183" s="1146"/>
      <c r="E183" s="1146"/>
      <c r="F183" s="1515"/>
      <c r="G183" s="1058"/>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04" t="s">
        <v>18</v>
      </c>
      <c r="B184" s="1203" t="s">
        <v>946</v>
      </c>
      <c r="C184" s="1182"/>
      <c r="D184" s="1149"/>
      <c r="E184" s="1203"/>
      <c r="F184" s="1515"/>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c r="A185" s="1149"/>
      <c r="B185" s="1203" t="s">
        <v>945</v>
      </c>
      <c r="C185" s="1182"/>
      <c r="D185" s="1149"/>
      <c r="E185" s="1203"/>
      <c r="F185" s="1515"/>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c r="A186" s="1149"/>
      <c r="B186" s="1203" t="s">
        <v>944</v>
      </c>
      <c r="C186" s="1182"/>
      <c r="D186" s="1149" t="s">
        <v>42</v>
      </c>
      <c r="E186" s="1219">
        <v>44</v>
      </c>
      <c r="F186" s="781"/>
      <c r="G186" s="1230">
        <f>F186*E186</f>
        <v>0</v>
      </c>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c r="A187" s="1149"/>
      <c r="B187" s="1203"/>
      <c r="C187" s="1182"/>
      <c r="D187" s="1149"/>
      <c r="E187" s="1219"/>
      <c r="F187" s="1515"/>
      <c r="G187" s="1058"/>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c r="A188" s="1149"/>
      <c r="B188" s="1203"/>
      <c r="C188" s="1182"/>
      <c r="D188" s="1149"/>
      <c r="E188" s="1219"/>
      <c r="F188" s="1515"/>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ht="38.25">
      <c r="A189" s="1560" t="s">
        <v>41</v>
      </c>
      <c r="B189" s="1305" t="s">
        <v>943</v>
      </c>
      <c r="C189" s="1384"/>
      <c r="D189" s="1269" t="s">
        <v>856</v>
      </c>
      <c r="E189" s="1270">
        <v>1</v>
      </c>
      <c r="F189" s="781"/>
      <c r="G189" s="1230">
        <f>F189*E189</f>
        <v>0</v>
      </c>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ht="38.25">
      <c r="A190" s="1121"/>
      <c r="B190" s="1256" t="s">
        <v>932</v>
      </c>
      <c r="C190" s="1384"/>
      <c r="D190" s="1269"/>
      <c r="E190" s="1270"/>
      <c r="F190" s="1515"/>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c r="A191" s="1121"/>
      <c r="B191" s="1256"/>
      <c r="C191" s="1384"/>
      <c r="D191" s="1269"/>
      <c r="E191" s="1270"/>
      <c r="F191" s="1515"/>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272" t="s">
        <v>931</v>
      </c>
      <c r="B192" s="1164" t="s">
        <v>930</v>
      </c>
      <c r="C192" s="97"/>
      <c r="D192" s="1269"/>
      <c r="E192" s="1270"/>
      <c r="F192" s="1515"/>
      <c r="G192" s="1058"/>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c r="A193" s="1272"/>
      <c r="B193" s="1164" t="s">
        <v>929</v>
      </c>
      <c r="C193" s="97"/>
      <c r="D193" s="1269"/>
      <c r="E193" s="1270"/>
      <c r="F193" s="1515"/>
      <c r="G193" s="1058"/>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c r="A194" s="1561"/>
      <c r="B194" s="1164" t="s">
        <v>928</v>
      </c>
      <c r="C194" s="97"/>
      <c r="D194" s="1269"/>
      <c r="E194" s="1270"/>
      <c r="F194" s="1515"/>
      <c r="G194" s="1058"/>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561"/>
      <c r="B195" s="1164" t="s">
        <v>927</v>
      </c>
      <c r="C195" s="97"/>
      <c r="D195" s="1269"/>
      <c r="E195" s="1270"/>
      <c r="F195" s="1515"/>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274"/>
      <c r="B196" s="1164" t="s">
        <v>926</v>
      </c>
      <c r="C196" s="97"/>
      <c r="D196" s="1269"/>
      <c r="E196" s="1270"/>
      <c r="F196" s="1515"/>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274"/>
      <c r="B197" s="1164"/>
      <c r="C197" s="97"/>
      <c r="D197" s="1269"/>
      <c r="E197" s="1270"/>
      <c r="F197" s="1515"/>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272" t="s">
        <v>925</v>
      </c>
      <c r="B198" s="1164" t="s">
        <v>924</v>
      </c>
      <c r="C198" s="97"/>
      <c r="D198" s="1269"/>
      <c r="E198" s="1270"/>
      <c r="F198" s="1515"/>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c r="A199" s="1272"/>
      <c r="B199" s="1275"/>
      <c r="C199" s="97"/>
      <c r="D199" s="1273"/>
      <c r="E199" s="1273"/>
      <c r="F199" s="1515"/>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ht="25.5">
      <c r="A200" s="1272" t="s">
        <v>923</v>
      </c>
      <c r="B200" s="1268" t="s">
        <v>922</v>
      </c>
      <c r="C200" s="1562" t="s">
        <v>62</v>
      </c>
      <c r="D200" s="1563">
        <v>1</v>
      </c>
      <c r="F200" s="1515"/>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271"/>
      <c r="B201" s="1164" t="s">
        <v>921</v>
      </c>
      <c r="C201" s="1273"/>
      <c r="D201" s="1273"/>
      <c r="F201" s="1515"/>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c r="A202" s="1271"/>
      <c r="B202" s="1164" t="s">
        <v>920</v>
      </c>
      <c r="C202" s="1273"/>
      <c r="D202" s="1273"/>
      <c r="F202" s="1515"/>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c r="A203" s="1271"/>
      <c r="B203" s="1164" t="s">
        <v>919</v>
      </c>
      <c r="C203" s="1273"/>
      <c r="D203" s="1273"/>
      <c r="F203" s="1515"/>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271"/>
      <c r="B204" s="1164"/>
      <c r="C204" s="1273"/>
      <c r="D204" s="1273"/>
      <c r="F204" s="1515"/>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ht="25.5">
      <c r="A205" s="1272" t="s">
        <v>942</v>
      </c>
      <c r="B205" s="1268" t="s">
        <v>922</v>
      </c>
      <c r="C205" s="1562" t="s">
        <v>62</v>
      </c>
      <c r="D205" s="1563">
        <v>1</v>
      </c>
      <c r="F205" s="1515"/>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271"/>
      <c r="B206" s="1164" t="s">
        <v>941</v>
      </c>
      <c r="C206" s="1273"/>
      <c r="D206" s="1273"/>
      <c r="F206" s="1515"/>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271"/>
      <c r="B207" s="1164" t="s">
        <v>940</v>
      </c>
      <c r="C207" s="1273"/>
      <c r="D207" s="1273"/>
      <c r="F207" s="1515"/>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271"/>
      <c r="B208" s="1164" t="s">
        <v>939</v>
      </c>
      <c r="C208" s="1273"/>
      <c r="D208" s="1273"/>
      <c r="F208" s="1515"/>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271"/>
      <c r="B209" s="1164"/>
      <c r="C209" s="1273"/>
      <c r="D209" s="1273"/>
      <c r="F209" s="1515"/>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ht="25.5">
      <c r="A210" s="1272" t="s">
        <v>938</v>
      </c>
      <c r="B210" s="1268" t="s">
        <v>922</v>
      </c>
      <c r="C210" s="1562" t="s">
        <v>62</v>
      </c>
      <c r="D210" s="1563">
        <v>1</v>
      </c>
      <c r="F210" s="1515"/>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271"/>
      <c r="B211" s="1164" t="s">
        <v>937</v>
      </c>
      <c r="C211" s="1273"/>
      <c r="D211" s="1273"/>
      <c r="F211" s="1515"/>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271"/>
      <c r="B212" s="1164" t="s">
        <v>936</v>
      </c>
      <c r="C212" s="1273"/>
      <c r="D212" s="1273"/>
      <c r="F212" s="1515"/>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271"/>
      <c r="B213" s="1164" t="s">
        <v>935</v>
      </c>
      <c r="C213" s="1273"/>
      <c r="D213" s="1273"/>
      <c r="F213" s="1515"/>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271"/>
      <c r="B214" s="1164"/>
      <c r="C214" s="1273"/>
      <c r="D214" s="1273"/>
      <c r="F214" s="1515"/>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272" t="s">
        <v>918</v>
      </c>
      <c r="B215" s="1164" t="s">
        <v>917</v>
      </c>
      <c r="C215" s="1273"/>
      <c r="D215" s="1273"/>
      <c r="F215" s="1515"/>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274"/>
      <c r="B216" s="1275"/>
      <c r="C216" s="1273"/>
      <c r="D216" s="1273"/>
      <c r="F216" s="1515"/>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ht="38.25">
      <c r="A217" s="1274"/>
      <c r="B217" s="1275" t="s">
        <v>916</v>
      </c>
      <c r="C217" s="1273"/>
      <c r="D217" s="1273"/>
      <c r="F217" s="1515"/>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274"/>
      <c r="B218" s="1067" t="s">
        <v>915</v>
      </c>
      <c r="C218" s="1276" t="s">
        <v>216</v>
      </c>
      <c r="D218" s="1068">
        <v>30</v>
      </c>
      <c r="F218" s="1515"/>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274"/>
      <c r="B219" s="1067" t="s">
        <v>914</v>
      </c>
      <c r="C219" s="1276" t="s">
        <v>216</v>
      </c>
      <c r="D219" s="1068">
        <v>30</v>
      </c>
      <c r="F219" s="1515"/>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c r="A220" s="1272"/>
      <c r="B220" s="1164"/>
      <c r="C220" s="1273"/>
      <c r="D220" s="1273"/>
      <c r="F220" s="1515"/>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ht="38.25">
      <c r="A221" s="1272" t="s">
        <v>913</v>
      </c>
      <c r="B221" s="1164" t="s">
        <v>912</v>
      </c>
      <c r="C221" s="1212" t="s">
        <v>216</v>
      </c>
      <c r="D221" s="67">
        <v>2</v>
      </c>
      <c r="F221" s="1515"/>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272"/>
      <c r="B222" s="1164"/>
      <c r="C222" s="1212"/>
      <c r="D222" s="67"/>
      <c r="F222" s="1515"/>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ht="25.5">
      <c r="A223" s="1272" t="s">
        <v>911</v>
      </c>
      <c r="B223" s="1164" t="s">
        <v>910</v>
      </c>
      <c r="C223" s="1277" t="s">
        <v>42</v>
      </c>
      <c r="D223" s="1278">
        <v>5</v>
      </c>
      <c r="E223" s="1279"/>
      <c r="F223" s="1515"/>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271"/>
      <c r="B224" s="1164"/>
      <c r="C224" s="99"/>
      <c r="D224" s="1564"/>
      <c r="E224" s="1564"/>
      <c r="F224" s="1515"/>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271"/>
      <c r="B225" s="1164"/>
      <c r="C225" s="1212"/>
      <c r="D225" s="67"/>
      <c r="E225" s="1059"/>
      <c r="F225" s="1515"/>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c r="A226" s="1280" t="s">
        <v>43</v>
      </c>
      <c r="B226" s="1281" t="s">
        <v>909</v>
      </c>
      <c r="C226" s="1282" t="s">
        <v>856</v>
      </c>
      <c r="D226" s="1283">
        <v>1</v>
      </c>
      <c r="E226" s="1059"/>
      <c r="F226" s="1515"/>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284"/>
      <c r="B227" s="1172"/>
      <c r="C227" s="1285"/>
      <c r="D227" s="1286"/>
      <c r="E227" s="1287"/>
      <c r="F227" s="1519"/>
      <c r="G227" s="1175"/>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066"/>
      <c r="B228" s="1067" t="s">
        <v>908</v>
      </c>
      <c r="C228" s="1067"/>
      <c r="D228" s="1068"/>
      <c r="E228" s="1068"/>
      <c r="F228" s="1515"/>
      <c r="G228" s="205">
        <f>SUM(G143:G227)</f>
        <v>0</v>
      </c>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066"/>
      <c r="B229" s="1067"/>
      <c r="C229" s="1067"/>
      <c r="D229" s="1068"/>
      <c r="E229" s="1068"/>
      <c r="F229" s="1515"/>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066"/>
      <c r="B230" s="1067"/>
      <c r="C230" s="1067"/>
      <c r="D230" s="1068"/>
      <c r="E230" s="1068"/>
      <c r="F230" s="1515"/>
      <c r="G230" s="105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288" t="s">
        <v>907</v>
      </c>
      <c r="B231" s="1289" t="s">
        <v>906</v>
      </c>
      <c r="C231" s="1198"/>
      <c r="D231" s="1243"/>
      <c r="E231" s="1198"/>
      <c r="F231" s="1515"/>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288"/>
      <c r="B232" s="1289"/>
      <c r="C232" s="1198"/>
      <c r="D232" s="1243"/>
      <c r="E232" s="1198"/>
      <c r="F232" s="1515"/>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ht="25.5">
      <c r="A233" s="1147" t="s">
        <v>11</v>
      </c>
      <c r="B233" s="1179" t="s">
        <v>905</v>
      </c>
      <c r="C233" s="1221"/>
      <c r="D233" s="1199"/>
      <c r="E233" s="1221"/>
      <c r="F233" s="1515"/>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177"/>
      <c r="B234" s="1179" t="s">
        <v>904</v>
      </c>
      <c r="C234" s="1221"/>
      <c r="D234" s="1199"/>
      <c r="E234" s="1221"/>
      <c r="F234" s="1515"/>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177"/>
      <c r="B235" s="1179" t="s">
        <v>883</v>
      </c>
      <c r="C235" s="1221"/>
      <c r="D235" s="1199" t="s">
        <v>62</v>
      </c>
      <c r="E235" s="1221">
        <v>1</v>
      </c>
      <c r="F235" s="783"/>
      <c r="G235" s="205">
        <f>+E235*F235</f>
        <v>0</v>
      </c>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290"/>
      <c r="B236" s="1198"/>
      <c r="C236" s="1198"/>
      <c r="D236" s="1199"/>
      <c r="E236" s="1221"/>
      <c r="F236" s="1515"/>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ht="25.5">
      <c r="A237" s="1147" t="s">
        <v>33</v>
      </c>
      <c r="B237" s="1179" t="s">
        <v>903</v>
      </c>
      <c r="C237" s="1221"/>
      <c r="D237" s="1177"/>
      <c r="E237" s="1146"/>
      <c r="F237" s="1515"/>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177"/>
      <c r="B238" s="1179" t="s">
        <v>902</v>
      </c>
      <c r="C238" s="1221"/>
      <c r="D238" s="1177"/>
      <c r="E238" s="1146"/>
      <c r="F238" s="1515"/>
      <c r="G238" s="1058"/>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77"/>
      <c r="B239" s="1179" t="s">
        <v>901</v>
      </c>
      <c r="C239" s="1221"/>
      <c r="D239" s="1177"/>
      <c r="E239" s="1146"/>
      <c r="F239" s="1515"/>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177"/>
      <c r="B240" s="1179" t="s">
        <v>900</v>
      </c>
      <c r="C240" s="1221"/>
      <c r="D240" s="1177"/>
      <c r="E240" s="1146"/>
      <c r="F240" s="1515"/>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ht="25.5">
      <c r="A241" s="1177"/>
      <c r="B241" s="1291" t="s">
        <v>1929</v>
      </c>
      <c r="C241" s="1221"/>
      <c r="D241" s="1177"/>
      <c r="E241" s="1146"/>
      <c r="F241" s="1515"/>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77"/>
      <c r="B242" s="1291" t="s">
        <v>899</v>
      </c>
      <c r="C242" s="1221"/>
      <c r="D242" s="1177"/>
      <c r="E242" s="1146"/>
      <c r="F242" s="1515"/>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ht="25.5">
      <c r="A243" s="1177"/>
      <c r="B243" s="1179" t="s">
        <v>898</v>
      </c>
      <c r="C243" s="1221"/>
      <c r="D243" s="1177"/>
      <c r="E243" s="1146"/>
      <c r="F243" s="1515"/>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177"/>
      <c r="B244" s="1291" t="s">
        <v>897</v>
      </c>
      <c r="C244" s="1221"/>
      <c r="D244" s="1177"/>
      <c r="E244" s="1146"/>
      <c r="F244" s="1515"/>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ht="25.5">
      <c r="A245" s="1177"/>
      <c r="B245" s="1292" t="s">
        <v>886</v>
      </c>
      <c r="C245" s="1179"/>
      <c r="D245" s="1177" t="s">
        <v>856</v>
      </c>
      <c r="E245" s="1146">
        <v>1</v>
      </c>
      <c r="F245" s="784"/>
      <c r="G245" s="1293">
        <f>+E245*F245</f>
        <v>0</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c r="A246" s="1177"/>
      <c r="B246" s="1179"/>
      <c r="C246" s="1221"/>
      <c r="D246" s="1177"/>
      <c r="E246" s="1146"/>
      <c r="F246" s="1515"/>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c r="A247" s="1146"/>
      <c r="B247" s="1145"/>
      <c r="C247" s="1198"/>
      <c r="D247" s="1243"/>
      <c r="E247" s="1198"/>
      <c r="F247" s="1515"/>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ht="51">
      <c r="A248" s="1147" t="s">
        <v>18</v>
      </c>
      <c r="B248" s="1179" t="s">
        <v>882</v>
      </c>
      <c r="C248" s="1221"/>
      <c r="D248" s="1177"/>
      <c r="E248" s="1146"/>
      <c r="F248" s="1515"/>
      <c r="G248" s="1058"/>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177"/>
      <c r="B249" s="1179" t="s">
        <v>878</v>
      </c>
      <c r="C249" s="1221"/>
      <c r="D249" s="1177" t="s">
        <v>216</v>
      </c>
      <c r="E249" s="1146">
        <v>50</v>
      </c>
      <c r="F249" s="783"/>
      <c r="G249" s="205">
        <f>+E249*F249</f>
        <v>0</v>
      </c>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177"/>
      <c r="B250" s="1179" t="s">
        <v>880</v>
      </c>
      <c r="C250" s="1221"/>
      <c r="D250" s="1177" t="s">
        <v>216</v>
      </c>
      <c r="E250" s="1146">
        <v>28</v>
      </c>
      <c r="F250" s="783"/>
      <c r="G250" s="205">
        <f>+E250*F250</f>
        <v>0</v>
      </c>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295"/>
      <c r="B251" s="1296"/>
      <c r="C251" s="1297"/>
      <c r="D251" s="1296"/>
      <c r="E251" s="1298"/>
      <c r="F251" s="1515"/>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ht="38.25">
      <c r="A252" s="1147" t="s">
        <v>41</v>
      </c>
      <c r="B252" s="1179" t="s">
        <v>879</v>
      </c>
      <c r="C252" s="1221"/>
      <c r="D252" s="1177"/>
      <c r="E252" s="1146"/>
      <c r="F252" s="1515"/>
      <c r="G252" s="1058"/>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295"/>
      <c r="B253" s="1179" t="s">
        <v>878</v>
      </c>
      <c r="C253" s="1221"/>
      <c r="D253" s="1177" t="s">
        <v>216</v>
      </c>
      <c r="E253" s="1146">
        <v>10</v>
      </c>
      <c r="F253" s="783"/>
      <c r="G253" s="205">
        <f>+E253*F253</f>
        <v>0</v>
      </c>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295"/>
      <c r="B254" s="1296"/>
      <c r="C254" s="1297"/>
      <c r="D254" s="1296"/>
      <c r="E254" s="1298"/>
      <c r="F254" s="1515"/>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c r="A255" s="1147" t="s">
        <v>43</v>
      </c>
      <c r="B255" s="1296" t="s">
        <v>877</v>
      </c>
      <c r="C255" s="1297"/>
      <c r="D255" s="1296"/>
      <c r="E255" s="1298"/>
      <c r="F255" s="1515"/>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295"/>
      <c r="B256" s="1296" t="s">
        <v>875</v>
      </c>
      <c r="C256" s="1297"/>
      <c r="D256" s="1296" t="s">
        <v>856</v>
      </c>
      <c r="E256" s="1298">
        <v>4</v>
      </c>
      <c r="F256" s="783"/>
      <c r="G256" s="205">
        <f>+E256*F256</f>
        <v>0</v>
      </c>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295"/>
      <c r="B257" s="1296"/>
      <c r="C257" s="1297"/>
      <c r="D257" s="1296"/>
      <c r="E257" s="1298"/>
      <c r="F257" s="1515"/>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295"/>
      <c r="B258" s="1296"/>
      <c r="C258" s="1297"/>
      <c r="D258" s="1296"/>
      <c r="E258" s="1298"/>
      <c r="F258" s="1515"/>
      <c r="G258" s="1058"/>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ht="25.5">
      <c r="A259" s="1147" t="s">
        <v>45</v>
      </c>
      <c r="B259" s="1179" t="s">
        <v>873</v>
      </c>
      <c r="C259" s="1221"/>
      <c r="D259" s="1177"/>
      <c r="E259" s="1146"/>
      <c r="F259" s="1515"/>
      <c r="G259" s="1058"/>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c r="A260" s="1177"/>
      <c r="B260" s="1179" t="s">
        <v>868</v>
      </c>
      <c r="C260" s="1221"/>
      <c r="D260" s="1177" t="s">
        <v>62</v>
      </c>
      <c r="E260" s="1146">
        <v>1</v>
      </c>
      <c r="F260" s="783"/>
      <c r="G260" s="205">
        <f>+E260*F260</f>
        <v>0</v>
      </c>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177"/>
      <c r="B261" s="1296"/>
      <c r="C261" s="1297"/>
      <c r="D261" s="1296"/>
      <c r="E261" s="1298"/>
      <c r="F261" s="243"/>
      <c r="G261" s="205"/>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ht="25.5">
      <c r="A262" s="1147" t="s">
        <v>46</v>
      </c>
      <c r="B262" s="1179" t="s">
        <v>872</v>
      </c>
      <c r="C262" s="1221"/>
      <c r="D262" s="1177"/>
      <c r="E262" s="1146"/>
      <c r="F262" s="1515"/>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c r="A263" s="1177"/>
      <c r="B263" s="1179" t="s">
        <v>871</v>
      </c>
      <c r="C263" s="1221"/>
      <c r="D263" s="1177" t="s">
        <v>62</v>
      </c>
      <c r="E263" s="1146">
        <v>2</v>
      </c>
      <c r="F263" s="783"/>
      <c r="G263" s="205">
        <f>+E263*F263</f>
        <v>0</v>
      </c>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177"/>
      <c r="B264" s="1179"/>
      <c r="C264" s="1221"/>
      <c r="D264" s="1177"/>
      <c r="E264" s="1146"/>
      <c r="F264" s="1515"/>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ht="38.25">
      <c r="A265" s="1147" t="s">
        <v>47</v>
      </c>
      <c r="B265" s="1291" t="s">
        <v>870</v>
      </c>
      <c r="C265" s="1221"/>
      <c r="D265" s="1177"/>
      <c r="E265" s="1146"/>
      <c r="F265" s="1515"/>
      <c r="G265" s="1058"/>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177"/>
      <c r="B266" s="1179" t="s">
        <v>868</v>
      </c>
      <c r="C266" s="1221"/>
      <c r="D266" s="1177" t="s">
        <v>62</v>
      </c>
      <c r="E266" s="1146">
        <v>1</v>
      </c>
      <c r="F266" s="783"/>
      <c r="G266" s="205">
        <f>+E266*F266</f>
        <v>0</v>
      </c>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177"/>
      <c r="B267" s="1179"/>
      <c r="C267" s="1221"/>
      <c r="D267" s="1177"/>
      <c r="E267" s="1146"/>
      <c r="F267" s="243"/>
      <c r="G267" s="205"/>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213" t="s">
        <v>48</v>
      </c>
      <c r="B268" s="1152" t="s">
        <v>867</v>
      </c>
      <c r="C268" s="1184"/>
      <c r="D268" s="1185"/>
      <c r="E268" s="1184"/>
      <c r="F268" s="1520"/>
      <c r="G268" s="1294"/>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153"/>
      <c r="B269" s="1152" t="s">
        <v>866</v>
      </c>
      <c r="C269" s="1184"/>
      <c r="D269" s="1185" t="s">
        <v>62</v>
      </c>
      <c r="E269" s="1184">
        <v>3</v>
      </c>
      <c r="F269" s="783"/>
      <c r="G269" s="205">
        <f>+E269*F269</f>
        <v>0</v>
      </c>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146"/>
      <c r="B270" s="1145"/>
      <c r="C270" s="1198"/>
      <c r="D270" s="1243"/>
      <c r="E270" s="1198"/>
      <c r="F270" s="1520"/>
      <c r="G270" s="1294"/>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147" t="s">
        <v>50</v>
      </c>
      <c r="B271" s="1179" t="s">
        <v>865</v>
      </c>
      <c r="C271" s="1221"/>
      <c r="D271" s="1177" t="s">
        <v>856</v>
      </c>
      <c r="E271" s="1146">
        <v>1</v>
      </c>
      <c r="F271" s="783"/>
      <c r="G271" s="205">
        <f>+E271*F271</f>
        <v>0</v>
      </c>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177"/>
      <c r="B272" s="1179"/>
      <c r="C272" s="1221"/>
      <c r="D272" s="1177"/>
      <c r="E272" s="1146"/>
      <c r="F272" s="1521"/>
      <c r="G272" s="1294"/>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147" t="s">
        <v>51</v>
      </c>
      <c r="B273" s="1179" t="s">
        <v>864</v>
      </c>
      <c r="C273" s="1221"/>
      <c r="D273" s="1177" t="s">
        <v>856</v>
      </c>
      <c r="E273" s="1146">
        <v>1</v>
      </c>
      <c r="F273" s="783"/>
      <c r="G273" s="205">
        <f>+E273*F273</f>
        <v>0</v>
      </c>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177"/>
      <c r="B274" s="1179"/>
      <c r="C274" s="1221"/>
      <c r="D274" s="1177"/>
      <c r="E274" s="1146"/>
      <c r="F274" s="1521"/>
      <c r="G274" s="1294"/>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147" t="s">
        <v>63</v>
      </c>
      <c r="B275" s="1179" t="s">
        <v>863</v>
      </c>
      <c r="C275" s="1221"/>
      <c r="D275" s="1177" t="s">
        <v>856</v>
      </c>
      <c r="E275" s="1146">
        <v>1</v>
      </c>
      <c r="F275" s="783"/>
      <c r="G275" s="205">
        <f>+E275*F275</f>
        <v>0</v>
      </c>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177"/>
      <c r="B276" s="1179"/>
      <c r="C276" s="1221"/>
      <c r="D276" s="1177"/>
      <c r="E276" s="1146"/>
      <c r="F276" s="1521"/>
      <c r="G276" s="1294"/>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ht="38.25">
      <c r="A277" s="1299" t="s">
        <v>64</v>
      </c>
      <c r="B277" s="1300" t="s">
        <v>862</v>
      </c>
      <c r="C277" s="1301"/>
      <c r="D277" s="1302" t="s">
        <v>42</v>
      </c>
      <c r="E277" s="1301">
        <v>6</v>
      </c>
      <c r="F277" s="785"/>
      <c r="G277" s="1303">
        <f>+E277*F277</f>
        <v>0</v>
      </c>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304"/>
      <c r="B278" s="1305" t="s">
        <v>861</v>
      </c>
      <c r="C278" s="640"/>
      <c r="D278" s="1245"/>
      <c r="E278" s="1146"/>
      <c r="F278" s="1515"/>
      <c r="G278" s="205">
        <f>SUM(G235:G277)</f>
        <v>0</v>
      </c>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304"/>
      <c r="B279" s="1305"/>
      <c r="C279" s="640"/>
      <c r="D279" s="1245"/>
      <c r="E279" s="1146"/>
      <c r="F279" s="1515"/>
      <c r="G279" s="205"/>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c r="A280" s="1304"/>
      <c r="B280" s="1305"/>
      <c r="C280" s="640"/>
      <c r="D280" s="1245"/>
      <c r="E280" s="1146"/>
      <c r="F280" s="1515"/>
      <c r="G280" s="205"/>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1304"/>
      <c r="B281" s="1305"/>
      <c r="C281" s="640"/>
      <c r="D281" s="1245"/>
      <c r="E281" s="1146"/>
      <c r="F281" s="1515"/>
      <c r="G281" s="205"/>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c r="A282" s="1304"/>
      <c r="B282" s="1305"/>
      <c r="C282" s="640"/>
      <c r="D282" s="1245"/>
      <c r="E282" s="1146"/>
      <c r="F282" s="1515"/>
      <c r="G282" s="205"/>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ht="16.5">
      <c r="A283" s="1306" t="s">
        <v>1346</v>
      </c>
      <c r="B283" s="1307" t="s">
        <v>1928</v>
      </c>
      <c r="C283" s="1308"/>
      <c r="D283" s="1309"/>
      <c r="E283" s="1310"/>
      <c r="F283" s="1517"/>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311"/>
      <c r="B284" s="1312"/>
      <c r="C284" s="1312"/>
      <c r="D284" s="1309"/>
      <c r="E284" s="1310"/>
      <c r="F284" s="96"/>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ht="15.75">
      <c r="A285" s="1313"/>
      <c r="B285" s="1314" t="s">
        <v>1427</v>
      </c>
      <c r="C285" s="635"/>
      <c r="D285" s="634"/>
      <c r="E285" s="1315"/>
      <c r="F285" s="1517"/>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316"/>
      <c r="B286" s="1107"/>
      <c r="C286" s="648"/>
      <c r="D286" s="626"/>
      <c r="E286" s="1317"/>
      <c r="F286" s="1517"/>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083" t="s">
        <v>1290</v>
      </c>
      <c r="B287" s="1318" t="s">
        <v>1344</v>
      </c>
      <c r="C287" s="640"/>
      <c r="D287" s="639"/>
      <c r="E287" s="1108"/>
      <c r="F287" s="96"/>
      <c r="G287" s="1319">
        <f>+G319</f>
        <v>0</v>
      </c>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087" t="s">
        <v>1001</v>
      </c>
      <c r="B288" s="1318" t="s">
        <v>1343</v>
      </c>
      <c r="C288" s="640"/>
      <c r="D288" s="639"/>
      <c r="E288" s="1108"/>
      <c r="F288" s="96"/>
      <c r="G288" s="1319">
        <f>+G353</f>
        <v>0</v>
      </c>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ht="13.5" thickBot="1">
      <c r="A289" s="1312"/>
      <c r="B289" s="1320" t="s">
        <v>438</v>
      </c>
      <c r="C289" s="637"/>
      <c r="D289" s="636"/>
      <c r="E289" s="1321"/>
      <c r="F289" s="625"/>
      <c r="G289" s="1322">
        <f>SUM(G287:G288)</f>
        <v>0</v>
      </c>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ht="13.5" thickTop="1">
      <c r="A290" s="1312"/>
      <c r="B290" s="1314"/>
      <c r="C290" s="628"/>
      <c r="D290" s="623"/>
      <c r="E290" s="1323"/>
      <c r="F290" s="96"/>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324"/>
      <c r="B291" s="1325"/>
      <c r="C291" s="633"/>
      <c r="D291" s="638"/>
      <c r="E291" s="1326"/>
      <c r="F291" s="96"/>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311"/>
      <c r="B292" s="1312"/>
      <c r="C292" s="1312"/>
      <c r="D292" s="1309"/>
      <c r="E292" s="1310"/>
      <c r="F292" s="96"/>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ht="16.5">
      <c r="A293" s="1565" t="s">
        <v>1290</v>
      </c>
      <c r="B293" s="1308" t="s">
        <v>1344</v>
      </c>
      <c r="C293" s="1312"/>
      <c r="D293" s="1309"/>
      <c r="E293" s="1310"/>
      <c r="F293" s="96"/>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327"/>
      <c r="B294" s="1328"/>
      <c r="C294" s="1328"/>
      <c r="D294" s="1329"/>
      <c r="E294" s="1330"/>
      <c r="F294" s="1612"/>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ht="38.25">
      <c r="A295" s="1147" t="s">
        <v>11</v>
      </c>
      <c r="B295" s="1291" t="s">
        <v>1426</v>
      </c>
      <c r="C295" s="1145"/>
      <c r="D295" s="1566"/>
      <c r="E295" s="1289"/>
      <c r="F295" s="1612"/>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ht="38.25">
      <c r="A296" s="1177"/>
      <c r="B296" s="1567" t="s">
        <v>1425</v>
      </c>
      <c r="C296" s="1145"/>
      <c r="D296" s="1566"/>
      <c r="E296" s="1289"/>
      <c r="F296" s="1612"/>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177"/>
      <c r="B297" s="1567" t="s">
        <v>1424</v>
      </c>
      <c r="C297" s="1145"/>
      <c r="D297" s="1566"/>
      <c r="E297" s="1289"/>
      <c r="F297" s="1612"/>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177"/>
      <c r="B298" s="1567" t="s">
        <v>1423</v>
      </c>
      <c r="C298" s="1145"/>
      <c r="D298" s="1566"/>
      <c r="E298" s="1289"/>
      <c r="F298" s="1612"/>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177"/>
      <c r="B299" s="1567" t="s">
        <v>1422</v>
      </c>
      <c r="C299" s="1145"/>
      <c r="D299" s="1566"/>
      <c r="E299" s="1289"/>
      <c r="F299" s="1612"/>
      <c r="G299" s="1058"/>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177"/>
      <c r="B300" s="1145" t="s">
        <v>1421</v>
      </c>
      <c r="C300" s="1145"/>
      <c r="D300" s="1566"/>
      <c r="E300" s="1289"/>
      <c r="F300" s="1612"/>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245"/>
      <c r="B301" s="1568" t="s">
        <v>1420</v>
      </c>
      <c r="C301" s="1568"/>
      <c r="D301" s="1365" t="s">
        <v>856</v>
      </c>
      <c r="E301" s="95">
        <v>1</v>
      </c>
      <c r="F301" s="1522"/>
      <c r="G301" s="1319">
        <f>E301*F301</f>
        <v>0</v>
      </c>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245"/>
      <c r="B302" s="1568"/>
      <c r="C302" s="1568"/>
      <c r="D302" s="1365"/>
      <c r="E302" s="95"/>
      <c r="F302" s="1612"/>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147" t="s">
        <v>1380</v>
      </c>
      <c r="B303" s="1569" t="s">
        <v>1404</v>
      </c>
      <c r="C303" s="1568"/>
      <c r="D303" s="1365" t="s">
        <v>856</v>
      </c>
      <c r="E303" s="95">
        <v>1</v>
      </c>
      <c r="F303" s="1522"/>
      <c r="G303" s="1319">
        <f>E303*F303</f>
        <v>0</v>
      </c>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ht="76.5">
      <c r="A304" s="1245"/>
      <c r="B304" s="1569" t="s">
        <v>1403</v>
      </c>
      <c r="C304" s="1568"/>
      <c r="D304" s="1365"/>
      <c r="E304" s="95"/>
      <c r="F304" s="1612"/>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245"/>
      <c r="B305" s="1570" t="s">
        <v>1402</v>
      </c>
      <c r="C305" s="1568"/>
      <c r="D305" s="1365"/>
      <c r="E305" s="95"/>
      <c r="F305" s="1612"/>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245"/>
      <c r="B306" s="1570" t="s">
        <v>1419</v>
      </c>
      <c r="C306" s="1568"/>
      <c r="D306" s="1365"/>
      <c r="E306" s="95"/>
      <c r="F306" s="1612"/>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245"/>
      <c r="B307" s="1570" t="s">
        <v>1400</v>
      </c>
      <c r="C307" s="1568"/>
      <c r="D307" s="1365"/>
      <c r="E307" s="95"/>
      <c r="F307" s="1612"/>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245"/>
      <c r="B308" s="1570" t="s">
        <v>1418</v>
      </c>
      <c r="C308" s="1568"/>
      <c r="D308" s="1365"/>
      <c r="E308" s="95"/>
      <c r="F308" s="1612"/>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245"/>
      <c r="B309" s="1570" t="s">
        <v>1417</v>
      </c>
      <c r="C309" s="1568"/>
      <c r="D309" s="1365"/>
      <c r="E309" s="95"/>
      <c r="F309" s="1612"/>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245"/>
      <c r="B310" s="1570" t="s">
        <v>1416</v>
      </c>
      <c r="C310" s="1568"/>
      <c r="D310" s="1365"/>
      <c r="E310" s="95"/>
      <c r="F310" s="1612"/>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c r="A311" s="1245"/>
      <c r="B311" s="1570" t="s">
        <v>1396</v>
      </c>
      <c r="C311" s="1568"/>
      <c r="D311" s="1365"/>
      <c r="E311" s="95"/>
      <c r="F311" s="1612"/>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245"/>
      <c r="B312" s="1570" t="s">
        <v>1415</v>
      </c>
      <c r="C312" s="1568"/>
      <c r="D312" s="1365"/>
      <c r="E312" s="95"/>
      <c r="F312" s="1612"/>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245"/>
      <c r="B313" s="1098"/>
      <c r="C313" s="1568"/>
      <c r="D313" s="1365"/>
      <c r="E313" s="95"/>
      <c r="F313" s="1612"/>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c r="A314" s="1245"/>
      <c r="B314" s="1570" t="s">
        <v>1394</v>
      </c>
      <c r="C314" s="1568"/>
      <c r="D314" s="1365"/>
      <c r="E314" s="95"/>
      <c r="F314" s="1612"/>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245"/>
      <c r="B315" s="1570" t="s">
        <v>1407</v>
      </c>
      <c r="C315" s="1568"/>
      <c r="D315" s="1365"/>
      <c r="E315" s="95"/>
      <c r="F315" s="1612"/>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c r="A316" s="1245"/>
      <c r="B316" s="1570" t="s">
        <v>1406</v>
      </c>
      <c r="C316" s="1568"/>
      <c r="D316" s="1365"/>
      <c r="E316" s="95"/>
      <c r="F316" s="1612"/>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245"/>
      <c r="B317" s="1571" t="s">
        <v>1391</v>
      </c>
      <c r="C317" s="1568"/>
      <c r="D317" s="1365"/>
      <c r="E317" s="95"/>
      <c r="F317" s="1612"/>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258"/>
      <c r="B318" s="1572"/>
      <c r="C318" s="1572"/>
      <c r="D318" s="1573"/>
      <c r="E318" s="1574"/>
      <c r="F318" s="1613"/>
      <c r="G318" s="1175"/>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1575"/>
      <c r="B319" s="1145" t="s">
        <v>855</v>
      </c>
      <c r="C319" s="95"/>
      <c r="D319" s="95"/>
      <c r="E319" s="98"/>
      <c r="F319" s="96"/>
      <c r="G319" s="1319">
        <f>SUM(G294:G318)</f>
        <v>0</v>
      </c>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327"/>
      <c r="B320" s="1328"/>
      <c r="C320" s="1328"/>
      <c r="D320" s="1329"/>
      <c r="E320" s="1330"/>
      <c r="F320" s="1517"/>
      <c r="G320" s="1058"/>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327"/>
      <c r="B321" s="1331"/>
      <c r="C321" s="1331"/>
      <c r="D321" s="1332"/>
      <c r="E321" s="1333"/>
      <c r="F321" s="1517"/>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334"/>
      <c r="B322" s="1335"/>
      <c r="C322" s="1335"/>
      <c r="D322" s="1329"/>
      <c r="E322" s="1310"/>
      <c r="F322" s="1517"/>
      <c r="G322" s="1058"/>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336" t="s">
        <v>1390</v>
      </c>
      <c r="B323" s="1337" t="s">
        <v>1389</v>
      </c>
      <c r="C323" s="1337"/>
      <c r="D323" s="1338"/>
      <c r="E323" s="1339"/>
      <c r="F323" s="1517"/>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c r="A324" s="1340"/>
      <c r="B324" s="1341"/>
      <c r="C324" s="1341"/>
      <c r="D324" s="1338"/>
      <c r="E324" s="1339"/>
      <c r="F324" s="1517"/>
      <c r="G324" s="1058"/>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ht="51">
      <c r="A325" s="1336" t="s">
        <v>11</v>
      </c>
      <c r="B325" s="1342" t="s">
        <v>1388</v>
      </c>
      <c r="C325" s="1343"/>
      <c r="D325" s="1338"/>
      <c r="E325" s="1339"/>
      <c r="F325" s="1517"/>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ht="38.25">
      <c r="A326" s="1336"/>
      <c r="B326" s="1344" t="s">
        <v>1387</v>
      </c>
      <c r="C326" s="1343"/>
      <c r="D326" s="1338"/>
      <c r="E326" s="1339"/>
      <c r="F326" s="1517"/>
      <c r="G326" s="1058"/>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c r="A327" s="1336"/>
      <c r="B327" s="1345" t="s">
        <v>1385</v>
      </c>
      <c r="C327" s="1345"/>
      <c r="D327" s="1338" t="s">
        <v>216</v>
      </c>
      <c r="E327" s="1339">
        <v>3</v>
      </c>
      <c r="F327" s="1522"/>
      <c r="G327" s="1319">
        <f>E327*F327</f>
        <v>0</v>
      </c>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c r="A328" s="1336"/>
      <c r="B328" s="1345"/>
      <c r="C328" s="1345"/>
      <c r="D328" s="1338"/>
      <c r="E328" s="1339"/>
      <c r="F328" s="1517"/>
      <c r="G328" s="1058"/>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347"/>
      <c r="B329" s="1345"/>
      <c r="C329" s="1345"/>
      <c r="D329" s="1338"/>
      <c r="E329" s="1339"/>
      <c r="F329" s="1517"/>
      <c r="G329" s="1058"/>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353" t="s">
        <v>14</v>
      </c>
      <c r="B330" s="1353" t="s">
        <v>1377</v>
      </c>
      <c r="C330" s="1345"/>
      <c r="D330" s="1338"/>
      <c r="E330" s="1339"/>
      <c r="F330" s="1517"/>
      <c r="G330" s="1058"/>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347"/>
      <c r="B331" s="1345"/>
      <c r="C331" s="1345"/>
      <c r="D331" s="1338"/>
      <c r="E331" s="1339"/>
      <c r="F331" s="1517"/>
      <c r="G331" s="1058"/>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ht="25.5">
      <c r="A332" s="1576" t="s">
        <v>1376</v>
      </c>
      <c r="B332" s="1577" t="s">
        <v>1375</v>
      </c>
      <c r="C332" s="1577"/>
      <c r="D332" s="1578"/>
      <c r="E332" s="1358"/>
      <c r="F332" s="1515"/>
      <c r="G332" s="178"/>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349" t="s">
        <v>234</v>
      </c>
      <c r="B333" s="97" t="s">
        <v>1374</v>
      </c>
      <c r="C333" s="97"/>
      <c r="D333" s="1578" t="s">
        <v>62</v>
      </c>
      <c r="E333" s="1358">
        <v>12</v>
      </c>
      <c r="F333" s="1522"/>
      <c r="G333" s="1319">
        <f>E333*F333</f>
        <v>0</v>
      </c>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c r="A334" s="1318"/>
      <c r="B334" s="1318"/>
      <c r="C334" s="1318"/>
      <c r="D334" s="1338"/>
      <c r="E334" s="1352"/>
      <c r="F334" s="1515"/>
      <c r="G334" s="1359"/>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ht="38.25">
      <c r="A335" s="1579" t="s">
        <v>1373</v>
      </c>
      <c r="B335" s="1577" t="s">
        <v>1372</v>
      </c>
      <c r="C335" s="1577"/>
      <c r="D335" s="1580"/>
      <c r="E335" s="1352"/>
      <c r="F335" s="1515"/>
      <c r="G335" s="1359"/>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581"/>
      <c r="B336" s="1577"/>
      <c r="C336" s="1577"/>
      <c r="D336" s="1580"/>
      <c r="E336" s="1352"/>
      <c r="F336" s="1515"/>
      <c r="G336" s="1359"/>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582" t="s">
        <v>234</v>
      </c>
      <c r="B337" s="1384" t="s">
        <v>1370</v>
      </c>
      <c r="C337" s="97"/>
      <c r="D337" s="1338" t="s">
        <v>62</v>
      </c>
      <c r="E337" s="1352">
        <v>1</v>
      </c>
      <c r="F337" s="1522"/>
      <c r="G337" s="1319">
        <f>E337*F337</f>
        <v>0</v>
      </c>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583"/>
      <c r="B338" s="1584"/>
      <c r="C338" s="1584"/>
      <c r="D338" s="1585"/>
      <c r="E338" s="1586"/>
      <c r="F338" s="1614"/>
      <c r="G338" s="1175"/>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c r="A339" s="1372" t="s">
        <v>1361</v>
      </c>
      <c r="B339" s="1373" t="s">
        <v>1360</v>
      </c>
      <c r="C339" s="1373"/>
      <c r="D339" s="1374"/>
      <c r="E339" s="1270"/>
      <c r="F339" s="1517"/>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1347"/>
      <c r="B340" s="1345"/>
      <c r="C340" s="1345"/>
      <c r="D340" s="1338"/>
      <c r="E340" s="1339"/>
      <c r="F340" s="1517"/>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c r="A341" s="1347"/>
      <c r="B341" s="1345"/>
      <c r="C341" s="1345"/>
      <c r="D341" s="1338"/>
      <c r="E341" s="1339"/>
      <c r="F341" s="1517"/>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250" t="s">
        <v>15</v>
      </c>
      <c r="B342" s="1375" t="s">
        <v>1011</v>
      </c>
      <c r="C342" s="1245"/>
      <c r="D342" s="1245" t="s">
        <v>1004</v>
      </c>
      <c r="E342" s="1223">
        <v>1</v>
      </c>
      <c r="F342" s="781"/>
      <c r="G342" s="1230">
        <f>F342*E342</f>
        <v>0</v>
      </c>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252"/>
      <c r="B343" s="1253" t="s">
        <v>1359</v>
      </c>
      <c r="C343" s="1245"/>
      <c r="D343" s="1254"/>
      <c r="E343" s="1255"/>
      <c r="F343" s="1517"/>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c r="A344" s="1252"/>
      <c r="B344" s="1253" t="s">
        <v>1358</v>
      </c>
      <c r="C344" s="1245"/>
      <c r="D344" s="1223"/>
      <c r="E344" s="1255"/>
      <c r="F344" s="1517"/>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252"/>
      <c r="B345" s="1138"/>
      <c r="C345" s="1245"/>
      <c r="D345" s="1223"/>
      <c r="E345" s="1255"/>
      <c r="F345" s="1517"/>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ht="25.5">
      <c r="A346" s="261" t="s">
        <v>18</v>
      </c>
      <c r="B346" s="259" t="s">
        <v>1357</v>
      </c>
      <c r="C346" s="97"/>
      <c r="D346" s="258" t="s">
        <v>856</v>
      </c>
      <c r="E346" s="248">
        <v>1</v>
      </c>
      <c r="F346" s="781"/>
      <c r="G346" s="1230">
        <f>F346*E346</f>
        <v>0</v>
      </c>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260"/>
      <c r="B347" s="257"/>
      <c r="C347" s="97"/>
      <c r="D347" s="252"/>
      <c r="E347" s="254"/>
      <c r="F347" s="1517"/>
      <c r="G347" s="1058"/>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261" t="s">
        <v>41</v>
      </c>
      <c r="B348" s="259" t="s">
        <v>1356</v>
      </c>
      <c r="C348" s="97"/>
      <c r="D348" s="258" t="s">
        <v>856</v>
      </c>
      <c r="E348" s="248">
        <v>1</v>
      </c>
      <c r="F348" s="781"/>
      <c r="G348" s="1230">
        <f>F348*E348</f>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260"/>
      <c r="B349" s="257"/>
      <c r="C349" s="97"/>
      <c r="D349" s="252"/>
      <c r="E349" s="254"/>
      <c r="F349" s="1517"/>
      <c r="G349" s="1058"/>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c r="A350" s="261" t="s">
        <v>43</v>
      </c>
      <c r="B350" s="247" t="s">
        <v>1355</v>
      </c>
      <c r="C350" s="99"/>
      <c r="D350" s="262" t="s">
        <v>856</v>
      </c>
      <c r="E350" s="263">
        <v>1</v>
      </c>
      <c r="F350" s="781"/>
      <c r="G350" s="1230">
        <f>F350*E350</f>
        <v>0</v>
      </c>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240"/>
      <c r="B351" s="1251"/>
      <c r="C351" s="1245"/>
      <c r="D351" s="1223"/>
      <c r="E351" s="1255"/>
      <c r="F351" s="1517"/>
      <c r="G351" s="105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c r="A352" s="1376" t="s">
        <v>44</v>
      </c>
      <c r="B352" s="1377" t="s">
        <v>1007</v>
      </c>
      <c r="C352" s="1378"/>
      <c r="D352" s="1379" t="s">
        <v>1004</v>
      </c>
      <c r="E352" s="1380">
        <v>1</v>
      </c>
      <c r="F352" s="786"/>
      <c r="G352" s="1381">
        <f>F352*E352</f>
        <v>0</v>
      </c>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382"/>
      <c r="B353" s="1383" t="s">
        <v>1354</v>
      </c>
      <c r="C353" s="1384"/>
      <c r="D353" s="1199"/>
      <c r="E353" s="1270"/>
      <c r="F353" s="1517"/>
      <c r="G353" s="1230">
        <f>SUM(G326:G352)</f>
        <v>0</v>
      </c>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304"/>
      <c r="B354" s="1305"/>
      <c r="C354" s="640"/>
      <c r="D354" s="1245"/>
      <c r="E354" s="1146"/>
      <c r="F354" s="1515"/>
      <c r="G354" s="205"/>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304"/>
      <c r="B355" s="1305"/>
      <c r="C355" s="640"/>
      <c r="D355" s="1245"/>
      <c r="E355" s="1146"/>
      <c r="F355" s="1515"/>
      <c r="G355" s="205"/>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304"/>
      <c r="B356" s="1305"/>
      <c r="C356" s="640"/>
      <c r="D356" s="1245"/>
      <c r="E356" s="1146"/>
      <c r="F356" s="1515"/>
      <c r="G356" s="205"/>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ht="15.75">
      <c r="A357" s="1385" t="s">
        <v>1342</v>
      </c>
      <c r="B357" s="1386" t="s">
        <v>1949</v>
      </c>
      <c r="C357" s="1387"/>
      <c r="D357" s="1388"/>
      <c r="E357" s="1389"/>
      <c r="F357" s="1524"/>
      <c r="G357" s="1390"/>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391"/>
      <c r="B358" s="1392"/>
      <c r="C358" s="1387"/>
      <c r="D358" s="1388"/>
      <c r="E358" s="1389"/>
      <c r="F358" s="1524"/>
      <c r="G358" s="1390"/>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393"/>
      <c r="B359" s="1394" t="s">
        <v>1667</v>
      </c>
      <c r="C359" s="1395"/>
      <c r="D359" s="1396"/>
      <c r="E359" s="1397"/>
      <c r="F359" s="1524"/>
      <c r="G359" s="1390"/>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c r="A360" s="1393"/>
      <c r="B360" s="1398"/>
      <c r="C360" s="1399"/>
      <c r="D360" s="1400"/>
      <c r="E360" s="1397"/>
      <c r="F360" s="1525"/>
      <c r="G360" s="1401"/>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1402" t="s">
        <v>11</v>
      </c>
      <c r="B361" s="1403" t="s">
        <v>1337</v>
      </c>
      <c r="C361" s="1404"/>
      <c r="D361" s="1405"/>
      <c r="E361" s="1406"/>
      <c r="F361" s="1526"/>
      <c r="G361" s="1230">
        <f>+G415</f>
        <v>0</v>
      </c>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02" t="s">
        <v>33</v>
      </c>
      <c r="B362" s="1403" t="s">
        <v>1335</v>
      </c>
      <c r="C362" s="1404"/>
      <c r="D362" s="1405"/>
      <c r="E362" s="1406"/>
      <c r="F362" s="1526"/>
      <c r="G362" s="1230">
        <f>+G441</f>
        <v>0</v>
      </c>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ht="13.5" thickBot="1">
      <c r="A363" s="1402" t="s">
        <v>14</v>
      </c>
      <c r="B363" s="1403" t="s">
        <v>1333</v>
      </c>
      <c r="C363" s="1404"/>
      <c r="D363" s="1405"/>
      <c r="E363" s="1406"/>
      <c r="F363" s="1526"/>
      <c r="G363" s="1230">
        <f>+G497</f>
        <v>0</v>
      </c>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ht="13.5" thickTop="1">
      <c r="A364" s="1408"/>
      <c r="B364" s="1409" t="s">
        <v>438</v>
      </c>
      <c r="C364" s="1410"/>
      <c r="D364" s="1411"/>
      <c r="E364" s="1411"/>
      <c r="F364" s="1527"/>
      <c r="G364" s="1230">
        <f>SUM(G361:G363)</f>
        <v>0</v>
      </c>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A365" s="1412"/>
      <c r="B365" s="1413"/>
      <c r="C365" s="1414"/>
      <c r="D365" s="1415"/>
      <c r="E365" s="1416"/>
      <c r="F365" s="1526"/>
      <c r="G365" s="1407"/>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25"/>
      <c r="B366" s="1430"/>
      <c r="C366" s="1423"/>
      <c r="D366" s="703"/>
      <c r="E366" s="1424"/>
      <c r="F366" s="1526"/>
      <c r="G366" s="1407"/>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17" t="s">
        <v>1340</v>
      </c>
      <c r="B367" s="1418" t="s">
        <v>1337</v>
      </c>
      <c r="C367" s="1423"/>
      <c r="D367" s="703"/>
      <c r="E367" s="1424"/>
      <c r="F367" s="1526"/>
      <c r="G367" s="1407"/>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21"/>
      <c r="B368" s="1422"/>
      <c r="C368" s="1423"/>
      <c r="D368" s="703"/>
      <c r="E368" s="1424"/>
      <c r="F368" s="1526"/>
      <c r="G368" s="1407"/>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ht="38.25">
      <c r="A369" s="1439" t="s">
        <v>11</v>
      </c>
      <c r="B369" s="1440" t="s">
        <v>1657</v>
      </c>
      <c r="C369" s="701"/>
      <c r="D369" s="1441"/>
      <c r="E369" s="1442"/>
      <c r="F369" s="1526"/>
      <c r="G369" s="1407"/>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c r="A370" s="1439"/>
      <c r="B370" s="1440" t="s">
        <v>1652</v>
      </c>
      <c r="C370" s="701"/>
      <c r="D370" s="1441" t="s">
        <v>216</v>
      </c>
      <c r="E370" s="1442">
        <v>15</v>
      </c>
      <c r="F370" s="1528"/>
      <c r="G370" s="1230">
        <f>+F370*E370</f>
        <v>0</v>
      </c>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c r="A371" s="1439"/>
      <c r="B371" s="1440" t="s">
        <v>1651</v>
      </c>
      <c r="C371" s="701"/>
      <c r="D371" s="1441" t="s">
        <v>216</v>
      </c>
      <c r="E371" s="1442">
        <v>55</v>
      </c>
      <c r="F371" s="1528"/>
      <c r="G371" s="1230">
        <f>+F371*E371</f>
        <v>0</v>
      </c>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c r="A372" s="1421"/>
      <c r="B372" s="1443"/>
      <c r="C372" s="1423"/>
      <c r="D372" s="703"/>
      <c r="E372" s="1424"/>
      <c r="F372" s="1526"/>
      <c r="G372" s="1407"/>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ht="38.25">
      <c r="A373" s="1439" t="s">
        <v>33</v>
      </c>
      <c r="B373" s="1440" t="s">
        <v>1643</v>
      </c>
      <c r="C373" s="1444"/>
      <c r="D373" s="1441"/>
      <c r="E373" s="1445"/>
      <c r="F373" s="1526"/>
      <c r="G373" s="1407"/>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439"/>
      <c r="B374" s="1440" t="s">
        <v>1650</v>
      </c>
      <c r="C374" s="1444"/>
      <c r="D374" s="1441"/>
      <c r="E374" s="1445"/>
      <c r="F374" s="1526"/>
      <c r="G374" s="1407"/>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39"/>
      <c r="B375" s="1446" t="s">
        <v>1645</v>
      </c>
      <c r="C375" s="1447"/>
      <c r="D375" s="1441" t="s">
        <v>216</v>
      </c>
      <c r="E375" s="1442">
        <v>51</v>
      </c>
      <c r="F375" s="1528"/>
      <c r="G375" s="1230">
        <f>+F375*E375</f>
        <v>0</v>
      </c>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c r="A376" s="1439"/>
      <c r="B376" s="1446" t="s">
        <v>1644</v>
      </c>
      <c r="C376" s="1447"/>
      <c r="D376" s="1441" t="s">
        <v>216</v>
      </c>
      <c r="E376" s="1442">
        <v>5</v>
      </c>
      <c r="F376" s="1528"/>
      <c r="G376" s="1230">
        <f>+F376*E376</f>
        <v>0</v>
      </c>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439"/>
      <c r="B377" s="1446"/>
      <c r="C377" s="1447"/>
      <c r="D377" s="1441"/>
      <c r="E377" s="1442"/>
      <c r="F377" s="1526"/>
      <c r="G377" s="1407"/>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ht="38.25">
      <c r="A378" s="1439" t="s">
        <v>14</v>
      </c>
      <c r="B378" s="1440" t="s">
        <v>1643</v>
      </c>
      <c r="C378" s="1444"/>
      <c r="D378" s="1441"/>
      <c r="E378" s="1445"/>
      <c r="F378" s="1526"/>
      <c r="G378" s="1407"/>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439"/>
      <c r="B379" s="1440" t="s">
        <v>1642</v>
      </c>
      <c r="C379" s="1444"/>
      <c r="D379" s="1441"/>
      <c r="E379" s="1445"/>
      <c r="F379" s="1531"/>
      <c r="G379" s="144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439"/>
      <c r="B380" s="1446" t="s">
        <v>1637</v>
      </c>
      <c r="C380" s="1447"/>
      <c r="D380" s="1441" t="s">
        <v>216</v>
      </c>
      <c r="E380" s="1442">
        <v>33</v>
      </c>
      <c r="F380" s="1528"/>
      <c r="G380" s="1230">
        <f>+F380*E380</f>
        <v>0</v>
      </c>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c r="A381" s="1439"/>
      <c r="B381" s="1446" t="s">
        <v>1636</v>
      </c>
      <c r="C381" s="1447"/>
      <c r="D381" s="1441" t="s">
        <v>216</v>
      </c>
      <c r="E381" s="1442">
        <v>17</v>
      </c>
      <c r="F381" s="1528"/>
      <c r="G381" s="1230">
        <f>+F381*E381</f>
        <v>0</v>
      </c>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c r="A382" s="1439"/>
      <c r="B382" s="1446"/>
      <c r="C382" s="1447"/>
      <c r="D382" s="1441"/>
      <c r="E382" s="1442"/>
      <c r="F382" s="1526"/>
      <c r="G382" s="1407"/>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ht="25.5">
      <c r="A383" s="1421" t="s">
        <v>15</v>
      </c>
      <c r="B383" s="1430" t="s">
        <v>1628</v>
      </c>
      <c r="C383" s="1419"/>
      <c r="D383" s="1438"/>
      <c r="E383" s="703"/>
      <c r="F383" s="1526"/>
      <c r="G383" s="1407"/>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21"/>
      <c r="B384" s="1430" t="s">
        <v>1627</v>
      </c>
      <c r="C384" s="1419"/>
      <c r="D384" s="1450" t="s">
        <v>62</v>
      </c>
      <c r="E384" s="1451">
        <v>2</v>
      </c>
      <c r="F384" s="1528"/>
      <c r="G384" s="1230">
        <f>+F384*E384</f>
        <v>0</v>
      </c>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c r="A385" s="1421"/>
      <c r="B385" s="1430"/>
      <c r="C385" s="1419"/>
      <c r="D385" s="1450"/>
      <c r="E385" s="1451"/>
      <c r="F385" s="1526"/>
      <c r="G385" s="1407"/>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ht="25.5">
      <c r="A386" s="698" t="s">
        <v>18</v>
      </c>
      <c r="B386" s="697" t="s">
        <v>1626</v>
      </c>
      <c r="C386" s="697"/>
      <c r="D386" s="707"/>
      <c r="E386" s="312"/>
      <c r="F386" s="1526"/>
      <c r="G386" s="1407"/>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c r="A387" s="698"/>
      <c r="B387" s="697" t="s">
        <v>1625</v>
      </c>
      <c r="C387" s="697"/>
      <c r="D387" s="1472" t="s">
        <v>856</v>
      </c>
      <c r="E387" s="1473">
        <v>1</v>
      </c>
      <c r="F387" s="1528"/>
      <c r="G387" s="1230">
        <f>+F387*E387</f>
        <v>0</v>
      </c>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21"/>
      <c r="B388" s="1430"/>
      <c r="C388" s="1419"/>
      <c r="D388" s="1450"/>
      <c r="E388" s="1451"/>
      <c r="F388" s="1526"/>
      <c r="G388" s="1407"/>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439" t="s">
        <v>41</v>
      </c>
      <c r="B389" s="1474" t="s">
        <v>1948</v>
      </c>
      <c r="C389" s="1475"/>
      <c r="D389" s="1461"/>
      <c r="E389" s="1462"/>
      <c r="F389" s="1532"/>
      <c r="G389" s="1466"/>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ht="38.25">
      <c r="A390" s="1439"/>
      <c r="B390" s="1428" t="s">
        <v>1541</v>
      </c>
      <c r="C390" s="1475"/>
      <c r="D390" s="1423"/>
      <c r="E390" s="1423"/>
      <c r="F390" s="1532"/>
      <c r="G390" s="1466"/>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29" t="s">
        <v>1540</v>
      </c>
      <c r="C391" s="1475"/>
      <c r="D391" s="1441"/>
      <c r="E391" s="1476"/>
      <c r="F391" s="1532"/>
      <c r="G391" s="1466"/>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c r="A392" s="1439"/>
      <c r="B392" s="1429" t="s">
        <v>1539</v>
      </c>
      <c r="C392" s="1475"/>
      <c r="D392" s="1441"/>
      <c r="E392" s="1476"/>
      <c r="F392" s="1532"/>
      <c r="G392" s="1466"/>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439"/>
      <c r="B393" s="1429" t="s">
        <v>1535</v>
      </c>
      <c r="C393" s="1475"/>
      <c r="D393" s="1441"/>
      <c r="E393" s="1476"/>
      <c r="F393" s="1532"/>
      <c r="G393" s="1466"/>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c r="A394" s="1439"/>
      <c r="B394" s="1429" t="s">
        <v>1534</v>
      </c>
      <c r="C394" s="1475"/>
      <c r="D394" s="1441"/>
      <c r="E394" s="1476"/>
      <c r="F394" s="1532"/>
      <c r="G394" s="1466"/>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c r="A395" s="1439"/>
      <c r="B395" s="1428"/>
      <c r="C395" s="1475"/>
      <c r="D395" s="1441" t="s">
        <v>856</v>
      </c>
      <c r="E395" s="1476">
        <v>1</v>
      </c>
      <c r="F395" s="1528"/>
      <c r="G395" s="1230">
        <f>+F395*E395</f>
        <v>0</v>
      </c>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439"/>
      <c r="B396" s="1428"/>
      <c r="C396" s="1475"/>
      <c r="D396" s="1441"/>
      <c r="E396" s="1476"/>
      <c r="F396" s="1531"/>
      <c r="G396" s="144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ht="25.5">
      <c r="A397" s="1439" t="s">
        <v>43</v>
      </c>
      <c r="B397" s="1474" t="s">
        <v>1947</v>
      </c>
      <c r="C397" s="1475"/>
      <c r="D397" s="1441"/>
      <c r="E397" s="1476"/>
      <c r="F397" s="1532"/>
      <c r="G397" s="1466"/>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ht="51">
      <c r="A398" s="1439"/>
      <c r="B398" s="1428" t="s">
        <v>1538</v>
      </c>
      <c r="C398" s="1475"/>
      <c r="D398" s="1461"/>
      <c r="E398" s="1462"/>
      <c r="F398" s="1532"/>
      <c r="G398" s="1466"/>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ht="25.5">
      <c r="A399" s="1439"/>
      <c r="B399" s="1429" t="s">
        <v>1537</v>
      </c>
      <c r="C399" s="1475"/>
      <c r="D399" s="1441"/>
      <c r="E399" s="1476"/>
      <c r="F399" s="1532"/>
      <c r="G399" s="1466"/>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ht="25.5">
      <c r="A400" s="1439"/>
      <c r="B400" s="1429" t="s">
        <v>1536</v>
      </c>
      <c r="C400" s="1475"/>
      <c r="D400" s="1441"/>
      <c r="E400" s="1476"/>
      <c r="F400" s="1532"/>
      <c r="G400" s="1466"/>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439"/>
      <c r="B401" s="1429" t="s">
        <v>1535</v>
      </c>
      <c r="C401" s="1475"/>
      <c r="D401" s="1441"/>
      <c r="E401" s="1476"/>
      <c r="F401" s="1532"/>
      <c r="G401" s="1466"/>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439"/>
      <c r="B402" s="1429" t="s">
        <v>1534</v>
      </c>
      <c r="C402" s="1475"/>
      <c r="D402" s="1441"/>
      <c r="E402" s="1476"/>
      <c r="F402" s="1532"/>
      <c r="G402" s="1466"/>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c r="A403" s="1439"/>
      <c r="B403" s="1428"/>
      <c r="C403" s="1475"/>
      <c r="D403" s="1441" t="s">
        <v>856</v>
      </c>
      <c r="E403" s="1476">
        <v>1</v>
      </c>
      <c r="F403" s="1528"/>
      <c r="G403" s="1230">
        <f>+F403*E403</f>
        <v>0</v>
      </c>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444"/>
      <c r="B404" s="1444"/>
      <c r="C404" s="1444"/>
      <c r="D404" s="1444"/>
      <c r="E404" s="1444"/>
      <c r="F404" s="1532"/>
      <c r="G404" s="1466"/>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ht="38.25">
      <c r="A405" s="1439" t="s">
        <v>44</v>
      </c>
      <c r="B405" s="1474" t="s">
        <v>1521</v>
      </c>
      <c r="C405" s="1475"/>
      <c r="D405" s="1441"/>
      <c r="E405" s="1476"/>
      <c r="F405" s="1532"/>
      <c r="G405" s="1466"/>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439"/>
      <c r="B406" s="1474" t="s">
        <v>1520</v>
      </c>
      <c r="C406" s="1475"/>
      <c r="D406" s="1441"/>
      <c r="E406" s="1476"/>
      <c r="F406" s="1532"/>
      <c r="G406" s="1466"/>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439"/>
      <c r="B407" s="1428" t="s">
        <v>1519</v>
      </c>
      <c r="C407" s="1475"/>
      <c r="D407" s="1441"/>
      <c r="E407" s="1476"/>
      <c r="F407" s="1532"/>
      <c r="G407" s="1466"/>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c r="A408" s="1439"/>
      <c r="B408" s="1428"/>
      <c r="C408" s="1475"/>
      <c r="D408" s="1441" t="s">
        <v>856</v>
      </c>
      <c r="E408" s="1476">
        <v>1</v>
      </c>
      <c r="F408" s="1528"/>
      <c r="G408" s="1230">
        <f>+F408*E408</f>
        <v>0</v>
      </c>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439"/>
      <c r="B409" s="1428"/>
      <c r="C409" s="1475"/>
      <c r="D409" s="1441"/>
      <c r="E409" s="1476"/>
      <c r="F409" s="1532"/>
      <c r="G409" s="1466"/>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ht="25.5">
      <c r="A410" s="1421" t="s">
        <v>45</v>
      </c>
      <c r="B410" s="1428" t="s">
        <v>1483</v>
      </c>
      <c r="C410" s="1454"/>
      <c r="D410" s="1415" t="s">
        <v>42</v>
      </c>
      <c r="E410" s="1416">
        <v>15</v>
      </c>
      <c r="F410" s="1528"/>
      <c r="G410" s="1230">
        <f>+F410*E410</f>
        <v>0</v>
      </c>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c r="A411" s="1421"/>
      <c r="B411" s="1428"/>
      <c r="C411" s="1454"/>
      <c r="D411" s="1415"/>
      <c r="E411" s="1416"/>
      <c r="F411" s="1531"/>
      <c r="G411" s="1448"/>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ht="25.5">
      <c r="A412" s="1421" t="s">
        <v>46</v>
      </c>
      <c r="B412" s="1430" t="s">
        <v>1428</v>
      </c>
      <c r="C412" s="1477"/>
      <c r="D412" s="1415" t="s">
        <v>856</v>
      </c>
      <c r="E412" s="1415">
        <v>1</v>
      </c>
      <c r="F412" s="1528"/>
      <c r="G412" s="1230">
        <f>+F412*E412</f>
        <v>0</v>
      </c>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c r="A413" s="1421"/>
      <c r="B413" s="1422"/>
      <c r="C413" s="1423"/>
      <c r="D413" s="703"/>
      <c r="E413" s="1424"/>
      <c r="F413" s="1533"/>
      <c r="G413" s="147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c r="A414" s="1479"/>
      <c r="B414" s="1479"/>
      <c r="C414" s="1479"/>
      <c r="D414" s="1480"/>
      <c r="E414" s="1480"/>
      <c r="F414" s="1534"/>
      <c r="G414" s="1481"/>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c r="A415" s="1421"/>
      <c r="B415" s="1482" t="s">
        <v>1511</v>
      </c>
      <c r="C415" s="1423"/>
      <c r="D415" s="703"/>
      <c r="E415" s="1424"/>
      <c r="F415" s="1532"/>
      <c r="G415" s="1230">
        <f>SUM(G369:G414)</f>
        <v>0</v>
      </c>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c r="A416" s="1421"/>
      <c r="B416" s="1482"/>
      <c r="C416" s="1423"/>
      <c r="D416" s="703"/>
      <c r="E416" s="1424"/>
      <c r="F416" s="1532"/>
      <c r="G416" s="1466"/>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421"/>
      <c r="B417" s="1422"/>
      <c r="C417" s="1423"/>
      <c r="D417" s="703"/>
      <c r="E417" s="1424"/>
      <c r="F417" s="1532"/>
      <c r="G417" s="1466"/>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412" t="s">
        <v>1338</v>
      </c>
      <c r="B418" s="1483" t="s">
        <v>1335</v>
      </c>
      <c r="C418" s="1423"/>
      <c r="D418" s="703"/>
      <c r="E418" s="1424"/>
      <c r="F418" s="1532"/>
      <c r="G418" s="1466"/>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A419" s="1412"/>
      <c r="B419" s="1483"/>
      <c r="C419" s="1423"/>
      <c r="D419" s="703"/>
      <c r="E419" s="1424"/>
      <c r="F419" s="1532"/>
      <c r="G419" s="1466"/>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ht="38.25">
      <c r="A420" s="1439" t="s">
        <v>11</v>
      </c>
      <c r="B420" s="1440" t="s">
        <v>1508</v>
      </c>
      <c r="C420" s="1419"/>
      <c r="D420" s="703"/>
      <c r="E420" s="1424"/>
      <c r="F420" s="1532"/>
      <c r="G420" s="1466"/>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c r="A421" s="1421"/>
      <c r="B421" s="1440" t="s">
        <v>1507</v>
      </c>
      <c r="C421" s="1419"/>
      <c r="D421" s="1441" t="s">
        <v>216</v>
      </c>
      <c r="E421" s="1424">
        <v>4</v>
      </c>
      <c r="F421" s="1528"/>
      <c r="G421" s="1230">
        <f>+F421*E421</f>
        <v>0</v>
      </c>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c r="A422" s="1421"/>
      <c r="B422" s="1440" t="s">
        <v>1506</v>
      </c>
      <c r="C422" s="1419"/>
      <c r="D422" s="1441" t="s">
        <v>216</v>
      </c>
      <c r="E422" s="1424">
        <v>5</v>
      </c>
      <c r="F422" s="1528"/>
      <c r="G422" s="1230">
        <f>+F422*E422</f>
        <v>0</v>
      </c>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c r="A423" s="1421"/>
      <c r="B423" s="1440" t="s">
        <v>1936</v>
      </c>
      <c r="C423" s="1419"/>
      <c r="D423" s="1441" t="s">
        <v>216</v>
      </c>
      <c r="E423" s="1424">
        <v>5</v>
      </c>
      <c r="F423" s="1528"/>
      <c r="G423" s="1230">
        <f>+F423*E423</f>
        <v>0</v>
      </c>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c r="A424" s="1421"/>
      <c r="B424" s="1430"/>
      <c r="C424" s="1419"/>
      <c r="D424" s="703"/>
      <c r="E424" s="1424"/>
      <c r="F424" s="1532"/>
      <c r="G424" s="1466"/>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ht="25.5">
      <c r="A425" s="1421" t="s">
        <v>33</v>
      </c>
      <c r="B425" s="1430" t="s">
        <v>1500</v>
      </c>
      <c r="C425" s="1419"/>
      <c r="D425" s="1438"/>
      <c r="E425" s="703"/>
      <c r="F425" s="1532"/>
      <c r="G425" s="1466"/>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421"/>
      <c r="B426" s="1430" t="s">
        <v>1036</v>
      </c>
      <c r="C426" s="1419"/>
      <c r="D426" s="703" t="s">
        <v>216</v>
      </c>
      <c r="E426" s="1424">
        <v>20</v>
      </c>
      <c r="F426" s="1528"/>
      <c r="G426" s="1230">
        <f>+F426*E426</f>
        <v>0</v>
      </c>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421"/>
      <c r="B427" s="1430"/>
      <c r="C427" s="1419"/>
      <c r="D427" s="703"/>
      <c r="E427" s="1424"/>
      <c r="F427" s="1532"/>
      <c r="G427" s="1466"/>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421" t="s">
        <v>14</v>
      </c>
      <c r="B428" s="1467" t="s">
        <v>1498</v>
      </c>
      <c r="C428" s="1415"/>
      <c r="D428" s="703"/>
      <c r="E428" s="1424"/>
      <c r="F428" s="1532"/>
      <c r="G428" s="1466"/>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c r="A429" s="1421"/>
      <c r="B429" s="1467" t="s">
        <v>1497</v>
      </c>
      <c r="C429" s="1415"/>
      <c r="D429" s="703"/>
      <c r="E429" s="1424"/>
      <c r="F429" s="1532"/>
      <c r="G429" s="1466"/>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c r="A430" s="1421"/>
      <c r="B430" s="1467" t="s">
        <v>1496</v>
      </c>
      <c r="C430" s="1415"/>
      <c r="D430" s="703" t="s">
        <v>856</v>
      </c>
      <c r="E430" s="1424">
        <v>3</v>
      </c>
      <c r="F430" s="1528"/>
      <c r="G430" s="1230">
        <f>+F430*E430</f>
        <v>0</v>
      </c>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421"/>
      <c r="B431" s="1430"/>
      <c r="C431" s="1419"/>
      <c r="D431" s="703"/>
      <c r="E431" s="1424"/>
      <c r="F431" s="1532"/>
      <c r="G431" s="1466"/>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ht="25.5">
      <c r="A432" s="1455" t="s">
        <v>1501</v>
      </c>
      <c r="B432" s="1485" t="s">
        <v>1495</v>
      </c>
      <c r="C432" s="1419"/>
      <c r="D432" s="703" t="s">
        <v>856</v>
      </c>
      <c r="E432" s="1424">
        <v>1</v>
      </c>
      <c r="F432" s="1528"/>
      <c r="G432" s="1230">
        <f>+F432*E432</f>
        <v>0</v>
      </c>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c r="A433" s="1455"/>
      <c r="B433" s="1485"/>
      <c r="C433" s="1419"/>
      <c r="D433" s="703"/>
      <c r="E433" s="1424"/>
      <c r="F433" s="1531"/>
      <c r="G433" s="1448"/>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ht="25.5">
      <c r="A434" s="1455" t="s">
        <v>18</v>
      </c>
      <c r="B434" s="1485" t="s">
        <v>1935</v>
      </c>
      <c r="C434" s="1587"/>
      <c r="D434" s="703" t="s">
        <v>856</v>
      </c>
      <c r="E434" s="1424">
        <v>1</v>
      </c>
      <c r="F434" s="1528"/>
      <c r="G434" s="1230">
        <f>+F434*E434</f>
        <v>0</v>
      </c>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c r="A435" s="1455"/>
      <c r="B435" s="1485"/>
      <c r="C435" s="1419"/>
      <c r="D435" s="703"/>
      <c r="E435" s="1424"/>
      <c r="F435" s="1532"/>
      <c r="G435" s="1466"/>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ht="51">
      <c r="A436" s="1455" t="s">
        <v>1464</v>
      </c>
      <c r="B436" s="1588" t="s">
        <v>1494</v>
      </c>
      <c r="C436" s="1419"/>
      <c r="D436" s="703" t="s">
        <v>856</v>
      </c>
      <c r="E436" s="1424">
        <v>3</v>
      </c>
      <c r="F436" s="1528"/>
      <c r="G436" s="1230">
        <f>+F436*E436</f>
        <v>0</v>
      </c>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455"/>
      <c r="B437" s="1588"/>
      <c r="C437" s="1419"/>
      <c r="D437" s="703"/>
      <c r="E437" s="1424"/>
      <c r="F437" s="1532"/>
      <c r="G437" s="1466"/>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ht="25.5">
      <c r="A438" s="1421" t="s">
        <v>43</v>
      </c>
      <c r="B438" s="1467" t="s">
        <v>1483</v>
      </c>
      <c r="C438" s="1454"/>
      <c r="D438" s="1415" t="s">
        <v>42</v>
      </c>
      <c r="E438" s="1416">
        <v>15</v>
      </c>
      <c r="F438" s="1528"/>
      <c r="G438" s="1230">
        <f>+F438*E438</f>
        <v>0</v>
      </c>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487"/>
      <c r="B439" s="1488"/>
      <c r="C439" s="1489"/>
      <c r="D439" s="1490"/>
      <c r="E439" s="1491"/>
      <c r="F439" s="1533"/>
      <c r="G439" s="147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c r="A440" s="1484"/>
      <c r="B440" s="1492"/>
      <c r="C440" s="1414"/>
      <c r="D440" s="1415"/>
      <c r="E440" s="1416"/>
      <c r="F440" s="1534"/>
      <c r="G440" s="1481"/>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421"/>
      <c r="B441" s="1469" t="s">
        <v>1482</v>
      </c>
      <c r="C441" s="1423"/>
      <c r="D441" s="703"/>
      <c r="E441" s="1424"/>
      <c r="F441" s="1532"/>
      <c r="G441" s="1230">
        <f>SUM(G420:G440)</f>
        <v>0</v>
      </c>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c r="A442" s="1421"/>
      <c r="B442" s="1422"/>
      <c r="C442" s="1423"/>
      <c r="D442" s="703"/>
      <c r="E442" s="1424"/>
      <c r="F442" s="1532"/>
      <c r="G442" s="1466"/>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421"/>
      <c r="B443" s="1422"/>
      <c r="C443" s="1423"/>
      <c r="D443" s="703"/>
      <c r="E443" s="1424"/>
      <c r="F443" s="1532"/>
      <c r="G443" s="1466"/>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c r="A444" s="1412" t="s">
        <v>1510</v>
      </c>
      <c r="B444" s="1483" t="s">
        <v>1333</v>
      </c>
      <c r="C444" s="1423"/>
      <c r="D444" s="703"/>
      <c r="E444" s="1424"/>
      <c r="F444" s="1532"/>
      <c r="G444" s="1466"/>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421"/>
      <c r="B445" s="1422"/>
      <c r="C445" s="1423"/>
      <c r="D445" s="703"/>
      <c r="E445" s="1424"/>
      <c r="F445" s="1532"/>
      <c r="G445" s="1466"/>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ht="38.25">
      <c r="A446" s="1421"/>
      <c r="B446" s="1470" t="s">
        <v>1481</v>
      </c>
      <c r="C446" s="1423"/>
      <c r="D446" s="703"/>
      <c r="E446" s="1424"/>
      <c r="F446" s="1532"/>
      <c r="G446" s="1466"/>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c r="A447" s="1421"/>
      <c r="B447" s="1422"/>
      <c r="C447" s="1423"/>
      <c r="D447" s="703"/>
      <c r="E447" s="1424"/>
      <c r="F447" s="1532"/>
      <c r="G447" s="1466"/>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c r="A448" s="1421" t="s">
        <v>11</v>
      </c>
      <c r="B448" s="1485" t="s">
        <v>1480</v>
      </c>
      <c r="C448" s="1419"/>
      <c r="D448" s="1450"/>
      <c r="E448" s="1450"/>
      <c r="F448" s="1532"/>
      <c r="G448" s="1466"/>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ht="25.5">
      <c r="A449" s="702"/>
      <c r="B449" s="702" t="s">
        <v>1479</v>
      </c>
      <c r="C449" s="704"/>
      <c r="D449" s="705"/>
      <c r="E449" s="1589"/>
      <c r="F449" s="1532"/>
      <c r="G449" s="1466"/>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ht="76.5">
      <c r="A450" s="702"/>
      <c r="B450" s="1440" t="s">
        <v>1478</v>
      </c>
      <c r="C450" s="704"/>
      <c r="D450" s="705"/>
      <c r="E450" s="1589"/>
      <c r="F450" s="1532"/>
      <c r="G450" s="1466"/>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c r="A451" s="702"/>
      <c r="B451" s="702" t="s">
        <v>1431</v>
      </c>
      <c r="C451" s="704"/>
      <c r="D451" s="705"/>
      <c r="E451" s="1589"/>
      <c r="F451" s="1532"/>
      <c r="G451" s="1466"/>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c r="A452" s="1421"/>
      <c r="B452" s="1485" t="s">
        <v>1430</v>
      </c>
      <c r="C452" s="1419"/>
      <c r="D452" s="1450" t="s">
        <v>856</v>
      </c>
      <c r="E452" s="1450">
        <v>1</v>
      </c>
      <c r="F452" s="1528"/>
      <c r="G452" s="1230">
        <f>+F452*E452</f>
        <v>0</v>
      </c>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1421"/>
      <c r="B453" s="1422"/>
      <c r="C453" s="1423"/>
      <c r="D453" s="703"/>
      <c r="E453" s="1424"/>
      <c r="F453" s="1532"/>
      <c r="G453" s="1466"/>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c r="A454" s="1455" t="s">
        <v>33</v>
      </c>
      <c r="B454" s="1590" t="s">
        <v>1477</v>
      </c>
      <c r="C454" s="1591"/>
      <c r="D454" s="1450"/>
      <c r="E454" s="1592"/>
      <c r="F454" s="1532"/>
      <c r="G454" s="1466"/>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c r="A455" s="1455"/>
      <c r="B455" s="1590" t="s">
        <v>1470</v>
      </c>
      <c r="C455" s="1591"/>
      <c r="D455" s="1450"/>
      <c r="E455" s="1592"/>
      <c r="F455" s="1532"/>
      <c r="G455" s="1466"/>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c r="A456" s="1455"/>
      <c r="B456" s="1590" t="s">
        <v>1469</v>
      </c>
      <c r="C456" s="1591"/>
      <c r="D456" s="1450"/>
      <c r="E456" s="1592"/>
      <c r="F456" s="1532"/>
      <c r="G456" s="1466"/>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c r="A457" s="1455"/>
      <c r="B457" s="1590" t="s">
        <v>1476</v>
      </c>
      <c r="C457" s="1591"/>
      <c r="D457" s="1450"/>
      <c r="E457" s="1592"/>
      <c r="F457" s="1532"/>
      <c r="G457" s="1466"/>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455"/>
      <c r="B458" s="1593" t="s">
        <v>1430</v>
      </c>
      <c r="C458" s="1591"/>
      <c r="D458" s="1441" t="s">
        <v>856</v>
      </c>
      <c r="E458" s="1592">
        <v>1</v>
      </c>
      <c r="F458" s="1528"/>
      <c r="G458" s="1230">
        <f>+F458*E458</f>
        <v>0</v>
      </c>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455"/>
      <c r="B459" s="1593"/>
      <c r="C459" s="1591"/>
      <c r="D459" s="1441"/>
      <c r="E459" s="1592"/>
      <c r="F459" s="1532"/>
      <c r="G459" s="1466"/>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421" t="s">
        <v>14</v>
      </c>
      <c r="B460" s="1485" t="s">
        <v>1475</v>
      </c>
      <c r="C460" s="1419"/>
      <c r="D460" s="1450"/>
      <c r="E460" s="1450"/>
      <c r="F460" s="1532"/>
      <c r="G460" s="1466"/>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ht="25.5">
      <c r="A461" s="1421"/>
      <c r="B461" s="1485" t="s">
        <v>1474</v>
      </c>
      <c r="C461" s="1419"/>
      <c r="D461" s="1450"/>
      <c r="E461" s="1450"/>
      <c r="F461" s="1532"/>
      <c r="G461" s="1466"/>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ht="89.25">
      <c r="A462" s="1421"/>
      <c r="B462" s="1594" t="s">
        <v>1934</v>
      </c>
      <c r="C462" s="1419"/>
      <c r="D462" s="1450"/>
      <c r="E462" s="1450"/>
      <c r="F462" s="1532"/>
      <c r="G462" s="1466"/>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c r="A463" s="1421"/>
      <c r="B463" s="1594" t="s">
        <v>1473</v>
      </c>
      <c r="C463" s="1419"/>
      <c r="D463" s="1450"/>
      <c r="E463" s="1450"/>
      <c r="F463" s="1532"/>
      <c r="G463" s="1466"/>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c r="A464" s="1421"/>
      <c r="B464" s="1594" t="s">
        <v>1472</v>
      </c>
      <c r="C464" s="1419"/>
      <c r="D464" s="1450"/>
      <c r="E464" s="1450"/>
      <c r="F464" s="1532"/>
      <c r="G464" s="1466"/>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c r="A465" s="1421"/>
      <c r="B465" s="1594" t="s">
        <v>1431</v>
      </c>
      <c r="C465" s="1419"/>
      <c r="D465" s="1450"/>
      <c r="E465" s="1450"/>
      <c r="F465" s="1532"/>
      <c r="G465" s="1466"/>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c r="A466" s="1421"/>
      <c r="B466" s="1594" t="s">
        <v>1430</v>
      </c>
      <c r="C466" s="1419"/>
      <c r="D466" s="1450" t="s">
        <v>856</v>
      </c>
      <c r="E466" s="1450">
        <v>1</v>
      </c>
      <c r="F466" s="1528"/>
      <c r="G466" s="1230">
        <f>+F466*E466</f>
        <v>0</v>
      </c>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c r="A467" s="1455"/>
      <c r="B467" s="1595"/>
      <c r="C467" s="1591"/>
      <c r="D467" s="1596"/>
      <c r="E467" s="1450"/>
      <c r="F467" s="1532"/>
      <c r="G467" s="1466"/>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ht="25.5">
      <c r="A468" s="1455" t="s">
        <v>15</v>
      </c>
      <c r="B468" s="1595" t="s">
        <v>1471</v>
      </c>
      <c r="C468" s="1591"/>
      <c r="D468" s="1596"/>
      <c r="E468" s="1450"/>
      <c r="F468" s="1532"/>
      <c r="G468" s="1466"/>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455"/>
      <c r="B469" s="1590" t="s">
        <v>1470</v>
      </c>
      <c r="C469" s="1591"/>
      <c r="D469" s="1596"/>
      <c r="E469" s="1450"/>
      <c r="F469" s="1532"/>
      <c r="G469" s="1466"/>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c r="A470" s="1455"/>
      <c r="B470" s="1590" t="s">
        <v>1469</v>
      </c>
      <c r="C470" s="1591"/>
      <c r="D470" s="1596"/>
      <c r="E470" s="1450"/>
      <c r="F470" s="1532"/>
      <c r="G470" s="1466"/>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ht="38.25">
      <c r="A471" s="1455"/>
      <c r="B471" s="1485" t="s">
        <v>1468</v>
      </c>
      <c r="C471" s="1591"/>
      <c r="D471" s="1596"/>
      <c r="E471" s="1450"/>
      <c r="F471" s="1532"/>
      <c r="G471" s="1466"/>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455"/>
      <c r="B472" s="1597" t="s">
        <v>1430</v>
      </c>
      <c r="C472" s="1591"/>
      <c r="D472" s="1596" t="s">
        <v>856</v>
      </c>
      <c r="E472" s="1450">
        <v>1</v>
      </c>
      <c r="F472" s="1528"/>
      <c r="G472" s="1230">
        <f>+F472*E472</f>
        <v>0</v>
      </c>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c r="A473" s="1455"/>
      <c r="B473" s="1595"/>
      <c r="C473" s="1591"/>
      <c r="D473" s="1596"/>
      <c r="E473" s="1450"/>
      <c r="F473" s="1531"/>
      <c r="G473" s="1448"/>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c r="A474" s="1455" t="s">
        <v>18</v>
      </c>
      <c r="B474" s="1485" t="s">
        <v>1461</v>
      </c>
      <c r="C474" s="1419"/>
      <c r="D474" s="1450"/>
      <c r="E474" s="1450"/>
      <c r="F474" s="1532"/>
      <c r="G474" s="1466"/>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455"/>
      <c r="B475" s="1594" t="s">
        <v>1463</v>
      </c>
      <c r="C475" s="1419"/>
      <c r="D475" s="1450"/>
      <c r="E475" s="1450"/>
      <c r="F475" s="1532"/>
      <c r="G475" s="1466"/>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c r="A476" s="1455"/>
      <c r="B476" s="1430" t="s">
        <v>1459</v>
      </c>
      <c r="C476" s="1419"/>
      <c r="D476" s="1450"/>
      <c r="E476" s="1450"/>
      <c r="F476" s="1532"/>
      <c r="G476" s="1466"/>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ht="38.25">
      <c r="A477" s="1455"/>
      <c r="B477" s="1458" t="s">
        <v>1454</v>
      </c>
      <c r="C477" s="1419"/>
      <c r="D477" s="1450"/>
      <c r="E477" s="1450"/>
      <c r="F477" s="1532"/>
      <c r="G477" s="1466"/>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5.5">
      <c r="A478" s="1455"/>
      <c r="B478" s="1419" t="s">
        <v>1453</v>
      </c>
      <c r="C478" s="1419"/>
      <c r="D478" s="1450"/>
      <c r="E478" s="1450"/>
      <c r="F478" s="1532"/>
      <c r="G478" s="1466"/>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c r="A479" s="1455"/>
      <c r="B479" s="1485" t="s">
        <v>1431</v>
      </c>
      <c r="C479" s="1419"/>
      <c r="D479" s="1450"/>
      <c r="E479" s="1450"/>
      <c r="F479" s="1532"/>
      <c r="G479" s="1466"/>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1455"/>
      <c r="B480" s="1485" t="s">
        <v>1430</v>
      </c>
      <c r="C480" s="1419"/>
      <c r="D480" s="1450" t="s">
        <v>856</v>
      </c>
      <c r="E480" s="1450">
        <v>2</v>
      </c>
      <c r="F480" s="1528"/>
      <c r="G480" s="1230">
        <f>+F480*E480</f>
        <v>0</v>
      </c>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c r="A481" s="702"/>
      <c r="B481" s="1419"/>
      <c r="C481" s="701"/>
      <c r="D481" s="1441"/>
      <c r="E481" s="1441"/>
      <c r="F481" s="1532"/>
      <c r="G481" s="1466"/>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1427" t="s">
        <v>1464</v>
      </c>
      <c r="B482" s="1595" t="s">
        <v>1451</v>
      </c>
      <c r="C482" s="1419"/>
      <c r="D482" s="703"/>
      <c r="E482" s="703"/>
      <c r="F482" s="1532"/>
      <c r="G482" s="1466"/>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1427"/>
      <c r="B483" s="1455" t="s">
        <v>1450</v>
      </c>
      <c r="C483" s="1419"/>
      <c r="D483" s="703"/>
      <c r="E483" s="1592"/>
      <c r="F483" s="1532"/>
      <c r="G483" s="1466"/>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427"/>
      <c r="B484" s="1455" t="s">
        <v>1449</v>
      </c>
      <c r="C484" s="1419"/>
      <c r="D484" s="703"/>
      <c r="E484" s="1592"/>
      <c r="F484" s="1532"/>
      <c r="G484" s="1466"/>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427"/>
      <c r="B485" s="1455" t="s">
        <v>1448</v>
      </c>
      <c r="C485" s="1419"/>
      <c r="D485" s="703"/>
      <c r="E485" s="1592"/>
      <c r="F485" s="1532"/>
      <c r="G485" s="1466"/>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427"/>
      <c r="B486" s="1455" t="s">
        <v>1447</v>
      </c>
      <c r="C486" s="1419"/>
      <c r="D486" s="703"/>
      <c r="E486" s="1592"/>
      <c r="F486" s="1532"/>
      <c r="G486" s="1466"/>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c r="A487" s="1427"/>
      <c r="B487" s="1455" t="s">
        <v>1446</v>
      </c>
      <c r="C487" s="1419"/>
      <c r="D487" s="703"/>
      <c r="E487" s="1592"/>
      <c r="F487" s="1532"/>
      <c r="G487" s="1466"/>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c r="A488" s="1427"/>
      <c r="B488" s="1455" t="s">
        <v>1430</v>
      </c>
      <c r="C488" s="1419"/>
      <c r="D488" s="1441" t="s">
        <v>856</v>
      </c>
      <c r="E488" s="1592">
        <v>2</v>
      </c>
      <c r="F488" s="1528"/>
      <c r="G488" s="1230">
        <f>+F488*E488</f>
        <v>0</v>
      </c>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c r="A489" s="1427"/>
      <c r="B489" s="1455"/>
      <c r="C489" s="1419"/>
      <c r="D489" s="1441"/>
      <c r="E489" s="1592"/>
      <c r="F489" s="1531"/>
      <c r="G489" s="1448"/>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c r="A490" s="1427" t="s">
        <v>43</v>
      </c>
      <c r="B490" s="1430" t="s">
        <v>1434</v>
      </c>
      <c r="C490" s="1438"/>
      <c r="D490" s="1598"/>
      <c r="E490" s="1599"/>
      <c r="F490" s="1532"/>
      <c r="G490" s="1466"/>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ht="38.25">
      <c r="A491" s="1427"/>
      <c r="B491" s="1757" t="s">
        <v>2219</v>
      </c>
      <c r="C491" s="1438"/>
      <c r="D491" s="1598"/>
      <c r="E491" s="1599"/>
      <c r="F491" s="1532"/>
      <c r="G491" s="1466"/>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ht="25.5">
      <c r="A492" s="1427"/>
      <c r="B492" s="1600" t="s">
        <v>1432</v>
      </c>
      <c r="C492" s="1438"/>
      <c r="D492" s="1598"/>
      <c r="E492" s="1599"/>
      <c r="F492" s="1532"/>
      <c r="G492" s="1466"/>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c r="A493" s="1601"/>
      <c r="B493" s="1602" t="s">
        <v>1431</v>
      </c>
      <c r="C493" s="1438"/>
      <c r="D493" s="1598"/>
      <c r="E493" s="1599"/>
      <c r="F493" s="1532"/>
      <c r="G493" s="1466"/>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c r="A494" s="1455"/>
      <c r="B494" s="1602" t="s">
        <v>1430</v>
      </c>
      <c r="C494" s="1591"/>
      <c r="D494" s="1596" t="s">
        <v>856</v>
      </c>
      <c r="E494" s="1596">
        <v>1</v>
      </c>
      <c r="F494" s="1528"/>
      <c r="G494" s="1230">
        <f>+F494*E494</f>
        <v>0</v>
      </c>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c r="A495" s="1484"/>
      <c r="B495" s="1492"/>
      <c r="C495" s="1414"/>
      <c r="D495" s="1415"/>
      <c r="E495" s="1416"/>
      <c r="F495" s="1532"/>
      <c r="G495" s="1466"/>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603"/>
      <c r="B496" s="1604"/>
      <c r="C496" s="1605"/>
      <c r="D496" s="1606"/>
      <c r="E496" s="1607"/>
      <c r="F496" s="1615"/>
      <c r="G496" s="1608"/>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252">
      <c r="A497" s="1421"/>
      <c r="B497" s="1609" t="s">
        <v>1429</v>
      </c>
      <c r="C497" s="1419"/>
      <c r="D497" s="703"/>
      <c r="E497" s="1424"/>
      <c r="F497" s="1532"/>
      <c r="G497" s="1230">
        <f>SUM(G452:G496)</f>
        <v>0</v>
      </c>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c r="BN497" s="1058"/>
      <c r="BO497" s="1058"/>
      <c r="BP497" s="1058"/>
      <c r="BQ497" s="1058"/>
      <c r="BR497" s="1058"/>
      <c r="BS497" s="1058"/>
      <c r="BT497" s="1058"/>
      <c r="BU497" s="1058"/>
      <c r="BV497" s="1058"/>
      <c r="BW497" s="1058"/>
      <c r="BX497" s="1058"/>
      <c r="BY497" s="1058"/>
      <c r="BZ497" s="1058"/>
      <c r="CA497" s="1058"/>
      <c r="CB497" s="1058"/>
      <c r="CC497" s="1058"/>
      <c r="CD497" s="1058"/>
      <c r="CE497" s="1058"/>
      <c r="CF497" s="1058"/>
      <c r="CG497" s="1058"/>
      <c r="CH497" s="1058"/>
      <c r="CI497" s="1058"/>
      <c r="CJ497" s="1058"/>
      <c r="CK497" s="1058"/>
      <c r="CL497" s="1058"/>
      <c r="CM497" s="1058"/>
      <c r="CN497" s="1058"/>
      <c r="CO497" s="1058"/>
      <c r="CP497" s="1058"/>
      <c r="CQ497" s="1058"/>
      <c r="CR497" s="1058"/>
      <c r="CS497" s="1058"/>
      <c r="CT497" s="1058"/>
      <c r="CU497" s="1058"/>
      <c r="CV497" s="1058"/>
      <c r="CW497" s="1058"/>
      <c r="CX497" s="1058"/>
      <c r="CY497" s="1058"/>
      <c r="CZ497" s="1058"/>
      <c r="DA497" s="1058"/>
      <c r="DB497" s="1058"/>
      <c r="DC497" s="1058"/>
      <c r="DD497" s="1058"/>
      <c r="DE497" s="1058"/>
      <c r="DF497" s="1058"/>
      <c r="DG497" s="1058"/>
      <c r="DH497" s="1058"/>
      <c r="DI497" s="1058"/>
      <c r="DJ497" s="1058"/>
      <c r="DK497" s="1058"/>
      <c r="DL497" s="1058"/>
      <c r="DM497" s="1058"/>
      <c r="DN497" s="1058"/>
      <c r="DO497" s="1058"/>
      <c r="DP497" s="1058"/>
      <c r="DQ497" s="1058"/>
      <c r="DR497" s="1058"/>
      <c r="DS497" s="1058"/>
      <c r="DT497" s="1058"/>
      <c r="DU497" s="1058"/>
      <c r="DV497" s="1058"/>
      <c r="DW497" s="1058"/>
      <c r="DX497" s="1058"/>
      <c r="DY497" s="1058"/>
      <c r="DZ497" s="1058"/>
      <c r="EA497" s="1058"/>
      <c r="EB497" s="1058"/>
      <c r="EC497" s="1058"/>
      <c r="ED497" s="1058"/>
      <c r="EE497" s="1058"/>
      <c r="EF497" s="1058"/>
      <c r="EG497" s="1058"/>
      <c r="EH497" s="1058"/>
      <c r="EI497" s="1058"/>
      <c r="EJ497" s="1058"/>
      <c r="EK497" s="1058"/>
      <c r="EL497" s="1058"/>
      <c r="EM497" s="1058"/>
      <c r="EN497" s="1058"/>
      <c r="EO497" s="1058"/>
      <c r="EP497" s="1058"/>
      <c r="EQ497" s="1058"/>
      <c r="ER497" s="1058"/>
      <c r="ES497" s="1058"/>
      <c r="ET497" s="1058"/>
      <c r="EU497" s="1058"/>
      <c r="EV497" s="1058"/>
      <c r="EW497" s="1058"/>
      <c r="EX497" s="1058"/>
      <c r="EY497" s="1058"/>
      <c r="EZ497" s="1058"/>
      <c r="FA497" s="1058"/>
      <c r="FB497" s="1058"/>
      <c r="FC497" s="1058"/>
      <c r="FD497" s="1058"/>
      <c r="FE497" s="1058"/>
      <c r="FF497" s="1058"/>
      <c r="FG497" s="1058"/>
      <c r="FH497" s="1058"/>
      <c r="FI497" s="1058"/>
      <c r="FJ497" s="1058"/>
      <c r="FK497" s="1058"/>
      <c r="FL497" s="1058"/>
      <c r="FM497" s="1058"/>
      <c r="FN497" s="1058"/>
      <c r="FO497" s="1058"/>
      <c r="FP497" s="1058"/>
      <c r="FQ497" s="1058"/>
      <c r="FR497" s="1058"/>
      <c r="FS497" s="1058"/>
      <c r="FT497" s="1058"/>
      <c r="FU497" s="1058"/>
      <c r="FV497" s="1058"/>
      <c r="FW497" s="1058"/>
      <c r="FX497" s="1058"/>
      <c r="FY497" s="1058"/>
      <c r="FZ497" s="1058"/>
      <c r="GA497" s="1058"/>
      <c r="GB497" s="1058"/>
      <c r="GC497" s="1058"/>
      <c r="GD497" s="1058"/>
      <c r="GE497" s="1058"/>
      <c r="GF497" s="1058"/>
      <c r="GG497" s="1058"/>
      <c r="GH497" s="1058"/>
      <c r="GI497" s="1058"/>
      <c r="GJ497" s="1058"/>
      <c r="GK497" s="1058"/>
      <c r="GL497" s="1058"/>
      <c r="GM497" s="1058"/>
      <c r="GN497" s="1058"/>
      <c r="GO497" s="1058"/>
      <c r="GP497" s="1058"/>
      <c r="GQ497" s="1058"/>
      <c r="GR497" s="1058"/>
      <c r="GS497" s="1058"/>
      <c r="GT497" s="1058"/>
      <c r="GU497" s="1058"/>
      <c r="GV497" s="1058"/>
      <c r="GW497" s="1058"/>
      <c r="GX497" s="1058"/>
      <c r="GY497" s="1058"/>
      <c r="GZ497" s="1058"/>
      <c r="HA497" s="1058"/>
      <c r="HB497" s="1058"/>
      <c r="HC497" s="1058"/>
      <c r="HD497" s="1058"/>
      <c r="HE497" s="1058"/>
      <c r="HF497" s="1058"/>
      <c r="HG497" s="1058"/>
      <c r="HH497" s="1058"/>
      <c r="HI497" s="1058"/>
      <c r="HJ497" s="1058"/>
      <c r="HK497" s="1058"/>
      <c r="HL497" s="1058"/>
      <c r="HM497" s="1058"/>
      <c r="HN497" s="1058"/>
      <c r="HO497" s="1058"/>
      <c r="HP497" s="1058"/>
      <c r="HQ497" s="1058"/>
      <c r="HR497" s="1058"/>
      <c r="HS497" s="1058"/>
      <c r="HT497" s="1058"/>
      <c r="HU497" s="1058"/>
      <c r="HV497" s="1058"/>
      <c r="HW497" s="1058"/>
      <c r="HX497" s="1058"/>
      <c r="HY497" s="1058"/>
      <c r="HZ497" s="1058"/>
      <c r="IA497" s="1058"/>
      <c r="IB497" s="1058"/>
      <c r="IC497" s="1058"/>
      <c r="ID497" s="1058"/>
      <c r="IE497" s="1058"/>
      <c r="IF497" s="1058"/>
      <c r="IG497" s="1058"/>
      <c r="IH497" s="1058"/>
      <c r="II497" s="1058"/>
      <c r="IJ497" s="1058"/>
      <c r="IK497" s="1058"/>
      <c r="IL497" s="1058"/>
      <c r="IM497" s="1058"/>
      <c r="IN497" s="1058"/>
      <c r="IO497" s="1058"/>
      <c r="IP497" s="1058"/>
      <c r="IQ497" s="1058"/>
      <c r="IR497" s="1058"/>
    </row>
    <row r="498" spans="1:252">
      <c r="A498" s="1421"/>
      <c r="B498" s="1430"/>
      <c r="C498" s="1419"/>
      <c r="D498" s="703"/>
      <c r="E498" s="1424"/>
      <c r="F498" s="1532"/>
      <c r="G498" s="1466"/>
      <c r="H498" s="1058"/>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c r="BN498" s="1058"/>
      <c r="BO498" s="1058"/>
      <c r="BP498" s="1058"/>
      <c r="BQ498" s="1058"/>
      <c r="BR498" s="1058"/>
      <c r="BS498" s="1058"/>
      <c r="BT498" s="1058"/>
      <c r="BU498" s="1058"/>
      <c r="BV498" s="1058"/>
      <c r="BW498" s="1058"/>
      <c r="BX498" s="1058"/>
      <c r="BY498" s="1058"/>
      <c r="BZ498" s="1058"/>
      <c r="CA498" s="1058"/>
      <c r="CB498" s="1058"/>
      <c r="CC498" s="1058"/>
      <c r="CD498" s="1058"/>
      <c r="CE498" s="1058"/>
      <c r="CF498" s="1058"/>
      <c r="CG498" s="1058"/>
      <c r="CH498" s="1058"/>
      <c r="CI498" s="1058"/>
      <c r="CJ498" s="1058"/>
      <c r="CK498" s="1058"/>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1058"/>
      <c r="DF498" s="1058"/>
      <c r="DG498" s="1058"/>
      <c r="DH498" s="1058"/>
      <c r="DI498" s="1058"/>
      <c r="DJ498" s="1058"/>
      <c r="DK498" s="1058"/>
      <c r="DL498" s="1058"/>
      <c r="DM498" s="1058"/>
      <c r="DN498" s="1058"/>
      <c r="DO498" s="1058"/>
      <c r="DP498" s="1058"/>
      <c r="DQ498" s="1058"/>
      <c r="DR498" s="1058"/>
      <c r="DS498" s="1058"/>
      <c r="DT498" s="1058"/>
      <c r="DU498" s="1058"/>
      <c r="DV498" s="1058"/>
      <c r="DW498" s="1058"/>
      <c r="DX498" s="1058"/>
      <c r="DY498" s="1058"/>
      <c r="DZ498" s="1058"/>
      <c r="EA498" s="1058"/>
      <c r="EB498" s="1058"/>
      <c r="EC498" s="1058"/>
      <c r="ED498" s="1058"/>
      <c r="EE498" s="1058"/>
      <c r="EF498" s="1058"/>
      <c r="EG498" s="1058"/>
      <c r="EH498" s="1058"/>
      <c r="EI498" s="1058"/>
      <c r="EJ498" s="1058"/>
      <c r="EK498" s="1058"/>
      <c r="EL498" s="1058"/>
      <c r="EM498" s="1058"/>
      <c r="EN498" s="1058"/>
      <c r="EO498" s="1058"/>
      <c r="EP498" s="1058"/>
      <c r="EQ498" s="1058"/>
      <c r="ER498" s="1058"/>
      <c r="ES498" s="1058"/>
      <c r="ET498" s="1058"/>
      <c r="EU498" s="1058"/>
      <c r="EV498" s="1058"/>
      <c r="EW498" s="1058"/>
      <c r="EX498" s="1058"/>
      <c r="EY498" s="1058"/>
      <c r="EZ498" s="1058"/>
      <c r="FA498" s="1058"/>
      <c r="FB498" s="1058"/>
      <c r="FC498" s="1058"/>
      <c r="FD498" s="1058"/>
      <c r="FE498" s="1058"/>
      <c r="FF498" s="1058"/>
      <c r="FG498" s="1058"/>
      <c r="FH498" s="1058"/>
      <c r="FI498" s="1058"/>
      <c r="FJ498" s="1058"/>
      <c r="FK498" s="1058"/>
      <c r="FL498" s="1058"/>
      <c r="FM498" s="1058"/>
      <c r="FN498" s="1058"/>
      <c r="FO498" s="1058"/>
      <c r="FP498" s="1058"/>
      <c r="FQ498" s="1058"/>
      <c r="FR498" s="1058"/>
      <c r="FS498" s="1058"/>
      <c r="FT498" s="1058"/>
      <c r="FU498" s="1058"/>
      <c r="FV498" s="1058"/>
      <c r="FW498" s="1058"/>
      <c r="FX498" s="1058"/>
      <c r="FY498" s="1058"/>
      <c r="FZ498" s="1058"/>
      <c r="GA498" s="1058"/>
      <c r="GB498" s="1058"/>
      <c r="GC498" s="1058"/>
      <c r="GD498" s="1058"/>
      <c r="GE498" s="1058"/>
      <c r="GF498" s="1058"/>
      <c r="GG498" s="1058"/>
      <c r="GH498" s="1058"/>
      <c r="GI498" s="1058"/>
      <c r="GJ498" s="1058"/>
      <c r="GK498" s="1058"/>
      <c r="GL498" s="1058"/>
      <c r="GM498" s="1058"/>
      <c r="GN498" s="1058"/>
      <c r="GO498" s="1058"/>
      <c r="GP498" s="1058"/>
      <c r="GQ498" s="1058"/>
      <c r="GR498" s="1058"/>
      <c r="GS498" s="1058"/>
      <c r="GT498" s="1058"/>
      <c r="GU498" s="1058"/>
      <c r="GV498" s="1058"/>
      <c r="GW498" s="1058"/>
      <c r="GX498" s="1058"/>
      <c r="GY498" s="1058"/>
      <c r="GZ498" s="1058"/>
      <c r="HA498" s="1058"/>
      <c r="HB498" s="1058"/>
      <c r="HC498" s="1058"/>
      <c r="HD498" s="1058"/>
      <c r="HE498" s="1058"/>
      <c r="HF498" s="1058"/>
      <c r="HG498" s="1058"/>
      <c r="HH498" s="1058"/>
      <c r="HI498" s="1058"/>
      <c r="HJ498" s="1058"/>
      <c r="HK498" s="1058"/>
      <c r="HL498" s="1058"/>
      <c r="HM498" s="1058"/>
      <c r="HN498" s="1058"/>
      <c r="HO498" s="1058"/>
      <c r="HP498" s="1058"/>
      <c r="HQ498" s="1058"/>
      <c r="HR498" s="1058"/>
      <c r="HS498" s="1058"/>
      <c r="HT498" s="1058"/>
      <c r="HU498" s="1058"/>
      <c r="HV498" s="1058"/>
      <c r="HW498" s="1058"/>
      <c r="HX498" s="1058"/>
      <c r="HY498" s="1058"/>
      <c r="HZ498" s="1058"/>
      <c r="IA498" s="1058"/>
      <c r="IB498" s="1058"/>
      <c r="IC498" s="1058"/>
      <c r="ID498" s="1058"/>
      <c r="IE498" s="1058"/>
      <c r="IF498" s="1058"/>
      <c r="IG498" s="1058"/>
      <c r="IH498" s="1058"/>
      <c r="II498" s="1058"/>
      <c r="IJ498" s="1058"/>
      <c r="IK498" s="1058"/>
      <c r="IL498" s="1058"/>
      <c r="IM498" s="1058"/>
      <c r="IN498" s="1058"/>
      <c r="IO498" s="1058"/>
      <c r="IP498" s="1058"/>
      <c r="IQ498" s="1058"/>
      <c r="IR498" s="1058"/>
    </row>
    <row r="499" spans="1:252">
      <c r="A499" s="1066"/>
      <c r="B499" s="1067"/>
      <c r="C499" s="1067"/>
      <c r="D499" s="1068"/>
      <c r="E499" s="1068"/>
      <c r="F499" s="1515"/>
      <c r="G499" s="1058"/>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c r="BN499" s="1058"/>
      <c r="BO499" s="1058"/>
      <c r="BP499" s="1058"/>
      <c r="BQ499" s="1058"/>
      <c r="BR499" s="1058"/>
      <c r="BS499" s="1058"/>
      <c r="BT499" s="1058"/>
      <c r="BU499" s="1058"/>
      <c r="BV499" s="1058"/>
      <c r="BW499" s="1058"/>
      <c r="BX499" s="1058"/>
      <c r="BY499" s="1058"/>
      <c r="BZ499" s="1058"/>
      <c r="CA499" s="1058"/>
      <c r="CB499" s="1058"/>
      <c r="CC499" s="1058"/>
      <c r="CD499" s="1058"/>
      <c r="CE499" s="1058"/>
      <c r="CF499" s="1058"/>
      <c r="CG499" s="1058"/>
      <c r="CH499" s="1058"/>
      <c r="CI499" s="1058"/>
      <c r="CJ499" s="1058"/>
      <c r="CK499" s="1058"/>
      <c r="CL499" s="1058"/>
      <c r="CM499" s="1058"/>
      <c r="CN499" s="1058"/>
      <c r="CO499" s="1058"/>
      <c r="CP499" s="1058"/>
      <c r="CQ499" s="1058"/>
      <c r="CR499" s="1058"/>
      <c r="CS499" s="1058"/>
      <c r="CT499" s="1058"/>
      <c r="CU499" s="1058"/>
      <c r="CV499" s="1058"/>
      <c r="CW499" s="1058"/>
      <c r="CX499" s="1058"/>
      <c r="CY499" s="1058"/>
      <c r="CZ499" s="1058"/>
      <c r="DA499" s="1058"/>
      <c r="DB499" s="1058"/>
      <c r="DC499" s="1058"/>
      <c r="DD499" s="1058"/>
      <c r="DE499" s="1058"/>
      <c r="DF499" s="1058"/>
      <c r="DG499" s="1058"/>
      <c r="DH499" s="1058"/>
      <c r="DI499" s="1058"/>
      <c r="DJ499" s="1058"/>
      <c r="DK499" s="1058"/>
      <c r="DL499" s="1058"/>
      <c r="DM499" s="1058"/>
      <c r="DN499" s="1058"/>
      <c r="DO499" s="1058"/>
      <c r="DP499" s="1058"/>
      <c r="DQ499" s="1058"/>
      <c r="DR499" s="1058"/>
      <c r="DS499" s="1058"/>
      <c r="DT499" s="1058"/>
      <c r="DU499" s="1058"/>
      <c r="DV499" s="1058"/>
      <c r="DW499" s="1058"/>
      <c r="DX499" s="1058"/>
      <c r="DY499" s="1058"/>
      <c r="DZ499" s="1058"/>
      <c r="EA499" s="1058"/>
      <c r="EB499" s="1058"/>
      <c r="EC499" s="1058"/>
      <c r="ED499" s="1058"/>
      <c r="EE499" s="1058"/>
      <c r="EF499" s="1058"/>
      <c r="EG499" s="1058"/>
      <c r="EH499" s="1058"/>
      <c r="EI499" s="1058"/>
      <c r="EJ499" s="1058"/>
      <c r="EK499" s="1058"/>
      <c r="EL499" s="1058"/>
      <c r="EM499" s="1058"/>
      <c r="EN499" s="1058"/>
      <c r="EO499" s="1058"/>
      <c r="EP499" s="1058"/>
      <c r="EQ499" s="1058"/>
      <c r="ER499" s="1058"/>
      <c r="ES499" s="1058"/>
      <c r="ET499" s="1058"/>
      <c r="EU499" s="1058"/>
      <c r="EV499" s="1058"/>
      <c r="EW499" s="1058"/>
      <c r="EX499" s="1058"/>
      <c r="EY499" s="1058"/>
      <c r="EZ499" s="1058"/>
      <c r="FA499" s="1058"/>
      <c r="FB499" s="1058"/>
      <c r="FC499" s="1058"/>
      <c r="FD499" s="1058"/>
      <c r="FE499" s="1058"/>
      <c r="FF499" s="1058"/>
      <c r="FG499" s="1058"/>
      <c r="FH499" s="1058"/>
      <c r="FI499" s="1058"/>
      <c r="FJ499" s="1058"/>
      <c r="FK499" s="1058"/>
      <c r="FL499" s="1058"/>
      <c r="FM499" s="1058"/>
      <c r="FN499" s="1058"/>
      <c r="FO499" s="1058"/>
      <c r="FP499" s="1058"/>
      <c r="FQ499" s="1058"/>
      <c r="FR499" s="1058"/>
      <c r="FS499" s="1058"/>
      <c r="FT499" s="1058"/>
      <c r="FU499" s="1058"/>
      <c r="FV499" s="1058"/>
      <c r="FW499" s="1058"/>
      <c r="FX499" s="1058"/>
      <c r="FY499" s="1058"/>
      <c r="FZ499" s="1058"/>
      <c r="GA499" s="1058"/>
      <c r="GB499" s="1058"/>
      <c r="GC499" s="1058"/>
      <c r="GD499" s="1058"/>
      <c r="GE499" s="1058"/>
      <c r="GF499" s="1058"/>
      <c r="GG499" s="1058"/>
      <c r="GH499" s="1058"/>
      <c r="GI499" s="1058"/>
      <c r="GJ499" s="1058"/>
      <c r="GK499" s="1058"/>
      <c r="GL499" s="1058"/>
      <c r="GM499" s="1058"/>
      <c r="GN499" s="1058"/>
      <c r="GO499" s="1058"/>
      <c r="GP499" s="1058"/>
      <c r="GQ499" s="1058"/>
      <c r="GR499" s="1058"/>
      <c r="GS499" s="1058"/>
      <c r="GT499" s="1058"/>
      <c r="GU499" s="1058"/>
      <c r="GV499" s="1058"/>
      <c r="GW499" s="1058"/>
      <c r="GX499" s="1058"/>
      <c r="GY499" s="1058"/>
      <c r="GZ499" s="1058"/>
      <c r="HA499" s="1058"/>
      <c r="HB499" s="1058"/>
      <c r="HC499" s="1058"/>
      <c r="HD499" s="1058"/>
      <c r="HE499" s="1058"/>
      <c r="HF499" s="1058"/>
      <c r="HG499" s="1058"/>
      <c r="HH499" s="1058"/>
      <c r="HI499" s="1058"/>
      <c r="HJ499" s="1058"/>
      <c r="HK499" s="1058"/>
      <c r="HL499" s="1058"/>
      <c r="HM499" s="1058"/>
      <c r="HN499" s="1058"/>
      <c r="HO499" s="1058"/>
      <c r="HP499" s="1058"/>
      <c r="HQ499" s="1058"/>
      <c r="HR499" s="1058"/>
      <c r="HS499" s="1058"/>
      <c r="HT499" s="1058"/>
      <c r="HU499" s="1058"/>
      <c r="HV499" s="1058"/>
      <c r="HW499" s="1058"/>
      <c r="HX499" s="1058"/>
      <c r="HY499" s="1058"/>
      <c r="HZ499" s="1058"/>
      <c r="IA499" s="1058"/>
      <c r="IB499" s="1058"/>
      <c r="IC499" s="1058"/>
      <c r="ID499" s="1058"/>
      <c r="IE499" s="1058"/>
      <c r="IF499" s="1058"/>
      <c r="IG499" s="1058"/>
      <c r="IH499" s="1058"/>
      <c r="II499" s="1058"/>
      <c r="IJ499" s="1058"/>
      <c r="IK499" s="1058"/>
      <c r="IL499" s="1058"/>
      <c r="IM499" s="1058"/>
      <c r="IN499" s="1058"/>
      <c r="IO499" s="1058"/>
      <c r="IP499" s="1058"/>
      <c r="IQ499" s="1058"/>
      <c r="IR499" s="1058"/>
    </row>
    <row r="500" spans="1:252">
      <c r="A500" s="1066"/>
      <c r="B500" s="1067"/>
      <c r="C500" s="1067"/>
      <c r="D500" s="1068"/>
      <c r="E500" s="1068"/>
      <c r="F500" s="1515"/>
      <c r="G500" s="1058"/>
      <c r="H500" s="1058"/>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c r="BN500" s="1058"/>
      <c r="BO500" s="1058"/>
      <c r="BP500" s="1058"/>
      <c r="BQ500" s="1058"/>
      <c r="BR500" s="1058"/>
      <c r="BS500" s="1058"/>
      <c r="BT500" s="1058"/>
      <c r="BU500" s="1058"/>
      <c r="BV500" s="1058"/>
      <c r="BW500" s="1058"/>
      <c r="BX500" s="1058"/>
      <c r="BY500" s="1058"/>
      <c r="BZ500" s="1058"/>
      <c r="CA500" s="1058"/>
      <c r="CB500" s="1058"/>
      <c r="CC500" s="1058"/>
      <c r="CD500" s="1058"/>
      <c r="CE500" s="1058"/>
      <c r="CF500" s="1058"/>
      <c r="CG500" s="1058"/>
      <c r="CH500" s="1058"/>
      <c r="CI500" s="1058"/>
      <c r="CJ500" s="1058"/>
      <c r="CK500" s="1058"/>
      <c r="CL500" s="1058"/>
      <c r="CM500" s="1058"/>
      <c r="CN500" s="1058"/>
      <c r="CO500" s="1058"/>
      <c r="CP500" s="1058"/>
      <c r="CQ500" s="1058"/>
      <c r="CR500" s="1058"/>
      <c r="CS500" s="1058"/>
      <c r="CT500" s="1058"/>
      <c r="CU500" s="1058"/>
      <c r="CV500" s="1058"/>
      <c r="CW500" s="1058"/>
      <c r="CX500" s="1058"/>
      <c r="CY500" s="1058"/>
      <c r="CZ500" s="1058"/>
      <c r="DA500" s="1058"/>
      <c r="DB500" s="1058"/>
      <c r="DC500" s="1058"/>
      <c r="DD500" s="1058"/>
      <c r="DE500" s="1058"/>
      <c r="DF500" s="1058"/>
      <c r="DG500" s="1058"/>
      <c r="DH500" s="1058"/>
      <c r="DI500" s="1058"/>
      <c r="DJ500" s="1058"/>
      <c r="DK500" s="1058"/>
      <c r="DL500" s="1058"/>
      <c r="DM500" s="1058"/>
      <c r="DN500" s="1058"/>
      <c r="DO500" s="1058"/>
      <c r="DP500" s="1058"/>
      <c r="DQ500" s="1058"/>
      <c r="DR500" s="1058"/>
      <c r="DS500" s="1058"/>
      <c r="DT500" s="1058"/>
      <c r="DU500" s="1058"/>
      <c r="DV500" s="1058"/>
      <c r="DW500" s="1058"/>
      <c r="DX500" s="1058"/>
      <c r="DY500" s="1058"/>
      <c r="DZ500" s="1058"/>
      <c r="EA500" s="1058"/>
      <c r="EB500" s="1058"/>
      <c r="EC500" s="1058"/>
      <c r="ED500" s="1058"/>
      <c r="EE500" s="1058"/>
      <c r="EF500" s="1058"/>
      <c r="EG500" s="1058"/>
      <c r="EH500" s="1058"/>
      <c r="EI500" s="1058"/>
      <c r="EJ500" s="1058"/>
      <c r="EK500" s="1058"/>
      <c r="EL500" s="1058"/>
      <c r="EM500" s="1058"/>
      <c r="EN500" s="1058"/>
      <c r="EO500" s="1058"/>
      <c r="EP500" s="1058"/>
      <c r="EQ500" s="1058"/>
      <c r="ER500" s="1058"/>
      <c r="ES500" s="1058"/>
      <c r="ET500" s="1058"/>
      <c r="EU500" s="1058"/>
      <c r="EV500" s="1058"/>
      <c r="EW500" s="1058"/>
      <c r="EX500" s="1058"/>
      <c r="EY500" s="1058"/>
      <c r="EZ500" s="1058"/>
      <c r="FA500" s="1058"/>
      <c r="FB500" s="1058"/>
      <c r="FC500" s="1058"/>
      <c r="FD500" s="1058"/>
      <c r="FE500" s="1058"/>
      <c r="FF500" s="1058"/>
      <c r="FG500" s="1058"/>
      <c r="FH500" s="1058"/>
      <c r="FI500" s="1058"/>
      <c r="FJ500" s="1058"/>
      <c r="FK500" s="1058"/>
      <c r="FL500" s="1058"/>
      <c r="FM500" s="1058"/>
      <c r="FN500" s="1058"/>
      <c r="FO500" s="1058"/>
      <c r="FP500" s="1058"/>
      <c r="FQ500" s="1058"/>
      <c r="FR500" s="1058"/>
      <c r="FS500" s="1058"/>
      <c r="FT500" s="1058"/>
      <c r="FU500" s="1058"/>
      <c r="FV500" s="1058"/>
      <c r="FW500" s="1058"/>
      <c r="FX500" s="1058"/>
      <c r="FY500" s="1058"/>
      <c r="FZ500" s="1058"/>
      <c r="GA500" s="1058"/>
      <c r="GB500" s="1058"/>
      <c r="GC500" s="1058"/>
      <c r="GD500" s="1058"/>
      <c r="GE500" s="1058"/>
      <c r="GF500" s="1058"/>
      <c r="GG500" s="1058"/>
      <c r="GH500" s="1058"/>
      <c r="GI500" s="1058"/>
      <c r="GJ500" s="1058"/>
      <c r="GK500" s="1058"/>
      <c r="GL500" s="1058"/>
      <c r="GM500" s="1058"/>
      <c r="GN500" s="1058"/>
      <c r="GO500" s="1058"/>
      <c r="GP500" s="1058"/>
      <c r="GQ500" s="1058"/>
      <c r="GR500" s="1058"/>
      <c r="GS500" s="1058"/>
      <c r="GT500" s="1058"/>
      <c r="GU500" s="1058"/>
      <c r="GV500" s="1058"/>
      <c r="GW500" s="1058"/>
      <c r="GX500" s="1058"/>
      <c r="GY500" s="1058"/>
      <c r="GZ500" s="1058"/>
      <c r="HA500" s="1058"/>
      <c r="HB500" s="1058"/>
      <c r="HC500" s="1058"/>
      <c r="HD500" s="1058"/>
      <c r="HE500" s="1058"/>
      <c r="HF500" s="1058"/>
      <c r="HG500" s="1058"/>
      <c r="HH500" s="1058"/>
      <c r="HI500" s="1058"/>
      <c r="HJ500" s="1058"/>
      <c r="HK500" s="1058"/>
      <c r="HL500" s="1058"/>
      <c r="HM500" s="1058"/>
      <c r="HN500" s="1058"/>
      <c r="HO500" s="1058"/>
      <c r="HP500" s="1058"/>
      <c r="HQ500" s="1058"/>
      <c r="HR500" s="1058"/>
      <c r="HS500" s="1058"/>
      <c r="HT500" s="1058"/>
      <c r="HU500" s="1058"/>
      <c r="HV500" s="1058"/>
      <c r="HW500" s="1058"/>
      <c r="HX500" s="1058"/>
      <c r="HY500" s="1058"/>
      <c r="HZ500" s="1058"/>
      <c r="IA500" s="1058"/>
      <c r="IB500" s="1058"/>
      <c r="IC500" s="1058"/>
      <c r="ID500" s="1058"/>
      <c r="IE500" s="1058"/>
      <c r="IF500" s="1058"/>
      <c r="IG500" s="1058"/>
      <c r="IH500" s="1058"/>
      <c r="II500" s="1058"/>
      <c r="IJ500" s="1058"/>
      <c r="IK500" s="1058"/>
      <c r="IL500" s="1058"/>
      <c r="IM500" s="1058"/>
      <c r="IN500" s="1058"/>
      <c r="IO500" s="1058"/>
      <c r="IP500" s="1058"/>
      <c r="IQ500" s="1058"/>
      <c r="IR500" s="1058"/>
    </row>
    <row r="501" spans="1:252" ht="16.5">
      <c r="A501" s="1610" t="s">
        <v>1909</v>
      </c>
      <c r="B501" s="1611" t="s">
        <v>860</v>
      </c>
      <c r="F501" s="1515"/>
      <c r="G501" s="1058"/>
      <c r="H501" s="1058"/>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c r="BN501" s="1058"/>
      <c r="BO501" s="1058"/>
      <c r="BP501" s="1058"/>
      <c r="BQ501" s="1058"/>
      <c r="BR501" s="1058"/>
      <c r="BS501" s="1058"/>
      <c r="BT501" s="1058"/>
      <c r="BU501" s="1058"/>
      <c r="BV501" s="1058"/>
      <c r="BW501" s="1058"/>
      <c r="BX501" s="1058"/>
      <c r="BY501" s="1058"/>
      <c r="BZ501" s="1058"/>
      <c r="CA501" s="1058"/>
      <c r="CB501" s="1058"/>
      <c r="CC501" s="1058"/>
      <c r="CD501" s="1058"/>
      <c r="CE501" s="1058"/>
      <c r="CF501" s="1058"/>
      <c r="CG501" s="1058"/>
      <c r="CH501" s="1058"/>
      <c r="CI501" s="1058"/>
      <c r="CJ501" s="1058"/>
      <c r="CK501" s="1058"/>
      <c r="CL501" s="1058"/>
      <c r="CM501" s="1058"/>
      <c r="CN501" s="1058"/>
      <c r="CO501" s="1058"/>
      <c r="CP501" s="1058"/>
      <c r="CQ501" s="1058"/>
      <c r="CR501" s="1058"/>
      <c r="CS501" s="1058"/>
      <c r="CT501" s="1058"/>
      <c r="CU501" s="1058"/>
      <c r="CV501" s="1058"/>
      <c r="CW501" s="1058"/>
      <c r="CX501" s="1058"/>
      <c r="CY501" s="1058"/>
      <c r="CZ501" s="1058"/>
      <c r="DA501" s="1058"/>
      <c r="DB501" s="1058"/>
      <c r="DC501" s="1058"/>
      <c r="DD501" s="1058"/>
      <c r="DE501" s="1058"/>
      <c r="DF501" s="1058"/>
      <c r="DG501" s="1058"/>
      <c r="DH501" s="1058"/>
      <c r="DI501" s="1058"/>
      <c r="DJ501" s="1058"/>
      <c r="DK501" s="1058"/>
      <c r="DL501" s="1058"/>
      <c r="DM501" s="1058"/>
      <c r="DN501" s="1058"/>
      <c r="DO501" s="1058"/>
      <c r="DP501" s="1058"/>
      <c r="DQ501" s="1058"/>
      <c r="DR501" s="1058"/>
      <c r="DS501" s="1058"/>
      <c r="DT501" s="1058"/>
      <c r="DU501" s="1058"/>
      <c r="DV501" s="1058"/>
      <c r="DW501" s="1058"/>
      <c r="DX501" s="1058"/>
      <c r="DY501" s="1058"/>
      <c r="DZ501" s="1058"/>
      <c r="EA501" s="1058"/>
      <c r="EB501" s="1058"/>
      <c r="EC501" s="1058"/>
      <c r="ED501" s="1058"/>
      <c r="EE501" s="1058"/>
      <c r="EF501" s="1058"/>
      <c r="EG501" s="1058"/>
      <c r="EH501" s="1058"/>
      <c r="EI501" s="1058"/>
      <c r="EJ501" s="1058"/>
      <c r="EK501" s="1058"/>
      <c r="EL501" s="1058"/>
      <c r="EM501" s="1058"/>
      <c r="EN501" s="1058"/>
      <c r="EO501" s="1058"/>
      <c r="EP501" s="1058"/>
      <c r="EQ501" s="1058"/>
      <c r="ER501" s="1058"/>
      <c r="ES501" s="1058"/>
      <c r="ET501" s="1058"/>
      <c r="EU501" s="1058"/>
      <c r="EV501" s="1058"/>
      <c r="EW501" s="1058"/>
      <c r="EX501" s="1058"/>
      <c r="EY501" s="1058"/>
      <c r="EZ501" s="1058"/>
      <c r="FA501" s="1058"/>
      <c r="FB501" s="1058"/>
      <c r="FC501" s="1058"/>
      <c r="FD501" s="1058"/>
      <c r="FE501" s="1058"/>
      <c r="FF501" s="1058"/>
      <c r="FG501" s="1058"/>
      <c r="FH501" s="1058"/>
      <c r="FI501" s="1058"/>
      <c r="FJ501" s="1058"/>
      <c r="FK501" s="1058"/>
      <c r="FL501" s="1058"/>
      <c r="FM501" s="1058"/>
      <c r="FN501" s="1058"/>
      <c r="FO501" s="1058"/>
      <c r="FP501" s="1058"/>
      <c r="FQ501" s="1058"/>
      <c r="FR501" s="1058"/>
      <c r="FS501" s="1058"/>
      <c r="FT501" s="1058"/>
      <c r="FU501" s="1058"/>
      <c r="FV501" s="1058"/>
      <c r="FW501" s="1058"/>
      <c r="FX501" s="1058"/>
      <c r="FY501" s="1058"/>
      <c r="FZ501" s="1058"/>
      <c r="GA501" s="1058"/>
      <c r="GB501" s="1058"/>
      <c r="GC501" s="1058"/>
      <c r="GD501" s="1058"/>
      <c r="GE501" s="1058"/>
      <c r="GF501" s="1058"/>
      <c r="GG501" s="1058"/>
      <c r="GH501" s="1058"/>
      <c r="GI501" s="1058"/>
      <c r="GJ501" s="1058"/>
      <c r="GK501" s="1058"/>
      <c r="GL501" s="1058"/>
      <c r="GM501" s="1058"/>
      <c r="GN501" s="1058"/>
      <c r="GO501" s="1058"/>
      <c r="GP501" s="1058"/>
      <c r="GQ501" s="1058"/>
      <c r="GR501" s="1058"/>
      <c r="GS501" s="1058"/>
      <c r="GT501" s="1058"/>
      <c r="GU501" s="1058"/>
      <c r="GV501" s="1058"/>
      <c r="GW501" s="1058"/>
      <c r="GX501" s="1058"/>
      <c r="GY501" s="1058"/>
      <c r="GZ501" s="1058"/>
      <c r="HA501" s="1058"/>
      <c r="HB501" s="1058"/>
      <c r="HC501" s="1058"/>
      <c r="HD501" s="1058"/>
      <c r="HE501" s="1058"/>
      <c r="HF501" s="1058"/>
      <c r="HG501" s="1058"/>
      <c r="HH501" s="1058"/>
      <c r="HI501" s="1058"/>
      <c r="HJ501" s="1058"/>
      <c r="HK501" s="1058"/>
      <c r="HL501" s="1058"/>
      <c r="HM501" s="1058"/>
      <c r="HN501" s="1058"/>
      <c r="HO501" s="1058"/>
      <c r="HP501" s="1058"/>
      <c r="HQ501" s="1058"/>
      <c r="HR501" s="1058"/>
      <c r="HS501" s="1058"/>
      <c r="HT501" s="1058"/>
      <c r="HU501" s="1058"/>
      <c r="HV501" s="1058"/>
      <c r="HW501" s="1058"/>
      <c r="HX501" s="1058"/>
      <c r="HY501" s="1058"/>
      <c r="HZ501" s="1058"/>
      <c r="IA501" s="1058"/>
      <c r="IB501" s="1058"/>
      <c r="IC501" s="1058"/>
      <c r="ID501" s="1058"/>
      <c r="IE501" s="1058"/>
      <c r="IF501" s="1058"/>
      <c r="IG501" s="1058"/>
      <c r="IH501" s="1058"/>
      <c r="II501" s="1058"/>
      <c r="IJ501" s="1058"/>
      <c r="IK501" s="1058"/>
      <c r="IL501" s="1058"/>
      <c r="IM501" s="1058"/>
      <c r="IN501" s="1058"/>
      <c r="IO501" s="1058"/>
      <c r="IP501" s="1058"/>
      <c r="IQ501" s="1058"/>
      <c r="IR501" s="1058"/>
    </row>
    <row r="502" spans="1:252">
      <c r="A502" s="1495"/>
      <c r="B502" s="1496"/>
      <c r="C502" s="1497"/>
      <c r="D502" s="1498"/>
      <c r="E502" s="1183"/>
      <c r="F502" s="1515"/>
      <c r="G502" s="1058"/>
      <c r="H502" s="1058"/>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c r="BN502" s="1058"/>
      <c r="BO502" s="1058"/>
      <c r="BP502" s="1058"/>
      <c r="BQ502" s="1058"/>
      <c r="BR502" s="1058"/>
      <c r="BS502" s="1058"/>
      <c r="BT502" s="1058"/>
      <c r="BU502" s="1058"/>
      <c r="BV502" s="1058"/>
      <c r="BW502" s="1058"/>
      <c r="BX502" s="1058"/>
      <c r="BY502" s="1058"/>
      <c r="BZ502" s="1058"/>
      <c r="CA502" s="1058"/>
      <c r="CB502" s="1058"/>
      <c r="CC502" s="1058"/>
      <c r="CD502" s="1058"/>
      <c r="CE502" s="1058"/>
      <c r="CF502" s="1058"/>
      <c r="CG502" s="1058"/>
      <c r="CH502" s="1058"/>
      <c r="CI502" s="1058"/>
      <c r="CJ502" s="1058"/>
      <c r="CK502" s="1058"/>
      <c r="CL502" s="1058"/>
      <c r="CM502" s="1058"/>
      <c r="CN502" s="1058"/>
      <c r="CO502" s="1058"/>
      <c r="CP502" s="1058"/>
      <c r="CQ502" s="1058"/>
      <c r="CR502" s="1058"/>
      <c r="CS502" s="1058"/>
      <c r="CT502" s="1058"/>
      <c r="CU502" s="1058"/>
      <c r="CV502" s="1058"/>
      <c r="CW502" s="1058"/>
      <c r="CX502" s="1058"/>
      <c r="CY502" s="1058"/>
      <c r="CZ502" s="1058"/>
      <c r="DA502" s="1058"/>
      <c r="DB502" s="1058"/>
      <c r="DC502" s="1058"/>
      <c r="DD502" s="1058"/>
      <c r="DE502" s="1058"/>
      <c r="DF502" s="1058"/>
      <c r="DG502" s="1058"/>
      <c r="DH502" s="1058"/>
      <c r="DI502" s="1058"/>
      <c r="DJ502" s="1058"/>
      <c r="DK502" s="1058"/>
      <c r="DL502" s="1058"/>
      <c r="DM502" s="1058"/>
      <c r="DN502" s="1058"/>
      <c r="DO502" s="1058"/>
      <c r="DP502" s="1058"/>
      <c r="DQ502" s="1058"/>
      <c r="DR502" s="1058"/>
      <c r="DS502" s="1058"/>
      <c r="DT502" s="1058"/>
      <c r="DU502" s="1058"/>
      <c r="DV502" s="1058"/>
      <c r="DW502" s="1058"/>
      <c r="DX502" s="1058"/>
      <c r="DY502" s="1058"/>
      <c r="DZ502" s="1058"/>
      <c r="EA502" s="1058"/>
      <c r="EB502" s="1058"/>
      <c r="EC502" s="1058"/>
      <c r="ED502" s="1058"/>
      <c r="EE502" s="1058"/>
      <c r="EF502" s="1058"/>
      <c r="EG502" s="1058"/>
      <c r="EH502" s="1058"/>
      <c r="EI502" s="1058"/>
      <c r="EJ502" s="1058"/>
      <c r="EK502" s="1058"/>
      <c r="EL502" s="1058"/>
      <c r="EM502" s="1058"/>
      <c r="EN502" s="1058"/>
      <c r="EO502" s="1058"/>
      <c r="EP502" s="1058"/>
      <c r="EQ502" s="1058"/>
      <c r="ER502" s="1058"/>
      <c r="ES502" s="1058"/>
      <c r="ET502" s="1058"/>
      <c r="EU502" s="1058"/>
      <c r="EV502" s="1058"/>
      <c r="EW502" s="1058"/>
      <c r="EX502" s="1058"/>
      <c r="EY502" s="1058"/>
      <c r="EZ502" s="1058"/>
      <c r="FA502" s="1058"/>
      <c r="FB502" s="1058"/>
      <c r="FC502" s="1058"/>
      <c r="FD502" s="1058"/>
      <c r="FE502" s="1058"/>
      <c r="FF502" s="1058"/>
      <c r="FG502" s="1058"/>
      <c r="FH502" s="1058"/>
      <c r="FI502" s="1058"/>
      <c r="FJ502" s="1058"/>
      <c r="FK502" s="1058"/>
      <c r="FL502" s="1058"/>
      <c r="FM502" s="1058"/>
      <c r="FN502" s="1058"/>
      <c r="FO502" s="1058"/>
      <c r="FP502" s="1058"/>
      <c r="FQ502" s="1058"/>
      <c r="FR502" s="1058"/>
      <c r="FS502" s="1058"/>
      <c r="FT502" s="1058"/>
      <c r="FU502" s="1058"/>
      <c r="FV502" s="1058"/>
      <c r="FW502" s="1058"/>
      <c r="FX502" s="1058"/>
      <c r="FY502" s="1058"/>
      <c r="FZ502" s="1058"/>
      <c r="GA502" s="1058"/>
      <c r="GB502" s="1058"/>
      <c r="GC502" s="1058"/>
      <c r="GD502" s="1058"/>
      <c r="GE502" s="1058"/>
      <c r="GF502" s="1058"/>
      <c r="GG502" s="1058"/>
      <c r="GH502" s="1058"/>
      <c r="GI502" s="1058"/>
      <c r="GJ502" s="1058"/>
      <c r="GK502" s="1058"/>
      <c r="GL502" s="1058"/>
      <c r="GM502" s="1058"/>
      <c r="GN502" s="1058"/>
      <c r="GO502" s="1058"/>
      <c r="GP502" s="1058"/>
      <c r="GQ502" s="1058"/>
      <c r="GR502" s="1058"/>
      <c r="GS502" s="1058"/>
      <c r="GT502" s="1058"/>
      <c r="GU502" s="1058"/>
      <c r="GV502" s="1058"/>
      <c r="GW502" s="1058"/>
      <c r="GX502" s="1058"/>
      <c r="GY502" s="1058"/>
      <c r="GZ502" s="1058"/>
      <c r="HA502" s="1058"/>
      <c r="HB502" s="1058"/>
      <c r="HC502" s="1058"/>
      <c r="HD502" s="1058"/>
      <c r="HE502" s="1058"/>
      <c r="HF502" s="1058"/>
      <c r="HG502" s="1058"/>
      <c r="HH502" s="1058"/>
      <c r="HI502" s="1058"/>
      <c r="HJ502" s="1058"/>
      <c r="HK502" s="1058"/>
      <c r="HL502" s="1058"/>
      <c r="HM502" s="1058"/>
      <c r="HN502" s="1058"/>
      <c r="HO502" s="1058"/>
      <c r="HP502" s="1058"/>
      <c r="HQ502" s="1058"/>
      <c r="HR502" s="1058"/>
      <c r="HS502" s="1058"/>
      <c r="HT502" s="1058"/>
      <c r="HU502" s="1058"/>
      <c r="HV502" s="1058"/>
      <c r="HW502" s="1058"/>
      <c r="HX502" s="1058"/>
      <c r="HY502" s="1058"/>
      <c r="HZ502" s="1058"/>
      <c r="IA502" s="1058"/>
      <c r="IB502" s="1058"/>
      <c r="IC502" s="1058"/>
      <c r="ID502" s="1058"/>
      <c r="IE502" s="1058"/>
      <c r="IF502" s="1058"/>
      <c r="IG502" s="1058"/>
      <c r="IH502" s="1058"/>
      <c r="II502" s="1058"/>
      <c r="IJ502" s="1058"/>
      <c r="IK502" s="1058"/>
      <c r="IL502" s="1058"/>
      <c r="IM502" s="1058"/>
      <c r="IN502" s="1058"/>
      <c r="IO502" s="1058"/>
      <c r="IP502" s="1058"/>
      <c r="IQ502" s="1058"/>
      <c r="IR502" s="1058"/>
    </row>
    <row r="503" spans="1:252" ht="51">
      <c r="A503" s="1201" t="s">
        <v>11</v>
      </c>
      <c r="B503" s="1499" t="s">
        <v>859</v>
      </c>
      <c r="C503" s="1499"/>
      <c r="D503" s="1500" t="s">
        <v>856</v>
      </c>
      <c r="E503" s="1501">
        <v>0.03</v>
      </c>
      <c r="F503" s="268"/>
      <c r="G503" s="1293">
        <f>+(G16+G21+G28)*E503</f>
        <v>0</v>
      </c>
      <c r="H503" s="1058"/>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c r="BN503" s="1058"/>
      <c r="BO503" s="1058"/>
      <c r="BP503" s="1058"/>
      <c r="BQ503" s="1058"/>
      <c r="BR503" s="1058"/>
      <c r="BS503" s="1058"/>
      <c r="BT503" s="1058"/>
      <c r="BU503" s="1058"/>
      <c r="BV503" s="1058"/>
      <c r="BW503" s="1058"/>
      <c r="BX503" s="1058"/>
      <c r="BY503" s="1058"/>
      <c r="BZ503" s="1058"/>
      <c r="CA503" s="1058"/>
      <c r="CB503" s="1058"/>
      <c r="CC503" s="1058"/>
      <c r="CD503" s="1058"/>
      <c r="CE503" s="1058"/>
      <c r="CF503" s="1058"/>
      <c r="CG503" s="1058"/>
      <c r="CH503" s="1058"/>
      <c r="CI503" s="1058"/>
      <c r="CJ503" s="1058"/>
      <c r="CK503" s="1058"/>
      <c r="CL503" s="1058"/>
      <c r="CM503" s="1058"/>
      <c r="CN503" s="1058"/>
      <c r="CO503" s="1058"/>
      <c r="CP503" s="1058"/>
      <c r="CQ503" s="1058"/>
      <c r="CR503" s="1058"/>
      <c r="CS503" s="1058"/>
      <c r="CT503" s="1058"/>
      <c r="CU503" s="1058"/>
      <c r="CV503" s="1058"/>
      <c r="CW503" s="1058"/>
      <c r="CX503" s="1058"/>
      <c r="CY503" s="1058"/>
      <c r="CZ503" s="1058"/>
      <c r="DA503" s="1058"/>
      <c r="DB503" s="1058"/>
      <c r="DC503" s="1058"/>
      <c r="DD503" s="1058"/>
      <c r="DE503" s="1058"/>
      <c r="DF503" s="1058"/>
      <c r="DG503" s="1058"/>
      <c r="DH503" s="1058"/>
      <c r="DI503" s="1058"/>
      <c r="DJ503" s="1058"/>
      <c r="DK503" s="1058"/>
      <c r="DL503" s="1058"/>
      <c r="DM503" s="1058"/>
      <c r="DN503" s="1058"/>
      <c r="DO503" s="1058"/>
      <c r="DP503" s="1058"/>
      <c r="DQ503" s="1058"/>
      <c r="DR503" s="1058"/>
      <c r="DS503" s="1058"/>
      <c r="DT503" s="1058"/>
      <c r="DU503" s="1058"/>
      <c r="DV503" s="1058"/>
      <c r="DW503" s="1058"/>
      <c r="DX503" s="1058"/>
      <c r="DY503" s="1058"/>
      <c r="DZ503" s="1058"/>
      <c r="EA503" s="1058"/>
      <c r="EB503" s="1058"/>
      <c r="EC503" s="1058"/>
      <c r="ED503" s="1058"/>
      <c r="EE503" s="1058"/>
      <c r="EF503" s="1058"/>
      <c r="EG503" s="1058"/>
      <c r="EH503" s="1058"/>
      <c r="EI503" s="1058"/>
      <c r="EJ503" s="1058"/>
      <c r="EK503" s="1058"/>
      <c r="EL503" s="1058"/>
      <c r="EM503" s="1058"/>
      <c r="EN503" s="1058"/>
      <c r="EO503" s="1058"/>
      <c r="EP503" s="1058"/>
      <c r="EQ503" s="1058"/>
      <c r="ER503" s="1058"/>
      <c r="ES503" s="1058"/>
      <c r="ET503" s="1058"/>
      <c r="EU503" s="1058"/>
      <c r="EV503" s="1058"/>
      <c r="EW503" s="1058"/>
      <c r="EX503" s="1058"/>
      <c r="EY503" s="1058"/>
      <c r="EZ503" s="1058"/>
      <c r="FA503" s="1058"/>
      <c r="FB503" s="1058"/>
      <c r="FC503" s="1058"/>
      <c r="FD503" s="1058"/>
      <c r="FE503" s="1058"/>
      <c r="FF503" s="1058"/>
      <c r="FG503" s="1058"/>
      <c r="FH503" s="1058"/>
      <c r="FI503" s="1058"/>
      <c r="FJ503" s="1058"/>
      <c r="FK503" s="1058"/>
      <c r="FL503" s="1058"/>
      <c r="FM503" s="1058"/>
      <c r="FN503" s="1058"/>
      <c r="FO503" s="1058"/>
      <c r="FP503" s="1058"/>
      <c r="FQ503" s="1058"/>
      <c r="FR503" s="1058"/>
      <c r="FS503" s="1058"/>
      <c r="FT503" s="1058"/>
      <c r="FU503" s="1058"/>
      <c r="FV503" s="1058"/>
      <c r="FW503" s="1058"/>
      <c r="FX503" s="1058"/>
      <c r="FY503" s="1058"/>
      <c r="FZ503" s="1058"/>
      <c r="GA503" s="1058"/>
      <c r="GB503" s="1058"/>
      <c r="GC503" s="1058"/>
      <c r="GD503" s="1058"/>
      <c r="GE503" s="1058"/>
      <c r="GF503" s="1058"/>
      <c r="GG503" s="1058"/>
      <c r="GH503" s="1058"/>
      <c r="GI503" s="1058"/>
      <c r="GJ503" s="1058"/>
      <c r="GK503" s="1058"/>
      <c r="GL503" s="1058"/>
      <c r="GM503" s="1058"/>
      <c r="GN503" s="1058"/>
      <c r="GO503" s="1058"/>
      <c r="GP503" s="1058"/>
      <c r="GQ503" s="1058"/>
      <c r="GR503" s="1058"/>
      <c r="GS503" s="1058"/>
      <c r="GT503" s="1058"/>
      <c r="GU503" s="1058"/>
      <c r="GV503" s="1058"/>
      <c r="GW503" s="1058"/>
      <c r="GX503" s="1058"/>
      <c r="GY503" s="1058"/>
      <c r="GZ503" s="1058"/>
      <c r="HA503" s="1058"/>
      <c r="HB503" s="1058"/>
      <c r="HC503" s="1058"/>
      <c r="HD503" s="1058"/>
      <c r="HE503" s="1058"/>
      <c r="HF503" s="1058"/>
      <c r="HG503" s="1058"/>
      <c r="HH503" s="1058"/>
      <c r="HI503" s="1058"/>
      <c r="HJ503" s="1058"/>
      <c r="HK503" s="1058"/>
      <c r="HL503" s="1058"/>
      <c r="HM503" s="1058"/>
      <c r="HN503" s="1058"/>
      <c r="HO503" s="1058"/>
      <c r="HP503" s="1058"/>
      <c r="HQ503" s="1058"/>
      <c r="HR503" s="1058"/>
      <c r="HS503" s="1058"/>
      <c r="HT503" s="1058"/>
      <c r="HU503" s="1058"/>
      <c r="HV503" s="1058"/>
      <c r="HW503" s="1058"/>
      <c r="HX503" s="1058"/>
      <c r="HY503" s="1058"/>
      <c r="HZ503" s="1058"/>
      <c r="IA503" s="1058"/>
      <c r="IB503" s="1058"/>
      <c r="IC503" s="1058"/>
      <c r="ID503" s="1058"/>
      <c r="IE503" s="1058"/>
      <c r="IF503" s="1058"/>
      <c r="IG503" s="1058"/>
      <c r="IH503" s="1058"/>
      <c r="II503" s="1058"/>
      <c r="IJ503" s="1058"/>
      <c r="IK503" s="1058"/>
      <c r="IL503" s="1058"/>
      <c r="IM503" s="1058"/>
      <c r="IN503" s="1058"/>
      <c r="IO503" s="1058"/>
      <c r="IP503" s="1058"/>
      <c r="IQ503" s="1058"/>
      <c r="IR503" s="1058"/>
    </row>
    <row r="504" spans="1:252" ht="38.25">
      <c r="A504" s="1502"/>
      <c r="B504" s="1165" t="s">
        <v>858</v>
      </c>
      <c r="C504" s="1165"/>
      <c r="D504" s="1503"/>
      <c r="E504" s="1501"/>
      <c r="F504" s="1521"/>
      <c r="G504" s="1294"/>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c r="BN504" s="1058"/>
      <c r="BO504" s="1058"/>
      <c r="BP504" s="1058"/>
      <c r="BQ504" s="1058"/>
      <c r="BR504" s="1058"/>
      <c r="BS504" s="1058"/>
      <c r="BT504" s="1058"/>
      <c r="BU504" s="1058"/>
      <c r="BV504" s="1058"/>
      <c r="BW504" s="1058"/>
      <c r="BX504" s="1058"/>
      <c r="BY504" s="1058"/>
      <c r="BZ504" s="1058"/>
      <c r="CA504" s="1058"/>
      <c r="CB504" s="1058"/>
      <c r="CC504" s="1058"/>
      <c r="CD504" s="1058"/>
      <c r="CE504" s="1058"/>
      <c r="CF504" s="1058"/>
      <c r="CG504" s="1058"/>
      <c r="CH504" s="1058"/>
      <c r="CI504" s="1058"/>
      <c r="CJ504" s="1058"/>
      <c r="CK504" s="1058"/>
      <c r="CL504" s="1058"/>
      <c r="CM504" s="1058"/>
      <c r="CN504" s="1058"/>
      <c r="CO504" s="1058"/>
      <c r="CP504" s="1058"/>
      <c r="CQ504" s="1058"/>
      <c r="CR504" s="1058"/>
      <c r="CS504" s="1058"/>
      <c r="CT504" s="1058"/>
      <c r="CU504" s="1058"/>
      <c r="CV504" s="1058"/>
      <c r="CW504" s="1058"/>
      <c r="CX504" s="1058"/>
      <c r="CY504" s="1058"/>
      <c r="CZ504" s="1058"/>
      <c r="DA504" s="1058"/>
      <c r="DB504" s="1058"/>
      <c r="DC504" s="1058"/>
      <c r="DD504" s="1058"/>
      <c r="DE504" s="1058"/>
      <c r="DF504" s="1058"/>
      <c r="DG504" s="1058"/>
      <c r="DH504" s="1058"/>
      <c r="DI504" s="1058"/>
      <c r="DJ504" s="1058"/>
      <c r="DK504" s="1058"/>
      <c r="DL504" s="1058"/>
      <c r="DM504" s="1058"/>
      <c r="DN504" s="1058"/>
      <c r="DO504" s="1058"/>
      <c r="DP504" s="1058"/>
      <c r="DQ504" s="1058"/>
      <c r="DR504" s="1058"/>
      <c r="DS504" s="1058"/>
      <c r="DT504" s="1058"/>
      <c r="DU504" s="1058"/>
      <c r="DV504" s="1058"/>
      <c r="DW504" s="1058"/>
      <c r="DX504" s="1058"/>
      <c r="DY504" s="1058"/>
      <c r="DZ504" s="1058"/>
      <c r="EA504" s="1058"/>
      <c r="EB504" s="1058"/>
      <c r="EC504" s="1058"/>
      <c r="ED504" s="1058"/>
      <c r="EE504" s="1058"/>
      <c r="EF504" s="1058"/>
      <c r="EG504" s="1058"/>
      <c r="EH504" s="1058"/>
      <c r="EI504" s="1058"/>
      <c r="EJ504" s="1058"/>
      <c r="EK504" s="1058"/>
      <c r="EL504" s="1058"/>
      <c r="EM504" s="1058"/>
      <c r="EN504" s="1058"/>
      <c r="EO504" s="1058"/>
      <c r="EP504" s="1058"/>
      <c r="EQ504" s="1058"/>
      <c r="ER504" s="1058"/>
      <c r="ES504" s="1058"/>
      <c r="ET504" s="1058"/>
      <c r="EU504" s="1058"/>
      <c r="EV504" s="1058"/>
      <c r="EW504" s="1058"/>
      <c r="EX504" s="1058"/>
      <c r="EY504" s="1058"/>
      <c r="EZ504" s="1058"/>
      <c r="FA504" s="1058"/>
      <c r="FB504" s="1058"/>
      <c r="FC504" s="1058"/>
      <c r="FD504" s="1058"/>
      <c r="FE504" s="1058"/>
      <c r="FF504" s="1058"/>
      <c r="FG504" s="1058"/>
      <c r="FH504" s="1058"/>
      <c r="FI504" s="1058"/>
      <c r="FJ504" s="1058"/>
      <c r="FK504" s="1058"/>
      <c r="FL504" s="1058"/>
      <c r="FM504" s="1058"/>
      <c r="FN504" s="1058"/>
      <c r="FO504" s="1058"/>
      <c r="FP504" s="1058"/>
      <c r="FQ504" s="1058"/>
      <c r="FR504" s="1058"/>
      <c r="FS504" s="1058"/>
      <c r="FT504" s="1058"/>
      <c r="FU504" s="1058"/>
      <c r="FV504" s="1058"/>
      <c r="FW504" s="1058"/>
      <c r="FX504" s="1058"/>
      <c r="FY504" s="1058"/>
      <c r="FZ504" s="1058"/>
      <c r="GA504" s="1058"/>
      <c r="GB504" s="1058"/>
      <c r="GC504" s="1058"/>
      <c r="GD504" s="1058"/>
      <c r="GE504" s="1058"/>
      <c r="GF504" s="1058"/>
      <c r="GG504" s="1058"/>
      <c r="GH504" s="1058"/>
      <c r="GI504" s="1058"/>
      <c r="GJ504" s="1058"/>
      <c r="GK504" s="1058"/>
      <c r="GL504" s="1058"/>
      <c r="GM504" s="1058"/>
      <c r="GN504" s="1058"/>
      <c r="GO504" s="1058"/>
      <c r="GP504" s="1058"/>
      <c r="GQ504" s="1058"/>
      <c r="GR504" s="1058"/>
      <c r="GS504" s="1058"/>
      <c r="GT504" s="1058"/>
      <c r="GU504" s="1058"/>
      <c r="GV504" s="1058"/>
      <c r="GW504" s="1058"/>
      <c r="GX504" s="1058"/>
      <c r="GY504" s="1058"/>
      <c r="GZ504" s="1058"/>
      <c r="HA504" s="1058"/>
      <c r="HB504" s="1058"/>
      <c r="HC504" s="1058"/>
      <c r="HD504" s="1058"/>
      <c r="HE504" s="1058"/>
      <c r="HF504" s="1058"/>
      <c r="HG504" s="1058"/>
      <c r="HH504" s="1058"/>
      <c r="HI504" s="1058"/>
      <c r="HJ504" s="1058"/>
      <c r="HK504" s="1058"/>
      <c r="HL504" s="1058"/>
      <c r="HM504" s="1058"/>
      <c r="HN504" s="1058"/>
      <c r="HO504" s="1058"/>
      <c r="HP504" s="1058"/>
      <c r="HQ504" s="1058"/>
      <c r="HR504" s="1058"/>
      <c r="HS504" s="1058"/>
      <c r="HT504" s="1058"/>
      <c r="HU504" s="1058"/>
      <c r="HV504" s="1058"/>
      <c r="HW504" s="1058"/>
      <c r="HX504" s="1058"/>
      <c r="HY504" s="1058"/>
      <c r="HZ504" s="1058"/>
      <c r="IA504" s="1058"/>
      <c r="IB504" s="1058"/>
      <c r="IC504" s="1058"/>
      <c r="ID504" s="1058"/>
      <c r="IE504" s="1058"/>
      <c r="IF504" s="1058"/>
      <c r="IG504" s="1058"/>
      <c r="IH504" s="1058"/>
      <c r="II504" s="1058"/>
      <c r="IJ504" s="1058"/>
      <c r="IK504" s="1058"/>
      <c r="IL504" s="1058"/>
      <c r="IM504" s="1058"/>
      <c r="IN504" s="1058"/>
      <c r="IO504" s="1058"/>
      <c r="IP504" s="1058"/>
      <c r="IQ504" s="1058"/>
      <c r="IR504" s="1058"/>
    </row>
    <row r="505" spans="1:252" ht="25.5">
      <c r="A505" s="1502"/>
      <c r="B505" s="1165" t="s">
        <v>857</v>
      </c>
      <c r="C505" s="1165"/>
      <c r="D505" s="1503"/>
      <c r="E505" s="1501"/>
      <c r="F505" s="1521"/>
      <c r="G505" s="1294"/>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c r="BN505" s="1058"/>
      <c r="BO505" s="1058"/>
      <c r="BP505" s="1058"/>
      <c r="BQ505" s="1058"/>
      <c r="BR505" s="1058"/>
      <c r="BS505" s="1058"/>
      <c r="BT505" s="1058"/>
      <c r="BU505" s="1058"/>
      <c r="BV505" s="1058"/>
      <c r="BW505" s="1058"/>
      <c r="BX505" s="1058"/>
      <c r="BY505" s="1058"/>
      <c r="BZ505" s="1058"/>
      <c r="CA505" s="1058"/>
      <c r="CB505" s="1058"/>
      <c r="CC505" s="1058"/>
      <c r="CD505" s="1058"/>
      <c r="CE505" s="1058"/>
      <c r="CF505" s="1058"/>
      <c r="CG505" s="1058"/>
      <c r="CH505" s="1058"/>
      <c r="CI505" s="1058"/>
      <c r="CJ505" s="1058"/>
      <c r="CK505" s="1058"/>
      <c r="CL505" s="1058"/>
      <c r="CM505" s="1058"/>
      <c r="CN505" s="1058"/>
      <c r="CO505" s="1058"/>
      <c r="CP505" s="1058"/>
      <c r="CQ505" s="1058"/>
      <c r="CR505" s="1058"/>
      <c r="CS505" s="1058"/>
      <c r="CT505" s="1058"/>
      <c r="CU505" s="1058"/>
      <c r="CV505" s="1058"/>
      <c r="CW505" s="1058"/>
      <c r="CX505" s="1058"/>
      <c r="CY505" s="1058"/>
      <c r="CZ505" s="1058"/>
      <c r="DA505" s="1058"/>
      <c r="DB505" s="1058"/>
      <c r="DC505" s="1058"/>
      <c r="DD505" s="1058"/>
      <c r="DE505" s="1058"/>
      <c r="DF505" s="1058"/>
      <c r="DG505" s="1058"/>
      <c r="DH505" s="1058"/>
      <c r="DI505" s="1058"/>
      <c r="DJ505" s="1058"/>
      <c r="DK505" s="1058"/>
      <c r="DL505" s="1058"/>
      <c r="DM505" s="1058"/>
      <c r="DN505" s="1058"/>
      <c r="DO505" s="1058"/>
      <c r="DP505" s="1058"/>
      <c r="DQ505" s="1058"/>
      <c r="DR505" s="1058"/>
      <c r="DS505" s="1058"/>
      <c r="DT505" s="1058"/>
      <c r="DU505" s="1058"/>
      <c r="DV505" s="1058"/>
      <c r="DW505" s="1058"/>
      <c r="DX505" s="1058"/>
      <c r="DY505" s="1058"/>
      <c r="DZ505" s="1058"/>
      <c r="EA505" s="1058"/>
      <c r="EB505" s="1058"/>
      <c r="EC505" s="1058"/>
      <c r="ED505" s="1058"/>
      <c r="EE505" s="1058"/>
      <c r="EF505" s="1058"/>
      <c r="EG505" s="1058"/>
      <c r="EH505" s="1058"/>
      <c r="EI505" s="1058"/>
      <c r="EJ505" s="1058"/>
      <c r="EK505" s="1058"/>
      <c r="EL505" s="1058"/>
      <c r="EM505" s="1058"/>
      <c r="EN505" s="1058"/>
      <c r="EO505" s="1058"/>
      <c r="EP505" s="1058"/>
      <c r="EQ505" s="1058"/>
      <c r="ER505" s="1058"/>
      <c r="ES505" s="1058"/>
      <c r="ET505" s="1058"/>
      <c r="EU505" s="1058"/>
      <c r="EV505" s="1058"/>
      <c r="EW505" s="1058"/>
      <c r="EX505" s="1058"/>
      <c r="EY505" s="1058"/>
      <c r="EZ505" s="1058"/>
      <c r="FA505" s="1058"/>
      <c r="FB505" s="1058"/>
      <c r="FC505" s="1058"/>
      <c r="FD505" s="1058"/>
      <c r="FE505" s="1058"/>
      <c r="FF505" s="1058"/>
      <c r="FG505" s="1058"/>
      <c r="FH505" s="1058"/>
      <c r="FI505" s="1058"/>
      <c r="FJ505" s="1058"/>
      <c r="FK505" s="1058"/>
      <c r="FL505" s="1058"/>
      <c r="FM505" s="1058"/>
      <c r="FN505" s="1058"/>
      <c r="FO505" s="1058"/>
      <c r="FP505" s="1058"/>
      <c r="FQ505" s="1058"/>
      <c r="FR505" s="1058"/>
      <c r="FS505" s="1058"/>
      <c r="FT505" s="1058"/>
      <c r="FU505" s="1058"/>
      <c r="FV505" s="1058"/>
      <c r="FW505" s="1058"/>
      <c r="FX505" s="1058"/>
      <c r="FY505" s="1058"/>
      <c r="FZ505" s="1058"/>
      <c r="GA505" s="1058"/>
      <c r="GB505" s="1058"/>
      <c r="GC505" s="1058"/>
      <c r="GD505" s="1058"/>
      <c r="GE505" s="1058"/>
      <c r="GF505" s="1058"/>
      <c r="GG505" s="1058"/>
      <c r="GH505" s="1058"/>
      <c r="GI505" s="1058"/>
      <c r="GJ505" s="1058"/>
      <c r="GK505" s="1058"/>
      <c r="GL505" s="1058"/>
      <c r="GM505" s="1058"/>
      <c r="GN505" s="1058"/>
      <c r="GO505" s="1058"/>
      <c r="GP505" s="1058"/>
      <c r="GQ505" s="1058"/>
      <c r="GR505" s="1058"/>
      <c r="GS505" s="1058"/>
      <c r="GT505" s="1058"/>
      <c r="GU505" s="1058"/>
      <c r="GV505" s="1058"/>
      <c r="GW505" s="1058"/>
      <c r="GX505" s="1058"/>
      <c r="GY505" s="1058"/>
      <c r="GZ505" s="1058"/>
      <c r="HA505" s="1058"/>
      <c r="HB505" s="1058"/>
      <c r="HC505" s="1058"/>
      <c r="HD505" s="1058"/>
      <c r="HE505" s="1058"/>
      <c r="HF505" s="1058"/>
      <c r="HG505" s="1058"/>
      <c r="HH505" s="1058"/>
      <c r="HI505" s="1058"/>
      <c r="HJ505" s="1058"/>
      <c r="HK505" s="1058"/>
      <c r="HL505" s="1058"/>
      <c r="HM505" s="1058"/>
      <c r="HN505" s="1058"/>
      <c r="HO505" s="1058"/>
      <c r="HP505" s="1058"/>
      <c r="HQ505" s="1058"/>
      <c r="HR505" s="1058"/>
      <c r="HS505" s="1058"/>
      <c r="HT505" s="1058"/>
      <c r="HU505" s="1058"/>
      <c r="HV505" s="1058"/>
      <c r="HW505" s="1058"/>
      <c r="HX505" s="1058"/>
      <c r="HY505" s="1058"/>
      <c r="HZ505" s="1058"/>
      <c r="IA505" s="1058"/>
      <c r="IB505" s="1058"/>
      <c r="IC505" s="1058"/>
      <c r="ID505" s="1058"/>
      <c r="IE505" s="1058"/>
      <c r="IF505" s="1058"/>
      <c r="IG505" s="1058"/>
      <c r="IH505" s="1058"/>
      <c r="II505" s="1058"/>
      <c r="IJ505" s="1058"/>
      <c r="IK505" s="1058"/>
      <c r="IL505" s="1058"/>
      <c r="IM505" s="1058"/>
      <c r="IN505" s="1058"/>
      <c r="IO505" s="1058"/>
      <c r="IP505" s="1058"/>
      <c r="IQ505" s="1058"/>
      <c r="IR505" s="1058"/>
    </row>
    <row r="506" spans="1:252">
      <c r="A506" s="1502"/>
      <c r="B506" s="1165"/>
      <c r="C506" s="1165"/>
      <c r="D506" s="1503"/>
      <c r="E506" s="1501"/>
      <c r="F506" s="1521"/>
      <c r="G506" s="1294"/>
      <c r="H506" s="1058"/>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c r="BN506" s="1058"/>
      <c r="BO506" s="1058"/>
      <c r="BP506" s="1058"/>
      <c r="BQ506" s="1058"/>
      <c r="BR506" s="1058"/>
      <c r="BS506" s="1058"/>
      <c r="BT506" s="1058"/>
      <c r="BU506" s="1058"/>
      <c r="BV506" s="1058"/>
      <c r="BW506" s="1058"/>
      <c r="BX506" s="1058"/>
      <c r="BY506" s="1058"/>
      <c r="BZ506" s="1058"/>
      <c r="CA506" s="1058"/>
      <c r="CB506" s="1058"/>
      <c r="CC506" s="1058"/>
      <c r="CD506" s="1058"/>
      <c r="CE506" s="1058"/>
      <c r="CF506" s="1058"/>
      <c r="CG506" s="1058"/>
      <c r="CH506" s="1058"/>
      <c r="CI506" s="1058"/>
      <c r="CJ506" s="1058"/>
      <c r="CK506" s="1058"/>
      <c r="CL506" s="1058"/>
      <c r="CM506" s="1058"/>
      <c r="CN506" s="1058"/>
      <c r="CO506" s="1058"/>
      <c r="CP506" s="1058"/>
      <c r="CQ506" s="1058"/>
      <c r="CR506" s="1058"/>
      <c r="CS506" s="1058"/>
      <c r="CT506" s="1058"/>
      <c r="CU506" s="1058"/>
      <c r="CV506" s="1058"/>
      <c r="CW506" s="1058"/>
      <c r="CX506" s="1058"/>
      <c r="CY506" s="1058"/>
      <c r="CZ506" s="1058"/>
      <c r="DA506" s="1058"/>
      <c r="DB506" s="1058"/>
      <c r="DC506" s="1058"/>
      <c r="DD506" s="1058"/>
      <c r="DE506" s="1058"/>
      <c r="DF506" s="1058"/>
      <c r="DG506" s="1058"/>
      <c r="DH506" s="1058"/>
      <c r="DI506" s="1058"/>
      <c r="DJ506" s="1058"/>
      <c r="DK506" s="1058"/>
      <c r="DL506" s="1058"/>
      <c r="DM506" s="1058"/>
      <c r="DN506" s="1058"/>
      <c r="DO506" s="1058"/>
      <c r="DP506" s="1058"/>
      <c r="DQ506" s="1058"/>
      <c r="DR506" s="1058"/>
      <c r="DS506" s="1058"/>
      <c r="DT506" s="1058"/>
      <c r="DU506" s="1058"/>
      <c r="DV506" s="1058"/>
      <c r="DW506" s="1058"/>
      <c r="DX506" s="1058"/>
      <c r="DY506" s="1058"/>
      <c r="DZ506" s="1058"/>
      <c r="EA506" s="1058"/>
      <c r="EB506" s="1058"/>
      <c r="EC506" s="1058"/>
      <c r="ED506" s="1058"/>
      <c r="EE506" s="1058"/>
      <c r="EF506" s="1058"/>
      <c r="EG506" s="1058"/>
      <c r="EH506" s="1058"/>
      <c r="EI506" s="1058"/>
      <c r="EJ506" s="1058"/>
      <c r="EK506" s="1058"/>
      <c r="EL506" s="1058"/>
      <c r="EM506" s="1058"/>
      <c r="EN506" s="1058"/>
      <c r="EO506" s="1058"/>
      <c r="EP506" s="1058"/>
      <c r="EQ506" s="1058"/>
      <c r="ER506" s="1058"/>
      <c r="ES506" s="1058"/>
      <c r="ET506" s="1058"/>
      <c r="EU506" s="1058"/>
      <c r="EV506" s="1058"/>
      <c r="EW506" s="1058"/>
      <c r="EX506" s="1058"/>
      <c r="EY506" s="1058"/>
      <c r="EZ506" s="1058"/>
      <c r="FA506" s="1058"/>
      <c r="FB506" s="1058"/>
      <c r="FC506" s="1058"/>
      <c r="FD506" s="1058"/>
      <c r="FE506" s="1058"/>
      <c r="FF506" s="1058"/>
      <c r="FG506" s="1058"/>
      <c r="FH506" s="1058"/>
      <c r="FI506" s="1058"/>
      <c r="FJ506" s="1058"/>
      <c r="FK506" s="1058"/>
      <c r="FL506" s="1058"/>
      <c r="FM506" s="1058"/>
      <c r="FN506" s="1058"/>
      <c r="FO506" s="1058"/>
      <c r="FP506" s="1058"/>
      <c r="FQ506" s="1058"/>
      <c r="FR506" s="1058"/>
      <c r="FS506" s="1058"/>
      <c r="FT506" s="1058"/>
      <c r="FU506" s="1058"/>
      <c r="FV506" s="1058"/>
      <c r="FW506" s="1058"/>
      <c r="FX506" s="1058"/>
      <c r="FY506" s="1058"/>
      <c r="FZ506" s="1058"/>
      <c r="GA506" s="1058"/>
      <c r="GB506" s="1058"/>
      <c r="GC506" s="1058"/>
      <c r="GD506" s="1058"/>
      <c r="GE506" s="1058"/>
      <c r="GF506" s="1058"/>
      <c r="GG506" s="1058"/>
      <c r="GH506" s="1058"/>
      <c r="GI506" s="1058"/>
      <c r="GJ506" s="1058"/>
      <c r="GK506" s="1058"/>
      <c r="GL506" s="1058"/>
      <c r="GM506" s="1058"/>
      <c r="GN506" s="1058"/>
      <c r="GO506" s="1058"/>
      <c r="GP506" s="1058"/>
      <c r="GQ506" s="1058"/>
      <c r="GR506" s="1058"/>
      <c r="GS506" s="1058"/>
      <c r="GT506" s="1058"/>
      <c r="GU506" s="1058"/>
      <c r="GV506" s="1058"/>
      <c r="GW506" s="1058"/>
      <c r="GX506" s="1058"/>
      <c r="GY506" s="1058"/>
      <c r="GZ506" s="1058"/>
      <c r="HA506" s="1058"/>
      <c r="HB506" s="1058"/>
      <c r="HC506" s="1058"/>
      <c r="HD506" s="1058"/>
      <c r="HE506" s="1058"/>
      <c r="HF506" s="1058"/>
      <c r="HG506" s="1058"/>
      <c r="HH506" s="1058"/>
      <c r="HI506" s="1058"/>
      <c r="HJ506" s="1058"/>
      <c r="HK506" s="1058"/>
      <c r="HL506" s="1058"/>
      <c r="HM506" s="1058"/>
      <c r="HN506" s="1058"/>
      <c r="HO506" s="1058"/>
      <c r="HP506" s="1058"/>
      <c r="HQ506" s="1058"/>
      <c r="HR506" s="1058"/>
      <c r="HS506" s="1058"/>
      <c r="HT506" s="1058"/>
      <c r="HU506" s="1058"/>
      <c r="HV506" s="1058"/>
      <c r="HW506" s="1058"/>
      <c r="HX506" s="1058"/>
      <c r="HY506" s="1058"/>
      <c r="HZ506" s="1058"/>
      <c r="IA506" s="1058"/>
      <c r="IB506" s="1058"/>
      <c r="IC506" s="1058"/>
      <c r="ID506" s="1058"/>
      <c r="IE506" s="1058"/>
      <c r="IF506" s="1058"/>
      <c r="IG506" s="1058"/>
      <c r="IH506" s="1058"/>
      <c r="II506" s="1058"/>
      <c r="IJ506" s="1058"/>
      <c r="IK506" s="1058"/>
      <c r="IL506" s="1058"/>
      <c r="IM506" s="1058"/>
      <c r="IN506" s="1058"/>
      <c r="IO506" s="1058"/>
      <c r="IP506" s="1058"/>
      <c r="IQ506" s="1058"/>
      <c r="IR506" s="1058"/>
    </row>
    <row r="507" spans="1:252">
      <c r="A507" s="1504"/>
      <c r="B507" s="1172"/>
      <c r="C507" s="1172"/>
      <c r="D507" s="1505"/>
      <c r="E507" s="1506"/>
      <c r="F507" s="1535"/>
      <c r="G507" s="1507"/>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c r="BN507" s="1058"/>
      <c r="BO507" s="1058"/>
      <c r="BP507" s="1058"/>
      <c r="BQ507" s="1058"/>
      <c r="BR507" s="1058"/>
      <c r="BS507" s="1058"/>
      <c r="BT507" s="1058"/>
      <c r="BU507" s="1058"/>
      <c r="BV507" s="1058"/>
      <c r="BW507" s="1058"/>
      <c r="BX507" s="1058"/>
      <c r="BY507" s="1058"/>
      <c r="BZ507" s="1058"/>
      <c r="CA507" s="1058"/>
      <c r="CB507" s="1058"/>
      <c r="CC507" s="1058"/>
      <c r="CD507" s="1058"/>
      <c r="CE507" s="1058"/>
      <c r="CF507" s="1058"/>
      <c r="CG507" s="1058"/>
      <c r="CH507" s="1058"/>
      <c r="CI507" s="1058"/>
      <c r="CJ507" s="1058"/>
      <c r="CK507" s="1058"/>
      <c r="CL507" s="1058"/>
      <c r="CM507" s="1058"/>
      <c r="CN507" s="1058"/>
      <c r="CO507" s="1058"/>
      <c r="CP507" s="1058"/>
      <c r="CQ507" s="1058"/>
      <c r="CR507" s="1058"/>
      <c r="CS507" s="1058"/>
      <c r="CT507" s="1058"/>
      <c r="CU507" s="1058"/>
      <c r="CV507" s="1058"/>
      <c r="CW507" s="1058"/>
      <c r="CX507" s="1058"/>
      <c r="CY507" s="1058"/>
      <c r="CZ507" s="1058"/>
      <c r="DA507" s="1058"/>
      <c r="DB507" s="1058"/>
      <c r="DC507" s="1058"/>
      <c r="DD507" s="1058"/>
      <c r="DE507" s="1058"/>
      <c r="DF507" s="1058"/>
      <c r="DG507" s="1058"/>
      <c r="DH507" s="1058"/>
      <c r="DI507" s="1058"/>
      <c r="DJ507" s="1058"/>
      <c r="DK507" s="1058"/>
      <c r="DL507" s="1058"/>
      <c r="DM507" s="1058"/>
      <c r="DN507" s="1058"/>
      <c r="DO507" s="1058"/>
      <c r="DP507" s="1058"/>
      <c r="DQ507" s="1058"/>
      <c r="DR507" s="1058"/>
      <c r="DS507" s="1058"/>
      <c r="DT507" s="1058"/>
      <c r="DU507" s="1058"/>
      <c r="DV507" s="1058"/>
      <c r="DW507" s="1058"/>
      <c r="DX507" s="1058"/>
      <c r="DY507" s="1058"/>
      <c r="DZ507" s="1058"/>
      <c r="EA507" s="1058"/>
      <c r="EB507" s="1058"/>
      <c r="EC507" s="1058"/>
      <c r="ED507" s="1058"/>
      <c r="EE507" s="1058"/>
      <c r="EF507" s="1058"/>
      <c r="EG507" s="1058"/>
      <c r="EH507" s="1058"/>
      <c r="EI507" s="1058"/>
      <c r="EJ507" s="1058"/>
      <c r="EK507" s="1058"/>
      <c r="EL507" s="1058"/>
      <c r="EM507" s="1058"/>
      <c r="EN507" s="1058"/>
      <c r="EO507" s="1058"/>
      <c r="EP507" s="1058"/>
      <c r="EQ507" s="1058"/>
      <c r="ER507" s="1058"/>
      <c r="ES507" s="1058"/>
      <c r="ET507" s="1058"/>
      <c r="EU507" s="1058"/>
      <c r="EV507" s="1058"/>
      <c r="EW507" s="1058"/>
      <c r="EX507" s="1058"/>
      <c r="EY507" s="1058"/>
      <c r="EZ507" s="1058"/>
      <c r="FA507" s="1058"/>
      <c r="FB507" s="1058"/>
      <c r="FC507" s="1058"/>
      <c r="FD507" s="1058"/>
      <c r="FE507" s="1058"/>
      <c r="FF507" s="1058"/>
      <c r="FG507" s="1058"/>
      <c r="FH507" s="1058"/>
      <c r="FI507" s="1058"/>
      <c r="FJ507" s="1058"/>
      <c r="FK507" s="1058"/>
      <c r="FL507" s="1058"/>
      <c r="FM507" s="1058"/>
      <c r="FN507" s="1058"/>
      <c r="FO507" s="1058"/>
      <c r="FP507" s="1058"/>
      <c r="FQ507" s="1058"/>
      <c r="FR507" s="1058"/>
      <c r="FS507" s="1058"/>
      <c r="FT507" s="1058"/>
      <c r="FU507" s="1058"/>
      <c r="FV507" s="1058"/>
      <c r="FW507" s="1058"/>
      <c r="FX507" s="1058"/>
      <c r="FY507" s="1058"/>
      <c r="FZ507" s="1058"/>
      <c r="GA507" s="1058"/>
      <c r="GB507" s="1058"/>
      <c r="GC507" s="1058"/>
      <c r="GD507" s="1058"/>
      <c r="GE507" s="1058"/>
      <c r="GF507" s="1058"/>
      <c r="GG507" s="1058"/>
      <c r="GH507" s="1058"/>
      <c r="GI507" s="1058"/>
      <c r="GJ507" s="1058"/>
      <c r="GK507" s="1058"/>
      <c r="GL507" s="1058"/>
      <c r="GM507" s="1058"/>
      <c r="GN507" s="1058"/>
      <c r="GO507" s="1058"/>
      <c r="GP507" s="1058"/>
      <c r="GQ507" s="1058"/>
      <c r="GR507" s="1058"/>
      <c r="GS507" s="1058"/>
      <c r="GT507" s="1058"/>
      <c r="GU507" s="1058"/>
      <c r="GV507" s="1058"/>
      <c r="GW507" s="1058"/>
      <c r="GX507" s="1058"/>
      <c r="GY507" s="1058"/>
      <c r="GZ507" s="1058"/>
      <c r="HA507" s="1058"/>
      <c r="HB507" s="1058"/>
      <c r="HC507" s="1058"/>
      <c r="HD507" s="1058"/>
      <c r="HE507" s="1058"/>
      <c r="HF507" s="1058"/>
      <c r="HG507" s="1058"/>
      <c r="HH507" s="1058"/>
      <c r="HI507" s="1058"/>
      <c r="HJ507" s="1058"/>
      <c r="HK507" s="1058"/>
      <c r="HL507" s="1058"/>
      <c r="HM507" s="1058"/>
      <c r="HN507" s="1058"/>
      <c r="HO507" s="1058"/>
      <c r="HP507" s="1058"/>
      <c r="HQ507" s="1058"/>
      <c r="HR507" s="1058"/>
      <c r="HS507" s="1058"/>
      <c r="HT507" s="1058"/>
      <c r="HU507" s="1058"/>
      <c r="HV507" s="1058"/>
      <c r="HW507" s="1058"/>
      <c r="HX507" s="1058"/>
      <c r="HY507" s="1058"/>
      <c r="HZ507" s="1058"/>
      <c r="IA507" s="1058"/>
      <c r="IB507" s="1058"/>
      <c r="IC507" s="1058"/>
      <c r="ID507" s="1058"/>
      <c r="IE507" s="1058"/>
      <c r="IF507" s="1058"/>
      <c r="IG507" s="1058"/>
      <c r="IH507" s="1058"/>
      <c r="II507" s="1058"/>
      <c r="IJ507" s="1058"/>
      <c r="IK507" s="1058"/>
      <c r="IL507" s="1058"/>
      <c r="IM507" s="1058"/>
      <c r="IN507" s="1058"/>
      <c r="IO507" s="1058"/>
      <c r="IP507" s="1058"/>
      <c r="IQ507" s="1058"/>
      <c r="IR507" s="1058"/>
    </row>
    <row r="508" spans="1:252">
      <c r="B508" s="1059" t="s">
        <v>855</v>
      </c>
      <c r="D508" s="1508"/>
      <c r="F508" s="268"/>
      <c r="G508" s="1509">
        <f>SUM(G503:G507)</f>
        <v>0</v>
      </c>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c r="BN508" s="1058"/>
      <c r="BO508" s="1058"/>
      <c r="BP508" s="1058"/>
      <c r="BQ508" s="1058"/>
      <c r="BR508" s="1058"/>
      <c r="BS508" s="1058"/>
      <c r="BT508" s="1058"/>
      <c r="BU508" s="1058"/>
      <c r="BV508" s="1058"/>
      <c r="BW508" s="1058"/>
      <c r="BX508" s="1058"/>
      <c r="BY508" s="1058"/>
      <c r="BZ508" s="1058"/>
      <c r="CA508" s="1058"/>
      <c r="CB508" s="1058"/>
      <c r="CC508" s="1058"/>
      <c r="CD508" s="1058"/>
      <c r="CE508" s="1058"/>
      <c r="CF508" s="1058"/>
      <c r="CG508" s="1058"/>
      <c r="CH508" s="1058"/>
      <c r="CI508" s="1058"/>
      <c r="CJ508" s="1058"/>
      <c r="CK508" s="1058"/>
      <c r="CL508" s="1058"/>
      <c r="CM508" s="1058"/>
      <c r="CN508" s="1058"/>
      <c r="CO508" s="1058"/>
      <c r="CP508" s="1058"/>
      <c r="CQ508" s="1058"/>
      <c r="CR508" s="1058"/>
      <c r="CS508" s="1058"/>
      <c r="CT508" s="1058"/>
      <c r="CU508" s="1058"/>
      <c r="CV508" s="1058"/>
      <c r="CW508" s="1058"/>
      <c r="CX508" s="1058"/>
      <c r="CY508" s="1058"/>
      <c r="CZ508" s="1058"/>
      <c r="DA508" s="1058"/>
      <c r="DB508" s="1058"/>
      <c r="DC508" s="1058"/>
      <c r="DD508" s="1058"/>
      <c r="DE508" s="1058"/>
      <c r="DF508" s="1058"/>
      <c r="DG508" s="1058"/>
      <c r="DH508" s="1058"/>
      <c r="DI508" s="1058"/>
      <c r="DJ508" s="1058"/>
      <c r="DK508" s="1058"/>
      <c r="DL508" s="1058"/>
      <c r="DM508" s="1058"/>
      <c r="DN508" s="1058"/>
      <c r="DO508" s="1058"/>
      <c r="DP508" s="1058"/>
      <c r="DQ508" s="1058"/>
      <c r="DR508" s="1058"/>
      <c r="DS508" s="1058"/>
      <c r="DT508" s="1058"/>
      <c r="DU508" s="1058"/>
      <c r="DV508" s="1058"/>
      <c r="DW508" s="1058"/>
      <c r="DX508" s="1058"/>
      <c r="DY508" s="1058"/>
      <c r="DZ508" s="1058"/>
      <c r="EA508" s="1058"/>
      <c r="EB508" s="1058"/>
      <c r="EC508" s="1058"/>
      <c r="ED508" s="1058"/>
      <c r="EE508" s="1058"/>
      <c r="EF508" s="1058"/>
      <c r="EG508" s="1058"/>
      <c r="EH508" s="1058"/>
      <c r="EI508" s="1058"/>
      <c r="EJ508" s="1058"/>
      <c r="EK508" s="1058"/>
      <c r="EL508" s="1058"/>
      <c r="EM508" s="1058"/>
      <c r="EN508" s="1058"/>
      <c r="EO508" s="1058"/>
      <c r="EP508" s="1058"/>
      <c r="EQ508" s="1058"/>
      <c r="ER508" s="1058"/>
      <c r="ES508" s="1058"/>
      <c r="ET508" s="1058"/>
      <c r="EU508" s="1058"/>
      <c r="EV508" s="1058"/>
      <c r="EW508" s="1058"/>
      <c r="EX508" s="1058"/>
      <c r="EY508" s="1058"/>
      <c r="EZ508" s="1058"/>
      <c r="FA508" s="1058"/>
      <c r="FB508" s="1058"/>
      <c r="FC508" s="1058"/>
      <c r="FD508" s="1058"/>
      <c r="FE508" s="1058"/>
      <c r="FF508" s="1058"/>
      <c r="FG508" s="1058"/>
      <c r="FH508" s="1058"/>
      <c r="FI508" s="1058"/>
      <c r="FJ508" s="1058"/>
      <c r="FK508" s="1058"/>
      <c r="FL508" s="1058"/>
      <c r="FM508" s="1058"/>
      <c r="FN508" s="1058"/>
      <c r="FO508" s="1058"/>
      <c r="FP508" s="1058"/>
      <c r="FQ508" s="1058"/>
      <c r="FR508" s="1058"/>
      <c r="FS508" s="1058"/>
      <c r="FT508" s="1058"/>
      <c r="FU508" s="1058"/>
      <c r="FV508" s="1058"/>
      <c r="FW508" s="1058"/>
      <c r="FX508" s="1058"/>
      <c r="FY508" s="1058"/>
      <c r="FZ508" s="1058"/>
      <c r="GA508" s="1058"/>
      <c r="GB508" s="1058"/>
      <c r="GC508" s="1058"/>
      <c r="GD508" s="1058"/>
      <c r="GE508" s="1058"/>
      <c r="GF508" s="1058"/>
      <c r="GG508" s="1058"/>
      <c r="GH508" s="1058"/>
      <c r="GI508" s="1058"/>
      <c r="GJ508" s="1058"/>
      <c r="GK508" s="1058"/>
      <c r="GL508" s="1058"/>
      <c r="GM508" s="1058"/>
      <c r="GN508" s="1058"/>
      <c r="GO508" s="1058"/>
      <c r="GP508" s="1058"/>
      <c r="GQ508" s="1058"/>
      <c r="GR508" s="1058"/>
      <c r="GS508" s="1058"/>
      <c r="GT508" s="1058"/>
      <c r="GU508" s="1058"/>
      <c r="GV508" s="1058"/>
      <c r="GW508" s="1058"/>
      <c r="GX508" s="1058"/>
      <c r="GY508" s="1058"/>
      <c r="GZ508" s="1058"/>
      <c r="HA508" s="1058"/>
      <c r="HB508" s="1058"/>
      <c r="HC508" s="1058"/>
      <c r="HD508" s="1058"/>
      <c r="HE508" s="1058"/>
      <c r="HF508" s="1058"/>
      <c r="HG508" s="1058"/>
      <c r="HH508" s="1058"/>
      <c r="HI508" s="1058"/>
      <c r="HJ508" s="1058"/>
      <c r="HK508" s="1058"/>
      <c r="HL508" s="1058"/>
      <c r="HM508" s="1058"/>
      <c r="HN508" s="1058"/>
      <c r="HO508" s="1058"/>
      <c r="HP508" s="1058"/>
      <c r="HQ508" s="1058"/>
      <c r="HR508" s="1058"/>
      <c r="HS508" s="1058"/>
      <c r="HT508" s="1058"/>
      <c r="HU508" s="1058"/>
      <c r="HV508" s="1058"/>
      <c r="HW508" s="1058"/>
      <c r="HX508" s="1058"/>
      <c r="HY508" s="1058"/>
      <c r="HZ508" s="1058"/>
      <c r="IA508" s="1058"/>
      <c r="IB508" s="1058"/>
      <c r="IC508" s="1058"/>
      <c r="ID508" s="1058"/>
      <c r="IE508" s="1058"/>
      <c r="IF508" s="1058"/>
      <c r="IG508" s="1058"/>
      <c r="IH508" s="1058"/>
      <c r="II508" s="1058"/>
      <c r="IJ508" s="1058"/>
      <c r="IK508" s="1058"/>
      <c r="IL508" s="1058"/>
      <c r="IM508" s="1058"/>
      <c r="IN508" s="1058"/>
      <c r="IO508" s="1058"/>
      <c r="IP508" s="1058"/>
      <c r="IQ508" s="1058"/>
      <c r="IR508" s="1058"/>
    </row>
    <row r="509" spans="1:252">
      <c r="A509" s="1066"/>
      <c r="B509" s="1067"/>
      <c r="C509" s="1067"/>
      <c r="D509" s="1068"/>
      <c r="E509" s="1068"/>
      <c r="F509" s="1515"/>
      <c r="G509" s="1058"/>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c r="BN509" s="1058"/>
      <c r="BO509" s="1058"/>
      <c r="BP509" s="1058"/>
      <c r="BQ509" s="1058"/>
      <c r="BR509" s="1058"/>
      <c r="BS509" s="1058"/>
      <c r="BT509" s="1058"/>
      <c r="BU509" s="1058"/>
      <c r="BV509" s="1058"/>
      <c r="BW509" s="1058"/>
      <c r="BX509" s="1058"/>
      <c r="BY509" s="1058"/>
      <c r="BZ509" s="1058"/>
      <c r="CA509" s="1058"/>
      <c r="CB509" s="1058"/>
      <c r="CC509" s="1058"/>
      <c r="CD509" s="1058"/>
      <c r="CE509" s="1058"/>
      <c r="CF509" s="1058"/>
      <c r="CG509" s="1058"/>
      <c r="CH509" s="1058"/>
      <c r="CI509" s="1058"/>
      <c r="CJ509" s="1058"/>
      <c r="CK509" s="1058"/>
      <c r="CL509" s="1058"/>
      <c r="CM509" s="1058"/>
      <c r="CN509" s="1058"/>
      <c r="CO509" s="1058"/>
      <c r="CP509" s="1058"/>
      <c r="CQ509" s="1058"/>
      <c r="CR509" s="1058"/>
      <c r="CS509" s="1058"/>
      <c r="CT509" s="1058"/>
      <c r="CU509" s="1058"/>
      <c r="CV509" s="1058"/>
      <c r="CW509" s="1058"/>
      <c r="CX509" s="1058"/>
      <c r="CY509" s="1058"/>
      <c r="CZ509" s="1058"/>
      <c r="DA509" s="1058"/>
      <c r="DB509" s="1058"/>
      <c r="DC509" s="1058"/>
      <c r="DD509" s="1058"/>
      <c r="DE509" s="1058"/>
      <c r="DF509" s="1058"/>
      <c r="DG509" s="1058"/>
      <c r="DH509" s="1058"/>
      <c r="DI509" s="1058"/>
      <c r="DJ509" s="1058"/>
      <c r="DK509" s="1058"/>
      <c r="DL509" s="1058"/>
      <c r="DM509" s="1058"/>
      <c r="DN509" s="1058"/>
      <c r="DO509" s="1058"/>
      <c r="DP509" s="1058"/>
      <c r="DQ509" s="1058"/>
      <c r="DR509" s="1058"/>
      <c r="DS509" s="1058"/>
      <c r="DT509" s="1058"/>
      <c r="DU509" s="1058"/>
      <c r="DV509" s="1058"/>
      <c r="DW509" s="1058"/>
      <c r="DX509" s="1058"/>
      <c r="DY509" s="1058"/>
      <c r="DZ509" s="1058"/>
      <c r="EA509" s="1058"/>
      <c r="EB509" s="1058"/>
      <c r="EC509" s="1058"/>
      <c r="ED509" s="1058"/>
      <c r="EE509" s="1058"/>
      <c r="EF509" s="1058"/>
      <c r="EG509" s="1058"/>
      <c r="EH509" s="1058"/>
      <c r="EI509" s="1058"/>
      <c r="EJ509" s="1058"/>
      <c r="EK509" s="1058"/>
      <c r="EL509" s="1058"/>
      <c r="EM509" s="1058"/>
      <c r="EN509" s="1058"/>
      <c r="EO509" s="1058"/>
      <c r="EP509" s="1058"/>
      <c r="EQ509" s="1058"/>
      <c r="ER509" s="1058"/>
      <c r="ES509" s="1058"/>
      <c r="ET509" s="1058"/>
      <c r="EU509" s="1058"/>
      <c r="EV509" s="1058"/>
      <c r="EW509" s="1058"/>
      <c r="EX509" s="1058"/>
      <c r="EY509" s="1058"/>
      <c r="EZ509" s="1058"/>
      <c r="FA509" s="1058"/>
      <c r="FB509" s="1058"/>
      <c r="FC509" s="1058"/>
      <c r="FD509" s="1058"/>
      <c r="FE509" s="1058"/>
      <c r="FF509" s="1058"/>
      <c r="FG509" s="1058"/>
      <c r="FH509" s="1058"/>
      <c r="FI509" s="1058"/>
      <c r="FJ509" s="1058"/>
      <c r="FK509" s="1058"/>
      <c r="FL509" s="1058"/>
      <c r="FM509" s="1058"/>
      <c r="FN509" s="1058"/>
      <c r="FO509" s="1058"/>
      <c r="FP509" s="1058"/>
      <c r="FQ509" s="1058"/>
      <c r="FR509" s="1058"/>
      <c r="FS509" s="1058"/>
      <c r="FT509" s="1058"/>
      <c r="FU509" s="1058"/>
      <c r="FV509" s="1058"/>
      <c r="FW509" s="1058"/>
      <c r="FX509" s="1058"/>
      <c r="FY509" s="1058"/>
      <c r="FZ509" s="1058"/>
      <c r="GA509" s="1058"/>
      <c r="GB509" s="1058"/>
      <c r="GC509" s="1058"/>
      <c r="GD509" s="1058"/>
      <c r="GE509" s="1058"/>
      <c r="GF509" s="1058"/>
      <c r="GG509" s="1058"/>
      <c r="GH509" s="1058"/>
      <c r="GI509" s="1058"/>
      <c r="GJ509" s="1058"/>
      <c r="GK509" s="1058"/>
      <c r="GL509" s="1058"/>
      <c r="GM509" s="1058"/>
      <c r="GN509" s="1058"/>
      <c r="GO509" s="1058"/>
      <c r="GP509" s="1058"/>
      <c r="GQ509" s="1058"/>
      <c r="GR509" s="1058"/>
      <c r="GS509" s="1058"/>
      <c r="GT509" s="1058"/>
      <c r="GU509" s="1058"/>
      <c r="GV509" s="1058"/>
      <c r="GW509" s="1058"/>
      <c r="GX509" s="1058"/>
      <c r="GY509" s="1058"/>
      <c r="GZ509" s="1058"/>
      <c r="HA509" s="1058"/>
      <c r="HB509" s="1058"/>
      <c r="HC509" s="1058"/>
      <c r="HD509" s="1058"/>
      <c r="HE509" s="1058"/>
      <c r="HF509" s="1058"/>
      <c r="HG509" s="1058"/>
      <c r="HH509" s="1058"/>
      <c r="HI509" s="1058"/>
      <c r="HJ509" s="1058"/>
      <c r="HK509" s="1058"/>
      <c r="HL509" s="1058"/>
      <c r="HM509" s="1058"/>
      <c r="HN509" s="1058"/>
      <c r="HO509" s="1058"/>
      <c r="HP509" s="1058"/>
      <c r="HQ509" s="1058"/>
      <c r="HR509" s="1058"/>
      <c r="HS509" s="1058"/>
      <c r="HT509" s="1058"/>
      <c r="HU509" s="1058"/>
      <c r="HV509" s="1058"/>
      <c r="HW509" s="1058"/>
      <c r="HX509" s="1058"/>
      <c r="HY509" s="1058"/>
      <c r="HZ509" s="1058"/>
      <c r="IA509" s="1058"/>
      <c r="IB509" s="1058"/>
      <c r="IC509" s="1058"/>
      <c r="ID509" s="1058"/>
      <c r="IE509" s="1058"/>
      <c r="IF509" s="1058"/>
      <c r="IG509" s="1058"/>
      <c r="IH509" s="1058"/>
      <c r="II509" s="1058"/>
      <c r="IJ509" s="1058"/>
      <c r="IK509" s="1058"/>
      <c r="IL509" s="1058"/>
      <c r="IM509" s="1058"/>
      <c r="IN509" s="1058"/>
      <c r="IO509" s="1058"/>
      <c r="IP509" s="1058"/>
      <c r="IQ509" s="1058"/>
      <c r="IR509" s="1058"/>
    </row>
    <row r="510" spans="1:252">
      <c r="A510" s="1066"/>
      <c r="B510" s="1067"/>
      <c r="C510" s="1067"/>
      <c r="D510" s="1068"/>
      <c r="E510" s="1068"/>
      <c r="F510" s="1515"/>
      <c r="G510" s="1058"/>
      <c r="H510" s="1058"/>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c r="BN510" s="1058"/>
      <c r="BO510" s="1058"/>
      <c r="BP510" s="1058"/>
      <c r="BQ510" s="1058"/>
      <c r="BR510" s="1058"/>
      <c r="BS510" s="1058"/>
      <c r="BT510" s="1058"/>
      <c r="BU510" s="1058"/>
      <c r="BV510" s="1058"/>
      <c r="BW510" s="1058"/>
      <c r="BX510" s="1058"/>
      <c r="BY510" s="1058"/>
      <c r="BZ510" s="1058"/>
      <c r="CA510" s="1058"/>
      <c r="CB510" s="1058"/>
      <c r="CC510" s="1058"/>
      <c r="CD510" s="1058"/>
      <c r="CE510" s="1058"/>
      <c r="CF510" s="1058"/>
      <c r="CG510" s="1058"/>
      <c r="CH510" s="1058"/>
      <c r="CI510" s="1058"/>
      <c r="CJ510" s="1058"/>
      <c r="CK510" s="1058"/>
      <c r="CL510" s="1058"/>
      <c r="CM510" s="1058"/>
      <c r="CN510" s="1058"/>
      <c r="CO510" s="1058"/>
      <c r="CP510" s="1058"/>
      <c r="CQ510" s="1058"/>
      <c r="CR510" s="1058"/>
      <c r="CS510" s="1058"/>
      <c r="CT510" s="1058"/>
      <c r="CU510" s="1058"/>
      <c r="CV510" s="1058"/>
      <c r="CW510" s="1058"/>
      <c r="CX510" s="1058"/>
      <c r="CY510" s="1058"/>
      <c r="CZ510" s="1058"/>
      <c r="DA510" s="1058"/>
      <c r="DB510" s="1058"/>
      <c r="DC510" s="1058"/>
      <c r="DD510" s="1058"/>
      <c r="DE510" s="1058"/>
      <c r="DF510" s="1058"/>
      <c r="DG510" s="1058"/>
      <c r="DH510" s="1058"/>
      <c r="DI510" s="1058"/>
      <c r="DJ510" s="1058"/>
      <c r="DK510" s="1058"/>
      <c r="DL510" s="1058"/>
      <c r="DM510" s="1058"/>
      <c r="DN510" s="1058"/>
      <c r="DO510" s="1058"/>
      <c r="DP510" s="1058"/>
      <c r="DQ510" s="1058"/>
      <c r="DR510" s="1058"/>
      <c r="DS510" s="1058"/>
      <c r="DT510" s="1058"/>
      <c r="DU510" s="1058"/>
      <c r="DV510" s="1058"/>
      <c r="DW510" s="1058"/>
      <c r="DX510" s="1058"/>
      <c r="DY510" s="1058"/>
      <c r="DZ510" s="1058"/>
      <c r="EA510" s="1058"/>
      <c r="EB510" s="1058"/>
      <c r="EC510" s="1058"/>
      <c r="ED510" s="1058"/>
      <c r="EE510" s="1058"/>
      <c r="EF510" s="1058"/>
      <c r="EG510" s="1058"/>
      <c r="EH510" s="1058"/>
      <c r="EI510" s="1058"/>
      <c r="EJ510" s="1058"/>
      <c r="EK510" s="1058"/>
      <c r="EL510" s="1058"/>
      <c r="EM510" s="1058"/>
      <c r="EN510" s="1058"/>
      <c r="EO510" s="1058"/>
      <c r="EP510" s="1058"/>
      <c r="EQ510" s="1058"/>
      <c r="ER510" s="1058"/>
      <c r="ES510" s="1058"/>
      <c r="ET510" s="1058"/>
      <c r="EU510" s="1058"/>
      <c r="EV510" s="1058"/>
      <c r="EW510" s="1058"/>
      <c r="EX510" s="1058"/>
      <c r="EY510" s="1058"/>
      <c r="EZ510" s="1058"/>
      <c r="FA510" s="1058"/>
      <c r="FB510" s="1058"/>
      <c r="FC510" s="1058"/>
      <c r="FD510" s="1058"/>
      <c r="FE510" s="1058"/>
      <c r="FF510" s="1058"/>
      <c r="FG510" s="1058"/>
      <c r="FH510" s="1058"/>
      <c r="FI510" s="1058"/>
      <c r="FJ510" s="1058"/>
      <c r="FK510" s="1058"/>
      <c r="FL510" s="1058"/>
      <c r="FM510" s="1058"/>
      <c r="FN510" s="1058"/>
      <c r="FO510" s="1058"/>
      <c r="FP510" s="1058"/>
      <c r="FQ510" s="1058"/>
      <c r="FR510" s="1058"/>
      <c r="FS510" s="1058"/>
      <c r="FT510" s="1058"/>
      <c r="FU510" s="1058"/>
      <c r="FV510" s="1058"/>
      <c r="FW510" s="1058"/>
      <c r="FX510" s="1058"/>
      <c r="FY510" s="1058"/>
      <c r="FZ510" s="1058"/>
      <c r="GA510" s="1058"/>
      <c r="GB510" s="1058"/>
      <c r="GC510" s="1058"/>
      <c r="GD510" s="1058"/>
      <c r="GE510" s="1058"/>
      <c r="GF510" s="1058"/>
      <c r="GG510" s="1058"/>
      <c r="GH510" s="1058"/>
      <c r="GI510" s="1058"/>
      <c r="GJ510" s="1058"/>
      <c r="GK510" s="1058"/>
      <c r="GL510" s="1058"/>
      <c r="GM510" s="1058"/>
      <c r="GN510" s="1058"/>
      <c r="GO510" s="1058"/>
      <c r="GP510" s="1058"/>
      <c r="GQ510" s="1058"/>
      <c r="GR510" s="1058"/>
      <c r="GS510" s="1058"/>
      <c r="GT510" s="1058"/>
      <c r="GU510" s="1058"/>
      <c r="GV510" s="1058"/>
      <c r="GW510" s="1058"/>
      <c r="GX510" s="1058"/>
      <c r="GY510" s="1058"/>
      <c r="GZ510" s="1058"/>
      <c r="HA510" s="1058"/>
      <c r="HB510" s="1058"/>
      <c r="HC510" s="1058"/>
      <c r="HD510" s="1058"/>
      <c r="HE510" s="1058"/>
      <c r="HF510" s="1058"/>
      <c r="HG510" s="1058"/>
      <c r="HH510" s="1058"/>
      <c r="HI510" s="1058"/>
      <c r="HJ510" s="1058"/>
      <c r="HK510" s="1058"/>
      <c r="HL510" s="1058"/>
      <c r="HM510" s="1058"/>
      <c r="HN510" s="1058"/>
      <c r="HO510" s="1058"/>
      <c r="HP510" s="1058"/>
      <c r="HQ510" s="1058"/>
      <c r="HR510" s="1058"/>
      <c r="HS510" s="1058"/>
      <c r="HT510" s="1058"/>
      <c r="HU510" s="1058"/>
      <c r="HV510" s="1058"/>
      <c r="HW510" s="1058"/>
      <c r="HX510" s="1058"/>
      <c r="HY510" s="1058"/>
      <c r="HZ510" s="1058"/>
      <c r="IA510" s="1058"/>
      <c r="IB510" s="1058"/>
      <c r="IC510" s="1058"/>
      <c r="ID510" s="1058"/>
      <c r="IE510" s="1058"/>
      <c r="IF510" s="1058"/>
      <c r="IG510" s="1058"/>
      <c r="IH510" s="1058"/>
      <c r="II510" s="1058"/>
      <c r="IJ510" s="1058"/>
      <c r="IK510" s="1058"/>
      <c r="IL510" s="1058"/>
      <c r="IM510" s="1058"/>
      <c r="IN510" s="1058"/>
      <c r="IO510" s="1058"/>
      <c r="IP510" s="1058"/>
      <c r="IQ510" s="1058"/>
      <c r="IR510" s="1058"/>
    </row>
    <row r="511" spans="1:252">
      <c r="A511" s="1510"/>
      <c r="B511" s="1511" t="s">
        <v>854</v>
      </c>
      <c r="F511" s="1536"/>
    </row>
    <row r="512" spans="1:252" ht="25.5">
      <c r="A512" s="1513" t="s">
        <v>851</v>
      </c>
      <c r="B512" s="1514" t="s">
        <v>853</v>
      </c>
      <c r="F512" s="1536"/>
    </row>
    <row r="513" spans="1:6" ht="25.5">
      <c r="A513" s="1513" t="s">
        <v>851</v>
      </c>
      <c r="B513" s="1514" t="s">
        <v>852</v>
      </c>
      <c r="F513" s="1536"/>
    </row>
    <row r="514" spans="1:6" ht="25.5">
      <c r="A514" s="1513" t="s">
        <v>851</v>
      </c>
      <c r="B514" s="1514" t="s">
        <v>850</v>
      </c>
      <c r="F514" s="1536"/>
    </row>
    <row r="515" spans="1:6">
      <c r="F515" s="1536"/>
    </row>
  </sheetData>
  <sheetProtection password="E8D1" sheet="1" objects="1" scenarios="1"/>
  <protectedRanges>
    <protectedRange sqref="E285:E286" name="Obseg5_11_1"/>
    <protectedRange sqref="G334:G336" name="Obseg5_5_1_1_2_1_2"/>
  </protectedRanges>
  <pageMargins left="0.76041666666666663" right="0.32656249999999998" top="0.55312499999999998" bottom="0.98425196850393704" header="0.29062500000000002" footer="0.59055118110236227"/>
  <pageSetup paperSize="257" scale="90" firstPageNumber="23" orientation="portrait" useFirstPageNumber="1" r:id="rId1"/>
  <headerFooter alignWithMargins="0">
    <oddFooter>&amp;L     
         &amp;"Arial Narrow,Navadno"&amp;8projektantski popis s predizmerami&amp;C&amp;8&amp;A &amp;R&amp;8&amp;P/&amp;N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R540"/>
  <sheetViews>
    <sheetView view="pageBreakPreview" zoomScale="120" zoomScaleNormal="110" zoomScaleSheetLayoutView="120" workbookViewId="0">
      <selection activeCell="B23" sqref="B23"/>
    </sheetView>
  </sheetViews>
  <sheetFormatPr defaultColWidth="8.85546875" defaultRowHeight="12.75"/>
  <cols>
    <col min="1" max="1" width="5.85546875" style="1059" customWidth="1"/>
    <col min="2" max="2" width="45.7109375" style="1059" customWidth="1"/>
    <col min="3" max="3" width="2.85546875" style="1059" customWidth="1"/>
    <col min="4" max="4" width="4.140625" style="1158" customWidth="1"/>
    <col min="5" max="5" width="5.7109375" style="1641" customWidth="1"/>
    <col min="6" max="6" width="12.85546875" style="1512" customWidth="1"/>
    <col min="7" max="7" width="12.85546875" style="1059" customWidth="1"/>
    <col min="8" max="8" width="12.42578125" style="1059" customWidth="1"/>
    <col min="9" max="16384" width="8.85546875" style="1059"/>
  </cols>
  <sheetData>
    <row r="1" spans="1:252" s="1542" customFormat="1">
      <c r="A1" s="1616" t="s">
        <v>2141</v>
      </c>
      <c r="B1" s="1617"/>
      <c r="C1" s="1617"/>
      <c r="D1" s="1618"/>
      <c r="E1" s="1619"/>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620" t="s">
        <v>1353</v>
      </c>
      <c r="B2" s="1621"/>
      <c r="C2" s="1617"/>
      <c r="D2" s="1618"/>
      <c r="E2" s="1619"/>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620" t="s">
        <v>1352</v>
      </c>
      <c r="B3" s="1621"/>
      <c r="C3" s="1616" t="s">
        <v>1351</v>
      </c>
      <c r="D3" s="1618"/>
      <c r="E3" s="1619"/>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15" customHeight="1">
      <c r="A4" s="1062"/>
      <c r="B4" s="1063"/>
      <c r="C4" s="1064"/>
      <c r="D4" s="1065"/>
      <c r="E4" s="1622"/>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623"/>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75">
      <c r="A6" s="1069" t="s">
        <v>1350</v>
      </c>
      <c r="B6" s="1070" t="s">
        <v>1349</v>
      </c>
      <c r="C6" s="1067"/>
      <c r="D6" s="1068"/>
      <c r="E6" s="1623"/>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623"/>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75">
      <c r="A8" s="1069"/>
      <c r="B8" s="1071" t="s">
        <v>1348</v>
      </c>
      <c r="C8" s="1067"/>
      <c r="D8" s="1068"/>
      <c r="E8" s="1623"/>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75">
      <c r="A9" s="1069"/>
      <c r="B9" s="1071"/>
      <c r="C9" s="1067"/>
      <c r="D9" s="1068"/>
      <c r="E9" s="1623"/>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75">
      <c r="A10" s="1069"/>
      <c r="B10" s="1072" t="s">
        <v>1946</v>
      </c>
      <c r="C10" s="1067"/>
      <c r="D10" s="1068"/>
      <c r="E10" s="1623"/>
      <c r="F10" s="1057"/>
      <c r="G10" s="1101"/>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75">
      <c r="A11" s="1069"/>
      <c r="B11" s="1071"/>
      <c r="C11" s="1067"/>
      <c r="D11" s="1068"/>
      <c r="E11" s="1623"/>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6.5">
      <c r="A12" s="1079" t="s">
        <v>1291</v>
      </c>
      <c r="B12" s="1080" t="s">
        <v>236</v>
      </c>
      <c r="C12" s="1067"/>
      <c r="D12" s="1068"/>
      <c r="E12" s="1623"/>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623"/>
      <c r="F13" s="1057"/>
      <c r="G13" s="1084">
        <f>+G129</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623"/>
      <c r="F14" s="1057"/>
      <c r="G14" s="1084">
        <f>+G203</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624"/>
      <c r="F15" s="1093"/>
      <c r="G15" s="1094">
        <f>+G248</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625"/>
      <c r="F16" s="1057"/>
      <c r="G16" s="1101">
        <f>SUM(G13:G15)</f>
        <v>0</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625"/>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6.5">
      <c r="A18" s="1079" t="s">
        <v>1346</v>
      </c>
      <c r="B18" s="1080" t="s">
        <v>1345</v>
      </c>
      <c r="C18" s="1067"/>
      <c r="D18" s="1068"/>
      <c r="E18" s="1623"/>
      <c r="F18" s="1057"/>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3" t="s">
        <v>1290</v>
      </c>
      <c r="B19" s="1318" t="s">
        <v>1344</v>
      </c>
      <c r="C19" s="640"/>
      <c r="D19" s="639"/>
      <c r="E19" s="508"/>
      <c r="F19" s="1057"/>
      <c r="G19" s="1084">
        <f>+G257</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89" t="s">
        <v>1001</v>
      </c>
      <c r="B20" s="1105" t="s">
        <v>1343</v>
      </c>
      <c r="C20" s="700"/>
      <c r="D20" s="699"/>
      <c r="E20" s="1626"/>
      <c r="F20" s="1093"/>
      <c r="G20" s="1094">
        <f>+G258</f>
        <v>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508"/>
      <c r="F21" s="1057"/>
      <c r="G21" s="1101">
        <f>SUM(G18:G20)</f>
        <v>0</v>
      </c>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097"/>
      <c r="B22" s="1107"/>
      <c r="C22" s="640"/>
      <c r="D22" s="639"/>
      <c r="E22" s="508"/>
      <c r="F22" s="1057"/>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c r="A23" s="1109" t="s">
        <v>1342</v>
      </c>
      <c r="B23" s="1110" t="s">
        <v>1341</v>
      </c>
      <c r="C23" s="640"/>
      <c r="D23" s="639"/>
      <c r="E23" s="508"/>
      <c r="F23" s="1057"/>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75">
      <c r="A24" s="1111" t="s">
        <v>1340</v>
      </c>
      <c r="B24" s="1112" t="s">
        <v>1337</v>
      </c>
      <c r="C24" s="1113"/>
      <c r="D24" s="1114"/>
      <c r="E24" s="1627"/>
      <c r="F24" s="1057"/>
      <c r="G24" s="1084">
        <f>+G336</f>
        <v>0</v>
      </c>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75">
      <c r="A25" s="1111" t="s">
        <v>1338</v>
      </c>
      <c r="B25" s="1112" t="s">
        <v>1335</v>
      </c>
      <c r="C25" s="1113"/>
      <c r="D25" s="1114"/>
      <c r="E25" s="1627"/>
      <c r="F25" s="1057"/>
      <c r="G25" s="1084">
        <f>+G337</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75">
      <c r="A26" s="1116" t="s">
        <v>1336</v>
      </c>
      <c r="B26" s="1117" t="s">
        <v>1333</v>
      </c>
      <c r="C26" s="1118"/>
      <c r="D26" s="1119"/>
      <c r="E26" s="1628"/>
      <c r="F26" s="1093"/>
      <c r="G26" s="1094">
        <f>+G338</f>
        <v>0</v>
      </c>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75">
      <c r="A27" s="1121"/>
      <c r="B27" s="1122" t="s">
        <v>438</v>
      </c>
      <c r="C27" s="1123"/>
      <c r="D27" s="1114"/>
      <c r="E27" s="1629"/>
      <c r="F27" s="1057"/>
      <c r="G27" s="1101">
        <f>SUM(G24:G26)</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75">
      <c r="A28" s="1121"/>
      <c r="B28" s="1122"/>
      <c r="C28" s="1123"/>
      <c r="D28" s="1114"/>
      <c r="E28" s="1629"/>
      <c r="F28" s="1057"/>
      <c r="G28" s="1101"/>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3.5" thickBot="1">
      <c r="A29" s="1126" t="s">
        <v>1909</v>
      </c>
      <c r="B29" s="1127" t="s">
        <v>860</v>
      </c>
      <c r="C29" s="311"/>
      <c r="D29" s="310"/>
      <c r="E29" s="1630"/>
      <c r="F29" s="1129"/>
      <c r="G29" s="1130">
        <f>+G533</f>
        <v>0</v>
      </c>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6.5" thickTop="1">
      <c r="A30" s="1121"/>
      <c r="B30" s="1122"/>
      <c r="C30" s="1123"/>
      <c r="D30" s="1114"/>
      <c r="E30" s="1629"/>
      <c r="F30" s="1057"/>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5.75">
      <c r="A31" s="1121"/>
      <c r="B31" s="1110" t="s">
        <v>1945</v>
      </c>
      <c r="C31" s="1123"/>
      <c r="D31" s="1114"/>
      <c r="E31" s="1629"/>
      <c r="F31" s="1057"/>
      <c r="G31" s="1101">
        <f>+G16+G21+G27+G29</f>
        <v>0</v>
      </c>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75">
      <c r="A32" s="1121"/>
      <c r="B32" s="1110"/>
      <c r="C32" s="1123"/>
      <c r="D32" s="1114"/>
      <c r="E32" s="1629"/>
      <c r="F32" s="1057"/>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c r="A33" s="1097"/>
      <c r="B33" s="1107"/>
      <c r="C33" s="640"/>
      <c r="D33" s="639"/>
      <c r="E33" s="508"/>
      <c r="F33" s="1057"/>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c r="A34" s="1066"/>
      <c r="B34" s="1134" t="s">
        <v>1332</v>
      </c>
      <c r="C34" s="1067"/>
      <c r="D34" s="1068"/>
      <c r="E34" s="1623"/>
      <c r="F34" s="1100"/>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ht="25.5">
      <c r="A35" s="1066"/>
      <c r="B35" s="1135" t="s">
        <v>1331</v>
      </c>
      <c r="C35" s="1067"/>
      <c r="D35" s="1068"/>
      <c r="E35" s="1623"/>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63.75">
      <c r="A36" s="1066"/>
      <c r="B36" s="1135" t="s">
        <v>1330</v>
      </c>
      <c r="C36" s="1067"/>
      <c r="D36" s="1068"/>
      <c r="E36" s="1623"/>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38.25">
      <c r="A37" s="1066"/>
      <c r="B37" s="1135" t="s">
        <v>1329</v>
      </c>
      <c r="C37" s="1067"/>
      <c r="D37" s="1068"/>
      <c r="E37" s="1623"/>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51">
      <c r="A38" s="1066"/>
      <c r="B38" s="1135" t="s">
        <v>1328</v>
      </c>
      <c r="C38" s="1067"/>
      <c r="D38" s="1068"/>
      <c r="E38" s="1623"/>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38.25">
      <c r="A39" s="1066"/>
      <c r="B39" s="1135" t="s">
        <v>1327</v>
      </c>
      <c r="C39" s="1067"/>
      <c r="D39" s="1068"/>
      <c r="E39" s="1623"/>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38.25">
      <c r="A40" s="1066"/>
      <c r="B40" s="1134" t="s">
        <v>1326</v>
      </c>
      <c r="C40" s="1067"/>
      <c r="D40" s="1068"/>
      <c r="E40" s="1623"/>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c r="A41" s="1066"/>
      <c r="B41" s="1067"/>
      <c r="C41" s="1067"/>
      <c r="D41" s="1068"/>
      <c r="E41" s="1623"/>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ht="25.5">
      <c r="A42" s="1066"/>
      <c r="B42" s="1137" t="s">
        <v>1325</v>
      </c>
      <c r="C42" s="1067"/>
      <c r="D42" s="1068"/>
      <c r="E42" s="1623"/>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25.5">
      <c r="A43" s="1138" t="s">
        <v>1324</v>
      </c>
      <c r="B43" s="1138" t="s">
        <v>1323</v>
      </c>
      <c r="C43" s="1067"/>
      <c r="D43" s="1068"/>
      <c r="E43" s="1623"/>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1322</v>
      </c>
      <c r="B44" s="1138" t="s">
        <v>1321</v>
      </c>
      <c r="C44" s="1067"/>
      <c r="D44" s="1068"/>
      <c r="E44" s="1623"/>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ht="25.5">
      <c r="A45" s="1138" t="s">
        <v>1320</v>
      </c>
      <c r="B45" s="1138" t="s">
        <v>1319</v>
      </c>
      <c r="C45" s="1067"/>
      <c r="D45" s="1068"/>
      <c r="E45" s="1623"/>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c r="A46" s="1138" t="s">
        <v>1318</v>
      </c>
      <c r="B46" s="1138" t="s">
        <v>1317</v>
      </c>
      <c r="C46" s="1067"/>
      <c r="D46" s="1068"/>
      <c r="E46" s="1623"/>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1316</v>
      </c>
      <c r="B47" s="1138" t="s">
        <v>1315</v>
      </c>
      <c r="C47" s="1067"/>
      <c r="D47" s="1068"/>
      <c r="E47" s="1623"/>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c r="A48" s="1138" t="s">
        <v>1314</v>
      </c>
      <c r="B48" s="1138" t="s">
        <v>1313</v>
      </c>
      <c r="C48" s="1067"/>
      <c r="D48" s="1068"/>
      <c r="E48" s="1623"/>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ht="38.25">
      <c r="A49" s="1138" t="s">
        <v>43</v>
      </c>
      <c r="B49" s="1138" t="s">
        <v>1312</v>
      </c>
      <c r="C49" s="1067"/>
      <c r="D49" s="1068"/>
      <c r="E49" s="1623"/>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ht="25.5">
      <c r="A50" s="1138" t="s">
        <v>1311</v>
      </c>
      <c r="B50" s="1138" t="s">
        <v>1310</v>
      </c>
      <c r="C50" s="1067"/>
      <c r="D50" s="1068"/>
      <c r="E50" s="1623"/>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c r="A51" s="1138" t="s">
        <v>1309</v>
      </c>
      <c r="B51" s="1138" t="s">
        <v>1308</v>
      </c>
      <c r="C51" s="1067"/>
      <c r="D51" s="1068"/>
      <c r="E51" s="1623"/>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ht="25.5">
      <c r="A52" s="1138" t="s">
        <v>1307</v>
      </c>
      <c r="B52" s="1138" t="s">
        <v>1306</v>
      </c>
      <c r="C52" s="1067"/>
      <c r="D52" s="1068"/>
      <c r="E52" s="1623"/>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ht="25.5">
      <c r="A53" s="1138" t="s">
        <v>1305</v>
      </c>
      <c r="B53" s="1138" t="s">
        <v>1304</v>
      </c>
      <c r="C53" s="1067"/>
      <c r="D53" s="1068"/>
      <c r="E53" s="1623"/>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c r="A54" s="1138" t="s">
        <v>1303</v>
      </c>
      <c r="B54" s="1138" t="s">
        <v>1302</v>
      </c>
      <c r="C54" s="1067"/>
      <c r="D54" s="1068"/>
      <c r="E54" s="1623"/>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1301</v>
      </c>
      <c r="B55" s="1138" t="s">
        <v>1300</v>
      </c>
      <c r="C55" s="1067"/>
      <c r="D55" s="1068"/>
      <c r="E55" s="1623"/>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138" t="s">
        <v>1299</v>
      </c>
      <c r="B56" s="1138" t="s">
        <v>1298</v>
      </c>
      <c r="C56" s="1067"/>
      <c r="D56" s="1068"/>
      <c r="E56" s="1623"/>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138" t="s">
        <v>1297</v>
      </c>
      <c r="B57" s="1138" t="s">
        <v>1296</v>
      </c>
      <c r="C57" s="1067"/>
      <c r="D57" s="1068"/>
      <c r="E57" s="1623"/>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ht="25.5">
      <c r="A58" s="1138" t="s">
        <v>1295</v>
      </c>
      <c r="B58" s="1138" t="s">
        <v>1294</v>
      </c>
      <c r="C58" s="1067"/>
      <c r="D58" s="1068"/>
      <c r="E58" s="1623"/>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c r="A59" s="1138" t="s">
        <v>1293</v>
      </c>
      <c r="B59" s="1138" t="s">
        <v>1292</v>
      </c>
      <c r="C59" s="1067"/>
      <c r="D59" s="1068"/>
      <c r="E59" s="1623"/>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097"/>
      <c r="B60" s="1107"/>
      <c r="C60" s="640"/>
      <c r="D60" s="639"/>
      <c r="E60" s="508"/>
      <c r="F60" s="1057"/>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066"/>
      <c r="B61" s="1067"/>
      <c r="C61" s="1067"/>
      <c r="D61" s="1068"/>
      <c r="E61" s="1623"/>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ht="15.75">
      <c r="A62" s="1139" t="s">
        <v>1291</v>
      </c>
      <c r="B62" s="1140" t="s">
        <v>236</v>
      </c>
      <c r="C62" s="1067"/>
      <c r="D62" s="1068"/>
      <c r="E62" s="1623"/>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c r="A63" s="1066"/>
      <c r="B63" s="1067"/>
      <c r="C63" s="1067"/>
      <c r="D63" s="1068"/>
      <c r="E63" s="1623"/>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141" t="s">
        <v>1290</v>
      </c>
      <c r="B64" s="1142" t="s">
        <v>1289</v>
      </c>
      <c r="C64" s="1067"/>
      <c r="D64" s="1068"/>
      <c r="E64" s="1623"/>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143"/>
      <c r="B65" s="1144"/>
      <c r="C65" s="1145"/>
      <c r="D65" s="1146"/>
      <c r="E65" s="1631"/>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149"/>
      <c r="B66" s="1182"/>
      <c r="C66" s="1150"/>
      <c r="D66" s="1149"/>
      <c r="E66" s="1632"/>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ht="25.5">
      <c r="A67" s="1186" t="s">
        <v>18</v>
      </c>
      <c r="B67" s="1187" t="s">
        <v>1070</v>
      </c>
      <c r="C67" s="1188"/>
      <c r="D67" s="1189" t="s">
        <v>856</v>
      </c>
      <c r="E67" s="1633">
        <v>1</v>
      </c>
      <c r="F67" s="779"/>
      <c r="G67" s="1084">
        <f>+E67*F67</f>
        <v>0</v>
      </c>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c r="A68" s="1191"/>
      <c r="B68" s="1192" t="s">
        <v>1069</v>
      </c>
      <c r="C68" s="1188"/>
      <c r="D68" s="1149"/>
      <c r="E68" s="1632"/>
      <c r="F68" s="1515"/>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191"/>
      <c r="B69" s="1192" t="s">
        <v>1068</v>
      </c>
      <c r="C69" s="1188"/>
      <c r="D69" s="1193"/>
      <c r="E69" s="1634"/>
      <c r="F69" s="1515"/>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91"/>
      <c r="B70" s="1192" t="s">
        <v>1067</v>
      </c>
      <c r="C70" s="1188"/>
      <c r="D70" s="1193"/>
      <c r="E70" s="1634"/>
      <c r="F70" s="1515"/>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91"/>
      <c r="B71" s="1194" t="s">
        <v>1066</v>
      </c>
      <c r="C71" s="1188"/>
      <c r="D71" s="1193"/>
      <c r="E71" s="1635"/>
      <c r="F71" s="1515"/>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91"/>
      <c r="B72" s="1192" t="s">
        <v>1065</v>
      </c>
      <c r="C72" s="1188"/>
      <c r="D72" s="1193"/>
      <c r="E72" s="1635"/>
      <c r="F72" s="1515"/>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ht="25.5">
      <c r="A73" s="1191"/>
      <c r="B73" s="1187" t="s">
        <v>1064</v>
      </c>
      <c r="C73" s="1188"/>
      <c r="D73" s="1193"/>
      <c r="E73" s="1635"/>
      <c r="F73" s="1515"/>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c r="A74" s="1196"/>
      <c r="B74" s="1197" t="s">
        <v>1063</v>
      </c>
      <c r="C74" s="1198"/>
      <c r="D74" s="1199"/>
      <c r="E74" s="1636"/>
      <c r="F74" s="1515"/>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96"/>
      <c r="B75" s="1197" t="s">
        <v>1062</v>
      </c>
      <c r="C75" s="1198"/>
      <c r="D75" s="1199"/>
      <c r="E75" s="1636"/>
      <c r="F75" s="1515"/>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196"/>
      <c r="B76" s="1200" t="s">
        <v>1061</v>
      </c>
      <c r="C76" s="1198"/>
      <c r="D76" s="1199"/>
      <c r="E76" s="1636"/>
      <c r="F76" s="1515"/>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ht="25.5">
      <c r="A77" s="1196"/>
      <c r="B77" s="1179" t="s">
        <v>1060</v>
      </c>
      <c r="C77" s="1198"/>
      <c r="D77" s="1199"/>
      <c r="E77" s="1636"/>
      <c r="F77" s="1515"/>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c r="A78" s="1196"/>
      <c r="B78" s="1179"/>
      <c r="C78" s="1198"/>
      <c r="D78" s="1199"/>
      <c r="E78" s="1636"/>
      <c r="F78" s="1515"/>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201" t="s">
        <v>41</v>
      </c>
      <c r="B79" s="1202" t="s">
        <v>1059</v>
      </c>
      <c r="C79" s="1202"/>
      <c r="D79" s="1149"/>
      <c r="E79" s="1637"/>
      <c r="F79" s="1515"/>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191"/>
      <c r="B80" s="1203" t="s">
        <v>1035</v>
      </c>
      <c r="C80" s="1203"/>
      <c r="D80" s="1149" t="s">
        <v>62</v>
      </c>
      <c r="E80" s="1632">
        <v>1</v>
      </c>
      <c r="F80" s="779"/>
      <c r="G80" s="1084">
        <f>+E80*F80</f>
        <v>0</v>
      </c>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91"/>
      <c r="B81" s="1203"/>
      <c r="C81" s="1203"/>
      <c r="D81" s="1149"/>
      <c r="E81" s="1632"/>
      <c r="F81" s="1515"/>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ht="25.5">
      <c r="A82" s="1204" t="s">
        <v>43</v>
      </c>
      <c r="B82" s="1202" t="s">
        <v>1058</v>
      </c>
      <c r="C82" s="1202"/>
      <c r="D82" s="1195"/>
      <c r="E82" s="1632"/>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c r="A83" s="1204"/>
      <c r="B83" s="1203" t="s">
        <v>1035</v>
      </c>
      <c r="C83" s="1203"/>
      <c r="D83" s="1149" t="s">
        <v>62</v>
      </c>
      <c r="E83" s="1632">
        <v>2</v>
      </c>
      <c r="F83" s="779"/>
      <c r="G83" s="1084">
        <f>+E83*F83</f>
        <v>0</v>
      </c>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204"/>
      <c r="B84" s="1203"/>
      <c r="C84" s="1203"/>
      <c r="D84" s="1149"/>
      <c r="E84" s="1632"/>
      <c r="F84" s="1515"/>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ht="38.25">
      <c r="A85" s="1204" t="s">
        <v>44</v>
      </c>
      <c r="B85" s="1205" t="s">
        <v>1057</v>
      </c>
      <c r="C85" s="1198"/>
      <c r="D85" s="1199"/>
      <c r="E85" s="1638"/>
      <c r="F85" s="1516"/>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c r="A86" s="1154" t="s">
        <v>234</v>
      </c>
      <c r="B86" s="1205" t="s">
        <v>1056</v>
      </c>
      <c r="C86" s="1198"/>
      <c r="D86" s="1199"/>
      <c r="E86" s="1638"/>
      <c r="F86" s="1516"/>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77"/>
      <c r="B87" s="1205" t="s">
        <v>1055</v>
      </c>
      <c r="C87" s="1198"/>
      <c r="D87" s="1199" t="s">
        <v>62</v>
      </c>
      <c r="E87" s="1638">
        <v>1</v>
      </c>
      <c r="F87" s="779"/>
      <c r="G87" s="1084">
        <f>+E87*F87</f>
        <v>0</v>
      </c>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77"/>
      <c r="B88" s="1205"/>
      <c r="C88" s="1198"/>
      <c r="D88" s="1199"/>
      <c r="E88" s="1638"/>
      <c r="F88" s="1516"/>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ht="25.5">
      <c r="A89" s="1213" t="s">
        <v>46</v>
      </c>
      <c r="B89" s="1148" t="s">
        <v>1049</v>
      </c>
      <c r="C89" s="1214"/>
      <c r="D89" s="1153" t="s">
        <v>62</v>
      </c>
      <c r="E89" s="1639">
        <v>1</v>
      </c>
      <c r="F89" s="780"/>
      <c r="G89" s="1216">
        <f>+E89*F89</f>
        <v>0</v>
      </c>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c r="A90" s="1213"/>
      <c r="B90" s="1217" t="s">
        <v>1048</v>
      </c>
      <c r="C90" s="1214"/>
      <c r="D90" s="1215"/>
      <c r="E90" s="1640"/>
      <c r="F90" s="622"/>
      <c r="G90" s="1084"/>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c r="A91" s="1213"/>
      <c r="B91" s="1217" t="s">
        <v>1047</v>
      </c>
      <c r="C91" s="1214"/>
      <c r="D91" s="1215"/>
      <c r="E91" s="1640"/>
      <c r="F91" s="622"/>
      <c r="G91" s="1084"/>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3"/>
      <c r="B92" s="1217" t="s">
        <v>1046</v>
      </c>
      <c r="C92" s="1214"/>
      <c r="D92" s="1215"/>
      <c r="E92" s="1640"/>
      <c r="F92" s="622"/>
      <c r="G92" s="1084"/>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ht="51">
      <c r="A93" s="1213"/>
      <c r="B93" s="1148" t="s">
        <v>1045</v>
      </c>
      <c r="C93" s="1214"/>
      <c r="D93" s="1215"/>
      <c r="E93" s="1640"/>
      <c r="F93" s="622"/>
      <c r="G93" s="1084"/>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213"/>
      <c r="B94" s="1217" t="s">
        <v>1044</v>
      </c>
      <c r="C94" s="1214"/>
      <c r="D94" s="1215"/>
      <c r="E94" s="1640"/>
      <c r="F94" s="622"/>
      <c r="G94" s="1084"/>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ht="25.5">
      <c r="A95" s="1213"/>
      <c r="B95" s="1148" t="s">
        <v>1043</v>
      </c>
      <c r="C95" s="1214"/>
      <c r="F95" s="622"/>
      <c r="G95" s="1084"/>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177"/>
      <c r="B96" s="1205"/>
      <c r="C96" s="1198"/>
      <c r="D96" s="1199"/>
      <c r="E96" s="1638"/>
      <c r="F96" s="250"/>
      <c r="G96" s="1216"/>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38.25">
      <c r="A97" s="1147" t="s">
        <v>47</v>
      </c>
      <c r="B97" s="1145" t="s">
        <v>1042</v>
      </c>
      <c r="C97" s="1145"/>
      <c r="D97" s="1199" t="s">
        <v>62</v>
      </c>
      <c r="E97" s="1627">
        <v>1</v>
      </c>
      <c r="F97" s="779"/>
      <c r="G97" s="1084">
        <f>+E97*F97</f>
        <v>0</v>
      </c>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149"/>
      <c r="B98" s="1182"/>
      <c r="C98" s="1150"/>
      <c r="D98" s="1149"/>
      <c r="E98" s="1632"/>
      <c r="F98" s="1515"/>
      <c r="G98" s="1058"/>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ht="51">
      <c r="A99" s="1201" t="s">
        <v>48</v>
      </c>
      <c r="B99" s="1152" t="s">
        <v>1041</v>
      </c>
      <c r="C99" s="1183"/>
      <c r="D99" s="1184"/>
      <c r="E99" s="1642"/>
      <c r="F99" s="1515"/>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ht="63.75">
      <c r="A100" s="1218"/>
      <c r="B100" s="1152" t="s">
        <v>1040</v>
      </c>
      <c r="C100" s="1183"/>
      <c r="D100" s="1184"/>
      <c r="E100" s="1642"/>
      <c r="F100" s="1515"/>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A101" s="1218"/>
      <c r="B101" s="1152" t="s">
        <v>1039</v>
      </c>
      <c r="C101" s="1183"/>
      <c r="D101" s="1184"/>
      <c r="E101" s="1642"/>
      <c r="F101" s="1515"/>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A102" s="1218"/>
      <c r="B102" s="1152" t="s">
        <v>1035</v>
      </c>
      <c r="C102" s="1183"/>
      <c r="D102" s="1185" t="s">
        <v>62</v>
      </c>
      <c r="E102" s="1642">
        <v>1</v>
      </c>
      <c r="F102" s="779"/>
      <c r="G102" s="1084">
        <f>+E102*F102</f>
        <v>0</v>
      </c>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c r="A103" s="1218"/>
      <c r="B103" s="1152"/>
      <c r="C103" s="1183"/>
      <c r="D103" s="1185"/>
      <c r="E103" s="1642"/>
      <c r="F103" s="1515"/>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ht="38.25">
      <c r="A104" s="1201" t="s">
        <v>50</v>
      </c>
      <c r="B104" s="1148" t="s">
        <v>1038</v>
      </c>
      <c r="C104" s="1183"/>
      <c r="D104" s="1184"/>
      <c r="E104" s="1643"/>
      <c r="F104" s="1515"/>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c r="A105" s="1201"/>
      <c r="B105" s="1152" t="s">
        <v>1035</v>
      </c>
      <c r="C105" s="1183"/>
      <c r="D105" s="1185" t="s">
        <v>62</v>
      </c>
      <c r="E105" s="1642">
        <v>1</v>
      </c>
      <c r="F105" s="779"/>
      <c r="G105" s="1084">
        <f>+E105*F105</f>
        <v>0</v>
      </c>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18"/>
      <c r="B106" s="1152"/>
      <c r="C106" s="1183"/>
      <c r="D106" s="1185"/>
      <c r="E106" s="1642"/>
      <c r="F106" s="1515"/>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242" t="s">
        <v>77</v>
      </c>
      <c r="B107" s="1179" t="s">
        <v>946</v>
      </c>
      <c r="C107" s="1198"/>
      <c r="D107" s="1199"/>
      <c r="E107" s="1644"/>
      <c r="F107" s="1515"/>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199"/>
      <c r="B108" s="1179" t="s">
        <v>945</v>
      </c>
      <c r="C108" s="1198"/>
      <c r="D108" s="1199"/>
      <c r="E108" s="1644"/>
      <c r="F108" s="1515"/>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199"/>
      <c r="B109" s="1179" t="s">
        <v>944</v>
      </c>
      <c r="C109" s="1198"/>
      <c r="D109" s="1199" t="s">
        <v>42</v>
      </c>
      <c r="E109" s="1631">
        <v>67</v>
      </c>
      <c r="F109" s="782"/>
      <c r="G109" s="1241">
        <f>F109*E109</f>
        <v>0</v>
      </c>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99"/>
      <c r="B110" s="1179"/>
      <c r="C110" s="1198"/>
      <c r="D110" s="1199"/>
      <c r="E110" s="1631"/>
      <c r="F110" s="1515"/>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ht="25.5">
      <c r="A111" s="1242" t="s">
        <v>78</v>
      </c>
      <c r="B111" s="1145" t="s">
        <v>1025</v>
      </c>
      <c r="C111" s="1198"/>
      <c r="D111" s="1243" t="s">
        <v>62</v>
      </c>
      <c r="E111" s="1627">
        <v>2</v>
      </c>
      <c r="F111" s="782"/>
      <c r="G111" s="1241">
        <f>F111*E111</f>
        <v>0</v>
      </c>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146"/>
      <c r="B112" s="1145"/>
      <c r="C112" s="1198"/>
      <c r="D112" s="1243"/>
      <c r="E112" s="1627"/>
      <c r="F112" s="1515"/>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244" t="s">
        <v>79</v>
      </c>
      <c r="B113" s="1145" t="s">
        <v>1024</v>
      </c>
      <c r="C113" s="1198"/>
      <c r="D113" s="1243"/>
      <c r="E113" s="1627"/>
      <c r="F113" s="1515"/>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244"/>
      <c r="B114" s="1145" t="s">
        <v>1023</v>
      </c>
      <c r="C114" s="1198"/>
      <c r="D114" s="1243" t="s">
        <v>62</v>
      </c>
      <c r="E114" s="1627">
        <v>1</v>
      </c>
      <c r="F114" s="782"/>
      <c r="G114" s="1241">
        <f>F114*E114</f>
        <v>0</v>
      </c>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245"/>
      <c r="B115" s="1246"/>
      <c r="C115" s="640"/>
      <c r="D115" s="1193"/>
      <c r="E115" s="1645"/>
      <c r="F115" s="1515"/>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244" t="s">
        <v>1022</v>
      </c>
      <c r="B116" s="1179" t="s">
        <v>1021</v>
      </c>
      <c r="C116" s="640"/>
      <c r="D116" s="1185" t="s">
        <v>856</v>
      </c>
      <c r="E116" s="1646">
        <v>1</v>
      </c>
      <c r="F116" s="782"/>
      <c r="G116" s="1241">
        <f>F116*E116</f>
        <v>0</v>
      </c>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249"/>
      <c r="B117" s="1233"/>
      <c r="C117" s="1183"/>
      <c r="D117" s="1185"/>
      <c r="E117" s="1646"/>
      <c r="F117" s="1515"/>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ht="38.25">
      <c r="A118" s="1248" t="s">
        <v>1016</v>
      </c>
      <c r="B118" s="1233" t="s">
        <v>1015</v>
      </c>
      <c r="C118" s="1183"/>
      <c r="D118" s="1185" t="s">
        <v>856</v>
      </c>
      <c r="E118" s="1646">
        <v>1</v>
      </c>
      <c r="F118" s="782"/>
      <c r="G118" s="1241">
        <f>F118*E118</f>
        <v>0</v>
      </c>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c r="A119" s="1248"/>
      <c r="B119" s="1233"/>
      <c r="C119" s="1183"/>
      <c r="D119" s="1214"/>
      <c r="E119" s="1646"/>
      <c r="F119" s="1515"/>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250" t="s">
        <v>1014</v>
      </c>
      <c r="B120" s="1152" t="s">
        <v>1013</v>
      </c>
      <c r="C120" s="1198"/>
      <c r="D120" s="1199" t="s">
        <v>856</v>
      </c>
      <c r="E120" s="1627">
        <v>1</v>
      </c>
      <c r="F120" s="781"/>
      <c r="G120" s="1230">
        <f>F120*E120</f>
        <v>0</v>
      </c>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147"/>
      <c r="B121" s="1203"/>
      <c r="C121" s="1198"/>
      <c r="D121" s="1199"/>
      <c r="E121" s="1627"/>
      <c r="F121" s="1515"/>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250" t="s">
        <v>1012</v>
      </c>
      <c r="B122" s="1251" t="s">
        <v>1011</v>
      </c>
      <c r="C122" s="1245"/>
      <c r="D122" s="1245" t="s">
        <v>1004</v>
      </c>
      <c r="E122" s="1647">
        <v>1</v>
      </c>
      <c r="F122" s="781"/>
      <c r="G122" s="1230">
        <f>F122*E122</f>
        <v>0</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ht="25.5">
      <c r="A123" s="1252"/>
      <c r="B123" s="1253" t="s">
        <v>1010</v>
      </c>
      <c r="C123" s="1245"/>
      <c r="D123" s="1254"/>
      <c r="E123" s="1648"/>
      <c r="F123" s="1515"/>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52"/>
      <c r="B124" s="1253" t="s">
        <v>1009</v>
      </c>
      <c r="C124" s="1245"/>
      <c r="D124" s="1223"/>
      <c r="E124" s="1648"/>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40"/>
      <c r="B125" s="1251"/>
      <c r="C125" s="1245"/>
      <c r="D125" s="1223"/>
      <c r="E125" s="1648"/>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250" t="s">
        <v>204</v>
      </c>
      <c r="B126" s="1251" t="s">
        <v>1008</v>
      </c>
      <c r="C126" s="1256"/>
      <c r="D126" s="1245" t="s">
        <v>1004</v>
      </c>
      <c r="E126" s="1647">
        <v>1</v>
      </c>
      <c r="F126" s="781"/>
      <c r="G126" s="1230">
        <f>F126*E126</f>
        <v>0</v>
      </c>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ht="25.5">
      <c r="A127" s="1257"/>
      <c r="B127" s="1253" t="s">
        <v>1007</v>
      </c>
      <c r="C127" s="1256"/>
      <c r="D127" s="1245"/>
      <c r="E127" s="1649"/>
      <c r="F127" s="1515"/>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258"/>
      <c r="B128" s="1259"/>
      <c r="C128" s="700"/>
      <c r="D128" s="1260"/>
      <c r="E128" s="1650"/>
      <c r="F128" s="1519"/>
      <c r="G128" s="1175"/>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191"/>
      <c r="B129" s="1197" t="s">
        <v>1002</v>
      </c>
      <c r="C129" s="1188"/>
      <c r="D129" s="1150"/>
      <c r="E129" s="1632"/>
      <c r="F129" s="1515"/>
      <c r="G129" s="1230">
        <f>SUM(G66:G128)</f>
        <v>0</v>
      </c>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91"/>
      <c r="B130" s="1197"/>
      <c r="C130" s="1188"/>
      <c r="D130" s="1150"/>
      <c r="E130" s="1632"/>
      <c r="F130" s="1515"/>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91"/>
      <c r="B131" s="1197"/>
      <c r="C131" s="1188"/>
      <c r="D131" s="1150"/>
      <c r="E131" s="1632"/>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91"/>
      <c r="B132" s="1197"/>
      <c r="C132" s="1262"/>
      <c r="D132" s="1184"/>
      <c r="E132" s="1642"/>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263" t="s">
        <v>1001</v>
      </c>
      <c r="B133" s="1187" t="s">
        <v>1000</v>
      </c>
      <c r="C133" s="1262"/>
      <c r="D133" s="1184"/>
      <c r="E133" s="1642"/>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24"/>
      <c r="B134" s="1198"/>
      <c r="C134" s="1198"/>
      <c r="D134" s="1199"/>
      <c r="E134" s="1651"/>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ht="25.5">
      <c r="A135" s="1545" t="s">
        <v>11</v>
      </c>
      <c r="B135" s="1159" t="s">
        <v>999</v>
      </c>
      <c r="C135" s="1227"/>
      <c r="D135" s="1276"/>
      <c r="E135" s="1652"/>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547"/>
      <c r="B136" s="1227" t="s">
        <v>998</v>
      </c>
      <c r="C136" s="1227"/>
      <c r="D136" s="1276"/>
      <c r="E136" s="1653"/>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547"/>
      <c r="B137" s="1227" t="s">
        <v>997</v>
      </c>
      <c r="C137" s="1227"/>
      <c r="D137" s="1276"/>
      <c r="E137" s="1653"/>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547"/>
      <c r="B138" s="1227" t="s">
        <v>996</v>
      </c>
      <c r="C138" s="1227"/>
      <c r="D138" s="1276"/>
      <c r="E138" s="1653"/>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547"/>
      <c r="B139" s="1227" t="s">
        <v>995</v>
      </c>
      <c r="C139" s="1227"/>
      <c r="D139" s="1276"/>
      <c r="E139" s="1653"/>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547"/>
      <c r="B140" s="1198" t="s">
        <v>994</v>
      </c>
      <c r="C140" s="1227"/>
      <c r="D140" s="1276"/>
      <c r="E140" s="1653"/>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547"/>
      <c r="B141" s="1227" t="s">
        <v>993</v>
      </c>
      <c r="C141" s="1227"/>
      <c r="D141" s="1276"/>
      <c r="E141" s="1653"/>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547"/>
      <c r="B142" s="1159" t="s">
        <v>992</v>
      </c>
      <c r="C142" s="1227"/>
      <c r="D142" s="1276"/>
      <c r="E142" s="1653"/>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ht="25.5">
      <c r="A143" s="1547"/>
      <c r="B143" s="1159" t="s">
        <v>991</v>
      </c>
      <c r="C143" s="1227"/>
      <c r="D143" s="1276"/>
      <c r="E143" s="1653"/>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ht="25.5">
      <c r="A144" s="1547"/>
      <c r="B144" s="1179" t="s">
        <v>990</v>
      </c>
      <c r="C144" s="67"/>
      <c r="D144" s="1276"/>
      <c r="E144" s="1653"/>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058"/>
      <c r="B145" s="1227" t="s">
        <v>989</v>
      </c>
      <c r="C145" s="67"/>
      <c r="D145" s="1276"/>
      <c r="E145" s="1653"/>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058"/>
      <c r="B146" s="1227" t="s">
        <v>971</v>
      </c>
      <c r="C146" s="67"/>
      <c r="D146" s="1276"/>
      <c r="E146" s="1653"/>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058"/>
      <c r="B147" s="1227" t="s">
        <v>988</v>
      </c>
      <c r="C147" s="1227"/>
      <c r="D147" s="1276"/>
      <c r="E147" s="1653"/>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058"/>
      <c r="B148" s="1227" t="s">
        <v>987</v>
      </c>
      <c r="C148" s="1227"/>
      <c r="D148" s="1276"/>
      <c r="E148" s="1653"/>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058"/>
      <c r="B149" s="1227"/>
      <c r="C149" s="1227"/>
      <c r="D149" s="1276"/>
      <c r="E149" s="1654"/>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058"/>
      <c r="B150" s="1071" t="s">
        <v>986</v>
      </c>
      <c r="C150" s="1227"/>
      <c r="D150" s="1276"/>
      <c r="E150" s="1654"/>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058"/>
      <c r="B151" s="1227" t="s">
        <v>985</v>
      </c>
      <c r="C151" s="1227"/>
      <c r="D151" s="1212" t="s">
        <v>62</v>
      </c>
      <c r="E151" s="1653">
        <v>5</v>
      </c>
      <c r="F151" s="781"/>
      <c r="G151" s="1230">
        <f>F151*E151</f>
        <v>0</v>
      </c>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058"/>
      <c r="B152" s="1227" t="s">
        <v>1944</v>
      </c>
      <c r="C152" s="1227"/>
      <c r="D152" s="1212" t="s">
        <v>62</v>
      </c>
      <c r="E152" s="1653">
        <v>1</v>
      </c>
      <c r="F152" s="781"/>
      <c r="G152" s="1230">
        <f>F152*E152</f>
        <v>0</v>
      </c>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058"/>
      <c r="B153" s="1227" t="s">
        <v>983</v>
      </c>
      <c r="C153" s="1227"/>
      <c r="D153" s="1212" t="s">
        <v>62</v>
      </c>
      <c r="E153" s="1653">
        <v>6</v>
      </c>
      <c r="F153" s="781"/>
      <c r="G153" s="1230">
        <f>F153*E153</f>
        <v>0</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058"/>
      <c r="B154" s="1227"/>
      <c r="C154" s="1227"/>
      <c r="D154" s="1212"/>
      <c r="E154" s="1653"/>
      <c r="F154" s="1515"/>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058"/>
      <c r="B155" s="1071" t="s">
        <v>982</v>
      </c>
      <c r="C155" s="1227"/>
      <c r="D155" s="1276"/>
      <c r="E155" s="1654"/>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058"/>
      <c r="B156" s="1227" t="s">
        <v>981</v>
      </c>
      <c r="C156" s="1227"/>
      <c r="D156" s="1212" t="s">
        <v>62</v>
      </c>
      <c r="E156" s="1653">
        <v>1</v>
      </c>
      <c r="F156" s="781"/>
      <c r="G156" s="1230">
        <f>F156*E156</f>
        <v>0</v>
      </c>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058"/>
      <c r="B157" s="1227"/>
      <c r="C157" s="1227"/>
      <c r="D157" s="1212"/>
      <c r="E157" s="1653"/>
      <c r="F157" s="1515"/>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058"/>
      <c r="B158" s="1227"/>
      <c r="C158" s="1227"/>
      <c r="D158" s="1212"/>
      <c r="E158" s="1653"/>
      <c r="F158" s="1515"/>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A159" s="1655" t="s">
        <v>980</v>
      </c>
      <c r="B159" s="1183" t="s">
        <v>979</v>
      </c>
      <c r="C159" s="1182"/>
      <c r="D159" s="1218"/>
      <c r="E159" s="1656"/>
      <c r="F159" s="1515"/>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A160" s="1218"/>
      <c r="B160" s="1657" t="s">
        <v>978</v>
      </c>
      <c r="C160" s="1182"/>
      <c r="D160" s="1218"/>
      <c r="E160" s="1656"/>
      <c r="F160" s="1515"/>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A161" s="1219" t="s">
        <v>234</v>
      </c>
      <c r="B161" s="1657" t="s">
        <v>977</v>
      </c>
      <c r="C161" s="1182"/>
      <c r="D161" s="1218"/>
      <c r="E161" s="1656"/>
      <c r="F161" s="1515"/>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219"/>
      <c r="B162" s="1657" t="s">
        <v>976</v>
      </c>
      <c r="C162" s="1182"/>
      <c r="D162" s="1218"/>
      <c r="E162" s="1656"/>
      <c r="F162" s="1515"/>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219" t="s">
        <v>234</v>
      </c>
      <c r="B163" s="1657" t="s">
        <v>975</v>
      </c>
      <c r="C163" s="1182"/>
      <c r="D163" s="1218"/>
      <c r="E163" s="1656"/>
      <c r="F163" s="1515"/>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c r="A164" s="1218"/>
      <c r="B164" s="1657" t="s">
        <v>974</v>
      </c>
      <c r="C164" s="1182"/>
      <c r="D164" s="1218"/>
      <c r="E164" s="1656"/>
      <c r="F164" s="1515"/>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ht="25.5">
      <c r="A165" s="1218"/>
      <c r="B165" s="1657" t="s">
        <v>973</v>
      </c>
      <c r="C165" s="1182"/>
      <c r="D165" s="1218"/>
      <c r="E165" s="1656"/>
      <c r="F165" s="265"/>
      <c r="G165" s="1230"/>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218"/>
      <c r="B166" s="1658" t="s">
        <v>972</v>
      </c>
      <c r="C166" s="1182"/>
      <c r="D166" s="1218"/>
      <c r="E166" s="1656"/>
      <c r="F166" s="1515"/>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218"/>
      <c r="B167" s="1198" t="s">
        <v>971</v>
      </c>
      <c r="C167" s="1182"/>
      <c r="D167" s="1218"/>
      <c r="E167" s="1656"/>
      <c r="F167" s="1515"/>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c r="A168" s="1218"/>
      <c r="B168" s="1198" t="s">
        <v>970</v>
      </c>
      <c r="C168" s="1182"/>
      <c r="D168" s="1218" t="s">
        <v>969</v>
      </c>
      <c r="E168" s="1656">
        <v>2</v>
      </c>
      <c r="F168" s="781"/>
      <c r="G168" s="1230">
        <f>F168*E168</f>
        <v>0</v>
      </c>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c r="A169" s="1058"/>
      <c r="B169" s="1227"/>
      <c r="C169" s="1227"/>
      <c r="D169" s="1212"/>
      <c r="E169" s="1653"/>
      <c r="F169" s="1515"/>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058"/>
      <c r="B170" s="1227"/>
      <c r="C170" s="1227"/>
      <c r="D170" s="1212"/>
      <c r="E170" s="1653"/>
      <c r="F170" s="1515"/>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ht="76.5">
      <c r="A171" s="1204" t="s">
        <v>33</v>
      </c>
      <c r="B171" s="1222" t="s">
        <v>1943</v>
      </c>
      <c r="C171" s="1198"/>
      <c r="D171" s="1206"/>
      <c r="E171" s="1651"/>
      <c r="F171" s="1518"/>
      <c r="G171" s="1266"/>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c r="A172" s="1225"/>
      <c r="B172" s="1203" t="s">
        <v>967</v>
      </c>
      <c r="C172" s="1198"/>
      <c r="D172" s="1206"/>
      <c r="E172" s="1651"/>
      <c r="F172" s="1518"/>
      <c r="G172" s="1266"/>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c r="A173" s="1225"/>
      <c r="B173" s="1226" t="s">
        <v>966</v>
      </c>
      <c r="C173" s="1198"/>
      <c r="D173" s="1228" t="s">
        <v>216</v>
      </c>
      <c r="E173" s="1659">
        <v>6</v>
      </c>
      <c r="F173" s="781"/>
      <c r="G173" s="1230">
        <f>F173*E173</f>
        <v>0</v>
      </c>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c r="B174" s="1203" t="s">
        <v>965</v>
      </c>
      <c r="C174" s="1198"/>
      <c r="D174" s="1231" t="s">
        <v>216</v>
      </c>
      <c r="E174" s="1659">
        <v>35</v>
      </c>
      <c r="F174" s="781"/>
      <c r="G174" s="1230">
        <f>F174*E174</f>
        <v>0</v>
      </c>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c r="B175" s="1203" t="s">
        <v>964</v>
      </c>
      <c r="C175" s="1198"/>
      <c r="D175" s="1231" t="s">
        <v>216</v>
      </c>
      <c r="E175" s="1660">
        <v>150</v>
      </c>
      <c r="F175" s="781"/>
      <c r="G175" s="1230">
        <f>F175*E175</f>
        <v>0</v>
      </c>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c r="B176" s="1203"/>
      <c r="C176" s="1198"/>
      <c r="D176" s="1231"/>
      <c r="E176" s="1659"/>
      <c r="F176" s="265"/>
      <c r="G176" s="1230"/>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ht="38.25">
      <c r="A177" s="1201" t="s">
        <v>14</v>
      </c>
      <c r="B177" s="1202" t="s">
        <v>963</v>
      </c>
      <c r="C177" s="1202"/>
      <c r="D177" s="1182"/>
      <c r="E177" s="1635"/>
      <c r="F177" s="1515"/>
      <c r="G177" s="1550"/>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c r="A178" s="1201"/>
      <c r="B178" s="1232" t="s">
        <v>962</v>
      </c>
      <c r="C178" s="1232"/>
      <c r="D178" s="1182"/>
      <c r="E178" s="1635"/>
      <c r="F178" s="1515"/>
      <c r="G178" s="1550"/>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ht="25.5">
      <c r="A179" s="1201"/>
      <c r="B179" s="1232" t="s">
        <v>961</v>
      </c>
      <c r="C179" s="1232"/>
      <c r="D179" s="1182"/>
      <c r="E179" s="1635"/>
      <c r="F179" s="1515"/>
      <c r="G179" s="1550"/>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c r="A180" s="1201"/>
      <c r="B180" s="1232" t="s">
        <v>960</v>
      </c>
      <c r="C180" s="1232"/>
      <c r="D180" s="1182"/>
      <c r="E180" s="1635"/>
      <c r="F180" s="1515"/>
      <c r="G180" s="1550"/>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201"/>
      <c r="B181" s="1233" t="s">
        <v>959</v>
      </c>
      <c r="C181" s="1214"/>
      <c r="D181" s="1234" t="s">
        <v>216</v>
      </c>
      <c r="E181" s="1659">
        <v>3</v>
      </c>
      <c r="F181" s="781"/>
      <c r="G181" s="1230">
        <f>F181*E181</f>
        <v>0</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c r="A182" s="1218"/>
      <c r="B182" s="1551" t="s">
        <v>958</v>
      </c>
      <c r="C182" s="1236"/>
      <c r="D182" s="1237" t="s">
        <v>216</v>
      </c>
      <c r="E182" s="1659">
        <v>17</v>
      </c>
      <c r="F182" s="781"/>
      <c r="G182" s="1230">
        <f>F182*E182</f>
        <v>0</v>
      </c>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18"/>
      <c r="B183" s="1551" t="s">
        <v>957</v>
      </c>
      <c r="C183" s="1236"/>
      <c r="D183" s="1237" t="s">
        <v>216</v>
      </c>
      <c r="E183" s="1660">
        <v>35</v>
      </c>
      <c r="F183" s="781"/>
      <c r="G183" s="1230">
        <f>F183*E183</f>
        <v>0</v>
      </c>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18"/>
      <c r="B184" s="1551" t="s">
        <v>956</v>
      </c>
      <c r="C184" s="1236"/>
      <c r="D184" s="1237" t="s">
        <v>216</v>
      </c>
      <c r="E184" s="1660">
        <v>40</v>
      </c>
      <c r="F184" s="781"/>
      <c r="G184" s="1230">
        <f>F184*E184</f>
        <v>0</v>
      </c>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c r="A185" s="1219"/>
      <c r="B185" s="1203"/>
      <c r="C185" s="1182"/>
      <c r="D185" s="1264"/>
      <c r="E185" s="1661"/>
      <c r="F185" s="1516"/>
      <c r="G185" s="1266"/>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c r="A186" s="1242" t="s">
        <v>15</v>
      </c>
      <c r="B186" s="1222" t="s">
        <v>955</v>
      </c>
      <c r="C186" s="1552"/>
      <c r="D186" s="1553"/>
      <c r="E186" s="1656"/>
      <c r="F186" s="1516"/>
      <c r="G186" s="1266"/>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ht="51">
      <c r="A187" s="1204"/>
      <c r="B187" s="1203" t="s">
        <v>1942</v>
      </c>
      <c r="C187" s="1554"/>
      <c r="D187" s="1219"/>
      <c r="E187" s="1656"/>
      <c r="F187" s="1516"/>
      <c r="G187" s="1266"/>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ht="63.75">
      <c r="A188" s="1555"/>
      <c r="B188" s="1203" t="s">
        <v>954</v>
      </c>
      <c r="C188" s="1554"/>
      <c r="D188" s="1219"/>
      <c r="E188" s="1656"/>
      <c r="F188" s="1516"/>
      <c r="G188" s="1266"/>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c r="A189" s="1555"/>
      <c r="B189" s="1203" t="s">
        <v>953</v>
      </c>
      <c r="C189" s="1554"/>
      <c r="D189" s="1219"/>
      <c r="E189" s="1656"/>
      <c r="F189" s="1516"/>
      <c r="G189" s="1266"/>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c r="A190" s="1555"/>
      <c r="B190" s="1203" t="s">
        <v>952</v>
      </c>
      <c r="C190" s="1554"/>
      <c r="D190" s="1219"/>
      <c r="E190" s="1656"/>
      <c r="F190" s="1516"/>
      <c r="G190" s="1266"/>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c r="A191" s="1555"/>
      <c r="B191" s="1182" t="s">
        <v>951</v>
      </c>
      <c r="C191" s="1182"/>
      <c r="D191" s="1556" t="s">
        <v>216</v>
      </c>
      <c r="E191" s="1662">
        <v>20</v>
      </c>
      <c r="F191" s="781"/>
      <c r="G191" s="1230">
        <f>F191*E191</f>
        <v>0</v>
      </c>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555"/>
      <c r="B192" s="1182"/>
      <c r="C192" s="1182"/>
      <c r="D192" s="1556"/>
      <c r="E192" s="1662"/>
      <c r="F192" s="265"/>
      <c r="G192" s="1230"/>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ht="38.25">
      <c r="A193" s="1242" t="s">
        <v>950</v>
      </c>
      <c r="B193" s="1222" t="s">
        <v>949</v>
      </c>
      <c r="C193" s="1182"/>
      <c r="D193" s="1556"/>
      <c r="E193" s="1662"/>
      <c r="F193" s="265"/>
      <c r="G193" s="1230"/>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ht="25.5">
      <c r="A194" s="1204"/>
      <c r="B194" s="1222" t="s">
        <v>948</v>
      </c>
      <c r="C194" s="1182"/>
      <c r="D194" s="1556"/>
      <c r="E194" s="1662"/>
      <c r="F194" s="265"/>
      <c r="G194" s="1230"/>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ht="25.5">
      <c r="A195" s="1555"/>
      <c r="B195" s="1222" t="s">
        <v>947</v>
      </c>
      <c r="C195" s="1182"/>
      <c r="D195" s="1556"/>
      <c r="E195" s="1662"/>
      <c r="F195" s="265"/>
      <c r="G195" s="1230"/>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555"/>
      <c r="B196" s="1557" t="s">
        <v>1941</v>
      </c>
      <c r="C196" s="1182"/>
      <c r="D196" s="1556" t="s">
        <v>216</v>
      </c>
      <c r="E196" s="1662">
        <f>+E191</f>
        <v>20</v>
      </c>
      <c r="F196" s="781"/>
      <c r="G196" s="1230">
        <f>F196*E196</f>
        <v>0</v>
      </c>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558"/>
      <c r="B197" s="1183"/>
      <c r="C197" s="1182"/>
      <c r="D197" s="1556"/>
      <c r="E197" s="1660"/>
      <c r="F197" s="265"/>
      <c r="G197" s="1230"/>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231"/>
      <c r="B198" s="1145"/>
      <c r="C198" s="1145"/>
      <c r="D198" s="1146"/>
      <c r="E198" s="1631"/>
      <c r="F198" s="1515"/>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c r="A199" s="1204" t="s">
        <v>18</v>
      </c>
      <c r="B199" s="1203" t="s">
        <v>946</v>
      </c>
      <c r="C199" s="1182"/>
      <c r="D199" s="1149"/>
      <c r="E199" s="1663"/>
      <c r="F199" s="1515"/>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c r="A200" s="1149"/>
      <c r="B200" s="1203" t="s">
        <v>945</v>
      </c>
      <c r="C200" s="1182"/>
      <c r="D200" s="1149"/>
      <c r="E200" s="1663"/>
      <c r="F200" s="1515"/>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149"/>
      <c r="B201" s="1203" t="s">
        <v>944</v>
      </c>
      <c r="C201" s="1182"/>
      <c r="D201" s="1149" t="s">
        <v>42</v>
      </c>
      <c r="E201" s="1656">
        <v>74</v>
      </c>
      <c r="F201" s="781"/>
      <c r="G201" s="1230">
        <f>F201*E201</f>
        <v>0</v>
      </c>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c r="A202" s="1149"/>
      <c r="B202" s="1203"/>
      <c r="C202" s="1182"/>
      <c r="D202" s="1149"/>
      <c r="E202" s="1656"/>
      <c r="F202" s="1515"/>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c r="A203" s="1066"/>
      <c r="B203" s="1067" t="s">
        <v>908</v>
      </c>
      <c r="C203" s="1067"/>
      <c r="D203" s="1068"/>
      <c r="E203" s="1623"/>
      <c r="F203" s="1515"/>
      <c r="G203" s="205">
        <f>SUM(G143:G202)</f>
        <v>0</v>
      </c>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066"/>
      <c r="B204" s="1067"/>
      <c r="C204" s="1067"/>
      <c r="D204" s="1068"/>
      <c r="E204" s="1623"/>
      <c r="F204" s="1515"/>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c r="A205" s="1066"/>
      <c r="B205" s="1067"/>
      <c r="C205" s="1067"/>
      <c r="D205" s="1068"/>
      <c r="E205" s="1623"/>
      <c r="F205" s="1515"/>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288" t="s">
        <v>907</v>
      </c>
      <c r="B206" s="1289" t="s">
        <v>906</v>
      </c>
      <c r="C206" s="1198"/>
      <c r="D206" s="1243"/>
      <c r="E206" s="1627"/>
      <c r="F206" s="1515"/>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288"/>
      <c r="B207" s="1289"/>
      <c r="C207" s="1198"/>
      <c r="D207" s="1243"/>
      <c r="E207" s="1627"/>
      <c r="F207" s="1515"/>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ht="25.5">
      <c r="A208" s="1147" t="s">
        <v>11</v>
      </c>
      <c r="B208" s="1179" t="s">
        <v>905</v>
      </c>
      <c r="C208" s="1221"/>
      <c r="D208" s="1199"/>
      <c r="E208" s="1651"/>
      <c r="F208" s="1515"/>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177"/>
      <c r="B209" s="1179" t="s">
        <v>904</v>
      </c>
      <c r="C209" s="1221"/>
      <c r="D209" s="1199"/>
      <c r="E209" s="1651"/>
      <c r="F209" s="1515"/>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177"/>
      <c r="B210" s="1179" t="s">
        <v>883</v>
      </c>
      <c r="C210" s="1221"/>
      <c r="D210" s="1199" t="s">
        <v>62</v>
      </c>
      <c r="E210" s="1651">
        <v>1</v>
      </c>
      <c r="F210" s="783"/>
      <c r="G210" s="205">
        <f>+E210*F210</f>
        <v>0</v>
      </c>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177"/>
      <c r="B211" s="1179"/>
      <c r="C211" s="1221"/>
      <c r="D211" s="1199"/>
      <c r="E211" s="1651"/>
      <c r="F211" s="243"/>
      <c r="G211" s="205"/>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ht="38.25">
      <c r="A212" s="1147" t="s">
        <v>33</v>
      </c>
      <c r="B212" s="1179" t="s">
        <v>903</v>
      </c>
      <c r="C212" s="1221"/>
      <c r="D212" s="1177"/>
      <c r="E212" s="1631"/>
      <c r="F212" s="1515"/>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147"/>
      <c r="B213" s="1179" t="s">
        <v>902</v>
      </c>
      <c r="C213" s="1221"/>
      <c r="D213" s="1177"/>
      <c r="E213" s="1631"/>
      <c r="F213" s="1515"/>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147"/>
      <c r="B214" s="1179" t="s">
        <v>901</v>
      </c>
      <c r="C214" s="1221"/>
      <c r="D214" s="1177"/>
      <c r="E214" s="1631"/>
      <c r="F214" s="1515"/>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147"/>
      <c r="B215" s="1179" t="s">
        <v>900</v>
      </c>
      <c r="C215" s="1221"/>
      <c r="D215" s="1177"/>
      <c r="E215" s="1631"/>
      <c r="F215" s="1515"/>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ht="25.5">
      <c r="A216" s="1177"/>
      <c r="B216" s="1291" t="s">
        <v>1929</v>
      </c>
      <c r="C216" s="1221"/>
      <c r="D216" s="1177"/>
      <c r="E216" s="1631"/>
      <c r="F216" s="1515"/>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147"/>
      <c r="B217" s="1179" t="s">
        <v>899</v>
      </c>
      <c r="C217" s="1221"/>
      <c r="D217" s="1177"/>
      <c r="E217" s="1631"/>
      <c r="F217" s="1515"/>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ht="25.5">
      <c r="A218" s="1177"/>
      <c r="B218" s="1179" t="s">
        <v>898</v>
      </c>
      <c r="C218" s="1221"/>
      <c r="D218" s="1177"/>
      <c r="E218" s="1631"/>
      <c r="F218" s="1515"/>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177"/>
      <c r="B219" s="1291" t="s">
        <v>897</v>
      </c>
      <c r="C219" s="1221"/>
      <c r="D219" s="1177"/>
      <c r="E219" s="1631"/>
      <c r="F219" s="1515"/>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ht="25.5">
      <c r="A220" s="1177"/>
      <c r="B220" s="1292" t="s">
        <v>886</v>
      </c>
      <c r="C220" s="1179"/>
      <c r="D220" s="1177" t="s">
        <v>856</v>
      </c>
      <c r="E220" s="1631">
        <v>1</v>
      </c>
      <c r="F220" s="784"/>
      <c r="G220" s="1293">
        <f>+E220*F220</f>
        <v>0</v>
      </c>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177"/>
      <c r="B221" s="1179"/>
      <c r="C221" s="1221"/>
      <c r="D221" s="1177"/>
      <c r="E221" s="1631"/>
      <c r="F221" s="1515"/>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146"/>
      <c r="B222" s="1145"/>
      <c r="C222" s="1198"/>
      <c r="D222" s="1243"/>
      <c r="E222" s="1627"/>
      <c r="F222" s="1515"/>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ht="51">
      <c r="A223" s="1147" t="s">
        <v>18</v>
      </c>
      <c r="B223" s="1179" t="s">
        <v>882</v>
      </c>
      <c r="C223" s="1221"/>
      <c r="D223" s="1177"/>
      <c r="E223" s="1631"/>
      <c r="F223" s="1515"/>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177"/>
      <c r="B224" s="1179" t="s">
        <v>878</v>
      </c>
      <c r="C224" s="1221"/>
      <c r="D224" s="1177" t="s">
        <v>216</v>
      </c>
      <c r="E224" s="1631">
        <v>10</v>
      </c>
      <c r="F224" s="783"/>
      <c r="G224" s="205">
        <f>+E224*F224</f>
        <v>0</v>
      </c>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295"/>
      <c r="B225" s="1296"/>
      <c r="C225" s="1297"/>
      <c r="D225" s="1296"/>
      <c r="E225" s="1664"/>
      <c r="F225" s="1515"/>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ht="25.5">
      <c r="A226" s="1147" t="s">
        <v>43</v>
      </c>
      <c r="B226" s="1296" t="s">
        <v>877</v>
      </c>
      <c r="C226" s="1297"/>
      <c r="D226" s="1296"/>
      <c r="E226" s="1664"/>
      <c r="F226" s="1515"/>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295"/>
      <c r="B227" s="1296" t="s">
        <v>875</v>
      </c>
      <c r="C227" s="1297"/>
      <c r="D227" s="1296" t="s">
        <v>856</v>
      </c>
      <c r="E227" s="1664">
        <v>2</v>
      </c>
      <c r="F227" s="783"/>
      <c r="G227" s="205">
        <f>+E227*F227</f>
        <v>0</v>
      </c>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295"/>
      <c r="B228" s="1296"/>
      <c r="C228" s="1297"/>
      <c r="D228" s="1296"/>
      <c r="E228" s="1664"/>
      <c r="F228" s="1515"/>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ht="25.5">
      <c r="A229" s="1147" t="s">
        <v>45</v>
      </c>
      <c r="B229" s="1179" t="s">
        <v>873</v>
      </c>
      <c r="C229" s="1221"/>
      <c r="D229" s="1177"/>
      <c r="E229" s="1631"/>
      <c r="F229" s="1515"/>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177"/>
      <c r="B230" s="1179" t="s">
        <v>868</v>
      </c>
      <c r="C230" s="1221"/>
      <c r="D230" s="1177" t="s">
        <v>62</v>
      </c>
      <c r="E230" s="1631">
        <v>1</v>
      </c>
      <c r="F230" s="783"/>
      <c r="G230" s="205">
        <f>+E230*F230</f>
        <v>0</v>
      </c>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177"/>
      <c r="B231" s="1296"/>
      <c r="C231" s="1297"/>
      <c r="D231" s="1296"/>
      <c r="E231" s="1664"/>
      <c r="F231" s="243"/>
      <c r="G231" s="205"/>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ht="25.5">
      <c r="A232" s="1147" t="s">
        <v>46</v>
      </c>
      <c r="B232" s="1179" t="s">
        <v>872</v>
      </c>
      <c r="C232" s="1221"/>
      <c r="D232" s="1177"/>
      <c r="E232" s="1631"/>
      <c r="F232" s="1515"/>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c r="A233" s="1177"/>
      <c r="B233" s="1179" t="s">
        <v>871</v>
      </c>
      <c r="C233" s="1221"/>
      <c r="D233" s="1177" t="s">
        <v>62</v>
      </c>
      <c r="E233" s="1631">
        <v>3</v>
      </c>
      <c r="F233" s="783"/>
      <c r="G233" s="205">
        <f>+E233*F233</f>
        <v>0</v>
      </c>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177"/>
      <c r="B234" s="1179"/>
      <c r="C234" s="1221"/>
      <c r="D234" s="1177"/>
      <c r="E234" s="1631"/>
      <c r="F234" s="1515"/>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ht="38.25">
      <c r="A235" s="1147" t="s">
        <v>47</v>
      </c>
      <c r="B235" s="1291" t="s">
        <v>870</v>
      </c>
      <c r="C235" s="1221"/>
      <c r="D235" s="1177"/>
      <c r="E235" s="1631"/>
      <c r="F235" s="1515"/>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177"/>
      <c r="B236" s="1179" t="s">
        <v>868</v>
      </c>
      <c r="C236" s="1221"/>
      <c r="D236" s="1177" t="s">
        <v>62</v>
      </c>
      <c r="E236" s="1631">
        <v>1</v>
      </c>
      <c r="F236" s="783"/>
      <c r="G236" s="205">
        <f>+E236*F236</f>
        <v>0</v>
      </c>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177"/>
      <c r="B237" s="1179"/>
      <c r="C237" s="1221"/>
      <c r="D237" s="1177"/>
      <c r="E237" s="1631"/>
      <c r="F237" s="243"/>
      <c r="G237" s="205"/>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ht="25.5">
      <c r="A238" s="1213" t="s">
        <v>48</v>
      </c>
      <c r="B238" s="1152" t="s">
        <v>867</v>
      </c>
      <c r="C238" s="1184"/>
      <c r="D238" s="1185"/>
      <c r="E238" s="1642"/>
      <c r="F238" s="1520"/>
      <c r="G238" s="1294"/>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53"/>
      <c r="B239" s="1152" t="s">
        <v>866</v>
      </c>
      <c r="C239" s="1184"/>
      <c r="D239" s="1185" t="s">
        <v>62</v>
      </c>
      <c r="E239" s="1642">
        <v>1</v>
      </c>
      <c r="F239" s="783"/>
      <c r="G239" s="205">
        <f>+E239*F239</f>
        <v>0</v>
      </c>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146"/>
      <c r="B240" s="1145"/>
      <c r="C240" s="1198"/>
      <c r="D240" s="1243"/>
      <c r="E240" s="1627"/>
      <c r="F240" s="1520"/>
      <c r="G240" s="1294"/>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147" t="s">
        <v>50</v>
      </c>
      <c r="B241" s="1179" t="s">
        <v>865</v>
      </c>
      <c r="C241" s="1221"/>
      <c r="D241" s="1177" t="s">
        <v>856</v>
      </c>
      <c r="E241" s="1631">
        <v>1</v>
      </c>
      <c r="F241" s="783"/>
      <c r="G241" s="205">
        <f>+E241*F241</f>
        <v>0</v>
      </c>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77"/>
      <c r="B242" s="1179"/>
      <c r="C242" s="1221"/>
      <c r="D242" s="1177"/>
      <c r="E242" s="1631"/>
      <c r="F242" s="1521"/>
      <c r="G242" s="1294"/>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ht="25.5">
      <c r="A243" s="1147" t="s">
        <v>51</v>
      </c>
      <c r="B243" s="1179" t="s">
        <v>864</v>
      </c>
      <c r="C243" s="1221"/>
      <c r="D243" s="1177" t="s">
        <v>856</v>
      </c>
      <c r="E243" s="1631">
        <v>1</v>
      </c>
      <c r="F243" s="783"/>
      <c r="G243" s="205">
        <f>+E243*F243</f>
        <v>0</v>
      </c>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177"/>
      <c r="B244" s="1179"/>
      <c r="C244" s="1221"/>
      <c r="D244" s="1177"/>
      <c r="E244" s="1631"/>
      <c r="F244" s="1521"/>
      <c r="G244" s="1294"/>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147" t="s">
        <v>63</v>
      </c>
      <c r="B245" s="1179" t="s">
        <v>863</v>
      </c>
      <c r="C245" s="1221"/>
      <c r="D245" s="1177" t="s">
        <v>856</v>
      </c>
      <c r="E245" s="1631">
        <v>1</v>
      </c>
      <c r="F245" s="783"/>
      <c r="G245" s="205">
        <f>+E245*F245</f>
        <v>0</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c r="A246" s="1177"/>
      <c r="B246" s="1179"/>
      <c r="C246" s="1221"/>
      <c r="D246" s="1177"/>
      <c r="E246" s="1631"/>
      <c r="F246" s="1521"/>
      <c r="G246" s="1294"/>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ht="38.25">
      <c r="A247" s="1299" t="s">
        <v>64</v>
      </c>
      <c r="B247" s="1300" t="s">
        <v>862</v>
      </c>
      <c r="C247" s="1301"/>
      <c r="D247" s="1302" t="s">
        <v>42</v>
      </c>
      <c r="E247" s="1665">
        <v>1</v>
      </c>
      <c r="F247" s="785"/>
      <c r="G247" s="1303">
        <f>+E247*F247</f>
        <v>0</v>
      </c>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c r="A248" s="1304"/>
      <c r="B248" s="1305" t="s">
        <v>861</v>
      </c>
      <c r="C248" s="640"/>
      <c r="D248" s="1245"/>
      <c r="E248" s="1631"/>
      <c r="F248" s="1515"/>
      <c r="G248" s="205">
        <f>SUM(G210:G247)</f>
        <v>0</v>
      </c>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304"/>
      <c r="B249" s="1305"/>
      <c r="C249" s="640"/>
      <c r="D249" s="1245"/>
      <c r="E249" s="1631"/>
      <c r="F249" s="1515"/>
      <c r="G249" s="205"/>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304"/>
      <c r="B250" s="1305"/>
      <c r="C250" s="640"/>
      <c r="D250" s="1245"/>
      <c r="E250" s="1631"/>
      <c r="F250" s="1515"/>
      <c r="G250" s="205"/>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304"/>
      <c r="B251" s="1305"/>
      <c r="C251" s="640"/>
      <c r="D251" s="1245"/>
      <c r="E251" s="1631"/>
      <c r="F251" s="1515"/>
      <c r="G251" s="205"/>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c r="A252" s="1304"/>
      <c r="B252" s="1305"/>
      <c r="C252" s="640"/>
      <c r="D252" s="1245"/>
      <c r="E252" s="1631"/>
      <c r="F252" s="1515"/>
      <c r="G252" s="205"/>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ht="16.5">
      <c r="A253" s="1306" t="s">
        <v>1346</v>
      </c>
      <c r="B253" s="1307" t="s">
        <v>237</v>
      </c>
      <c r="C253" s="1308"/>
      <c r="D253" s="1309"/>
      <c r="E253" s="1666"/>
      <c r="F253" s="1517"/>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311"/>
      <c r="B254" s="1312"/>
      <c r="C254" s="1312"/>
      <c r="D254" s="1309"/>
      <c r="E254" s="1666"/>
      <c r="F254" s="96"/>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ht="15.75">
      <c r="A255" s="1313"/>
      <c r="B255" s="1314" t="s">
        <v>1427</v>
      </c>
      <c r="C255" s="635"/>
      <c r="D255" s="634"/>
      <c r="E255" s="1667"/>
      <c r="F255" s="1517"/>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316"/>
      <c r="B256" s="1107"/>
      <c r="C256" s="648"/>
      <c r="D256" s="626"/>
      <c r="E256" s="1662"/>
      <c r="F256" s="1517"/>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083" t="s">
        <v>1290</v>
      </c>
      <c r="B257" s="1318" t="s">
        <v>1344</v>
      </c>
      <c r="C257" s="640"/>
      <c r="D257" s="639"/>
      <c r="E257" s="508"/>
      <c r="F257" s="96"/>
      <c r="G257" s="1319">
        <f>+G297</f>
        <v>0</v>
      </c>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087" t="s">
        <v>1001</v>
      </c>
      <c r="B258" s="1318" t="s">
        <v>1343</v>
      </c>
      <c r="C258" s="640"/>
      <c r="D258" s="639"/>
      <c r="E258" s="508"/>
      <c r="F258" s="96"/>
      <c r="G258" s="1319">
        <f>+G329</f>
        <v>0</v>
      </c>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ht="13.5" thickBot="1">
      <c r="A259" s="1312"/>
      <c r="B259" s="1320" t="s">
        <v>438</v>
      </c>
      <c r="C259" s="637"/>
      <c r="D259" s="636"/>
      <c r="E259" s="1668"/>
      <c r="F259" s="625"/>
      <c r="G259" s="1322">
        <f>SUM(G257:G258)</f>
        <v>0</v>
      </c>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ht="13.5" thickTop="1">
      <c r="A260" s="1312"/>
      <c r="B260" s="1314"/>
      <c r="C260" s="628"/>
      <c r="D260" s="623"/>
      <c r="E260" s="1669"/>
      <c r="F260" s="96"/>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324"/>
      <c r="B261" s="1325"/>
      <c r="C261" s="633"/>
      <c r="D261" s="638"/>
      <c r="E261" s="1670"/>
      <c r="F261" s="96"/>
      <c r="G261" s="1058"/>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311"/>
      <c r="B262" s="1312"/>
      <c r="C262" s="1312"/>
      <c r="D262" s="1309"/>
      <c r="E262" s="1666"/>
      <c r="F262" s="96"/>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ht="16.5">
      <c r="A263" s="1565" t="s">
        <v>1290</v>
      </c>
      <c r="B263" s="1308" t="s">
        <v>1344</v>
      </c>
      <c r="C263" s="1312"/>
      <c r="D263" s="1309"/>
      <c r="E263" s="1666"/>
      <c r="F263" s="96"/>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327"/>
      <c r="B264" s="1328"/>
      <c r="C264" s="1328"/>
      <c r="D264" s="1329"/>
      <c r="E264" s="1671"/>
      <c r="F264" s="1612"/>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ht="25.5">
      <c r="A265" s="1147" t="s">
        <v>1414</v>
      </c>
      <c r="B265" s="1569" t="s">
        <v>1404</v>
      </c>
      <c r="C265" s="1568"/>
      <c r="D265" s="1365" t="s">
        <v>856</v>
      </c>
      <c r="E265" s="1629">
        <v>1</v>
      </c>
      <c r="F265" s="1522"/>
      <c r="G265" s="1319">
        <f>E265*F265</f>
        <v>0</v>
      </c>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ht="76.5">
      <c r="A266" s="1245"/>
      <c r="B266" s="1569" t="s">
        <v>1403</v>
      </c>
      <c r="C266" s="1568"/>
      <c r="D266" s="1365"/>
      <c r="E266" s="1629"/>
      <c r="F266" s="1612"/>
      <c r="G266" s="1058"/>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245"/>
      <c r="B267" s="1570" t="s">
        <v>1402</v>
      </c>
      <c r="C267" s="1568"/>
      <c r="D267" s="1365"/>
      <c r="E267" s="1629"/>
      <c r="F267" s="1612"/>
      <c r="G267" s="1058"/>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245"/>
      <c r="B268" s="1570" t="s">
        <v>1413</v>
      </c>
      <c r="C268" s="1568"/>
      <c r="D268" s="1365"/>
      <c r="E268" s="1629"/>
      <c r="F268" s="1612"/>
      <c r="G268" s="1058"/>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245"/>
      <c r="B269" s="1570" t="s">
        <v>1412</v>
      </c>
      <c r="C269" s="1568"/>
      <c r="D269" s="1365"/>
      <c r="E269" s="1629"/>
      <c r="F269" s="1612"/>
      <c r="G269" s="105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245"/>
      <c r="B270" s="1570" t="s">
        <v>1411</v>
      </c>
      <c r="C270" s="1568"/>
      <c r="D270" s="1365"/>
      <c r="E270" s="1629"/>
      <c r="F270" s="1612"/>
      <c r="G270" s="1058"/>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245"/>
      <c r="B271" s="1570" t="s">
        <v>1410</v>
      </c>
      <c r="C271" s="1568"/>
      <c r="D271" s="1365"/>
      <c r="E271" s="1629"/>
      <c r="F271" s="1612"/>
      <c r="G271" s="1058"/>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245"/>
      <c r="B272" s="1570" t="s">
        <v>1409</v>
      </c>
      <c r="C272" s="1568"/>
      <c r="D272" s="1365"/>
      <c r="E272" s="1629"/>
      <c r="F272" s="1612"/>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245"/>
      <c r="B273" s="1570" t="s">
        <v>1396</v>
      </c>
      <c r="C273" s="1568"/>
      <c r="D273" s="1365"/>
      <c r="E273" s="1629"/>
      <c r="F273" s="1612"/>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245"/>
      <c r="B274" s="1570" t="s">
        <v>1408</v>
      </c>
      <c r="C274" s="1568"/>
      <c r="D274" s="1365"/>
      <c r="E274" s="1629"/>
      <c r="F274" s="1612"/>
      <c r="G274" s="1058"/>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245"/>
      <c r="B275" s="1098"/>
      <c r="C275" s="1568"/>
      <c r="D275" s="1365"/>
      <c r="E275" s="1629"/>
      <c r="F275" s="1612"/>
      <c r="G275" s="1058"/>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245"/>
      <c r="B276" s="1570" t="s">
        <v>1394</v>
      </c>
      <c r="C276" s="1568"/>
      <c r="D276" s="1365"/>
      <c r="E276" s="1629"/>
      <c r="F276" s="1612"/>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c r="A277" s="1245"/>
      <c r="B277" s="1570" t="s">
        <v>1407</v>
      </c>
      <c r="C277" s="1568"/>
      <c r="D277" s="1365"/>
      <c r="E277" s="1629"/>
      <c r="F277" s="1612"/>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245"/>
      <c r="B278" s="1570" t="s">
        <v>1406</v>
      </c>
      <c r="C278" s="1568"/>
      <c r="D278" s="1365"/>
      <c r="E278" s="1629"/>
      <c r="F278" s="1612"/>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245"/>
      <c r="B279" s="1571" t="s">
        <v>1391</v>
      </c>
      <c r="C279" s="1568"/>
      <c r="D279" s="1365"/>
      <c r="E279" s="1629"/>
      <c r="F279" s="1612"/>
      <c r="G279" s="1058"/>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c r="A280" s="1245"/>
      <c r="B280" s="1568"/>
      <c r="C280" s="1568"/>
      <c r="D280" s="1365"/>
      <c r="E280" s="1629"/>
      <c r="F280" s="1612"/>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ht="25.5">
      <c r="A281" s="1147" t="s">
        <v>1405</v>
      </c>
      <c r="B281" s="1569" t="s">
        <v>1404</v>
      </c>
      <c r="C281" s="1568"/>
      <c r="D281" s="1365" t="s">
        <v>856</v>
      </c>
      <c r="E281" s="1629">
        <v>1</v>
      </c>
      <c r="F281" s="1522"/>
      <c r="G281" s="1319">
        <f>E281*F281</f>
        <v>0</v>
      </c>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ht="76.5">
      <c r="A282" s="1245"/>
      <c r="B282" s="1569" t="s">
        <v>1403</v>
      </c>
      <c r="C282" s="1568"/>
      <c r="D282" s="1365"/>
      <c r="E282" s="1629"/>
      <c r="F282" s="1612"/>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245"/>
      <c r="B283" s="1570" t="s">
        <v>1402</v>
      </c>
      <c r="C283" s="1568"/>
      <c r="D283" s="1365"/>
      <c r="E283" s="1629"/>
      <c r="F283" s="1612"/>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245"/>
      <c r="B284" s="1570" t="s">
        <v>1401</v>
      </c>
      <c r="C284" s="1568"/>
      <c r="D284" s="1365"/>
      <c r="E284" s="1629"/>
      <c r="F284" s="1612"/>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c r="A285" s="1245"/>
      <c r="B285" s="1570" t="s">
        <v>1400</v>
      </c>
      <c r="C285" s="1568"/>
      <c r="D285" s="1365"/>
      <c r="E285" s="1629"/>
      <c r="F285" s="1612"/>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245"/>
      <c r="B286" s="1570" t="s">
        <v>1399</v>
      </c>
      <c r="C286" s="1568"/>
      <c r="D286" s="1365"/>
      <c r="E286" s="1629"/>
      <c r="F286" s="1612"/>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245"/>
      <c r="B287" s="1570" t="s">
        <v>1398</v>
      </c>
      <c r="C287" s="1568"/>
      <c r="D287" s="1365"/>
      <c r="E287" s="1629"/>
      <c r="F287" s="1612"/>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245"/>
      <c r="B288" s="1570" t="s">
        <v>1397</v>
      </c>
      <c r="C288" s="1568"/>
      <c r="D288" s="1365"/>
      <c r="E288" s="1629"/>
      <c r="F288" s="1612"/>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245"/>
      <c r="B289" s="1570" t="s">
        <v>1396</v>
      </c>
      <c r="C289" s="1568"/>
      <c r="D289" s="1365"/>
      <c r="E289" s="1629"/>
      <c r="F289" s="1612"/>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c r="A290" s="1245"/>
      <c r="B290" s="1570" t="s">
        <v>1395</v>
      </c>
      <c r="C290" s="1568"/>
      <c r="D290" s="1365"/>
      <c r="E290" s="1629"/>
      <c r="F290" s="1612"/>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245"/>
      <c r="B291" s="1098"/>
      <c r="C291" s="1568"/>
      <c r="D291" s="1365"/>
      <c r="E291" s="1629"/>
      <c r="F291" s="1612"/>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245"/>
      <c r="B292" s="1570" t="s">
        <v>1394</v>
      </c>
      <c r="C292" s="1568"/>
      <c r="D292" s="1365"/>
      <c r="E292" s="1629"/>
      <c r="F292" s="1612"/>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c r="A293" s="1245"/>
      <c r="B293" s="1570" t="s">
        <v>1393</v>
      </c>
      <c r="C293" s="1568"/>
      <c r="D293" s="1365"/>
      <c r="E293" s="1629"/>
      <c r="F293" s="1612"/>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245"/>
      <c r="B294" s="1570" t="s">
        <v>1392</v>
      </c>
      <c r="C294" s="1568"/>
      <c r="D294" s="1365"/>
      <c r="E294" s="1629"/>
      <c r="F294" s="1612"/>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245"/>
      <c r="B295" s="1570" t="s">
        <v>1391</v>
      </c>
      <c r="C295" s="1568"/>
      <c r="D295" s="1365"/>
      <c r="E295" s="1629"/>
      <c r="F295" s="1612"/>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258"/>
      <c r="B296" s="1572"/>
      <c r="C296" s="1572"/>
      <c r="D296" s="1573"/>
      <c r="E296" s="1628"/>
      <c r="F296" s="1613"/>
      <c r="G296" s="1175"/>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575"/>
      <c r="B297" s="1145" t="s">
        <v>855</v>
      </c>
      <c r="C297" s="95"/>
      <c r="D297" s="95"/>
      <c r="E297" s="1662"/>
      <c r="F297" s="96"/>
      <c r="G297" s="1319">
        <f>SUM(G264:G296)</f>
        <v>0</v>
      </c>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327"/>
      <c r="B298" s="1328"/>
      <c r="C298" s="1328"/>
      <c r="D298" s="1329"/>
      <c r="E298" s="1671"/>
      <c r="F298" s="1517"/>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327"/>
      <c r="B299" s="1331"/>
      <c r="C299" s="1331"/>
      <c r="D299" s="1332"/>
      <c r="E299" s="1672"/>
      <c r="F299" s="1517"/>
      <c r="G299" s="1058"/>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334"/>
      <c r="B300" s="1335"/>
      <c r="C300" s="1335"/>
      <c r="D300" s="1329"/>
      <c r="E300" s="1666"/>
      <c r="F300" s="1517"/>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336" t="s">
        <v>1390</v>
      </c>
      <c r="B301" s="1337" t="s">
        <v>1389</v>
      </c>
      <c r="C301" s="1337"/>
      <c r="D301" s="1338"/>
      <c r="E301" s="1673"/>
      <c r="F301" s="1517"/>
      <c r="G301" s="1058"/>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340"/>
      <c r="B302" s="1341"/>
      <c r="C302" s="1341"/>
      <c r="D302" s="1338"/>
      <c r="E302" s="1673"/>
      <c r="F302" s="1517"/>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ht="63.75">
      <c r="A303" s="1336" t="s">
        <v>11</v>
      </c>
      <c r="B303" s="1342" t="s">
        <v>1388</v>
      </c>
      <c r="C303" s="1343"/>
      <c r="D303" s="1338"/>
      <c r="E303" s="1673"/>
      <c r="F303" s="1517"/>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ht="51">
      <c r="A304" s="1336"/>
      <c r="B304" s="1344" t="s">
        <v>1387</v>
      </c>
      <c r="C304" s="1343"/>
      <c r="D304" s="1338"/>
      <c r="E304" s="1673"/>
      <c r="F304" s="1517"/>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336"/>
      <c r="B305" s="1345" t="s">
        <v>1385</v>
      </c>
      <c r="C305" s="1345"/>
      <c r="D305" s="1338" t="s">
        <v>216</v>
      </c>
      <c r="E305" s="1673">
        <v>10</v>
      </c>
      <c r="F305" s="1522"/>
      <c r="G305" s="1319">
        <f>E305*F305</f>
        <v>0</v>
      </c>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336"/>
      <c r="B306" s="1345" t="s">
        <v>1384</v>
      </c>
      <c r="C306" s="1345"/>
      <c r="D306" s="1338" t="s">
        <v>216</v>
      </c>
      <c r="E306" s="1673">
        <v>3</v>
      </c>
      <c r="F306" s="1522"/>
      <c r="G306" s="1319">
        <f>E306*F306</f>
        <v>0</v>
      </c>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336"/>
      <c r="B307" s="1345"/>
      <c r="C307" s="1345"/>
      <c r="D307" s="1338"/>
      <c r="E307" s="1673"/>
      <c r="F307" s="1517"/>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347"/>
      <c r="B308" s="1345"/>
      <c r="C308" s="1345"/>
      <c r="D308" s="1338"/>
      <c r="E308" s="1673"/>
      <c r="F308" s="1517"/>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353" t="s">
        <v>14</v>
      </c>
      <c r="B309" s="1353" t="s">
        <v>1377</v>
      </c>
      <c r="C309" s="1345"/>
      <c r="D309" s="1338"/>
      <c r="E309" s="1673"/>
      <c r="F309" s="1517"/>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347"/>
      <c r="B310" s="1345"/>
      <c r="C310" s="1345"/>
      <c r="D310" s="1338"/>
      <c r="E310" s="1673"/>
      <c r="F310" s="1517"/>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ht="38.25">
      <c r="A311" s="1576" t="s">
        <v>1376</v>
      </c>
      <c r="B311" s="1577" t="s">
        <v>1375</v>
      </c>
      <c r="C311" s="1577"/>
      <c r="D311" s="1578"/>
      <c r="E311" s="1674"/>
      <c r="F311" s="1515"/>
      <c r="G311" s="17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349" t="s">
        <v>234</v>
      </c>
      <c r="B312" s="97" t="s">
        <v>1374</v>
      </c>
      <c r="C312" s="97"/>
      <c r="D312" s="1578" t="s">
        <v>62</v>
      </c>
      <c r="E312" s="1674">
        <v>6</v>
      </c>
      <c r="F312" s="1522"/>
      <c r="G312" s="1319">
        <f>E312*F312</f>
        <v>0</v>
      </c>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318"/>
      <c r="B313" s="1318"/>
      <c r="C313" s="1318"/>
      <c r="D313" s="1338"/>
      <c r="E313" s="1675"/>
      <c r="F313" s="1515"/>
      <c r="G313" s="1359"/>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ht="51">
      <c r="A314" s="1579" t="s">
        <v>1373</v>
      </c>
      <c r="B314" s="1577" t="s">
        <v>1372</v>
      </c>
      <c r="C314" s="1577"/>
      <c r="D314" s="1580"/>
      <c r="E314" s="1675"/>
      <c r="F314" s="1515"/>
      <c r="G314" s="1359"/>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581"/>
      <c r="B315" s="1577"/>
      <c r="C315" s="1577"/>
      <c r="D315" s="1580"/>
      <c r="E315" s="1675"/>
      <c r="F315" s="1515"/>
      <c r="G315" s="1359"/>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c r="A316" s="1582" t="s">
        <v>234</v>
      </c>
      <c r="B316" s="1384" t="s">
        <v>1371</v>
      </c>
      <c r="C316" s="97"/>
      <c r="D316" s="1338" t="s">
        <v>62</v>
      </c>
      <c r="E316" s="1675">
        <v>2</v>
      </c>
      <c r="F316" s="1522"/>
      <c r="G316" s="1319">
        <f>E316*F316</f>
        <v>0</v>
      </c>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347"/>
      <c r="B317" s="1345"/>
      <c r="C317" s="1345"/>
      <c r="D317" s="1338"/>
      <c r="E317" s="1673"/>
      <c r="F317" s="1517"/>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250" t="s">
        <v>15</v>
      </c>
      <c r="B318" s="1375" t="s">
        <v>1011</v>
      </c>
      <c r="C318" s="1245"/>
      <c r="D318" s="1245" t="s">
        <v>1004</v>
      </c>
      <c r="E318" s="1647">
        <v>1</v>
      </c>
      <c r="F318" s="781"/>
      <c r="G318" s="1230">
        <f>F318*E318</f>
        <v>0</v>
      </c>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1252"/>
      <c r="B319" s="1253" t="s">
        <v>1359</v>
      </c>
      <c r="C319" s="1245"/>
      <c r="D319" s="1254"/>
      <c r="E319" s="1648"/>
      <c r="F319" s="1517"/>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252"/>
      <c r="B320" s="1253" t="s">
        <v>1358</v>
      </c>
      <c r="C320" s="1245"/>
      <c r="D320" s="1223"/>
      <c r="E320" s="1648"/>
      <c r="F320" s="1517"/>
      <c r="G320" s="1058"/>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252"/>
      <c r="B321" s="1138"/>
      <c r="C321" s="1245"/>
      <c r="D321" s="1223"/>
      <c r="E321" s="1648"/>
      <c r="F321" s="1517"/>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ht="38.25">
      <c r="A322" s="261" t="s">
        <v>18</v>
      </c>
      <c r="B322" s="259" t="s">
        <v>1357</v>
      </c>
      <c r="C322" s="97"/>
      <c r="D322" s="258" t="s">
        <v>856</v>
      </c>
      <c r="E322" s="512">
        <v>1</v>
      </c>
      <c r="F322" s="781"/>
      <c r="G322" s="1230">
        <f>F322*E322</f>
        <v>0</v>
      </c>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260"/>
      <c r="B323" s="257"/>
      <c r="C323" s="97"/>
      <c r="D323" s="252"/>
      <c r="E323" s="513"/>
      <c r="F323" s="1517"/>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ht="25.5">
      <c r="A324" s="261" t="s">
        <v>41</v>
      </c>
      <c r="B324" s="259" t="s">
        <v>1356</v>
      </c>
      <c r="C324" s="97"/>
      <c r="D324" s="258" t="s">
        <v>856</v>
      </c>
      <c r="E324" s="512">
        <v>1</v>
      </c>
      <c r="F324" s="781"/>
      <c r="G324" s="1230">
        <f>F324*E324</f>
        <v>0</v>
      </c>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c r="A325" s="260"/>
      <c r="B325" s="257"/>
      <c r="C325" s="97"/>
      <c r="D325" s="252"/>
      <c r="E325" s="513"/>
      <c r="F325" s="1517"/>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ht="25.5">
      <c r="A326" s="261" t="s">
        <v>43</v>
      </c>
      <c r="B326" s="247" t="s">
        <v>1355</v>
      </c>
      <c r="C326" s="99"/>
      <c r="D326" s="262" t="s">
        <v>856</v>
      </c>
      <c r="E326" s="508">
        <v>1</v>
      </c>
      <c r="F326" s="781"/>
      <c r="G326" s="1230">
        <f>F326*E326</f>
        <v>0</v>
      </c>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c r="A327" s="1240"/>
      <c r="B327" s="1251"/>
      <c r="C327" s="1245"/>
      <c r="D327" s="1223"/>
      <c r="E327" s="1648"/>
      <c r="F327" s="1517"/>
      <c r="G327" s="1058"/>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ht="25.5">
      <c r="A328" s="1376" t="s">
        <v>44</v>
      </c>
      <c r="B328" s="1377" t="s">
        <v>1007</v>
      </c>
      <c r="C328" s="1378"/>
      <c r="D328" s="1379" t="s">
        <v>1004</v>
      </c>
      <c r="E328" s="1676">
        <v>1</v>
      </c>
      <c r="F328" s="786"/>
      <c r="G328" s="1381">
        <f>F328*E328</f>
        <v>0</v>
      </c>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382"/>
      <c r="B329" s="1383" t="s">
        <v>1354</v>
      </c>
      <c r="C329" s="1384"/>
      <c r="D329" s="1199"/>
      <c r="E329" s="1647"/>
      <c r="F329" s="1517"/>
      <c r="G329" s="1230">
        <f>SUM(G304:G328)</f>
        <v>0</v>
      </c>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304"/>
      <c r="B330" s="1305"/>
      <c r="C330" s="640"/>
      <c r="D330" s="1245"/>
      <c r="E330" s="1631"/>
      <c r="F330" s="1515"/>
      <c r="G330" s="205"/>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304"/>
      <c r="B331" s="1305"/>
      <c r="C331" s="640"/>
      <c r="D331" s="1245"/>
      <c r="E331" s="1631"/>
      <c r="F331" s="1515"/>
      <c r="G331" s="205"/>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c r="A332" s="1677" t="s">
        <v>1342</v>
      </c>
      <c r="B332" s="1678" t="s">
        <v>1939</v>
      </c>
      <c r="C332" s="1387"/>
      <c r="D332" s="1388"/>
      <c r="E332" s="1679"/>
      <c r="F332" s="1524"/>
      <c r="G332" s="1390"/>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391"/>
      <c r="B333" s="1392"/>
      <c r="C333" s="1387"/>
      <c r="D333" s="1388"/>
      <c r="E333" s="1679"/>
      <c r="F333" s="1524"/>
      <c r="G333" s="1390"/>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c r="A334" s="1393"/>
      <c r="B334" s="1394" t="s">
        <v>1667</v>
      </c>
      <c r="C334" s="1395"/>
      <c r="D334" s="1396"/>
      <c r="E334" s="1680"/>
      <c r="F334" s="1524"/>
      <c r="G334" s="1390"/>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393"/>
      <c r="B335" s="1398"/>
      <c r="C335" s="1399"/>
      <c r="D335" s="1400"/>
      <c r="E335" s="1680"/>
      <c r="F335" s="1525"/>
      <c r="G335" s="1401"/>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402" t="s">
        <v>11</v>
      </c>
      <c r="B336" s="1403" t="s">
        <v>1337</v>
      </c>
      <c r="C336" s="1404"/>
      <c r="D336" s="1405"/>
      <c r="E336" s="1681"/>
      <c r="F336" s="1526"/>
      <c r="G336" s="1230">
        <f>+G418</f>
        <v>0</v>
      </c>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402" t="s">
        <v>33</v>
      </c>
      <c r="B337" s="1403" t="s">
        <v>1335</v>
      </c>
      <c r="C337" s="1404"/>
      <c r="D337" s="1405"/>
      <c r="E337" s="1681"/>
      <c r="F337" s="1526"/>
      <c r="G337" s="1230">
        <f>+G443</f>
        <v>0</v>
      </c>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ht="13.5" thickBot="1">
      <c r="A338" s="1402" t="s">
        <v>14</v>
      </c>
      <c r="B338" s="1403" t="s">
        <v>1333</v>
      </c>
      <c r="C338" s="1404"/>
      <c r="D338" s="1405"/>
      <c r="E338" s="1681"/>
      <c r="F338" s="1526"/>
      <c r="G338" s="1230">
        <f>+G522</f>
        <v>0</v>
      </c>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ht="13.5" thickTop="1">
      <c r="A339" s="1408"/>
      <c r="B339" s="1409" t="s">
        <v>438</v>
      </c>
      <c r="C339" s="1410"/>
      <c r="D339" s="1411"/>
      <c r="E339" s="1682"/>
      <c r="F339" s="1527"/>
      <c r="G339" s="1230">
        <f>SUM(G336:G338)</f>
        <v>0</v>
      </c>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1412"/>
      <c r="B340" s="1413"/>
      <c r="C340" s="1414"/>
      <c r="D340" s="1415"/>
      <c r="E340" s="1683"/>
      <c r="F340" s="1526"/>
      <c r="G340" s="1407"/>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c r="A341" s="1425"/>
      <c r="B341" s="1430"/>
      <c r="C341" s="1423"/>
      <c r="D341" s="703"/>
      <c r="E341" s="1681"/>
      <c r="F341" s="1526"/>
      <c r="G341" s="1407"/>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417" t="s">
        <v>1340</v>
      </c>
      <c r="B342" s="1418" t="s">
        <v>1337</v>
      </c>
      <c r="C342" s="1423"/>
      <c r="D342" s="703"/>
      <c r="E342" s="1681"/>
      <c r="F342" s="1526"/>
      <c r="G342" s="1407"/>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421"/>
      <c r="B343" s="1422"/>
      <c r="C343" s="1423"/>
      <c r="D343" s="703"/>
      <c r="E343" s="1681"/>
      <c r="F343" s="1526"/>
      <c r="G343" s="1407"/>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ht="38.25">
      <c r="A344" s="1439" t="s">
        <v>11</v>
      </c>
      <c r="B344" s="1440" t="s">
        <v>1657</v>
      </c>
      <c r="C344" s="701"/>
      <c r="D344" s="1441"/>
      <c r="E344" s="1684"/>
      <c r="F344" s="1526"/>
      <c r="G344" s="1407"/>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439"/>
      <c r="B345" s="1440" t="s">
        <v>1656</v>
      </c>
      <c r="C345" s="701"/>
      <c r="D345" s="1441" t="s">
        <v>216</v>
      </c>
      <c r="E345" s="1684">
        <v>2</v>
      </c>
      <c r="F345" s="1528"/>
      <c r="G345" s="1230">
        <f t="shared" ref="G345:G350" si="0">+F345*E345</f>
        <v>0</v>
      </c>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1439"/>
      <c r="B346" s="1440" t="s">
        <v>1655</v>
      </c>
      <c r="C346" s="701"/>
      <c r="D346" s="1441" t="s">
        <v>216</v>
      </c>
      <c r="E346" s="1684">
        <v>3</v>
      </c>
      <c r="F346" s="1528"/>
      <c r="G346" s="1230">
        <f t="shared" si="0"/>
        <v>0</v>
      </c>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1439"/>
      <c r="B347" s="1440" t="s">
        <v>1654</v>
      </c>
      <c r="C347" s="701"/>
      <c r="D347" s="1441" t="s">
        <v>216</v>
      </c>
      <c r="E347" s="1684">
        <v>6</v>
      </c>
      <c r="F347" s="1528"/>
      <c r="G347" s="1230">
        <f t="shared" si="0"/>
        <v>0</v>
      </c>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439"/>
      <c r="B348" s="1440" t="s">
        <v>1653</v>
      </c>
      <c r="C348" s="701"/>
      <c r="D348" s="1441" t="s">
        <v>216</v>
      </c>
      <c r="E348" s="1684">
        <v>20</v>
      </c>
      <c r="F348" s="1528"/>
      <c r="G348" s="1230">
        <f t="shared" si="0"/>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439"/>
      <c r="B349" s="1440" t="s">
        <v>1652</v>
      </c>
      <c r="C349" s="701"/>
      <c r="D349" s="1441" t="s">
        <v>216</v>
      </c>
      <c r="E349" s="1684">
        <v>7</v>
      </c>
      <c r="F349" s="1528"/>
      <c r="G349" s="1230">
        <f t="shared" si="0"/>
        <v>0</v>
      </c>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c r="A350" s="1439"/>
      <c r="B350" s="1440" t="s">
        <v>1651</v>
      </c>
      <c r="C350" s="701"/>
      <c r="D350" s="1441" t="s">
        <v>216</v>
      </c>
      <c r="E350" s="1684">
        <v>35</v>
      </c>
      <c r="F350" s="1528"/>
      <c r="G350" s="1230">
        <f t="shared" si="0"/>
        <v>0</v>
      </c>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421"/>
      <c r="B351" s="1443"/>
      <c r="C351" s="1423"/>
      <c r="D351" s="703"/>
      <c r="E351" s="1681"/>
      <c r="F351" s="1526"/>
      <c r="G351" s="1407"/>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ht="51">
      <c r="A352" s="1439" t="s">
        <v>33</v>
      </c>
      <c r="B352" s="1440" t="s">
        <v>1643</v>
      </c>
      <c r="C352" s="1444"/>
      <c r="D352" s="1441"/>
      <c r="E352" s="1685"/>
      <c r="F352" s="1526"/>
      <c r="G352" s="1407"/>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439"/>
      <c r="B353" s="1440" t="s">
        <v>1650</v>
      </c>
      <c r="C353" s="1444"/>
      <c r="D353" s="1441"/>
      <c r="E353" s="1685"/>
      <c r="F353" s="1526"/>
      <c r="G353" s="1407"/>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439"/>
      <c r="B354" s="1446" t="s">
        <v>1649</v>
      </c>
      <c r="C354" s="1444"/>
      <c r="D354" s="1441" t="s">
        <v>216</v>
      </c>
      <c r="E354" s="1685">
        <v>2.5</v>
      </c>
      <c r="F354" s="1528"/>
      <c r="G354" s="1230">
        <f>+F354*E354</f>
        <v>0</v>
      </c>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439"/>
      <c r="B355" s="1446" t="s">
        <v>1648</v>
      </c>
      <c r="C355" s="1447"/>
      <c r="D355" s="1441" t="s">
        <v>216</v>
      </c>
      <c r="E355" s="1685">
        <v>3</v>
      </c>
      <c r="F355" s="1528"/>
      <c r="G355" s="1230">
        <f>+F355*E355</f>
        <v>0</v>
      </c>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439"/>
      <c r="B356" s="1446" t="s">
        <v>1646</v>
      </c>
      <c r="C356" s="1447"/>
      <c r="D356" s="1441" t="s">
        <v>216</v>
      </c>
      <c r="E356" s="1684">
        <v>16.5</v>
      </c>
      <c r="F356" s="1528"/>
      <c r="G356" s="1230">
        <f>+F356*E356</f>
        <v>0</v>
      </c>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c r="A357" s="1439"/>
      <c r="B357" s="1446" t="s">
        <v>1645</v>
      </c>
      <c r="C357" s="1447"/>
      <c r="D357" s="1441" t="s">
        <v>216</v>
      </c>
      <c r="E357" s="1684">
        <v>5.5</v>
      </c>
      <c r="F357" s="1528"/>
      <c r="G357" s="1230">
        <f>+F357*E357</f>
        <v>0</v>
      </c>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439"/>
      <c r="B358" s="1446" t="s">
        <v>1644</v>
      </c>
      <c r="C358" s="1447"/>
      <c r="D358" s="1441" t="s">
        <v>216</v>
      </c>
      <c r="E358" s="1684">
        <v>13</v>
      </c>
      <c r="F358" s="1528"/>
      <c r="G358" s="1230">
        <f>+F358*E358</f>
        <v>0</v>
      </c>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439"/>
      <c r="B359" s="1446"/>
      <c r="C359" s="1447"/>
      <c r="D359" s="1441"/>
      <c r="E359" s="1684"/>
      <c r="F359" s="1526"/>
      <c r="G359" s="1407"/>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ht="51">
      <c r="A360" s="1439" t="s">
        <v>14</v>
      </c>
      <c r="B360" s="1440" t="s">
        <v>1643</v>
      </c>
      <c r="C360" s="1444"/>
      <c r="D360" s="1441"/>
      <c r="E360" s="1685"/>
      <c r="F360" s="1526"/>
      <c r="G360" s="1407"/>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1439"/>
      <c r="B361" s="1440" t="s">
        <v>1642</v>
      </c>
      <c r="C361" s="1444"/>
      <c r="D361" s="1441"/>
      <c r="E361" s="1685"/>
      <c r="F361" s="1531"/>
      <c r="G361" s="1448"/>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39"/>
      <c r="B362" s="1446" t="s">
        <v>1641</v>
      </c>
      <c r="C362" s="1447"/>
      <c r="D362" s="1441" t="s">
        <v>216</v>
      </c>
      <c r="E362" s="1685">
        <v>6</v>
      </c>
      <c r="F362" s="1528"/>
      <c r="G362" s="1230">
        <f t="shared" ref="G362:G367" si="1">+F362*E362</f>
        <v>0</v>
      </c>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c r="A363" s="1439"/>
      <c r="B363" s="1446" t="s">
        <v>1640</v>
      </c>
      <c r="C363" s="1447"/>
      <c r="D363" s="1441" t="s">
        <v>216</v>
      </c>
      <c r="E363" s="1684">
        <v>3</v>
      </c>
      <c r="F363" s="1528"/>
      <c r="G363" s="1230">
        <f t="shared" si="1"/>
        <v>0</v>
      </c>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439"/>
      <c r="B364" s="1446" t="s">
        <v>1639</v>
      </c>
      <c r="C364" s="1447"/>
      <c r="D364" s="1441" t="s">
        <v>216</v>
      </c>
      <c r="E364" s="1684">
        <v>2</v>
      </c>
      <c r="F364" s="1528"/>
      <c r="G364" s="1230">
        <f t="shared" si="1"/>
        <v>0</v>
      </c>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A365" s="1439"/>
      <c r="B365" s="1446" t="s">
        <v>1638</v>
      </c>
      <c r="C365" s="1447"/>
      <c r="D365" s="1441" t="s">
        <v>216</v>
      </c>
      <c r="E365" s="1684">
        <v>1.5</v>
      </c>
      <c r="F365" s="1528"/>
      <c r="G365" s="1230">
        <f t="shared" si="1"/>
        <v>0</v>
      </c>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39"/>
      <c r="B366" s="1446" t="s">
        <v>1637</v>
      </c>
      <c r="C366" s="1447"/>
      <c r="D366" s="1441" t="s">
        <v>216</v>
      </c>
      <c r="E366" s="1684">
        <v>13</v>
      </c>
      <c r="F366" s="1528"/>
      <c r="G366" s="1230">
        <f t="shared" si="1"/>
        <v>0</v>
      </c>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39"/>
      <c r="B367" s="1446" t="s">
        <v>1636</v>
      </c>
      <c r="C367" s="1447"/>
      <c r="D367" s="1441" t="s">
        <v>216</v>
      </c>
      <c r="E367" s="1684">
        <v>9</v>
      </c>
      <c r="F367" s="1528"/>
      <c r="G367" s="1230">
        <f t="shared" si="1"/>
        <v>0</v>
      </c>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39"/>
      <c r="B368" s="1446"/>
      <c r="C368" s="1447"/>
      <c r="D368" s="1441"/>
      <c r="E368" s="1684"/>
      <c r="F368" s="1526"/>
      <c r="G368" s="1407"/>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ht="25.5">
      <c r="A369" s="1421" t="s">
        <v>1501</v>
      </c>
      <c r="B369" s="1430" t="s">
        <v>1628</v>
      </c>
      <c r="C369" s="1419"/>
      <c r="D369" s="1438"/>
      <c r="E369" s="1681"/>
      <c r="F369" s="1526"/>
      <c r="G369" s="1407"/>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c r="A370" s="1421"/>
      <c r="B370" s="1430" t="s">
        <v>1627</v>
      </c>
      <c r="C370" s="1419"/>
      <c r="D370" s="1450" t="s">
        <v>62</v>
      </c>
      <c r="E370" s="1686">
        <v>7</v>
      </c>
      <c r="F370" s="1528"/>
      <c r="G370" s="1230">
        <f>+F370*E370</f>
        <v>0</v>
      </c>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c r="A371" s="1421"/>
      <c r="B371" s="1430"/>
      <c r="C371" s="1419"/>
      <c r="D371" s="1450"/>
      <c r="E371" s="1686"/>
      <c r="F371" s="1526"/>
      <c r="G371" s="1407"/>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ht="25.5">
      <c r="A372" s="698" t="s">
        <v>1499</v>
      </c>
      <c r="B372" s="697" t="s">
        <v>1626</v>
      </c>
      <c r="C372" s="697"/>
      <c r="D372" s="707"/>
      <c r="E372" s="510"/>
      <c r="F372" s="1526"/>
      <c r="G372" s="1407"/>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c r="A373" s="698"/>
      <c r="B373" s="697" t="s">
        <v>1625</v>
      </c>
      <c r="C373" s="697"/>
      <c r="D373" s="1472" t="s">
        <v>856</v>
      </c>
      <c r="E373" s="1687">
        <v>2</v>
      </c>
      <c r="F373" s="1528"/>
      <c r="G373" s="1230">
        <f>+F373*E373</f>
        <v>0</v>
      </c>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421"/>
      <c r="B374" s="1430"/>
      <c r="C374" s="1419"/>
      <c r="D374" s="1450"/>
      <c r="E374" s="1686"/>
      <c r="F374" s="1526"/>
      <c r="G374" s="1407"/>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21"/>
      <c r="B375" s="1469"/>
      <c r="C375" s="1423"/>
      <c r="D375" s="703"/>
      <c r="E375" s="1681"/>
      <c r="F375" s="1532"/>
      <c r="G375" s="1466"/>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ht="38.25">
      <c r="A376" s="1439" t="s">
        <v>1464</v>
      </c>
      <c r="B376" s="1688" t="s">
        <v>1586</v>
      </c>
      <c r="C376" s="1423"/>
      <c r="D376" s="703"/>
      <c r="E376" s="1681"/>
      <c r="F376" s="1532"/>
      <c r="G376" s="1466"/>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439"/>
      <c r="B377" s="1688" t="s">
        <v>1585</v>
      </c>
      <c r="C377" s="1423"/>
      <c r="D377" s="703"/>
      <c r="E377" s="1681"/>
      <c r="F377" s="1532"/>
      <c r="G377" s="1466"/>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c r="A378" s="1439"/>
      <c r="B378" s="1688" t="s">
        <v>1584</v>
      </c>
      <c r="C378" s="1423"/>
      <c r="D378" s="703"/>
      <c r="E378" s="1681"/>
      <c r="F378" s="1532"/>
      <c r="G378" s="1466"/>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439"/>
      <c r="B379" s="1688" t="s">
        <v>1583</v>
      </c>
      <c r="C379" s="1423"/>
      <c r="D379" s="703"/>
      <c r="E379" s="1681"/>
      <c r="F379" s="1532"/>
      <c r="G379" s="1466"/>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ht="25.5">
      <c r="A380" s="1439"/>
      <c r="B380" s="1688" t="s">
        <v>1582</v>
      </c>
      <c r="C380" s="1423"/>
      <c r="D380" s="703"/>
      <c r="E380" s="1681"/>
      <c r="F380" s="1532"/>
      <c r="G380" s="1466"/>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c r="A381" s="1439"/>
      <c r="B381" s="1688" t="s">
        <v>1581</v>
      </c>
      <c r="C381" s="1423"/>
      <c r="D381" s="703"/>
      <c r="E381" s="1681"/>
      <c r="F381" s="1532"/>
      <c r="G381" s="1466"/>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ht="25.5">
      <c r="A382" s="1439"/>
      <c r="B382" s="1440" t="s">
        <v>1580</v>
      </c>
      <c r="C382" s="1423"/>
      <c r="D382" s="703"/>
      <c r="E382" s="1681"/>
      <c r="F382" s="1532"/>
      <c r="G382" s="1466"/>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c r="A383" s="1421"/>
      <c r="B383" s="1689" t="s">
        <v>855</v>
      </c>
      <c r="C383" s="1423"/>
      <c r="D383" s="703" t="s">
        <v>856</v>
      </c>
      <c r="E383" s="1681">
        <v>1</v>
      </c>
      <c r="F383" s="1528"/>
      <c r="G383" s="1230">
        <f>+F383*E383</f>
        <v>0</v>
      </c>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39"/>
      <c r="B384" s="1428"/>
      <c r="C384" s="1475"/>
      <c r="D384" s="1441"/>
      <c r="E384" s="1690"/>
      <c r="F384" s="1532"/>
      <c r="G384" s="1466"/>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c r="A385" s="1439" t="s">
        <v>1462</v>
      </c>
      <c r="B385" s="1474" t="s">
        <v>1938</v>
      </c>
      <c r="C385" s="1475"/>
      <c r="D385" s="1461"/>
      <c r="E385" s="1691"/>
      <c r="F385" s="1532"/>
      <c r="G385" s="1466"/>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ht="51">
      <c r="A386" s="1439"/>
      <c r="B386" s="1428" t="s">
        <v>1547</v>
      </c>
      <c r="C386" s="1475"/>
      <c r="D386" s="1423"/>
      <c r="E386" s="1692"/>
      <c r="F386" s="1532"/>
      <c r="G386" s="1466"/>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ht="25.5">
      <c r="A387" s="1439"/>
      <c r="B387" s="1429" t="s">
        <v>1546</v>
      </c>
      <c r="C387" s="1475"/>
      <c r="D387" s="1441"/>
      <c r="E387" s="1690"/>
      <c r="F387" s="1532"/>
      <c r="G387" s="1466"/>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39"/>
      <c r="B388" s="1429" t="s">
        <v>1545</v>
      </c>
      <c r="C388" s="1475"/>
      <c r="D388" s="1441"/>
      <c r="E388" s="1690"/>
      <c r="F388" s="1532"/>
      <c r="G388" s="1466"/>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439"/>
      <c r="B389" s="1429" t="s">
        <v>1544</v>
      </c>
      <c r="C389" s="1475"/>
      <c r="D389" s="1441"/>
      <c r="E389" s="1690"/>
      <c r="F389" s="1532"/>
      <c r="G389" s="1466"/>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c r="A390" s="1439"/>
      <c r="B390" s="1429" t="s">
        <v>1543</v>
      </c>
      <c r="C390" s="1475"/>
      <c r="D390" s="1441"/>
      <c r="E390" s="1690"/>
      <c r="F390" s="1532"/>
      <c r="G390" s="1466"/>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29" t="s">
        <v>1542</v>
      </c>
      <c r="C391" s="1475"/>
      <c r="D391" s="1441"/>
      <c r="E391" s="1690"/>
      <c r="F391" s="1532"/>
      <c r="G391" s="1466"/>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c r="A392" s="1439"/>
      <c r="B392" s="1428"/>
      <c r="C392" s="1475"/>
      <c r="D392" s="1441" t="s">
        <v>856</v>
      </c>
      <c r="E392" s="1690">
        <v>1</v>
      </c>
      <c r="F392" s="1528"/>
      <c r="G392" s="1230">
        <f>+F392*E392</f>
        <v>0</v>
      </c>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439"/>
      <c r="B393" s="1428"/>
      <c r="C393" s="1475"/>
      <c r="D393" s="1441"/>
      <c r="E393" s="1690"/>
      <c r="F393" s="1531"/>
      <c r="G393" s="144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ht="25.5">
      <c r="A394" s="1439" t="s">
        <v>1458</v>
      </c>
      <c r="B394" s="1474" t="s">
        <v>1937</v>
      </c>
      <c r="C394" s="1475"/>
      <c r="D394" s="1441"/>
      <c r="E394" s="1690"/>
      <c r="F394" s="1532"/>
      <c r="G394" s="1466"/>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ht="51">
      <c r="A395" s="1439"/>
      <c r="B395" s="1428" t="s">
        <v>1533</v>
      </c>
      <c r="C395" s="1475"/>
      <c r="D395" s="1461"/>
      <c r="E395" s="1691"/>
      <c r="F395" s="1532"/>
      <c r="G395" s="1466"/>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ht="25.5">
      <c r="A396" s="1439"/>
      <c r="B396" s="1429" t="s">
        <v>1532</v>
      </c>
      <c r="C396" s="1475"/>
      <c r="D396" s="1441"/>
      <c r="E396" s="1690"/>
      <c r="F396" s="1532"/>
      <c r="G396" s="1466"/>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c r="A397" s="1439"/>
      <c r="B397" s="1429" t="s">
        <v>1531</v>
      </c>
      <c r="C397" s="1475"/>
      <c r="D397" s="1441"/>
      <c r="E397" s="1690"/>
      <c r="F397" s="1532"/>
      <c r="G397" s="1466"/>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ht="25.5">
      <c r="A398" s="1439"/>
      <c r="B398" s="1429" t="s">
        <v>1530</v>
      </c>
      <c r="C398" s="1475"/>
      <c r="D398" s="1441"/>
      <c r="E398" s="1690"/>
      <c r="F398" s="1532"/>
      <c r="G398" s="1466"/>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c r="A399" s="1439"/>
      <c r="B399" s="1429" t="s">
        <v>1529</v>
      </c>
      <c r="C399" s="1475"/>
      <c r="D399" s="1441"/>
      <c r="E399" s="1690"/>
      <c r="F399" s="1532"/>
      <c r="G399" s="1466"/>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c r="A400" s="1439"/>
      <c r="B400" s="1429" t="s">
        <v>1528</v>
      </c>
      <c r="C400" s="1475"/>
      <c r="D400" s="1441"/>
      <c r="E400" s="1690"/>
      <c r="F400" s="1532"/>
      <c r="G400" s="1466"/>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439"/>
      <c r="B401" s="1428"/>
      <c r="C401" s="1475"/>
      <c r="D401" s="1441" t="s">
        <v>856</v>
      </c>
      <c r="E401" s="1690">
        <v>1</v>
      </c>
      <c r="F401" s="1528"/>
      <c r="G401" s="1230">
        <f>+F401*E401</f>
        <v>0</v>
      </c>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439"/>
      <c r="B402" s="1428"/>
      <c r="C402" s="1475"/>
      <c r="D402" s="1441"/>
      <c r="E402" s="1690"/>
      <c r="F402" s="1532"/>
      <c r="G402" s="1466"/>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ht="38.25">
      <c r="A403" s="1439" t="s">
        <v>45</v>
      </c>
      <c r="B403" s="1474" t="s">
        <v>1521</v>
      </c>
      <c r="C403" s="1475"/>
      <c r="D403" s="1441"/>
      <c r="E403" s="1690"/>
      <c r="F403" s="1532"/>
      <c r="G403" s="1466"/>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439"/>
      <c r="B404" s="1474" t="s">
        <v>1520</v>
      </c>
      <c r="C404" s="1475"/>
      <c r="D404" s="1441"/>
      <c r="E404" s="1690"/>
      <c r="F404" s="1532"/>
      <c r="G404" s="1466"/>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c r="A405" s="1439"/>
      <c r="B405" s="1428" t="s">
        <v>1519</v>
      </c>
      <c r="C405" s="1475"/>
      <c r="D405" s="1441"/>
      <c r="E405" s="1690"/>
      <c r="F405" s="1532"/>
      <c r="G405" s="1466"/>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439"/>
      <c r="B406" s="1428"/>
      <c r="C406" s="1475"/>
      <c r="D406" s="1441" t="s">
        <v>856</v>
      </c>
      <c r="E406" s="1690">
        <v>1</v>
      </c>
      <c r="F406" s="1528"/>
      <c r="G406" s="1230">
        <f>+F406*E406</f>
        <v>0</v>
      </c>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423"/>
      <c r="B407" s="697"/>
      <c r="C407" s="1423"/>
      <c r="D407" s="1472"/>
      <c r="E407" s="1687"/>
      <c r="F407" s="1532"/>
      <c r="G407" s="1466"/>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ht="25.5">
      <c r="A408" s="1439" t="s">
        <v>46</v>
      </c>
      <c r="B408" s="1474" t="s">
        <v>1515</v>
      </c>
      <c r="C408" s="1475"/>
      <c r="D408" s="1441"/>
      <c r="E408" s="1690"/>
      <c r="F408" s="1532"/>
      <c r="G408" s="1466"/>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439"/>
      <c r="B409" s="1474" t="s">
        <v>1514</v>
      </c>
      <c r="C409" s="1475"/>
      <c r="D409" s="1441"/>
      <c r="E409" s="1690"/>
      <c r="F409" s="1532"/>
      <c r="G409" s="1466"/>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c r="A410" s="1439"/>
      <c r="B410" s="1474" t="s">
        <v>1513</v>
      </c>
      <c r="C410" s="1475"/>
      <c r="D410" s="1441"/>
      <c r="E410" s="1690"/>
      <c r="F410" s="1532"/>
      <c r="G410" s="1466"/>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c r="A411" s="1439"/>
      <c r="B411" s="1474" t="s">
        <v>1512</v>
      </c>
      <c r="C411" s="1475"/>
      <c r="D411" s="1441" t="s">
        <v>216</v>
      </c>
      <c r="E411" s="1690">
        <v>6</v>
      </c>
      <c r="F411" s="1528"/>
      <c r="G411" s="1230">
        <f>+F411*E411</f>
        <v>0</v>
      </c>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c r="A412" s="1423"/>
      <c r="B412" s="697"/>
      <c r="C412" s="1423"/>
      <c r="D412" s="1472"/>
      <c r="E412" s="1687"/>
      <c r="F412" s="1532"/>
      <c r="G412" s="1466"/>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ht="38.25">
      <c r="A413" s="1421" t="s">
        <v>1443</v>
      </c>
      <c r="B413" s="1428" t="s">
        <v>1483</v>
      </c>
      <c r="C413" s="1454"/>
      <c r="D413" s="1415" t="s">
        <v>42</v>
      </c>
      <c r="E413" s="1683">
        <v>7</v>
      </c>
      <c r="F413" s="1528"/>
      <c r="G413" s="1230">
        <f>+F413*E413</f>
        <v>0</v>
      </c>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c r="A414" s="1421"/>
      <c r="B414" s="1428"/>
      <c r="C414" s="1454"/>
      <c r="D414" s="1415"/>
      <c r="E414" s="1683"/>
      <c r="F414" s="1531"/>
      <c r="G414" s="1448"/>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ht="25.5">
      <c r="A415" s="1421" t="s">
        <v>48</v>
      </c>
      <c r="B415" s="1430" t="s">
        <v>1428</v>
      </c>
      <c r="C415" s="1477"/>
      <c r="D415" s="1415" t="s">
        <v>856</v>
      </c>
      <c r="E415" s="1683">
        <v>1</v>
      </c>
      <c r="F415" s="1528"/>
      <c r="G415" s="1230">
        <f>+F415*E415</f>
        <v>0</v>
      </c>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c r="A416" s="1421"/>
      <c r="B416" s="1422"/>
      <c r="C416" s="1423"/>
      <c r="D416" s="703"/>
      <c r="E416" s="1681"/>
      <c r="F416" s="1533"/>
      <c r="G416" s="1478"/>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479"/>
      <c r="B417" s="1479"/>
      <c r="C417" s="1479"/>
      <c r="D417" s="1480"/>
      <c r="E417" s="1693"/>
      <c r="F417" s="1534"/>
      <c r="G417" s="1481"/>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421"/>
      <c r="B418" s="1482" t="s">
        <v>1511</v>
      </c>
      <c r="C418" s="1423"/>
      <c r="D418" s="703"/>
      <c r="E418" s="1681"/>
      <c r="F418" s="1532"/>
      <c r="G418" s="1230">
        <f>SUM(G344:G417)</f>
        <v>0</v>
      </c>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A419" s="1421"/>
      <c r="B419" s="1482"/>
      <c r="C419" s="1423"/>
      <c r="D419" s="703"/>
      <c r="E419" s="1681"/>
      <c r="F419" s="1532"/>
      <c r="G419" s="1466"/>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c r="A420" s="1421"/>
      <c r="B420" s="1422"/>
      <c r="C420" s="1423"/>
      <c r="D420" s="703"/>
      <c r="E420" s="1681"/>
      <c r="F420" s="1532"/>
      <c r="G420" s="1466"/>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c r="A421" s="1412" t="s">
        <v>1338</v>
      </c>
      <c r="B421" s="1483" t="s">
        <v>1335</v>
      </c>
      <c r="C421" s="1423"/>
      <c r="D421" s="703"/>
      <c r="E421" s="1681"/>
      <c r="F421" s="1532"/>
      <c r="G421" s="1466"/>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c r="A422" s="1412"/>
      <c r="B422" s="1483"/>
      <c r="C422" s="1423"/>
      <c r="D422" s="703"/>
      <c r="E422" s="1681"/>
      <c r="F422" s="1532"/>
      <c r="G422" s="1466"/>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ht="38.25">
      <c r="A423" s="1439" t="s">
        <v>11</v>
      </c>
      <c r="B423" s="1440" t="s">
        <v>1508</v>
      </c>
      <c r="C423" s="1419"/>
      <c r="D423" s="703"/>
      <c r="E423" s="1681"/>
      <c r="F423" s="1532"/>
      <c r="G423" s="1466"/>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c r="A424" s="1421"/>
      <c r="B424" s="1440" t="s">
        <v>1507</v>
      </c>
      <c r="C424" s="1419"/>
      <c r="D424" s="1441" t="s">
        <v>216</v>
      </c>
      <c r="E424" s="1681">
        <v>3</v>
      </c>
      <c r="F424" s="1528"/>
      <c r="G424" s="1230">
        <f>+F424*E424</f>
        <v>0</v>
      </c>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c r="A425" s="1421"/>
      <c r="B425" s="1440" t="s">
        <v>1506</v>
      </c>
      <c r="C425" s="1419"/>
      <c r="D425" s="1441" t="s">
        <v>216</v>
      </c>
      <c r="E425" s="1681">
        <v>9</v>
      </c>
      <c r="F425" s="1528"/>
      <c r="G425" s="1230">
        <f>+F425*E425</f>
        <v>0</v>
      </c>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421"/>
      <c r="B426" s="1440" t="s">
        <v>1505</v>
      </c>
      <c r="C426" s="1419"/>
      <c r="D426" s="1441" t="s">
        <v>216</v>
      </c>
      <c r="E426" s="1681">
        <v>2.5</v>
      </c>
      <c r="F426" s="1528"/>
      <c r="G426" s="1230">
        <f>+F426*E426</f>
        <v>0</v>
      </c>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421"/>
      <c r="B427" s="1440" t="s">
        <v>1936</v>
      </c>
      <c r="C427" s="1419"/>
      <c r="D427" s="1441" t="s">
        <v>216</v>
      </c>
      <c r="E427" s="1681">
        <v>3</v>
      </c>
      <c r="F427" s="1528"/>
      <c r="G427" s="1230">
        <f>+F427*E427</f>
        <v>0</v>
      </c>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421"/>
      <c r="B428" s="1430"/>
      <c r="C428" s="1419"/>
      <c r="D428" s="703"/>
      <c r="E428" s="1681"/>
      <c r="F428" s="1532"/>
      <c r="G428" s="1466"/>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ht="25.5">
      <c r="A429" s="1421" t="s">
        <v>33</v>
      </c>
      <c r="B429" s="1430" t="s">
        <v>1500</v>
      </c>
      <c r="C429" s="1419"/>
      <c r="D429" s="1438"/>
      <c r="E429" s="1681"/>
      <c r="F429" s="1532"/>
      <c r="G429" s="1466"/>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c r="A430" s="1421"/>
      <c r="B430" s="1430" t="s">
        <v>1036</v>
      </c>
      <c r="C430" s="1419"/>
      <c r="D430" s="703" t="s">
        <v>216</v>
      </c>
      <c r="E430" s="1681">
        <v>5</v>
      </c>
      <c r="F430" s="1528"/>
      <c r="G430" s="1230">
        <f>+F430*E430</f>
        <v>0</v>
      </c>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421"/>
      <c r="B431" s="1430"/>
      <c r="C431" s="1419"/>
      <c r="D431" s="703"/>
      <c r="E431" s="1681"/>
      <c r="F431" s="1532"/>
      <c r="G431" s="1466"/>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c r="A432" s="1421" t="s">
        <v>14</v>
      </c>
      <c r="B432" s="1467" t="s">
        <v>1498</v>
      </c>
      <c r="C432" s="1415"/>
      <c r="D432" s="703"/>
      <c r="E432" s="1681"/>
      <c r="F432" s="1532"/>
      <c r="G432" s="1466"/>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c r="A433" s="1421"/>
      <c r="B433" s="1467" t="s">
        <v>1497</v>
      </c>
      <c r="C433" s="1415"/>
      <c r="D433" s="703"/>
      <c r="E433" s="1681"/>
      <c r="F433" s="1532"/>
      <c r="G433" s="1466"/>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c r="A434" s="1421"/>
      <c r="B434" s="1467" t="s">
        <v>1496</v>
      </c>
      <c r="C434" s="1415"/>
      <c r="D434" s="703" t="s">
        <v>856</v>
      </c>
      <c r="E434" s="1681">
        <v>1</v>
      </c>
      <c r="F434" s="1528"/>
      <c r="G434" s="1230">
        <f>+F434*E434</f>
        <v>0</v>
      </c>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c r="A435" s="1421"/>
      <c r="B435" s="1467"/>
      <c r="C435" s="1415"/>
      <c r="D435" s="703"/>
      <c r="E435" s="1681"/>
      <c r="F435" s="1531"/>
      <c r="G435" s="1448"/>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ht="25.5">
      <c r="A436" s="1455" t="s">
        <v>1501</v>
      </c>
      <c r="B436" s="1485" t="s">
        <v>1935</v>
      </c>
      <c r="C436" s="1587"/>
      <c r="D436" s="703" t="s">
        <v>856</v>
      </c>
      <c r="E436" s="1681">
        <v>2</v>
      </c>
      <c r="F436" s="1528"/>
      <c r="G436" s="1230">
        <f>+F436*E436</f>
        <v>0</v>
      </c>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421"/>
      <c r="B437" s="1430"/>
      <c r="C437" s="1419"/>
      <c r="D437" s="703"/>
      <c r="E437" s="1681"/>
      <c r="F437" s="1532"/>
      <c r="G437" s="1466"/>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ht="63.75">
      <c r="A438" s="1455" t="s">
        <v>1499</v>
      </c>
      <c r="B438" s="1588" t="s">
        <v>1494</v>
      </c>
      <c r="C438" s="1419"/>
      <c r="D438" s="703" t="s">
        <v>856</v>
      </c>
      <c r="E438" s="1681">
        <v>1</v>
      </c>
      <c r="F438" s="1528"/>
      <c r="G438" s="1230">
        <f>+F438*E438</f>
        <v>0</v>
      </c>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421"/>
      <c r="B439" s="1485"/>
      <c r="C439" s="1419"/>
      <c r="D439" s="1450"/>
      <c r="E439" s="1686"/>
      <c r="F439" s="1532"/>
      <c r="G439" s="1466"/>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ht="38.25">
      <c r="A440" s="1421" t="s">
        <v>1464</v>
      </c>
      <c r="B440" s="1467" t="s">
        <v>1483</v>
      </c>
      <c r="C440" s="1454"/>
      <c r="D440" s="1415" t="s">
        <v>42</v>
      </c>
      <c r="E440" s="1683">
        <v>7.5</v>
      </c>
      <c r="F440" s="1528"/>
      <c r="G440" s="1230">
        <f>+F440*E440</f>
        <v>0</v>
      </c>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487"/>
      <c r="B441" s="1488"/>
      <c r="C441" s="1489"/>
      <c r="D441" s="1490"/>
      <c r="E441" s="1694"/>
      <c r="F441" s="1533"/>
      <c r="G441" s="147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c r="A442" s="1484"/>
      <c r="B442" s="1492"/>
      <c r="C442" s="1414"/>
      <c r="D442" s="1415"/>
      <c r="E442" s="1683"/>
      <c r="F442" s="1534"/>
      <c r="G442" s="1481"/>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421"/>
      <c r="B443" s="1469" t="s">
        <v>1482</v>
      </c>
      <c r="C443" s="1423"/>
      <c r="D443" s="703"/>
      <c r="E443" s="1681"/>
      <c r="F443" s="1532"/>
      <c r="G443" s="1230">
        <f>SUM(G423:G442)</f>
        <v>0</v>
      </c>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c r="A444" s="1421"/>
      <c r="B444" s="1422"/>
      <c r="C444" s="1423"/>
      <c r="D444" s="703"/>
      <c r="E444" s="1681"/>
      <c r="F444" s="1532"/>
      <c r="G444" s="1466"/>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421"/>
      <c r="B445" s="1422"/>
      <c r="C445" s="1423"/>
      <c r="D445" s="703"/>
      <c r="E445" s="1681"/>
      <c r="F445" s="1532"/>
      <c r="G445" s="1466"/>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c r="A446" s="1412" t="s">
        <v>1510</v>
      </c>
      <c r="B446" s="1483" t="s">
        <v>1333</v>
      </c>
      <c r="C446" s="1423"/>
      <c r="D446" s="703"/>
      <c r="E446" s="1681"/>
      <c r="F446" s="1532"/>
      <c r="G446" s="1466"/>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c r="A447" s="1421"/>
      <c r="B447" s="1422"/>
      <c r="C447" s="1423"/>
      <c r="D447" s="703"/>
      <c r="E447" s="1681"/>
      <c r="F447" s="1532"/>
      <c r="G447" s="1466"/>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ht="51">
      <c r="A448" s="1421"/>
      <c r="B448" s="1470" t="s">
        <v>1481</v>
      </c>
      <c r="C448" s="1423"/>
      <c r="D448" s="703"/>
      <c r="E448" s="1681"/>
      <c r="F448" s="1532"/>
      <c r="G448" s="1466"/>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c r="A449" s="1421"/>
      <c r="B449" s="1422"/>
      <c r="C449" s="1423"/>
      <c r="D449" s="703"/>
      <c r="E449" s="1681"/>
      <c r="F449" s="1532"/>
      <c r="G449" s="1466"/>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c r="A450" s="1421" t="s">
        <v>11</v>
      </c>
      <c r="B450" s="1485" t="s">
        <v>1480</v>
      </c>
      <c r="C450" s="1419"/>
      <c r="D450" s="1450"/>
      <c r="E450" s="1686"/>
      <c r="F450" s="1532"/>
      <c r="G450" s="1466"/>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ht="25.5">
      <c r="A451" s="702"/>
      <c r="B451" s="702" t="s">
        <v>1479</v>
      </c>
      <c r="C451" s="704"/>
      <c r="D451" s="705"/>
      <c r="E451" s="1695"/>
      <c r="F451" s="1532"/>
      <c r="G451" s="1466"/>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ht="89.25">
      <c r="A452" s="702"/>
      <c r="B452" s="1440" t="s">
        <v>1478</v>
      </c>
      <c r="C452" s="704"/>
      <c r="D452" s="705"/>
      <c r="E452" s="1695"/>
      <c r="F452" s="1532"/>
      <c r="G452" s="1466"/>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702"/>
      <c r="B453" s="702" t="s">
        <v>1431</v>
      </c>
      <c r="C453" s="704"/>
      <c r="D453" s="705"/>
      <c r="E453" s="1695"/>
      <c r="F453" s="1532"/>
      <c r="G453" s="1466"/>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c r="A454" s="1421"/>
      <c r="B454" s="1485" t="s">
        <v>1430</v>
      </c>
      <c r="C454" s="1419"/>
      <c r="D454" s="1450" t="s">
        <v>856</v>
      </c>
      <c r="E454" s="1686">
        <v>1</v>
      </c>
      <c r="F454" s="1528"/>
      <c r="G454" s="1230">
        <f>+F454*E454</f>
        <v>0</v>
      </c>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c r="A455" s="1421"/>
      <c r="B455" s="1422"/>
      <c r="C455" s="1423"/>
      <c r="D455" s="703"/>
      <c r="E455" s="1681"/>
      <c r="F455" s="1532"/>
      <c r="G455" s="1466"/>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c r="A456" s="1455" t="s">
        <v>33</v>
      </c>
      <c r="B456" s="1590" t="s">
        <v>1477</v>
      </c>
      <c r="C456" s="1591"/>
      <c r="D456" s="1450"/>
      <c r="E456" s="1690"/>
      <c r="F456" s="1532"/>
      <c r="G456" s="1466"/>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c r="A457" s="1455"/>
      <c r="B457" s="1590" t="s">
        <v>1470</v>
      </c>
      <c r="C457" s="1591"/>
      <c r="D457" s="1450"/>
      <c r="E457" s="1690"/>
      <c r="F457" s="1532"/>
      <c r="G457" s="1466"/>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455"/>
      <c r="B458" s="1590" t="s">
        <v>1469</v>
      </c>
      <c r="C458" s="1591"/>
      <c r="D458" s="1450"/>
      <c r="E458" s="1690"/>
      <c r="F458" s="1532"/>
      <c r="G458" s="1466"/>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455"/>
      <c r="B459" s="1590" t="s">
        <v>1476</v>
      </c>
      <c r="C459" s="1591"/>
      <c r="D459" s="1450"/>
      <c r="E459" s="1690"/>
      <c r="F459" s="1532"/>
      <c r="G459" s="1466"/>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455"/>
      <c r="B460" s="1593" t="s">
        <v>1430</v>
      </c>
      <c r="C460" s="1591"/>
      <c r="D460" s="1441" t="s">
        <v>856</v>
      </c>
      <c r="E460" s="1690">
        <v>1</v>
      </c>
      <c r="F460" s="1528"/>
      <c r="G460" s="1230">
        <f>+F460*E460</f>
        <v>0</v>
      </c>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c r="A461" s="1455"/>
      <c r="B461" s="1593"/>
      <c r="C461" s="1591"/>
      <c r="D461" s="1441"/>
      <c r="E461" s="1690"/>
      <c r="F461" s="1531"/>
      <c r="G461" s="1448"/>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c r="A462" s="1421" t="s">
        <v>14</v>
      </c>
      <c r="B462" s="1485" t="s">
        <v>1475</v>
      </c>
      <c r="C462" s="1419"/>
      <c r="D462" s="1450"/>
      <c r="E462" s="1686"/>
      <c r="F462" s="1532"/>
      <c r="G462" s="1466"/>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ht="25.5">
      <c r="A463" s="1421"/>
      <c r="B463" s="1485" t="s">
        <v>1474</v>
      </c>
      <c r="C463" s="1419"/>
      <c r="D463" s="1450"/>
      <c r="E463" s="1686"/>
      <c r="F463" s="1532"/>
      <c r="G463" s="1466"/>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ht="102">
      <c r="A464" s="1421"/>
      <c r="B464" s="1594" t="s">
        <v>1934</v>
      </c>
      <c r="C464" s="1419"/>
      <c r="D464" s="1450"/>
      <c r="E464" s="1686"/>
      <c r="F464" s="1532"/>
      <c r="G464" s="1466"/>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ht="25.5">
      <c r="A465" s="1421"/>
      <c r="B465" s="1594" t="s">
        <v>1473</v>
      </c>
      <c r="C465" s="1419"/>
      <c r="D465" s="1450"/>
      <c r="E465" s="1686"/>
      <c r="F465" s="1532"/>
      <c r="G465" s="1466"/>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c r="A466" s="1421"/>
      <c r="B466" s="1594" t="s">
        <v>1472</v>
      </c>
      <c r="C466" s="1419"/>
      <c r="D466" s="1450"/>
      <c r="E466" s="1686"/>
      <c r="F466" s="1532"/>
      <c r="G466" s="1466"/>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c r="A467" s="1421"/>
      <c r="B467" s="1594" t="s">
        <v>1431</v>
      </c>
      <c r="C467" s="1419"/>
      <c r="D467" s="1450"/>
      <c r="E467" s="1686"/>
      <c r="F467" s="1532"/>
      <c r="G467" s="1466"/>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c r="A468" s="1421"/>
      <c r="B468" s="1594" t="s">
        <v>1430</v>
      </c>
      <c r="C468" s="1419"/>
      <c r="D468" s="1450" t="s">
        <v>856</v>
      </c>
      <c r="E468" s="1686">
        <v>1</v>
      </c>
      <c r="F468" s="1528"/>
      <c r="G468" s="1230">
        <f>+F468*E468</f>
        <v>0</v>
      </c>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455"/>
      <c r="B469" s="1595"/>
      <c r="C469" s="1591"/>
      <c r="D469" s="1596"/>
      <c r="E469" s="1686"/>
      <c r="F469" s="1532"/>
      <c r="G469" s="1466"/>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ht="25.5">
      <c r="A470" s="1455" t="s">
        <v>15</v>
      </c>
      <c r="B470" s="1595" t="s">
        <v>1471</v>
      </c>
      <c r="C470" s="1591"/>
      <c r="D470" s="1596"/>
      <c r="E470" s="1686"/>
      <c r="F470" s="1532"/>
      <c r="G470" s="1466"/>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c r="A471" s="1455"/>
      <c r="B471" s="1590" t="s">
        <v>1470</v>
      </c>
      <c r="C471" s="1591"/>
      <c r="D471" s="1596"/>
      <c r="E471" s="1686"/>
      <c r="F471" s="1532"/>
      <c r="G471" s="1466"/>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455"/>
      <c r="B472" s="1590" t="s">
        <v>1469</v>
      </c>
      <c r="C472" s="1591"/>
      <c r="D472" s="1596"/>
      <c r="E472" s="1686"/>
      <c r="F472" s="1532"/>
      <c r="G472" s="1466"/>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ht="38.25">
      <c r="A473" s="1455"/>
      <c r="B473" s="1485" t="s">
        <v>1468</v>
      </c>
      <c r="C473" s="1591"/>
      <c r="D473" s="1596"/>
      <c r="E473" s="1686"/>
      <c r="F473" s="1532"/>
      <c r="G473" s="1466"/>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c r="A474" s="1455"/>
      <c r="B474" s="1597" t="s">
        <v>1430</v>
      </c>
      <c r="C474" s="1591"/>
      <c r="D474" s="1596" t="s">
        <v>856</v>
      </c>
      <c r="E474" s="1686">
        <v>1</v>
      </c>
      <c r="F474" s="1528"/>
      <c r="G474" s="1230">
        <f>+F474*E474</f>
        <v>0</v>
      </c>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455"/>
      <c r="B475" s="1593"/>
      <c r="C475" s="1591"/>
      <c r="D475" s="1441"/>
      <c r="E475" s="1690"/>
      <c r="F475" s="1532"/>
      <c r="G475" s="1466"/>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c r="A476" s="706" t="s">
        <v>18</v>
      </c>
      <c r="B476" s="1419" t="s">
        <v>1467</v>
      </c>
      <c r="C476" s="704"/>
      <c r="D476" s="705"/>
      <c r="E476" s="1696"/>
      <c r="F476" s="1532"/>
      <c r="G476" s="1466"/>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c r="A477" s="702"/>
      <c r="B477" s="1419" t="s">
        <v>1466</v>
      </c>
      <c r="C477" s="704"/>
      <c r="D477" s="705"/>
      <c r="E477" s="1696"/>
      <c r="F477" s="1532"/>
      <c r="G477" s="1466"/>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5.5">
      <c r="A478" s="702"/>
      <c r="B478" s="1419" t="s">
        <v>1465</v>
      </c>
      <c r="C478" s="704"/>
      <c r="D478" s="705"/>
      <c r="E478" s="1696"/>
      <c r="F478" s="1532"/>
      <c r="G478" s="1466"/>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ht="25.5">
      <c r="A479" s="702"/>
      <c r="B479" s="1419" t="s">
        <v>1933</v>
      </c>
      <c r="C479" s="704"/>
      <c r="D479" s="705"/>
      <c r="E479" s="1696"/>
      <c r="F479" s="1532"/>
      <c r="G479" s="1466"/>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702"/>
      <c r="B480" s="1419" t="s">
        <v>1431</v>
      </c>
      <c r="C480" s="704"/>
      <c r="D480" s="703"/>
      <c r="E480" s="1696"/>
      <c r="F480" s="1532"/>
      <c r="G480" s="1466"/>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c r="A481" s="702"/>
      <c r="B481" s="1419" t="s">
        <v>1430</v>
      </c>
      <c r="C481" s="701"/>
      <c r="D481" s="1441" t="s">
        <v>856</v>
      </c>
      <c r="E481" s="1690">
        <v>2</v>
      </c>
      <c r="F481" s="1528"/>
      <c r="G481" s="1230">
        <f>+F481*E481</f>
        <v>0</v>
      </c>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702"/>
      <c r="B482" s="1419"/>
      <c r="C482" s="701"/>
      <c r="D482" s="1441"/>
      <c r="E482" s="1690"/>
      <c r="F482" s="1532"/>
      <c r="G482" s="1466"/>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702"/>
      <c r="B483" s="1419"/>
      <c r="C483" s="701"/>
      <c r="D483" s="1441"/>
      <c r="E483" s="1690"/>
      <c r="F483" s="1532"/>
      <c r="G483" s="1466"/>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455" t="s">
        <v>1464</v>
      </c>
      <c r="B484" s="1485" t="s">
        <v>1461</v>
      </c>
      <c r="C484" s="1419"/>
      <c r="D484" s="1450"/>
      <c r="E484" s="1686"/>
      <c r="F484" s="1532"/>
      <c r="G484" s="1466"/>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455"/>
      <c r="B485" s="1594" t="s">
        <v>1463</v>
      </c>
      <c r="C485" s="1419"/>
      <c r="D485" s="1450"/>
      <c r="E485" s="1686"/>
      <c r="F485" s="1532"/>
      <c r="G485" s="1466"/>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455"/>
      <c r="B486" s="1430" t="s">
        <v>1459</v>
      </c>
      <c r="C486" s="1419"/>
      <c r="D486" s="1450"/>
      <c r="E486" s="1686"/>
      <c r="F486" s="1532"/>
      <c r="G486" s="1466"/>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ht="38.25">
      <c r="A487" s="1455"/>
      <c r="B487" s="1458" t="s">
        <v>1454</v>
      </c>
      <c r="C487" s="1419"/>
      <c r="D487" s="1450"/>
      <c r="E487" s="1686"/>
      <c r="F487" s="1532"/>
      <c r="G487" s="1466"/>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ht="25.5">
      <c r="A488" s="1455"/>
      <c r="B488" s="1419" t="s">
        <v>1453</v>
      </c>
      <c r="C488" s="1419"/>
      <c r="D488" s="1450"/>
      <c r="E488" s="1686"/>
      <c r="F488" s="1532"/>
      <c r="G488" s="1466"/>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c r="A489" s="1455"/>
      <c r="B489" s="1485" t="s">
        <v>1431</v>
      </c>
      <c r="C489" s="1419"/>
      <c r="D489" s="1450"/>
      <c r="E489" s="1686"/>
      <c r="F489" s="1532"/>
      <c r="G489" s="1466"/>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c r="A490" s="1455"/>
      <c r="B490" s="1485" t="s">
        <v>1430</v>
      </c>
      <c r="C490" s="1419"/>
      <c r="D490" s="1450" t="s">
        <v>856</v>
      </c>
      <c r="E490" s="1686">
        <v>3</v>
      </c>
      <c r="F490" s="1528"/>
      <c r="G490" s="1230">
        <f>+F490*E490</f>
        <v>0</v>
      </c>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c r="A491" s="702"/>
      <c r="B491" s="1419"/>
      <c r="C491" s="701"/>
      <c r="D491" s="1441"/>
      <c r="E491" s="1690"/>
      <c r="F491" s="1532"/>
      <c r="G491" s="1466"/>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c r="A492" s="1427" t="s">
        <v>43</v>
      </c>
      <c r="B492" s="1595" t="s">
        <v>1451</v>
      </c>
      <c r="C492" s="1419"/>
      <c r="D492" s="703"/>
      <c r="E492" s="1681"/>
      <c r="F492" s="1532"/>
      <c r="G492" s="1466"/>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c r="A493" s="1427"/>
      <c r="B493" s="1455" t="s">
        <v>1450</v>
      </c>
      <c r="C493" s="1419"/>
      <c r="D493" s="703"/>
      <c r="E493" s="1690"/>
      <c r="F493" s="1532"/>
      <c r="G493" s="1466"/>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c r="A494" s="1427"/>
      <c r="B494" s="1455" t="s">
        <v>1449</v>
      </c>
      <c r="C494" s="1419"/>
      <c r="D494" s="703"/>
      <c r="E494" s="1690"/>
      <c r="F494" s="1532"/>
      <c r="G494" s="1466"/>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c r="A495" s="1427"/>
      <c r="B495" s="1455" t="s">
        <v>1448</v>
      </c>
      <c r="C495" s="1419"/>
      <c r="D495" s="703"/>
      <c r="E495" s="1690"/>
      <c r="F495" s="1532"/>
      <c r="G495" s="1466"/>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427"/>
      <c r="B496" s="1455" t="s">
        <v>1447</v>
      </c>
      <c r="C496" s="1419"/>
      <c r="D496" s="703"/>
      <c r="E496" s="1690"/>
      <c r="F496" s="1532"/>
      <c r="G496" s="1466"/>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252">
      <c r="A497" s="1427"/>
      <c r="B497" s="1455" t="s">
        <v>1446</v>
      </c>
      <c r="C497" s="1419"/>
      <c r="D497" s="703"/>
      <c r="E497" s="1690"/>
      <c r="F497" s="1532"/>
      <c r="G497" s="1466"/>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c r="BN497" s="1058"/>
      <c r="BO497" s="1058"/>
      <c r="BP497" s="1058"/>
      <c r="BQ497" s="1058"/>
      <c r="BR497" s="1058"/>
      <c r="BS497" s="1058"/>
      <c r="BT497" s="1058"/>
      <c r="BU497" s="1058"/>
      <c r="BV497" s="1058"/>
      <c r="BW497" s="1058"/>
      <c r="BX497" s="1058"/>
      <c r="BY497" s="1058"/>
      <c r="BZ497" s="1058"/>
      <c r="CA497" s="1058"/>
      <c r="CB497" s="1058"/>
      <c r="CC497" s="1058"/>
      <c r="CD497" s="1058"/>
      <c r="CE497" s="1058"/>
      <c r="CF497" s="1058"/>
      <c r="CG497" s="1058"/>
      <c r="CH497" s="1058"/>
      <c r="CI497" s="1058"/>
      <c r="CJ497" s="1058"/>
      <c r="CK497" s="1058"/>
      <c r="CL497" s="1058"/>
      <c r="CM497" s="1058"/>
      <c r="CN497" s="1058"/>
      <c r="CO497" s="1058"/>
      <c r="CP497" s="1058"/>
      <c r="CQ497" s="1058"/>
      <c r="CR497" s="1058"/>
      <c r="CS497" s="1058"/>
      <c r="CT497" s="1058"/>
      <c r="CU497" s="1058"/>
      <c r="CV497" s="1058"/>
      <c r="CW497" s="1058"/>
      <c r="CX497" s="1058"/>
      <c r="CY497" s="1058"/>
      <c r="CZ497" s="1058"/>
      <c r="DA497" s="1058"/>
      <c r="DB497" s="1058"/>
      <c r="DC497" s="1058"/>
      <c r="DD497" s="1058"/>
      <c r="DE497" s="1058"/>
      <c r="DF497" s="1058"/>
      <c r="DG497" s="1058"/>
      <c r="DH497" s="1058"/>
      <c r="DI497" s="1058"/>
      <c r="DJ497" s="1058"/>
      <c r="DK497" s="1058"/>
      <c r="DL497" s="1058"/>
      <c r="DM497" s="1058"/>
      <c r="DN497" s="1058"/>
      <c r="DO497" s="1058"/>
      <c r="DP497" s="1058"/>
      <c r="DQ497" s="1058"/>
      <c r="DR497" s="1058"/>
      <c r="DS497" s="1058"/>
      <c r="DT497" s="1058"/>
      <c r="DU497" s="1058"/>
      <c r="DV497" s="1058"/>
      <c r="DW497" s="1058"/>
      <c r="DX497" s="1058"/>
      <c r="DY497" s="1058"/>
      <c r="DZ497" s="1058"/>
      <c r="EA497" s="1058"/>
      <c r="EB497" s="1058"/>
      <c r="EC497" s="1058"/>
      <c r="ED497" s="1058"/>
      <c r="EE497" s="1058"/>
      <c r="EF497" s="1058"/>
      <c r="EG497" s="1058"/>
      <c r="EH497" s="1058"/>
      <c r="EI497" s="1058"/>
      <c r="EJ497" s="1058"/>
      <c r="EK497" s="1058"/>
      <c r="EL497" s="1058"/>
      <c r="EM497" s="1058"/>
      <c r="EN497" s="1058"/>
      <c r="EO497" s="1058"/>
      <c r="EP497" s="1058"/>
      <c r="EQ497" s="1058"/>
      <c r="ER497" s="1058"/>
      <c r="ES497" s="1058"/>
      <c r="ET497" s="1058"/>
      <c r="EU497" s="1058"/>
      <c r="EV497" s="1058"/>
      <c r="EW497" s="1058"/>
      <c r="EX497" s="1058"/>
      <c r="EY497" s="1058"/>
      <c r="EZ497" s="1058"/>
      <c r="FA497" s="1058"/>
      <c r="FB497" s="1058"/>
      <c r="FC497" s="1058"/>
      <c r="FD497" s="1058"/>
      <c r="FE497" s="1058"/>
      <c r="FF497" s="1058"/>
      <c r="FG497" s="1058"/>
      <c r="FH497" s="1058"/>
      <c r="FI497" s="1058"/>
      <c r="FJ497" s="1058"/>
      <c r="FK497" s="1058"/>
      <c r="FL497" s="1058"/>
      <c r="FM497" s="1058"/>
      <c r="FN497" s="1058"/>
      <c r="FO497" s="1058"/>
      <c r="FP497" s="1058"/>
      <c r="FQ497" s="1058"/>
      <c r="FR497" s="1058"/>
      <c r="FS497" s="1058"/>
      <c r="FT497" s="1058"/>
      <c r="FU497" s="1058"/>
      <c r="FV497" s="1058"/>
      <c r="FW497" s="1058"/>
      <c r="FX497" s="1058"/>
      <c r="FY497" s="1058"/>
      <c r="FZ497" s="1058"/>
      <c r="GA497" s="1058"/>
      <c r="GB497" s="1058"/>
      <c r="GC497" s="1058"/>
      <c r="GD497" s="1058"/>
      <c r="GE497" s="1058"/>
      <c r="GF497" s="1058"/>
      <c r="GG497" s="1058"/>
      <c r="GH497" s="1058"/>
      <c r="GI497" s="1058"/>
      <c r="GJ497" s="1058"/>
      <c r="GK497" s="1058"/>
      <c r="GL497" s="1058"/>
      <c r="GM497" s="1058"/>
      <c r="GN497" s="1058"/>
      <c r="GO497" s="1058"/>
      <c r="GP497" s="1058"/>
      <c r="GQ497" s="1058"/>
      <c r="GR497" s="1058"/>
      <c r="GS497" s="1058"/>
      <c r="GT497" s="1058"/>
      <c r="GU497" s="1058"/>
      <c r="GV497" s="1058"/>
      <c r="GW497" s="1058"/>
      <c r="GX497" s="1058"/>
      <c r="GY497" s="1058"/>
      <c r="GZ497" s="1058"/>
      <c r="HA497" s="1058"/>
      <c r="HB497" s="1058"/>
      <c r="HC497" s="1058"/>
      <c r="HD497" s="1058"/>
      <c r="HE497" s="1058"/>
      <c r="HF497" s="1058"/>
      <c r="HG497" s="1058"/>
      <c r="HH497" s="1058"/>
      <c r="HI497" s="1058"/>
      <c r="HJ497" s="1058"/>
      <c r="HK497" s="1058"/>
      <c r="HL497" s="1058"/>
      <c r="HM497" s="1058"/>
      <c r="HN497" s="1058"/>
      <c r="HO497" s="1058"/>
      <c r="HP497" s="1058"/>
      <c r="HQ497" s="1058"/>
      <c r="HR497" s="1058"/>
      <c r="HS497" s="1058"/>
      <c r="HT497" s="1058"/>
      <c r="HU497" s="1058"/>
      <c r="HV497" s="1058"/>
      <c r="HW497" s="1058"/>
      <c r="HX497" s="1058"/>
      <c r="HY497" s="1058"/>
      <c r="HZ497" s="1058"/>
      <c r="IA497" s="1058"/>
      <c r="IB497" s="1058"/>
      <c r="IC497" s="1058"/>
      <c r="ID497" s="1058"/>
      <c r="IE497" s="1058"/>
      <c r="IF497" s="1058"/>
      <c r="IG497" s="1058"/>
      <c r="IH497" s="1058"/>
      <c r="II497" s="1058"/>
      <c r="IJ497" s="1058"/>
      <c r="IK497" s="1058"/>
      <c r="IL497" s="1058"/>
      <c r="IM497" s="1058"/>
      <c r="IN497" s="1058"/>
      <c r="IO497" s="1058"/>
      <c r="IP497" s="1058"/>
      <c r="IQ497" s="1058"/>
      <c r="IR497" s="1058"/>
    </row>
    <row r="498" spans="1:252">
      <c r="A498" s="1427"/>
      <c r="B498" s="1455" t="s">
        <v>1430</v>
      </c>
      <c r="C498" s="1419"/>
      <c r="D498" s="1441" t="s">
        <v>856</v>
      </c>
      <c r="E498" s="1690">
        <v>3</v>
      </c>
      <c r="F498" s="1528"/>
      <c r="G498" s="1230">
        <f>+F498*E498</f>
        <v>0</v>
      </c>
      <c r="H498" s="1058"/>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c r="BN498" s="1058"/>
      <c r="BO498" s="1058"/>
      <c r="BP498" s="1058"/>
      <c r="BQ498" s="1058"/>
      <c r="BR498" s="1058"/>
      <c r="BS498" s="1058"/>
      <c r="BT498" s="1058"/>
      <c r="BU498" s="1058"/>
      <c r="BV498" s="1058"/>
      <c r="BW498" s="1058"/>
      <c r="BX498" s="1058"/>
      <c r="BY498" s="1058"/>
      <c r="BZ498" s="1058"/>
      <c r="CA498" s="1058"/>
      <c r="CB498" s="1058"/>
      <c r="CC498" s="1058"/>
      <c r="CD498" s="1058"/>
      <c r="CE498" s="1058"/>
      <c r="CF498" s="1058"/>
      <c r="CG498" s="1058"/>
      <c r="CH498" s="1058"/>
      <c r="CI498" s="1058"/>
      <c r="CJ498" s="1058"/>
      <c r="CK498" s="1058"/>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1058"/>
      <c r="DF498" s="1058"/>
      <c r="DG498" s="1058"/>
      <c r="DH498" s="1058"/>
      <c r="DI498" s="1058"/>
      <c r="DJ498" s="1058"/>
      <c r="DK498" s="1058"/>
      <c r="DL498" s="1058"/>
      <c r="DM498" s="1058"/>
      <c r="DN498" s="1058"/>
      <c r="DO498" s="1058"/>
      <c r="DP498" s="1058"/>
      <c r="DQ498" s="1058"/>
      <c r="DR498" s="1058"/>
      <c r="DS498" s="1058"/>
      <c r="DT498" s="1058"/>
      <c r="DU498" s="1058"/>
      <c r="DV498" s="1058"/>
      <c r="DW498" s="1058"/>
      <c r="DX498" s="1058"/>
      <c r="DY498" s="1058"/>
      <c r="DZ498" s="1058"/>
      <c r="EA498" s="1058"/>
      <c r="EB498" s="1058"/>
      <c r="EC498" s="1058"/>
      <c r="ED498" s="1058"/>
      <c r="EE498" s="1058"/>
      <c r="EF498" s="1058"/>
      <c r="EG498" s="1058"/>
      <c r="EH498" s="1058"/>
      <c r="EI498" s="1058"/>
      <c r="EJ498" s="1058"/>
      <c r="EK498" s="1058"/>
      <c r="EL498" s="1058"/>
      <c r="EM498" s="1058"/>
      <c r="EN498" s="1058"/>
      <c r="EO498" s="1058"/>
      <c r="EP498" s="1058"/>
      <c r="EQ498" s="1058"/>
      <c r="ER498" s="1058"/>
      <c r="ES498" s="1058"/>
      <c r="ET498" s="1058"/>
      <c r="EU498" s="1058"/>
      <c r="EV498" s="1058"/>
      <c r="EW498" s="1058"/>
      <c r="EX498" s="1058"/>
      <c r="EY498" s="1058"/>
      <c r="EZ498" s="1058"/>
      <c r="FA498" s="1058"/>
      <c r="FB498" s="1058"/>
      <c r="FC498" s="1058"/>
      <c r="FD498" s="1058"/>
      <c r="FE498" s="1058"/>
      <c r="FF498" s="1058"/>
      <c r="FG498" s="1058"/>
      <c r="FH498" s="1058"/>
      <c r="FI498" s="1058"/>
      <c r="FJ498" s="1058"/>
      <c r="FK498" s="1058"/>
      <c r="FL498" s="1058"/>
      <c r="FM498" s="1058"/>
      <c r="FN498" s="1058"/>
      <c r="FO498" s="1058"/>
      <c r="FP498" s="1058"/>
      <c r="FQ498" s="1058"/>
      <c r="FR498" s="1058"/>
      <c r="FS498" s="1058"/>
      <c r="FT498" s="1058"/>
      <c r="FU498" s="1058"/>
      <c r="FV498" s="1058"/>
      <c r="FW498" s="1058"/>
      <c r="FX498" s="1058"/>
      <c r="FY498" s="1058"/>
      <c r="FZ498" s="1058"/>
      <c r="GA498" s="1058"/>
      <c r="GB498" s="1058"/>
      <c r="GC498" s="1058"/>
      <c r="GD498" s="1058"/>
      <c r="GE498" s="1058"/>
      <c r="GF498" s="1058"/>
      <c r="GG498" s="1058"/>
      <c r="GH498" s="1058"/>
      <c r="GI498" s="1058"/>
      <c r="GJ498" s="1058"/>
      <c r="GK498" s="1058"/>
      <c r="GL498" s="1058"/>
      <c r="GM498" s="1058"/>
      <c r="GN498" s="1058"/>
      <c r="GO498" s="1058"/>
      <c r="GP498" s="1058"/>
      <c r="GQ498" s="1058"/>
      <c r="GR498" s="1058"/>
      <c r="GS498" s="1058"/>
      <c r="GT498" s="1058"/>
      <c r="GU498" s="1058"/>
      <c r="GV498" s="1058"/>
      <c r="GW498" s="1058"/>
      <c r="GX498" s="1058"/>
      <c r="GY498" s="1058"/>
      <c r="GZ498" s="1058"/>
      <c r="HA498" s="1058"/>
      <c r="HB498" s="1058"/>
      <c r="HC498" s="1058"/>
      <c r="HD498" s="1058"/>
      <c r="HE498" s="1058"/>
      <c r="HF498" s="1058"/>
      <c r="HG498" s="1058"/>
      <c r="HH498" s="1058"/>
      <c r="HI498" s="1058"/>
      <c r="HJ498" s="1058"/>
      <c r="HK498" s="1058"/>
      <c r="HL498" s="1058"/>
      <c r="HM498" s="1058"/>
      <c r="HN498" s="1058"/>
      <c r="HO498" s="1058"/>
      <c r="HP498" s="1058"/>
      <c r="HQ498" s="1058"/>
      <c r="HR498" s="1058"/>
      <c r="HS498" s="1058"/>
      <c r="HT498" s="1058"/>
      <c r="HU498" s="1058"/>
      <c r="HV498" s="1058"/>
      <c r="HW498" s="1058"/>
      <c r="HX498" s="1058"/>
      <c r="HY498" s="1058"/>
      <c r="HZ498" s="1058"/>
      <c r="IA498" s="1058"/>
      <c r="IB498" s="1058"/>
      <c r="IC498" s="1058"/>
      <c r="ID498" s="1058"/>
      <c r="IE498" s="1058"/>
      <c r="IF498" s="1058"/>
      <c r="IG498" s="1058"/>
      <c r="IH498" s="1058"/>
      <c r="II498" s="1058"/>
      <c r="IJ498" s="1058"/>
      <c r="IK498" s="1058"/>
      <c r="IL498" s="1058"/>
      <c r="IM498" s="1058"/>
      <c r="IN498" s="1058"/>
      <c r="IO498" s="1058"/>
      <c r="IP498" s="1058"/>
      <c r="IQ498" s="1058"/>
      <c r="IR498" s="1058"/>
    </row>
    <row r="499" spans="1:252">
      <c r="A499" s="1427"/>
      <c r="B499" s="1455"/>
      <c r="C499" s="1419"/>
      <c r="D499" s="1441"/>
      <c r="E499" s="1690"/>
      <c r="F499" s="1531"/>
      <c r="G499" s="1448"/>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c r="BN499" s="1058"/>
      <c r="BO499" s="1058"/>
      <c r="BP499" s="1058"/>
      <c r="BQ499" s="1058"/>
      <c r="BR499" s="1058"/>
      <c r="BS499" s="1058"/>
      <c r="BT499" s="1058"/>
      <c r="BU499" s="1058"/>
      <c r="BV499" s="1058"/>
      <c r="BW499" s="1058"/>
      <c r="BX499" s="1058"/>
      <c r="BY499" s="1058"/>
      <c r="BZ499" s="1058"/>
      <c r="CA499" s="1058"/>
      <c r="CB499" s="1058"/>
      <c r="CC499" s="1058"/>
      <c r="CD499" s="1058"/>
      <c r="CE499" s="1058"/>
      <c r="CF499" s="1058"/>
      <c r="CG499" s="1058"/>
      <c r="CH499" s="1058"/>
      <c r="CI499" s="1058"/>
      <c r="CJ499" s="1058"/>
      <c r="CK499" s="1058"/>
      <c r="CL499" s="1058"/>
      <c r="CM499" s="1058"/>
      <c r="CN499" s="1058"/>
      <c r="CO499" s="1058"/>
      <c r="CP499" s="1058"/>
      <c r="CQ499" s="1058"/>
      <c r="CR499" s="1058"/>
      <c r="CS499" s="1058"/>
      <c r="CT499" s="1058"/>
      <c r="CU499" s="1058"/>
      <c r="CV499" s="1058"/>
      <c r="CW499" s="1058"/>
      <c r="CX499" s="1058"/>
      <c r="CY499" s="1058"/>
      <c r="CZ499" s="1058"/>
      <c r="DA499" s="1058"/>
      <c r="DB499" s="1058"/>
      <c r="DC499" s="1058"/>
      <c r="DD499" s="1058"/>
      <c r="DE499" s="1058"/>
      <c r="DF499" s="1058"/>
      <c r="DG499" s="1058"/>
      <c r="DH499" s="1058"/>
      <c r="DI499" s="1058"/>
      <c r="DJ499" s="1058"/>
      <c r="DK499" s="1058"/>
      <c r="DL499" s="1058"/>
      <c r="DM499" s="1058"/>
      <c r="DN499" s="1058"/>
      <c r="DO499" s="1058"/>
      <c r="DP499" s="1058"/>
      <c r="DQ499" s="1058"/>
      <c r="DR499" s="1058"/>
      <c r="DS499" s="1058"/>
      <c r="DT499" s="1058"/>
      <c r="DU499" s="1058"/>
      <c r="DV499" s="1058"/>
      <c r="DW499" s="1058"/>
      <c r="DX499" s="1058"/>
      <c r="DY499" s="1058"/>
      <c r="DZ499" s="1058"/>
      <c r="EA499" s="1058"/>
      <c r="EB499" s="1058"/>
      <c r="EC499" s="1058"/>
      <c r="ED499" s="1058"/>
      <c r="EE499" s="1058"/>
      <c r="EF499" s="1058"/>
      <c r="EG499" s="1058"/>
      <c r="EH499" s="1058"/>
      <c r="EI499" s="1058"/>
      <c r="EJ499" s="1058"/>
      <c r="EK499" s="1058"/>
      <c r="EL499" s="1058"/>
      <c r="EM499" s="1058"/>
      <c r="EN499" s="1058"/>
      <c r="EO499" s="1058"/>
      <c r="EP499" s="1058"/>
      <c r="EQ499" s="1058"/>
      <c r="ER499" s="1058"/>
      <c r="ES499" s="1058"/>
      <c r="ET499" s="1058"/>
      <c r="EU499" s="1058"/>
      <c r="EV499" s="1058"/>
      <c r="EW499" s="1058"/>
      <c r="EX499" s="1058"/>
      <c r="EY499" s="1058"/>
      <c r="EZ499" s="1058"/>
      <c r="FA499" s="1058"/>
      <c r="FB499" s="1058"/>
      <c r="FC499" s="1058"/>
      <c r="FD499" s="1058"/>
      <c r="FE499" s="1058"/>
      <c r="FF499" s="1058"/>
      <c r="FG499" s="1058"/>
      <c r="FH499" s="1058"/>
      <c r="FI499" s="1058"/>
      <c r="FJ499" s="1058"/>
      <c r="FK499" s="1058"/>
      <c r="FL499" s="1058"/>
      <c r="FM499" s="1058"/>
      <c r="FN499" s="1058"/>
      <c r="FO499" s="1058"/>
      <c r="FP499" s="1058"/>
      <c r="FQ499" s="1058"/>
      <c r="FR499" s="1058"/>
      <c r="FS499" s="1058"/>
      <c r="FT499" s="1058"/>
      <c r="FU499" s="1058"/>
      <c r="FV499" s="1058"/>
      <c r="FW499" s="1058"/>
      <c r="FX499" s="1058"/>
      <c r="FY499" s="1058"/>
      <c r="FZ499" s="1058"/>
      <c r="GA499" s="1058"/>
      <c r="GB499" s="1058"/>
      <c r="GC499" s="1058"/>
      <c r="GD499" s="1058"/>
      <c r="GE499" s="1058"/>
      <c r="GF499" s="1058"/>
      <c r="GG499" s="1058"/>
      <c r="GH499" s="1058"/>
      <c r="GI499" s="1058"/>
      <c r="GJ499" s="1058"/>
      <c r="GK499" s="1058"/>
      <c r="GL499" s="1058"/>
      <c r="GM499" s="1058"/>
      <c r="GN499" s="1058"/>
      <c r="GO499" s="1058"/>
      <c r="GP499" s="1058"/>
      <c r="GQ499" s="1058"/>
      <c r="GR499" s="1058"/>
      <c r="GS499" s="1058"/>
      <c r="GT499" s="1058"/>
      <c r="GU499" s="1058"/>
      <c r="GV499" s="1058"/>
      <c r="GW499" s="1058"/>
      <c r="GX499" s="1058"/>
      <c r="GY499" s="1058"/>
      <c r="GZ499" s="1058"/>
      <c r="HA499" s="1058"/>
      <c r="HB499" s="1058"/>
      <c r="HC499" s="1058"/>
      <c r="HD499" s="1058"/>
      <c r="HE499" s="1058"/>
      <c r="HF499" s="1058"/>
      <c r="HG499" s="1058"/>
      <c r="HH499" s="1058"/>
      <c r="HI499" s="1058"/>
      <c r="HJ499" s="1058"/>
      <c r="HK499" s="1058"/>
      <c r="HL499" s="1058"/>
      <c r="HM499" s="1058"/>
      <c r="HN499" s="1058"/>
      <c r="HO499" s="1058"/>
      <c r="HP499" s="1058"/>
      <c r="HQ499" s="1058"/>
      <c r="HR499" s="1058"/>
      <c r="HS499" s="1058"/>
      <c r="HT499" s="1058"/>
      <c r="HU499" s="1058"/>
      <c r="HV499" s="1058"/>
      <c r="HW499" s="1058"/>
      <c r="HX499" s="1058"/>
      <c r="HY499" s="1058"/>
      <c r="HZ499" s="1058"/>
      <c r="IA499" s="1058"/>
      <c r="IB499" s="1058"/>
      <c r="IC499" s="1058"/>
      <c r="ID499" s="1058"/>
      <c r="IE499" s="1058"/>
      <c r="IF499" s="1058"/>
      <c r="IG499" s="1058"/>
      <c r="IH499" s="1058"/>
      <c r="II499" s="1058"/>
      <c r="IJ499" s="1058"/>
      <c r="IK499" s="1058"/>
      <c r="IL499" s="1058"/>
      <c r="IM499" s="1058"/>
      <c r="IN499" s="1058"/>
      <c r="IO499" s="1058"/>
      <c r="IP499" s="1058"/>
      <c r="IQ499" s="1058"/>
      <c r="IR499" s="1058"/>
    </row>
    <row r="500" spans="1:252">
      <c r="A500" s="1427" t="s">
        <v>44</v>
      </c>
      <c r="B500" s="1697" t="s">
        <v>1442</v>
      </c>
      <c r="C500" s="1419"/>
      <c r="D500" s="1441"/>
      <c r="E500" s="1690"/>
      <c r="F500" s="1531"/>
      <c r="G500" s="1448"/>
      <c r="H500" s="1058"/>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c r="BN500" s="1058"/>
      <c r="BO500" s="1058"/>
      <c r="BP500" s="1058"/>
      <c r="BQ500" s="1058"/>
      <c r="BR500" s="1058"/>
      <c r="BS500" s="1058"/>
      <c r="BT500" s="1058"/>
      <c r="BU500" s="1058"/>
      <c r="BV500" s="1058"/>
      <c r="BW500" s="1058"/>
      <c r="BX500" s="1058"/>
      <c r="BY500" s="1058"/>
      <c r="BZ500" s="1058"/>
      <c r="CA500" s="1058"/>
      <c r="CB500" s="1058"/>
      <c r="CC500" s="1058"/>
      <c r="CD500" s="1058"/>
      <c r="CE500" s="1058"/>
      <c r="CF500" s="1058"/>
      <c r="CG500" s="1058"/>
      <c r="CH500" s="1058"/>
      <c r="CI500" s="1058"/>
      <c r="CJ500" s="1058"/>
      <c r="CK500" s="1058"/>
      <c r="CL500" s="1058"/>
      <c r="CM500" s="1058"/>
      <c r="CN500" s="1058"/>
      <c r="CO500" s="1058"/>
      <c r="CP500" s="1058"/>
      <c r="CQ500" s="1058"/>
      <c r="CR500" s="1058"/>
      <c r="CS500" s="1058"/>
      <c r="CT500" s="1058"/>
      <c r="CU500" s="1058"/>
      <c r="CV500" s="1058"/>
      <c r="CW500" s="1058"/>
      <c r="CX500" s="1058"/>
      <c r="CY500" s="1058"/>
      <c r="CZ500" s="1058"/>
      <c r="DA500" s="1058"/>
      <c r="DB500" s="1058"/>
      <c r="DC500" s="1058"/>
      <c r="DD500" s="1058"/>
      <c r="DE500" s="1058"/>
      <c r="DF500" s="1058"/>
      <c r="DG500" s="1058"/>
      <c r="DH500" s="1058"/>
      <c r="DI500" s="1058"/>
      <c r="DJ500" s="1058"/>
      <c r="DK500" s="1058"/>
      <c r="DL500" s="1058"/>
      <c r="DM500" s="1058"/>
      <c r="DN500" s="1058"/>
      <c r="DO500" s="1058"/>
      <c r="DP500" s="1058"/>
      <c r="DQ500" s="1058"/>
      <c r="DR500" s="1058"/>
      <c r="DS500" s="1058"/>
      <c r="DT500" s="1058"/>
      <c r="DU500" s="1058"/>
      <c r="DV500" s="1058"/>
      <c r="DW500" s="1058"/>
      <c r="DX500" s="1058"/>
      <c r="DY500" s="1058"/>
      <c r="DZ500" s="1058"/>
      <c r="EA500" s="1058"/>
      <c r="EB500" s="1058"/>
      <c r="EC500" s="1058"/>
      <c r="ED500" s="1058"/>
      <c r="EE500" s="1058"/>
      <c r="EF500" s="1058"/>
      <c r="EG500" s="1058"/>
      <c r="EH500" s="1058"/>
      <c r="EI500" s="1058"/>
      <c r="EJ500" s="1058"/>
      <c r="EK500" s="1058"/>
      <c r="EL500" s="1058"/>
      <c r="EM500" s="1058"/>
      <c r="EN500" s="1058"/>
      <c r="EO500" s="1058"/>
      <c r="EP500" s="1058"/>
      <c r="EQ500" s="1058"/>
      <c r="ER500" s="1058"/>
      <c r="ES500" s="1058"/>
      <c r="ET500" s="1058"/>
      <c r="EU500" s="1058"/>
      <c r="EV500" s="1058"/>
      <c r="EW500" s="1058"/>
      <c r="EX500" s="1058"/>
      <c r="EY500" s="1058"/>
      <c r="EZ500" s="1058"/>
      <c r="FA500" s="1058"/>
      <c r="FB500" s="1058"/>
      <c r="FC500" s="1058"/>
      <c r="FD500" s="1058"/>
      <c r="FE500" s="1058"/>
      <c r="FF500" s="1058"/>
      <c r="FG500" s="1058"/>
      <c r="FH500" s="1058"/>
      <c r="FI500" s="1058"/>
      <c r="FJ500" s="1058"/>
      <c r="FK500" s="1058"/>
      <c r="FL500" s="1058"/>
      <c r="FM500" s="1058"/>
      <c r="FN500" s="1058"/>
      <c r="FO500" s="1058"/>
      <c r="FP500" s="1058"/>
      <c r="FQ500" s="1058"/>
      <c r="FR500" s="1058"/>
      <c r="FS500" s="1058"/>
      <c r="FT500" s="1058"/>
      <c r="FU500" s="1058"/>
      <c r="FV500" s="1058"/>
      <c r="FW500" s="1058"/>
      <c r="FX500" s="1058"/>
      <c r="FY500" s="1058"/>
      <c r="FZ500" s="1058"/>
      <c r="GA500" s="1058"/>
      <c r="GB500" s="1058"/>
      <c r="GC500" s="1058"/>
      <c r="GD500" s="1058"/>
      <c r="GE500" s="1058"/>
      <c r="GF500" s="1058"/>
      <c r="GG500" s="1058"/>
      <c r="GH500" s="1058"/>
      <c r="GI500" s="1058"/>
      <c r="GJ500" s="1058"/>
      <c r="GK500" s="1058"/>
      <c r="GL500" s="1058"/>
      <c r="GM500" s="1058"/>
      <c r="GN500" s="1058"/>
      <c r="GO500" s="1058"/>
      <c r="GP500" s="1058"/>
      <c r="GQ500" s="1058"/>
      <c r="GR500" s="1058"/>
      <c r="GS500" s="1058"/>
      <c r="GT500" s="1058"/>
      <c r="GU500" s="1058"/>
      <c r="GV500" s="1058"/>
      <c r="GW500" s="1058"/>
      <c r="GX500" s="1058"/>
      <c r="GY500" s="1058"/>
      <c r="GZ500" s="1058"/>
      <c r="HA500" s="1058"/>
      <c r="HB500" s="1058"/>
      <c r="HC500" s="1058"/>
      <c r="HD500" s="1058"/>
      <c r="HE500" s="1058"/>
      <c r="HF500" s="1058"/>
      <c r="HG500" s="1058"/>
      <c r="HH500" s="1058"/>
      <c r="HI500" s="1058"/>
      <c r="HJ500" s="1058"/>
      <c r="HK500" s="1058"/>
      <c r="HL500" s="1058"/>
      <c r="HM500" s="1058"/>
      <c r="HN500" s="1058"/>
      <c r="HO500" s="1058"/>
      <c r="HP500" s="1058"/>
      <c r="HQ500" s="1058"/>
      <c r="HR500" s="1058"/>
      <c r="HS500" s="1058"/>
      <c r="HT500" s="1058"/>
      <c r="HU500" s="1058"/>
      <c r="HV500" s="1058"/>
      <c r="HW500" s="1058"/>
      <c r="HX500" s="1058"/>
      <c r="HY500" s="1058"/>
      <c r="HZ500" s="1058"/>
      <c r="IA500" s="1058"/>
      <c r="IB500" s="1058"/>
      <c r="IC500" s="1058"/>
      <c r="ID500" s="1058"/>
      <c r="IE500" s="1058"/>
      <c r="IF500" s="1058"/>
      <c r="IG500" s="1058"/>
      <c r="IH500" s="1058"/>
      <c r="II500" s="1058"/>
      <c r="IJ500" s="1058"/>
      <c r="IK500" s="1058"/>
      <c r="IL500" s="1058"/>
      <c r="IM500" s="1058"/>
      <c r="IN500" s="1058"/>
      <c r="IO500" s="1058"/>
      <c r="IP500" s="1058"/>
      <c r="IQ500" s="1058"/>
      <c r="IR500" s="1058"/>
    </row>
    <row r="501" spans="1:252" ht="25.5">
      <c r="A501" s="1427"/>
      <c r="B501" s="1697" t="s">
        <v>1444</v>
      </c>
      <c r="C501" s="1419"/>
      <c r="D501" s="1441"/>
      <c r="E501" s="1690"/>
      <c r="F501" s="1531"/>
      <c r="G501" s="1448"/>
      <c r="H501" s="1058"/>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c r="BN501" s="1058"/>
      <c r="BO501" s="1058"/>
      <c r="BP501" s="1058"/>
      <c r="BQ501" s="1058"/>
      <c r="BR501" s="1058"/>
      <c r="BS501" s="1058"/>
      <c r="BT501" s="1058"/>
      <c r="BU501" s="1058"/>
      <c r="BV501" s="1058"/>
      <c r="BW501" s="1058"/>
      <c r="BX501" s="1058"/>
      <c r="BY501" s="1058"/>
      <c r="BZ501" s="1058"/>
      <c r="CA501" s="1058"/>
      <c r="CB501" s="1058"/>
      <c r="CC501" s="1058"/>
      <c r="CD501" s="1058"/>
      <c r="CE501" s="1058"/>
      <c r="CF501" s="1058"/>
      <c r="CG501" s="1058"/>
      <c r="CH501" s="1058"/>
      <c r="CI501" s="1058"/>
      <c r="CJ501" s="1058"/>
      <c r="CK501" s="1058"/>
      <c r="CL501" s="1058"/>
      <c r="CM501" s="1058"/>
      <c r="CN501" s="1058"/>
      <c r="CO501" s="1058"/>
      <c r="CP501" s="1058"/>
      <c r="CQ501" s="1058"/>
      <c r="CR501" s="1058"/>
      <c r="CS501" s="1058"/>
      <c r="CT501" s="1058"/>
      <c r="CU501" s="1058"/>
      <c r="CV501" s="1058"/>
      <c r="CW501" s="1058"/>
      <c r="CX501" s="1058"/>
      <c r="CY501" s="1058"/>
      <c r="CZ501" s="1058"/>
      <c r="DA501" s="1058"/>
      <c r="DB501" s="1058"/>
      <c r="DC501" s="1058"/>
      <c r="DD501" s="1058"/>
      <c r="DE501" s="1058"/>
      <c r="DF501" s="1058"/>
      <c r="DG501" s="1058"/>
      <c r="DH501" s="1058"/>
      <c r="DI501" s="1058"/>
      <c r="DJ501" s="1058"/>
      <c r="DK501" s="1058"/>
      <c r="DL501" s="1058"/>
      <c r="DM501" s="1058"/>
      <c r="DN501" s="1058"/>
      <c r="DO501" s="1058"/>
      <c r="DP501" s="1058"/>
      <c r="DQ501" s="1058"/>
      <c r="DR501" s="1058"/>
      <c r="DS501" s="1058"/>
      <c r="DT501" s="1058"/>
      <c r="DU501" s="1058"/>
      <c r="DV501" s="1058"/>
      <c r="DW501" s="1058"/>
      <c r="DX501" s="1058"/>
      <c r="DY501" s="1058"/>
      <c r="DZ501" s="1058"/>
      <c r="EA501" s="1058"/>
      <c r="EB501" s="1058"/>
      <c r="EC501" s="1058"/>
      <c r="ED501" s="1058"/>
      <c r="EE501" s="1058"/>
      <c r="EF501" s="1058"/>
      <c r="EG501" s="1058"/>
      <c r="EH501" s="1058"/>
      <c r="EI501" s="1058"/>
      <c r="EJ501" s="1058"/>
      <c r="EK501" s="1058"/>
      <c r="EL501" s="1058"/>
      <c r="EM501" s="1058"/>
      <c r="EN501" s="1058"/>
      <c r="EO501" s="1058"/>
      <c r="EP501" s="1058"/>
      <c r="EQ501" s="1058"/>
      <c r="ER501" s="1058"/>
      <c r="ES501" s="1058"/>
      <c r="ET501" s="1058"/>
      <c r="EU501" s="1058"/>
      <c r="EV501" s="1058"/>
      <c r="EW501" s="1058"/>
      <c r="EX501" s="1058"/>
      <c r="EY501" s="1058"/>
      <c r="EZ501" s="1058"/>
      <c r="FA501" s="1058"/>
      <c r="FB501" s="1058"/>
      <c r="FC501" s="1058"/>
      <c r="FD501" s="1058"/>
      <c r="FE501" s="1058"/>
      <c r="FF501" s="1058"/>
      <c r="FG501" s="1058"/>
      <c r="FH501" s="1058"/>
      <c r="FI501" s="1058"/>
      <c r="FJ501" s="1058"/>
      <c r="FK501" s="1058"/>
      <c r="FL501" s="1058"/>
      <c r="FM501" s="1058"/>
      <c r="FN501" s="1058"/>
      <c r="FO501" s="1058"/>
      <c r="FP501" s="1058"/>
      <c r="FQ501" s="1058"/>
      <c r="FR501" s="1058"/>
      <c r="FS501" s="1058"/>
      <c r="FT501" s="1058"/>
      <c r="FU501" s="1058"/>
      <c r="FV501" s="1058"/>
      <c r="FW501" s="1058"/>
      <c r="FX501" s="1058"/>
      <c r="FY501" s="1058"/>
      <c r="FZ501" s="1058"/>
      <c r="GA501" s="1058"/>
      <c r="GB501" s="1058"/>
      <c r="GC501" s="1058"/>
      <c r="GD501" s="1058"/>
      <c r="GE501" s="1058"/>
      <c r="GF501" s="1058"/>
      <c r="GG501" s="1058"/>
      <c r="GH501" s="1058"/>
      <c r="GI501" s="1058"/>
      <c r="GJ501" s="1058"/>
      <c r="GK501" s="1058"/>
      <c r="GL501" s="1058"/>
      <c r="GM501" s="1058"/>
      <c r="GN501" s="1058"/>
      <c r="GO501" s="1058"/>
      <c r="GP501" s="1058"/>
      <c r="GQ501" s="1058"/>
      <c r="GR501" s="1058"/>
      <c r="GS501" s="1058"/>
      <c r="GT501" s="1058"/>
      <c r="GU501" s="1058"/>
      <c r="GV501" s="1058"/>
      <c r="GW501" s="1058"/>
      <c r="GX501" s="1058"/>
      <c r="GY501" s="1058"/>
      <c r="GZ501" s="1058"/>
      <c r="HA501" s="1058"/>
      <c r="HB501" s="1058"/>
      <c r="HC501" s="1058"/>
      <c r="HD501" s="1058"/>
      <c r="HE501" s="1058"/>
      <c r="HF501" s="1058"/>
      <c r="HG501" s="1058"/>
      <c r="HH501" s="1058"/>
      <c r="HI501" s="1058"/>
      <c r="HJ501" s="1058"/>
      <c r="HK501" s="1058"/>
      <c r="HL501" s="1058"/>
      <c r="HM501" s="1058"/>
      <c r="HN501" s="1058"/>
      <c r="HO501" s="1058"/>
      <c r="HP501" s="1058"/>
      <c r="HQ501" s="1058"/>
      <c r="HR501" s="1058"/>
      <c r="HS501" s="1058"/>
      <c r="HT501" s="1058"/>
      <c r="HU501" s="1058"/>
      <c r="HV501" s="1058"/>
      <c r="HW501" s="1058"/>
      <c r="HX501" s="1058"/>
      <c r="HY501" s="1058"/>
      <c r="HZ501" s="1058"/>
      <c r="IA501" s="1058"/>
      <c r="IB501" s="1058"/>
      <c r="IC501" s="1058"/>
      <c r="ID501" s="1058"/>
      <c r="IE501" s="1058"/>
      <c r="IF501" s="1058"/>
      <c r="IG501" s="1058"/>
      <c r="IH501" s="1058"/>
      <c r="II501" s="1058"/>
      <c r="IJ501" s="1058"/>
      <c r="IK501" s="1058"/>
      <c r="IL501" s="1058"/>
      <c r="IM501" s="1058"/>
      <c r="IN501" s="1058"/>
      <c r="IO501" s="1058"/>
      <c r="IP501" s="1058"/>
      <c r="IQ501" s="1058"/>
      <c r="IR501" s="1058"/>
    </row>
    <row r="502" spans="1:252" ht="56.25" customHeight="1">
      <c r="A502" s="1427"/>
      <c r="B502" s="1697" t="s">
        <v>1440</v>
      </c>
      <c r="C502" s="1419"/>
      <c r="D502" s="1441"/>
      <c r="E502" s="1690"/>
      <c r="F502" s="1531"/>
      <c r="G502" s="1448"/>
      <c r="H502" s="1058"/>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c r="BN502" s="1058"/>
      <c r="BO502" s="1058"/>
      <c r="BP502" s="1058"/>
      <c r="BQ502" s="1058"/>
      <c r="BR502" s="1058"/>
      <c r="BS502" s="1058"/>
      <c r="BT502" s="1058"/>
      <c r="BU502" s="1058"/>
      <c r="BV502" s="1058"/>
      <c r="BW502" s="1058"/>
      <c r="BX502" s="1058"/>
      <c r="BY502" s="1058"/>
      <c r="BZ502" s="1058"/>
      <c r="CA502" s="1058"/>
      <c r="CB502" s="1058"/>
      <c r="CC502" s="1058"/>
      <c r="CD502" s="1058"/>
      <c r="CE502" s="1058"/>
      <c r="CF502" s="1058"/>
      <c r="CG502" s="1058"/>
      <c r="CH502" s="1058"/>
      <c r="CI502" s="1058"/>
      <c r="CJ502" s="1058"/>
      <c r="CK502" s="1058"/>
      <c r="CL502" s="1058"/>
      <c r="CM502" s="1058"/>
      <c r="CN502" s="1058"/>
      <c r="CO502" s="1058"/>
      <c r="CP502" s="1058"/>
      <c r="CQ502" s="1058"/>
      <c r="CR502" s="1058"/>
      <c r="CS502" s="1058"/>
      <c r="CT502" s="1058"/>
      <c r="CU502" s="1058"/>
      <c r="CV502" s="1058"/>
      <c r="CW502" s="1058"/>
      <c r="CX502" s="1058"/>
      <c r="CY502" s="1058"/>
      <c r="CZ502" s="1058"/>
      <c r="DA502" s="1058"/>
      <c r="DB502" s="1058"/>
      <c r="DC502" s="1058"/>
      <c r="DD502" s="1058"/>
      <c r="DE502" s="1058"/>
      <c r="DF502" s="1058"/>
      <c r="DG502" s="1058"/>
      <c r="DH502" s="1058"/>
      <c r="DI502" s="1058"/>
      <c r="DJ502" s="1058"/>
      <c r="DK502" s="1058"/>
      <c r="DL502" s="1058"/>
      <c r="DM502" s="1058"/>
      <c r="DN502" s="1058"/>
      <c r="DO502" s="1058"/>
      <c r="DP502" s="1058"/>
      <c r="DQ502" s="1058"/>
      <c r="DR502" s="1058"/>
      <c r="DS502" s="1058"/>
      <c r="DT502" s="1058"/>
      <c r="DU502" s="1058"/>
      <c r="DV502" s="1058"/>
      <c r="DW502" s="1058"/>
      <c r="DX502" s="1058"/>
      <c r="DY502" s="1058"/>
      <c r="DZ502" s="1058"/>
      <c r="EA502" s="1058"/>
      <c r="EB502" s="1058"/>
      <c r="EC502" s="1058"/>
      <c r="ED502" s="1058"/>
      <c r="EE502" s="1058"/>
      <c r="EF502" s="1058"/>
      <c r="EG502" s="1058"/>
      <c r="EH502" s="1058"/>
      <c r="EI502" s="1058"/>
      <c r="EJ502" s="1058"/>
      <c r="EK502" s="1058"/>
      <c r="EL502" s="1058"/>
      <c r="EM502" s="1058"/>
      <c r="EN502" s="1058"/>
      <c r="EO502" s="1058"/>
      <c r="EP502" s="1058"/>
      <c r="EQ502" s="1058"/>
      <c r="ER502" s="1058"/>
      <c r="ES502" s="1058"/>
      <c r="ET502" s="1058"/>
      <c r="EU502" s="1058"/>
      <c r="EV502" s="1058"/>
      <c r="EW502" s="1058"/>
      <c r="EX502" s="1058"/>
      <c r="EY502" s="1058"/>
      <c r="EZ502" s="1058"/>
      <c r="FA502" s="1058"/>
      <c r="FB502" s="1058"/>
      <c r="FC502" s="1058"/>
      <c r="FD502" s="1058"/>
      <c r="FE502" s="1058"/>
      <c r="FF502" s="1058"/>
      <c r="FG502" s="1058"/>
      <c r="FH502" s="1058"/>
      <c r="FI502" s="1058"/>
      <c r="FJ502" s="1058"/>
      <c r="FK502" s="1058"/>
      <c r="FL502" s="1058"/>
      <c r="FM502" s="1058"/>
      <c r="FN502" s="1058"/>
      <c r="FO502" s="1058"/>
      <c r="FP502" s="1058"/>
      <c r="FQ502" s="1058"/>
      <c r="FR502" s="1058"/>
      <c r="FS502" s="1058"/>
      <c r="FT502" s="1058"/>
      <c r="FU502" s="1058"/>
      <c r="FV502" s="1058"/>
      <c r="FW502" s="1058"/>
      <c r="FX502" s="1058"/>
      <c r="FY502" s="1058"/>
      <c r="FZ502" s="1058"/>
      <c r="GA502" s="1058"/>
      <c r="GB502" s="1058"/>
      <c r="GC502" s="1058"/>
      <c r="GD502" s="1058"/>
      <c r="GE502" s="1058"/>
      <c r="GF502" s="1058"/>
      <c r="GG502" s="1058"/>
      <c r="GH502" s="1058"/>
      <c r="GI502" s="1058"/>
      <c r="GJ502" s="1058"/>
      <c r="GK502" s="1058"/>
      <c r="GL502" s="1058"/>
      <c r="GM502" s="1058"/>
      <c r="GN502" s="1058"/>
      <c r="GO502" s="1058"/>
      <c r="GP502" s="1058"/>
      <c r="GQ502" s="1058"/>
      <c r="GR502" s="1058"/>
      <c r="GS502" s="1058"/>
      <c r="GT502" s="1058"/>
      <c r="GU502" s="1058"/>
      <c r="GV502" s="1058"/>
      <c r="GW502" s="1058"/>
      <c r="GX502" s="1058"/>
      <c r="GY502" s="1058"/>
      <c r="GZ502" s="1058"/>
      <c r="HA502" s="1058"/>
      <c r="HB502" s="1058"/>
      <c r="HC502" s="1058"/>
      <c r="HD502" s="1058"/>
      <c r="HE502" s="1058"/>
      <c r="HF502" s="1058"/>
      <c r="HG502" s="1058"/>
      <c r="HH502" s="1058"/>
      <c r="HI502" s="1058"/>
      <c r="HJ502" s="1058"/>
      <c r="HK502" s="1058"/>
      <c r="HL502" s="1058"/>
      <c r="HM502" s="1058"/>
      <c r="HN502" s="1058"/>
      <c r="HO502" s="1058"/>
      <c r="HP502" s="1058"/>
      <c r="HQ502" s="1058"/>
      <c r="HR502" s="1058"/>
      <c r="HS502" s="1058"/>
      <c r="HT502" s="1058"/>
      <c r="HU502" s="1058"/>
      <c r="HV502" s="1058"/>
      <c r="HW502" s="1058"/>
      <c r="HX502" s="1058"/>
      <c r="HY502" s="1058"/>
      <c r="HZ502" s="1058"/>
      <c r="IA502" s="1058"/>
      <c r="IB502" s="1058"/>
      <c r="IC502" s="1058"/>
      <c r="ID502" s="1058"/>
      <c r="IE502" s="1058"/>
      <c r="IF502" s="1058"/>
      <c r="IG502" s="1058"/>
      <c r="IH502" s="1058"/>
      <c r="II502" s="1058"/>
      <c r="IJ502" s="1058"/>
      <c r="IK502" s="1058"/>
      <c r="IL502" s="1058"/>
      <c r="IM502" s="1058"/>
      <c r="IN502" s="1058"/>
      <c r="IO502" s="1058"/>
      <c r="IP502" s="1058"/>
      <c r="IQ502" s="1058"/>
      <c r="IR502" s="1058"/>
    </row>
    <row r="503" spans="1:252">
      <c r="A503" s="1427"/>
      <c r="B503" s="1697" t="s">
        <v>1439</v>
      </c>
      <c r="C503" s="1419"/>
      <c r="D503" s="1441"/>
      <c r="E503" s="1690"/>
      <c r="F503" s="1531"/>
      <c r="G503" s="1448"/>
      <c r="H503" s="1058"/>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c r="BN503" s="1058"/>
      <c r="BO503" s="1058"/>
      <c r="BP503" s="1058"/>
      <c r="BQ503" s="1058"/>
      <c r="BR503" s="1058"/>
      <c r="BS503" s="1058"/>
      <c r="BT503" s="1058"/>
      <c r="BU503" s="1058"/>
      <c r="BV503" s="1058"/>
      <c r="BW503" s="1058"/>
      <c r="BX503" s="1058"/>
      <c r="BY503" s="1058"/>
      <c r="BZ503" s="1058"/>
      <c r="CA503" s="1058"/>
      <c r="CB503" s="1058"/>
      <c r="CC503" s="1058"/>
      <c r="CD503" s="1058"/>
      <c r="CE503" s="1058"/>
      <c r="CF503" s="1058"/>
      <c r="CG503" s="1058"/>
      <c r="CH503" s="1058"/>
      <c r="CI503" s="1058"/>
      <c r="CJ503" s="1058"/>
      <c r="CK503" s="1058"/>
      <c r="CL503" s="1058"/>
      <c r="CM503" s="1058"/>
      <c r="CN503" s="1058"/>
      <c r="CO503" s="1058"/>
      <c r="CP503" s="1058"/>
      <c r="CQ503" s="1058"/>
      <c r="CR503" s="1058"/>
      <c r="CS503" s="1058"/>
      <c r="CT503" s="1058"/>
      <c r="CU503" s="1058"/>
      <c r="CV503" s="1058"/>
      <c r="CW503" s="1058"/>
      <c r="CX503" s="1058"/>
      <c r="CY503" s="1058"/>
      <c r="CZ503" s="1058"/>
      <c r="DA503" s="1058"/>
      <c r="DB503" s="1058"/>
      <c r="DC503" s="1058"/>
      <c r="DD503" s="1058"/>
      <c r="DE503" s="1058"/>
      <c r="DF503" s="1058"/>
      <c r="DG503" s="1058"/>
      <c r="DH503" s="1058"/>
      <c r="DI503" s="1058"/>
      <c r="DJ503" s="1058"/>
      <c r="DK503" s="1058"/>
      <c r="DL503" s="1058"/>
      <c r="DM503" s="1058"/>
      <c r="DN503" s="1058"/>
      <c r="DO503" s="1058"/>
      <c r="DP503" s="1058"/>
      <c r="DQ503" s="1058"/>
      <c r="DR503" s="1058"/>
      <c r="DS503" s="1058"/>
      <c r="DT503" s="1058"/>
      <c r="DU503" s="1058"/>
      <c r="DV503" s="1058"/>
      <c r="DW503" s="1058"/>
      <c r="DX503" s="1058"/>
      <c r="DY503" s="1058"/>
      <c r="DZ503" s="1058"/>
      <c r="EA503" s="1058"/>
      <c r="EB503" s="1058"/>
      <c r="EC503" s="1058"/>
      <c r="ED503" s="1058"/>
      <c r="EE503" s="1058"/>
      <c r="EF503" s="1058"/>
      <c r="EG503" s="1058"/>
      <c r="EH503" s="1058"/>
      <c r="EI503" s="1058"/>
      <c r="EJ503" s="1058"/>
      <c r="EK503" s="1058"/>
      <c r="EL503" s="1058"/>
      <c r="EM503" s="1058"/>
      <c r="EN503" s="1058"/>
      <c r="EO503" s="1058"/>
      <c r="EP503" s="1058"/>
      <c r="EQ503" s="1058"/>
      <c r="ER503" s="1058"/>
      <c r="ES503" s="1058"/>
      <c r="ET503" s="1058"/>
      <c r="EU503" s="1058"/>
      <c r="EV503" s="1058"/>
      <c r="EW503" s="1058"/>
      <c r="EX503" s="1058"/>
      <c r="EY503" s="1058"/>
      <c r="EZ503" s="1058"/>
      <c r="FA503" s="1058"/>
      <c r="FB503" s="1058"/>
      <c r="FC503" s="1058"/>
      <c r="FD503" s="1058"/>
      <c r="FE503" s="1058"/>
      <c r="FF503" s="1058"/>
      <c r="FG503" s="1058"/>
      <c r="FH503" s="1058"/>
      <c r="FI503" s="1058"/>
      <c r="FJ503" s="1058"/>
      <c r="FK503" s="1058"/>
      <c r="FL503" s="1058"/>
      <c r="FM503" s="1058"/>
      <c r="FN503" s="1058"/>
      <c r="FO503" s="1058"/>
      <c r="FP503" s="1058"/>
      <c r="FQ503" s="1058"/>
      <c r="FR503" s="1058"/>
      <c r="FS503" s="1058"/>
      <c r="FT503" s="1058"/>
      <c r="FU503" s="1058"/>
      <c r="FV503" s="1058"/>
      <c r="FW503" s="1058"/>
      <c r="FX503" s="1058"/>
      <c r="FY503" s="1058"/>
      <c r="FZ503" s="1058"/>
      <c r="GA503" s="1058"/>
      <c r="GB503" s="1058"/>
      <c r="GC503" s="1058"/>
      <c r="GD503" s="1058"/>
      <c r="GE503" s="1058"/>
      <c r="GF503" s="1058"/>
      <c r="GG503" s="1058"/>
      <c r="GH503" s="1058"/>
      <c r="GI503" s="1058"/>
      <c r="GJ503" s="1058"/>
      <c r="GK503" s="1058"/>
      <c r="GL503" s="1058"/>
      <c r="GM503" s="1058"/>
      <c r="GN503" s="1058"/>
      <c r="GO503" s="1058"/>
      <c r="GP503" s="1058"/>
      <c r="GQ503" s="1058"/>
      <c r="GR503" s="1058"/>
      <c r="GS503" s="1058"/>
      <c r="GT503" s="1058"/>
      <c r="GU503" s="1058"/>
      <c r="GV503" s="1058"/>
      <c r="GW503" s="1058"/>
      <c r="GX503" s="1058"/>
      <c r="GY503" s="1058"/>
      <c r="GZ503" s="1058"/>
      <c r="HA503" s="1058"/>
      <c r="HB503" s="1058"/>
      <c r="HC503" s="1058"/>
      <c r="HD503" s="1058"/>
      <c r="HE503" s="1058"/>
      <c r="HF503" s="1058"/>
      <c r="HG503" s="1058"/>
      <c r="HH503" s="1058"/>
      <c r="HI503" s="1058"/>
      <c r="HJ503" s="1058"/>
      <c r="HK503" s="1058"/>
      <c r="HL503" s="1058"/>
      <c r="HM503" s="1058"/>
      <c r="HN503" s="1058"/>
      <c r="HO503" s="1058"/>
      <c r="HP503" s="1058"/>
      <c r="HQ503" s="1058"/>
      <c r="HR503" s="1058"/>
      <c r="HS503" s="1058"/>
      <c r="HT503" s="1058"/>
      <c r="HU503" s="1058"/>
      <c r="HV503" s="1058"/>
      <c r="HW503" s="1058"/>
      <c r="HX503" s="1058"/>
      <c r="HY503" s="1058"/>
      <c r="HZ503" s="1058"/>
      <c r="IA503" s="1058"/>
      <c r="IB503" s="1058"/>
      <c r="IC503" s="1058"/>
      <c r="ID503" s="1058"/>
      <c r="IE503" s="1058"/>
      <c r="IF503" s="1058"/>
      <c r="IG503" s="1058"/>
      <c r="IH503" s="1058"/>
      <c r="II503" s="1058"/>
      <c r="IJ503" s="1058"/>
      <c r="IK503" s="1058"/>
      <c r="IL503" s="1058"/>
      <c r="IM503" s="1058"/>
      <c r="IN503" s="1058"/>
      <c r="IO503" s="1058"/>
      <c r="IP503" s="1058"/>
      <c r="IQ503" s="1058"/>
      <c r="IR503" s="1058"/>
    </row>
    <row r="504" spans="1:252">
      <c r="A504" s="1427"/>
      <c r="B504" s="1697" t="s">
        <v>1431</v>
      </c>
      <c r="C504" s="1419"/>
      <c r="D504" s="1441"/>
      <c r="E504" s="1690"/>
      <c r="F504" s="1531"/>
      <c r="G504" s="1448"/>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c r="BN504" s="1058"/>
      <c r="BO504" s="1058"/>
      <c r="BP504" s="1058"/>
      <c r="BQ504" s="1058"/>
      <c r="BR504" s="1058"/>
      <c r="BS504" s="1058"/>
      <c r="BT504" s="1058"/>
      <c r="BU504" s="1058"/>
      <c r="BV504" s="1058"/>
      <c r="BW504" s="1058"/>
      <c r="BX504" s="1058"/>
      <c r="BY504" s="1058"/>
      <c r="BZ504" s="1058"/>
      <c r="CA504" s="1058"/>
      <c r="CB504" s="1058"/>
      <c r="CC504" s="1058"/>
      <c r="CD504" s="1058"/>
      <c r="CE504" s="1058"/>
      <c r="CF504" s="1058"/>
      <c r="CG504" s="1058"/>
      <c r="CH504" s="1058"/>
      <c r="CI504" s="1058"/>
      <c r="CJ504" s="1058"/>
      <c r="CK504" s="1058"/>
      <c r="CL504" s="1058"/>
      <c r="CM504" s="1058"/>
      <c r="CN504" s="1058"/>
      <c r="CO504" s="1058"/>
      <c r="CP504" s="1058"/>
      <c r="CQ504" s="1058"/>
      <c r="CR504" s="1058"/>
      <c r="CS504" s="1058"/>
      <c r="CT504" s="1058"/>
      <c r="CU504" s="1058"/>
      <c r="CV504" s="1058"/>
      <c r="CW504" s="1058"/>
      <c r="CX504" s="1058"/>
      <c r="CY504" s="1058"/>
      <c r="CZ504" s="1058"/>
      <c r="DA504" s="1058"/>
      <c r="DB504" s="1058"/>
      <c r="DC504" s="1058"/>
      <c r="DD504" s="1058"/>
      <c r="DE504" s="1058"/>
      <c r="DF504" s="1058"/>
      <c r="DG504" s="1058"/>
      <c r="DH504" s="1058"/>
      <c r="DI504" s="1058"/>
      <c r="DJ504" s="1058"/>
      <c r="DK504" s="1058"/>
      <c r="DL504" s="1058"/>
      <c r="DM504" s="1058"/>
      <c r="DN504" s="1058"/>
      <c r="DO504" s="1058"/>
      <c r="DP504" s="1058"/>
      <c r="DQ504" s="1058"/>
      <c r="DR504" s="1058"/>
      <c r="DS504" s="1058"/>
      <c r="DT504" s="1058"/>
      <c r="DU504" s="1058"/>
      <c r="DV504" s="1058"/>
      <c r="DW504" s="1058"/>
      <c r="DX504" s="1058"/>
      <c r="DY504" s="1058"/>
      <c r="DZ504" s="1058"/>
      <c r="EA504" s="1058"/>
      <c r="EB504" s="1058"/>
      <c r="EC504" s="1058"/>
      <c r="ED504" s="1058"/>
      <c r="EE504" s="1058"/>
      <c r="EF504" s="1058"/>
      <c r="EG504" s="1058"/>
      <c r="EH504" s="1058"/>
      <c r="EI504" s="1058"/>
      <c r="EJ504" s="1058"/>
      <c r="EK504" s="1058"/>
      <c r="EL504" s="1058"/>
      <c r="EM504" s="1058"/>
      <c r="EN504" s="1058"/>
      <c r="EO504" s="1058"/>
      <c r="EP504" s="1058"/>
      <c r="EQ504" s="1058"/>
      <c r="ER504" s="1058"/>
      <c r="ES504" s="1058"/>
      <c r="ET504" s="1058"/>
      <c r="EU504" s="1058"/>
      <c r="EV504" s="1058"/>
      <c r="EW504" s="1058"/>
      <c r="EX504" s="1058"/>
      <c r="EY504" s="1058"/>
      <c r="EZ504" s="1058"/>
      <c r="FA504" s="1058"/>
      <c r="FB504" s="1058"/>
      <c r="FC504" s="1058"/>
      <c r="FD504" s="1058"/>
      <c r="FE504" s="1058"/>
      <c r="FF504" s="1058"/>
      <c r="FG504" s="1058"/>
      <c r="FH504" s="1058"/>
      <c r="FI504" s="1058"/>
      <c r="FJ504" s="1058"/>
      <c r="FK504" s="1058"/>
      <c r="FL504" s="1058"/>
      <c r="FM504" s="1058"/>
      <c r="FN504" s="1058"/>
      <c r="FO504" s="1058"/>
      <c r="FP504" s="1058"/>
      <c r="FQ504" s="1058"/>
      <c r="FR504" s="1058"/>
      <c r="FS504" s="1058"/>
      <c r="FT504" s="1058"/>
      <c r="FU504" s="1058"/>
      <c r="FV504" s="1058"/>
      <c r="FW504" s="1058"/>
      <c r="FX504" s="1058"/>
      <c r="FY504" s="1058"/>
      <c r="FZ504" s="1058"/>
      <c r="GA504" s="1058"/>
      <c r="GB504" s="1058"/>
      <c r="GC504" s="1058"/>
      <c r="GD504" s="1058"/>
      <c r="GE504" s="1058"/>
      <c r="GF504" s="1058"/>
      <c r="GG504" s="1058"/>
      <c r="GH504" s="1058"/>
      <c r="GI504" s="1058"/>
      <c r="GJ504" s="1058"/>
      <c r="GK504" s="1058"/>
      <c r="GL504" s="1058"/>
      <c r="GM504" s="1058"/>
      <c r="GN504" s="1058"/>
      <c r="GO504" s="1058"/>
      <c r="GP504" s="1058"/>
      <c r="GQ504" s="1058"/>
      <c r="GR504" s="1058"/>
      <c r="GS504" s="1058"/>
      <c r="GT504" s="1058"/>
      <c r="GU504" s="1058"/>
      <c r="GV504" s="1058"/>
      <c r="GW504" s="1058"/>
      <c r="GX504" s="1058"/>
      <c r="GY504" s="1058"/>
      <c r="GZ504" s="1058"/>
      <c r="HA504" s="1058"/>
      <c r="HB504" s="1058"/>
      <c r="HC504" s="1058"/>
      <c r="HD504" s="1058"/>
      <c r="HE504" s="1058"/>
      <c r="HF504" s="1058"/>
      <c r="HG504" s="1058"/>
      <c r="HH504" s="1058"/>
      <c r="HI504" s="1058"/>
      <c r="HJ504" s="1058"/>
      <c r="HK504" s="1058"/>
      <c r="HL504" s="1058"/>
      <c r="HM504" s="1058"/>
      <c r="HN504" s="1058"/>
      <c r="HO504" s="1058"/>
      <c r="HP504" s="1058"/>
      <c r="HQ504" s="1058"/>
      <c r="HR504" s="1058"/>
      <c r="HS504" s="1058"/>
      <c r="HT504" s="1058"/>
      <c r="HU504" s="1058"/>
      <c r="HV504" s="1058"/>
      <c r="HW504" s="1058"/>
      <c r="HX504" s="1058"/>
      <c r="HY504" s="1058"/>
      <c r="HZ504" s="1058"/>
      <c r="IA504" s="1058"/>
      <c r="IB504" s="1058"/>
      <c r="IC504" s="1058"/>
      <c r="ID504" s="1058"/>
      <c r="IE504" s="1058"/>
      <c r="IF504" s="1058"/>
      <c r="IG504" s="1058"/>
      <c r="IH504" s="1058"/>
      <c r="II504" s="1058"/>
      <c r="IJ504" s="1058"/>
      <c r="IK504" s="1058"/>
      <c r="IL504" s="1058"/>
      <c r="IM504" s="1058"/>
      <c r="IN504" s="1058"/>
      <c r="IO504" s="1058"/>
      <c r="IP504" s="1058"/>
      <c r="IQ504" s="1058"/>
      <c r="IR504" s="1058"/>
    </row>
    <row r="505" spans="1:252">
      <c r="A505" s="1427"/>
      <c r="B505" s="1697" t="s">
        <v>1430</v>
      </c>
      <c r="C505" s="1419"/>
      <c r="D505" s="1441" t="s">
        <v>856</v>
      </c>
      <c r="E505" s="1690">
        <v>2</v>
      </c>
      <c r="F505" s="1528"/>
      <c r="G505" s="1230">
        <f>+F505*E505</f>
        <v>0</v>
      </c>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c r="BN505" s="1058"/>
      <c r="BO505" s="1058"/>
      <c r="BP505" s="1058"/>
      <c r="BQ505" s="1058"/>
      <c r="BR505" s="1058"/>
      <c r="BS505" s="1058"/>
      <c r="BT505" s="1058"/>
      <c r="BU505" s="1058"/>
      <c r="BV505" s="1058"/>
      <c r="BW505" s="1058"/>
      <c r="BX505" s="1058"/>
      <c r="BY505" s="1058"/>
      <c r="BZ505" s="1058"/>
      <c r="CA505" s="1058"/>
      <c r="CB505" s="1058"/>
      <c r="CC505" s="1058"/>
      <c r="CD505" s="1058"/>
      <c r="CE505" s="1058"/>
      <c r="CF505" s="1058"/>
      <c r="CG505" s="1058"/>
      <c r="CH505" s="1058"/>
      <c r="CI505" s="1058"/>
      <c r="CJ505" s="1058"/>
      <c r="CK505" s="1058"/>
      <c r="CL505" s="1058"/>
      <c r="CM505" s="1058"/>
      <c r="CN505" s="1058"/>
      <c r="CO505" s="1058"/>
      <c r="CP505" s="1058"/>
      <c r="CQ505" s="1058"/>
      <c r="CR505" s="1058"/>
      <c r="CS505" s="1058"/>
      <c r="CT505" s="1058"/>
      <c r="CU505" s="1058"/>
      <c r="CV505" s="1058"/>
      <c r="CW505" s="1058"/>
      <c r="CX505" s="1058"/>
      <c r="CY505" s="1058"/>
      <c r="CZ505" s="1058"/>
      <c r="DA505" s="1058"/>
      <c r="DB505" s="1058"/>
      <c r="DC505" s="1058"/>
      <c r="DD505" s="1058"/>
      <c r="DE505" s="1058"/>
      <c r="DF505" s="1058"/>
      <c r="DG505" s="1058"/>
      <c r="DH505" s="1058"/>
      <c r="DI505" s="1058"/>
      <c r="DJ505" s="1058"/>
      <c r="DK505" s="1058"/>
      <c r="DL505" s="1058"/>
      <c r="DM505" s="1058"/>
      <c r="DN505" s="1058"/>
      <c r="DO505" s="1058"/>
      <c r="DP505" s="1058"/>
      <c r="DQ505" s="1058"/>
      <c r="DR505" s="1058"/>
      <c r="DS505" s="1058"/>
      <c r="DT505" s="1058"/>
      <c r="DU505" s="1058"/>
      <c r="DV505" s="1058"/>
      <c r="DW505" s="1058"/>
      <c r="DX505" s="1058"/>
      <c r="DY505" s="1058"/>
      <c r="DZ505" s="1058"/>
      <c r="EA505" s="1058"/>
      <c r="EB505" s="1058"/>
      <c r="EC505" s="1058"/>
      <c r="ED505" s="1058"/>
      <c r="EE505" s="1058"/>
      <c r="EF505" s="1058"/>
      <c r="EG505" s="1058"/>
      <c r="EH505" s="1058"/>
      <c r="EI505" s="1058"/>
      <c r="EJ505" s="1058"/>
      <c r="EK505" s="1058"/>
      <c r="EL505" s="1058"/>
      <c r="EM505" s="1058"/>
      <c r="EN505" s="1058"/>
      <c r="EO505" s="1058"/>
      <c r="EP505" s="1058"/>
      <c r="EQ505" s="1058"/>
      <c r="ER505" s="1058"/>
      <c r="ES505" s="1058"/>
      <c r="ET505" s="1058"/>
      <c r="EU505" s="1058"/>
      <c r="EV505" s="1058"/>
      <c r="EW505" s="1058"/>
      <c r="EX505" s="1058"/>
      <c r="EY505" s="1058"/>
      <c r="EZ505" s="1058"/>
      <c r="FA505" s="1058"/>
      <c r="FB505" s="1058"/>
      <c r="FC505" s="1058"/>
      <c r="FD505" s="1058"/>
      <c r="FE505" s="1058"/>
      <c r="FF505" s="1058"/>
      <c r="FG505" s="1058"/>
      <c r="FH505" s="1058"/>
      <c r="FI505" s="1058"/>
      <c r="FJ505" s="1058"/>
      <c r="FK505" s="1058"/>
      <c r="FL505" s="1058"/>
      <c r="FM505" s="1058"/>
      <c r="FN505" s="1058"/>
      <c r="FO505" s="1058"/>
      <c r="FP505" s="1058"/>
      <c r="FQ505" s="1058"/>
      <c r="FR505" s="1058"/>
      <c r="FS505" s="1058"/>
      <c r="FT505" s="1058"/>
      <c r="FU505" s="1058"/>
      <c r="FV505" s="1058"/>
      <c r="FW505" s="1058"/>
      <c r="FX505" s="1058"/>
      <c r="FY505" s="1058"/>
      <c r="FZ505" s="1058"/>
      <c r="GA505" s="1058"/>
      <c r="GB505" s="1058"/>
      <c r="GC505" s="1058"/>
      <c r="GD505" s="1058"/>
      <c r="GE505" s="1058"/>
      <c r="GF505" s="1058"/>
      <c r="GG505" s="1058"/>
      <c r="GH505" s="1058"/>
      <c r="GI505" s="1058"/>
      <c r="GJ505" s="1058"/>
      <c r="GK505" s="1058"/>
      <c r="GL505" s="1058"/>
      <c r="GM505" s="1058"/>
      <c r="GN505" s="1058"/>
      <c r="GO505" s="1058"/>
      <c r="GP505" s="1058"/>
      <c r="GQ505" s="1058"/>
      <c r="GR505" s="1058"/>
      <c r="GS505" s="1058"/>
      <c r="GT505" s="1058"/>
      <c r="GU505" s="1058"/>
      <c r="GV505" s="1058"/>
      <c r="GW505" s="1058"/>
      <c r="GX505" s="1058"/>
      <c r="GY505" s="1058"/>
      <c r="GZ505" s="1058"/>
      <c r="HA505" s="1058"/>
      <c r="HB505" s="1058"/>
      <c r="HC505" s="1058"/>
      <c r="HD505" s="1058"/>
      <c r="HE505" s="1058"/>
      <c r="HF505" s="1058"/>
      <c r="HG505" s="1058"/>
      <c r="HH505" s="1058"/>
      <c r="HI505" s="1058"/>
      <c r="HJ505" s="1058"/>
      <c r="HK505" s="1058"/>
      <c r="HL505" s="1058"/>
      <c r="HM505" s="1058"/>
      <c r="HN505" s="1058"/>
      <c r="HO505" s="1058"/>
      <c r="HP505" s="1058"/>
      <c r="HQ505" s="1058"/>
      <c r="HR505" s="1058"/>
      <c r="HS505" s="1058"/>
      <c r="HT505" s="1058"/>
      <c r="HU505" s="1058"/>
      <c r="HV505" s="1058"/>
      <c r="HW505" s="1058"/>
      <c r="HX505" s="1058"/>
      <c r="HY505" s="1058"/>
      <c r="HZ505" s="1058"/>
      <c r="IA505" s="1058"/>
      <c r="IB505" s="1058"/>
      <c r="IC505" s="1058"/>
      <c r="ID505" s="1058"/>
      <c r="IE505" s="1058"/>
      <c r="IF505" s="1058"/>
      <c r="IG505" s="1058"/>
      <c r="IH505" s="1058"/>
      <c r="II505" s="1058"/>
      <c r="IJ505" s="1058"/>
      <c r="IK505" s="1058"/>
      <c r="IL505" s="1058"/>
      <c r="IM505" s="1058"/>
      <c r="IN505" s="1058"/>
      <c r="IO505" s="1058"/>
      <c r="IP505" s="1058"/>
      <c r="IQ505" s="1058"/>
      <c r="IR505" s="1058"/>
    </row>
    <row r="506" spans="1:252">
      <c r="A506" s="1427"/>
      <c r="B506" s="1455"/>
      <c r="C506" s="1419"/>
      <c r="D506" s="1441"/>
      <c r="E506" s="1690"/>
      <c r="F506" s="1531"/>
      <c r="G506" s="1448"/>
      <c r="H506" s="1058"/>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c r="BN506" s="1058"/>
      <c r="BO506" s="1058"/>
      <c r="BP506" s="1058"/>
      <c r="BQ506" s="1058"/>
      <c r="BR506" s="1058"/>
      <c r="BS506" s="1058"/>
      <c r="BT506" s="1058"/>
      <c r="BU506" s="1058"/>
      <c r="BV506" s="1058"/>
      <c r="BW506" s="1058"/>
      <c r="BX506" s="1058"/>
      <c r="BY506" s="1058"/>
      <c r="BZ506" s="1058"/>
      <c r="CA506" s="1058"/>
      <c r="CB506" s="1058"/>
      <c r="CC506" s="1058"/>
      <c r="CD506" s="1058"/>
      <c r="CE506" s="1058"/>
      <c r="CF506" s="1058"/>
      <c r="CG506" s="1058"/>
      <c r="CH506" s="1058"/>
      <c r="CI506" s="1058"/>
      <c r="CJ506" s="1058"/>
      <c r="CK506" s="1058"/>
      <c r="CL506" s="1058"/>
      <c r="CM506" s="1058"/>
      <c r="CN506" s="1058"/>
      <c r="CO506" s="1058"/>
      <c r="CP506" s="1058"/>
      <c r="CQ506" s="1058"/>
      <c r="CR506" s="1058"/>
      <c r="CS506" s="1058"/>
      <c r="CT506" s="1058"/>
      <c r="CU506" s="1058"/>
      <c r="CV506" s="1058"/>
      <c r="CW506" s="1058"/>
      <c r="CX506" s="1058"/>
      <c r="CY506" s="1058"/>
      <c r="CZ506" s="1058"/>
      <c r="DA506" s="1058"/>
      <c r="DB506" s="1058"/>
      <c r="DC506" s="1058"/>
      <c r="DD506" s="1058"/>
      <c r="DE506" s="1058"/>
      <c r="DF506" s="1058"/>
      <c r="DG506" s="1058"/>
      <c r="DH506" s="1058"/>
      <c r="DI506" s="1058"/>
      <c r="DJ506" s="1058"/>
      <c r="DK506" s="1058"/>
      <c r="DL506" s="1058"/>
      <c r="DM506" s="1058"/>
      <c r="DN506" s="1058"/>
      <c r="DO506" s="1058"/>
      <c r="DP506" s="1058"/>
      <c r="DQ506" s="1058"/>
      <c r="DR506" s="1058"/>
      <c r="DS506" s="1058"/>
      <c r="DT506" s="1058"/>
      <c r="DU506" s="1058"/>
      <c r="DV506" s="1058"/>
      <c r="DW506" s="1058"/>
      <c r="DX506" s="1058"/>
      <c r="DY506" s="1058"/>
      <c r="DZ506" s="1058"/>
      <c r="EA506" s="1058"/>
      <c r="EB506" s="1058"/>
      <c r="EC506" s="1058"/>
      <c r="ED506" s="1058"/>
      <c r="EE506" s="1058"/>
      <c r="EF506" s="1058"/>
      <c r="EG506" s="1058"/>
      <c r="EH506" s="1058"/>
      <c r="EI506" s="1058"/>
      <c r="EJ506" s="1058"/>
      <c r="EK506" s="1058"/>
      <c r="EL506" s="1058"/>
      <c r="EM506" s="1058"/>
      <c r="EN506" s="1058"/>
      <c r="EO506" s="1058"/>
      <c r="EP506" s="1058"/>
      <c r="EQ506" s="1058"/>
      <c r="ER506" s="1058"/>
      <c r="ES506" s="1058"/>
      <c r="ET506" s="1058"/>
      <c r="EU506" s="1058"/>
      <c r="EV506" s="1058"/>
      <c r="EW506" s="1058"/>
      <c r="EX506" s="1058"/>
      <c r="EY506" s="1058"/>
      <c r="EZ506" s="1058"/>
      <c r="FA506" s="1058"/>
      <c r="FB506" s="1058"/>
      <c r="FC506" s="1058"/>
      <c r="FD506" s="1058"/>
      <c r="FE506" s="1058"/>
      <c r="FF506" s="1058"/>
      <c r="FG506" s="1058"/>
      <c r="FH506" s="1058"/>
      <c r="FI506" s="1058"/>
      <c r="FJ506" s="1058"/>
      <c r="FK506" s="1058"/>
      <c r="FL506" s="1058"/>
      <c r="FM506" s="1058"/>
      <c r="FN506" s="1058"/>
      <c r="FO506" s="1058"/>
      <c r="FP506" s="1058"/>
      <c r="FQ506" s="1058"/>
      <c r="FR506" s="1058"/>
      <c r="FS506" s="1058"/>
      <c r="FT506" s="1058"/>
      <c r="FU506" s="1058"/>
      <c r="FV506" s="1058"/>
      <c r="FW506" s="1058"/>
      <c r="FX506" s="1058"/>
      <c r="FY506" s="1058"/>
      <c r="FZ506" s="1058"/>
      <c r="GA506" s="1058"/>
      <c r="GB506" s="1058"/>
      <c r="GC506" s="1058"/>
      <c r="GD506" s="1058"/>
      <c r="GE506" s="1058"/>
      <c r="GF506" s="1058"/>
      <c r="GG506" s="1058"/>
      <c r="GH506" s="1058"/>
      <c r="GI506" s="1058"/>
      <c r="GJ506" s="1058"/>
      <c r="GK506" s="1058"/>
      <c r="GL506" s="1058"/>
      <c r="GM506" s="1058"/>
      <c r="GN506" s="1058"/>
      <c r="GO506" s="1058"/>
      <c r="GP506" s="1058"/>
      <c r="GQ506" s="1058"/>
      <c r="GR506" s="1058"/>
      <c r="GS506" s="1058"/>
      <c r="GT506" s="1058"/>
      <c r="GU506" s="1058"/>
      <c r="GV506" s="1058"/>
      <c r="GW506" s="1058"/>
      <c r="GX506" s="1058"/>
      <c r="GY506" s="1058"/>
      <c r="GZ506" s="1058"/>
      <c r="HA506" s="1058"/>
      <c r="HB506" s="1058"/>
      <c r="HC506" s="1058"/>
      <c r="HD506" s="1058"/>
      <c r="HE506" s="1058"/>
      <c r="HF506" s="1058"/>
      <c r="HG506" s="1058"/>
      <c r="HH506" s="1058"/>
      <c r="HI506" s="1058"/>
      <c r="HJ506" s="1058"/>
      <c r="HK506" s="1058"/>
      <c r="HL506" s="1058"/>
      <c r="HM506" s="1058"/>
      <c r="HN506" s="1058"/>
      <c r="HO506" s="1058"/>
      <c r="HP506" s="1058"/>
      <c r="HQ506" s="1058"/>
      <c r="HR506" s="1058"/>
      <c r="HS506" s="1058"/>
      <c r="HT506" s="1058"/>
      <c r="HU506" s="1058"/>
      <c r="HV506" s="1058"/>
      <c r="HW506" s="1058"/>
      <c r="HX506" s="1058"/>
      <c r="HY506" s="1058"/>
      <c r="HZ506" s="1058"/>
      <c r="IA506" s="1058"/>
      <c r="IB506" s="1058"/>
      <c r="IC506" s="1058"/>
      <c r="ID506" s="1058"/>
      <c r="IE506" s="1058"/>
      <c r="IF506" s="1058"/>
      <c r="IG506" s="1058"/>
      <c r="IH506" s="1058"/>
      <c r="II506" s="1058"/>
      <c r="IJ506" s="1058"/>
      <c r="IK506" s="1058"/>
      <c r="IL506" s="1058"/>
      <c r="IM506" s="1058"/>
      <c r="IN506" s="1058"/>
      <c r="IO506" s="1058"/>
      <c r="IP506" s="1058"/>
      <c r="IQ506" s="1058"/>
      <c r="IR506" s="1058"/>
    </row>
    <row r="507" spans="1:252">
      <c r="A507" s="1455" t="s">
        <v>45</v>
      </c>
      <c r="B507" s="1485" t="s">
        <v>1438</v>
      </c>
      <c r="C507" s="1419"/>
      <c r="D507" s="1450"/>
      <c r="E507" s="1686"/>
      <c r="F507" s="696"/>
      <c r="G507" s="703"/>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c r="BN507" s="1058"/>
      <c r="BO507" s="1058"/>
      <c r="BP507" s="1058"/>
      <c r="BQ507" s="1058"/>
      <c r="BR507" s="1058"/>
      <c r="BS507" s="1058"/>
      <c r="BT507" s="1058"/>
      <c r="BU507" s="1058"/>
      <c r="BV507" s="1058"/>
      <c r="BW507" s="1058"/>
      <c r="BX507" s="1058"/>
      <c r="BY507" s="1058"/>
      <c r="BZ507" s="1058"/>
      <c r="CA507" s="1058"/>
      <c r="CB507" s="1058"/>
      <c r="CC507" s="1058"/>
      <c r="CD507" s="1058"/>
      <c r="CE507" s="1058"/>
      <c r="CF507" s="1058"/>
      <c r="CG507" s="1058"/>
      <c r="CH507" s="1058"/>
      <c r="CI507" s="1058"/>
      <c r="CJ507" s="1058"/>
      <c r="CK507" s="1058"/>
      <c r="CL507" s="1058"/>
      <c r="CM507" s="1058"/>
      <c r="CN507" s="1058"/>
      <c r="CO507" s="1058"/>
      <c r="CP507" s="1058"/>
      <c r="CQ507" s="1058"/>
      <c r="CR507" s="1058"/>
      <c r="CS507" s="1058"/>
      <c r="CT507" s="1058"/>
      <c r="CU507" s="1058"/>
      <c r="CV507" s="1058"/>
      <c r="CW507" s="1058"/>
      <c r="CX507" s="1058"/>
      <c r="CY507" s="1058"/>
      <c r="CZ507" s="1058"/>
      <c r="DA507" s="1058"/>
      <c r="DB507" s="1058"/>
      <c r="DC507" s="1058"/>
      <c r="DD507" s="1058"/>
      <c r="DE507" s="1058"/>
      <c r="DF507" s="1058"/>
      <c r="DG507" s="1058"/>
      <c r="DH507" s="1058"/>
      <c r="DI507" s="1058"/>
      <c r="DJ507" s="1058"/>
      <c r="DK507" s="1058"/>
      <c r="DL507" s="1058"/>
      <c r="DM507" s="1058"/>
      <c r="DN507" s="1058"/>
      <c r="DO507" s="1058"/>
      <c r="DP507" s="1058"/>
      <c r="DQ507" s="1058"/>
      <c r="DR507" s="1058"/>
      <c r="DS507" s="1058"/>
      <c r="DT507" s="1058"/>
      <c r="DU507" s="1058"/>
      <c r="DV507" s="1058"/>
      <c r="DW507" s="1058"/>
      <c r="DX507" s="1058"/>
      <c r="DY507" s="1058"/>
      <c r="DZ507" s="1058"/>
      <c r="EA507" s="1058"/>
      <c r="EB507" s="1058"/>
      <c r="EC507" s="1058"/>
      <c r="ED507" s="1058"/>
      <c r="EE507" s="1058"/>
      <c r="EF507" s="1058"/>
      <c r="EG507" s="1058"/>
      <c r="EH507" s="1058"/>
      <c r="EI507" s="1058"/>
      <c r="EJ507" s="1058"/>
      <c r="EK507" s="1058"/>
      <c r="EL507" s="1058"/>
      <c r="EM507" s="1058"/>
      <c r="EN507" s="1058"/>
      <c r="EO507" s="1058"/>
      <c r="EP507" s="1058"/>
      <c r="EQ507" s="1058"/>
      <c r="ER507" s="1058"/>
      <c r="ES507" s="1058"/>
      <c r="ET507" s="1058"/>
      <c r="EU507" s="1058"/>
      <c r="EV507" s="1058"/>
      <c r="EW507" s="1058"/>
      <c r="EX507" s="1058"/>
      <c r="EY507" s="1058"/>
      <c r="EZ507" s="1058"/>
      <c r="FA507" s="1058"/>
      <c r="FB507" s="1058"/>
      <c r="FC507" s="1058"/>
      <c r="FD507" s="1058"/>
      <c r="FE507" s="1058"/>
      <c r="FF507" s="1058"/>
      <c r="FG507" s="1058"/>
      <c r="FH507" s="1058"/>
      <c r="FI507" s="1058"/>
      <c r="FJ507" s="1058"/>
      <c r="FK507" s="1058"/>
      <c r="FL507" s="1058"/>
      <c r="FM507" s="1058"/>
      <c r="FN507" s="1058"/>
      <c r="FO507" s="1058"/>
      <c r="FP507" s="1058"/>
      <c r="FQ507" s="1058"/>
      <c r="FR507" s="1058"/>
      <c r="FS507" s="1058"/>
      <c r="FT507" s="1058"/>
      <c r="FU507" s="1058"/>
      <c r="FV507" s="1058"/>
      <c r="FW507" s="1058"/>
      <c r="FX507" s="1058"/>
      <c r="FY507" s="1058"/>
      <c r="FZ507" s="1058"/>
      <c r="GA507" s="1058"/>
      <c r="GB507" s="1058"/>
      <c r="GC507" s="1058"/>
      <c r="GD507" s="1058"/>
      <c r="GE507" s="1058"/>
      <c r="GF507" s="1058"/>
      <c r="GG507" s="1058"/>
      <c r="GH507" s="1058"/>
      <c r="GI507" s="1058"/>
      <c r="GJ507" s="1058"/>
      <c r="GK507" s="1058"/>
      <c r="GL507" s="1058"/>
      <c r="GM507" s="1058"/>
      <c r="GN507" s="1058"/>
      <c r="GO507" s="1058"/>
      <c r="GP507" s="1058"/>
      <c r="GQ507" s="1058"/>
      <c r="GR507" s="1058"/>
      <c r="GS507" s="1058"/>
      <c r="GT507" s="1058"/>
      <c r="GU507" s="1058"/>
      <c r="GV507" s="1058"/>
      <c r="GW507" s="1058"/>
      <c r="GX507" s="1058"/>
      <c r="GY507" s="1058"/>
      <c r="GZ507" s="1058"/>
      <c r="HA507" s="1058"/>
      <c r="HB507" s="1058"/>
      <c r="HC507" s="1058"/>
      <c r="HD507" s="1058"/>
      <c r="HE507" s="1058"/>
      <c r="HF507" s="1058"/>
      <c r="HG507" s="1058"/>
      <c r="HH507" s="1058"/>
      <c r="HI507" s="1058"/>
      <c r="HJ507" s="1058"/>
      <c r="HK507" s="1058"/>
      <c r="HL507" s="1058"/>
      <c r="HM507" s="1058"/>
      <c r="HN507" s="1058"/>
      <c r="HO507" s="1058"/>
      <c r="HP507" s="1058"/>
      <c r="HQ507" s="1058"/>
      <c r="HR507" s="1058"/>
      <c r="HS507" s="1058"/>
      <c r="HT507" s="1058"/>
      <c r="HU507" s="1058"/>
      <c r="HV507" s="1058"/>
      <c r="HW507" s="1058"/>
      <c r="HX507" s="1058"/>
      <c r="HY507" s="1058"/>
      <c r="HZ507" s="1058"/>
      <c r="IA507" s="1058"/>
      <c r="IB507" s="1058"/>
      <c r="IC507" s="1058"/>
      <c r="ID507" s="1058"/>
      <c r="IE507" s="1058"/>
      <c r="IF507" s="1058"/>
      <c r="IG507" s="1058"/>
      <c r="IH507" s="1058"/>
      <c r="II507" s="1058"/>
      <c r="IJ507" s="1058"/>
      <c r="IK507" s="1058"/>
      <c r="IL507" s="1058"/>
      <c r="IM507" s="1058"/>
      <c r="IN507" s="1058"/>
      <c r="IO507" s="1058"/>
      <c r="IP507" s="1058"/>
      <c r="IQ507" s="1058"/>
      <c r="IR507" s="1058"/>
    </row>
    <row r="508" spans="1:252" ht="25.5">
      <c r="A508" s="1455"/>
      <c r="B508" s="1594" t="s">
        <v>1437</v>
      </c>
      <c r="C508" s="1419"/>
      <c r="D508" s="1450"/>
      <c r="E508" s="1686"/>
      <c r="F508" s="1532"/>
      <c r="G508" s="1466"/>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c r="BN508" s="1058"/>
      <c r="BO508" s="1058"/>
      <c r="BP508" s="1058"/>
      <c r="BQ508" s="1058"/>
      <c r="BR508" s="1058"/>
      <c r="BS508" s="1058"/>
      <c r="BT508" s="1058"/>
      <c r="BU508" s="1058"/>
      <c r="BV508" s="1058"/>
      <c r="BW508" s="1058"/>
      <c r="BX508" s="1058"/>
      <c r="BY508" s="1058"/>
      <c r="BZ508" s="1058"/>
      <c r="CA508" s="1058"/>
      <c r="CB508" s="1058"/>
      <c r="CC508" s="1058"/>
      <c r="CD508" s="1058"/>
      <c r="CE508" s="1058"/>
      <c r="CF508" s="1058"/>
      <c r="CG508" s="1058"/>
      <c r="CH508" s="1058"/>
      <c r="CI508" s="1058"/>
      <c r="CJ508" s="1058"/>
      <c r="CK508" s="1058"/>
      <c r="CL508" s="1058"/>
      <c r="CM508" s="1058"/>
      <c r="CN508" s="1058"/>
      <c r="CO508" s="1058"/>
      <c r="CP508" s="1058"/>
      <c r="CQ508" s="1058"/>
      <c r="CR508" s="1058"/>
      <c r="CS508" s="1058"/>
      <c r="CT508" s="1058"/>
      <c r="CU508" s="1058"/>
      <c r="CV508" s="1058"/>
      <c r="CW508" s="1058"/>
      <c r="CX508" s="1058"/>
      <c r="CY508" s="1058"/>
      <c r="CZ508" s="1058"/>
      <c r="DA508" s="1058"/>
      <c r="DB508" s="1058"/>
      <c r="DC508" s="1058"/>
      <c r="DD508" s="1058"/>
      <c r="DE508" s="1058"/>
      <c r="DF508" s="1058"/>
      <c r="DG508" s="1058"/>
      <c r="DH508" s="1058"/>
      <c r="DI508" s="1058"/>
      <c r="DJ508" s="1058"/>
      <c r="DK508" s="1058"/>
      <c r="DL508" s="1058"/>
      <c r="DM508" s="1058"/>
      <c r="DN508" s="1058"/>
      <c r="DO508" s="1058"/>
      <c r="DP508" s="1058"/>
      <c r="DQ508" s="1058"/>
      <c r="DR508" s="1058"/>
      <c r="DS508" s="1058"/>
      <c r="DT508" s="1058"/>
      <c r="DU508" s="1058"/>
      <c r="DV508" s="1058"/>
      <c r="DW508" s="1058"/>
      <c r="DX508" s="1058"/>
      <c r="DY508" s="1058"/>
      <c r="DZ508" s="1058"/>
      <c r="EA508" s="1058"/>
      <c r="EB508" s="1058"/>
      <c r="EC508" s="1058"/>
      <c r="ED508" s="1058"/>
      <c r="EE508" s="1058"/>
      <c r="EF508" s="1058"/>
      <c r="EG508" s="1058"/>
      <c r="EH508" s="1058"/>
      <c r="EI508" s="1058"/>
      <c r="EJ508" s="1058"/>
      <c r="EK508" s="1058"/>
      <c r="EL508" s="1058"/>
      <c r="EM508" s="1058"/>
      <c r="EN508" s="1058"/>
      <c r="EO508" s="1058"/>
      <c r="EP508" s="1058"/>
      <c r="EQ508" s="1058"/>
      <c r="ER508" s="1058"/>
      <c r="ES508" s="1058"/>
      <c r="ET508" s="1058"/>
      <c r="EU508" s="1058"/>
      <c r="EV508" s="1058"/>
      <c r="EW508" s="1058"/>
      <c r="EX508" s="1058"/>
      <c r="EY508" s="1058"/>
      <c r="EZ508" s="1058"/>
      <c r="FA508" s="1058"/>
      <c r="FB508" s="1058"/>
      <c r="FC508" s="1058"/>
      <c r="FD508" s="1058"/>
      <c r="FE508" s="1058"/>
      <c r="FF508" s="1058"/>
      <c r="FG508" s="1058"/>
      <c r="FH508" s="1058"/>
      <c r="FI508" s="1058"/>
      <c r="FJ508" s="1058"/>
      <c r="FK508" s="1058"/>
      <c r="FL508" s="1058"/>
      <c r="FM508" s="1058"/>
      <c r="FN508" s="1058"/>
      <c r="FO508" s="1058"/>
      <c r="FP508" s="1058"/>
      <c r="FQ508" s="1058"/>
      <c r="FR508" s="1058"/>
      <c r="FS508" s="1058"/>
      <c r="FT508" s="1058"/>
      <c r="FU508" s="1058"/>
      <c r="FV508" s="1058"/>
      <c r="FW508" s="1058"/>
      <c r="FX508" s="1058"/>
      <c r="FY508" s="1058"/>
      <c r="FZ508" s="1058"/>
      <c r="GA508" s="1058"/>
      <c r="GB508" s="1058"/>
      <c r="GC508" s="1058"/>
      <c r="GD508" s="1058"/>
      <c r="GE508" s="1058"/>
      <c r="GF508" s="1058"/>
      <c r="GG508" s="1058"/>
      <c r="GH508" s="1058"/>
      <c r="GI508" s="1058"/>
      <c r="GJ508" s="1058"/>
      <c r="GK508" s="1058"/>
      <c r="GL508" s="1058"/>
      <c r="GM508" s="1058"/>
      <c r="GN508" s="1058"/>
      <c r="GO508" s="1058"/>
      <c r="GP508" s="1058"/>
      <c r="GQ508" s="1058"/>
      <c r="GR508" s="1058"/>
      <c r="GS508" s="1058"/>
      <c r="GT508" s="1058"/>
      <c r="GU508" s="1058"/>
      <c r="GV508" s="1058"/>
      <c r="GW508" s="1058"/>
      <c r="GX508" s="1058"/>
      <c r="GY508" s="1058"/>
      <c r="GZ508" s="1058"/>
      <c r="HA508" s="1058"/>
      <c r="HB508" s="1058"/>
      <c r="HC508" s="1058"/>
      <c r="HD508" s="1058"/>
      <c r="HE508" s="1058"/>
      <c r="HF508" s="1058"/>
      <c r="HG508" s="1058"/>
      <c r="HH508" s="1058"/>
      <c r="HI508" s="1058"/>
      <c r="HJ508" s="1058"/>
      <c r="HK508" s="1058"/>
      <c r="HL508" s="1058"/>
      <c r="HM508" s="1058"/>
      <c r="HN508" s="1058"/>
      <c r="HO508" s="1058"/>
      <c r="HP508" s="1058"/>
      <c r="HQ508" s="1058"/>
      <c r="HR508" s="1058"/>
      <c r="HS508" s="1058"/>
      <c r="HT508" s="1058"/>
      <c r="HU508" s="1058"/>
      <c r="HV508" s="1058"/>
      <c r="HW508" s="1058"/>
      <c r="HX508" s="1058"/>
      <c r="HY508" s="1058"/>
      <c r="HZ508" s="1058"/>
      <c r="IA508" s="1058"/>
      <c r="IB508" s="1058"/>
      <c r="IC508" s="1058"/>
      <c r="ID508" s="1058"/>
      <c r="IE508" s="1058"/>
      <c r="IF508" s="1058"/>
      <c r="IG508" s="1058"/>
      <c r="IH508" s="1058"/>
      <c r="II508" s="1058"/>
      <c r="IJ508" s="1058"/>
      <c r="IK508" s="1058"/>
      <c r="IL508" s="1058"/>
      <c r="IM508" s="1058"/>
      <c r="IN508" s="1058"/>
      <c r="IO508" s="1058"/>
      <c r="IP508" s="1058"/>
      <c r="IQ508" s="1058"/>
      <c r="IR508" s="1058"/>
    </row>
    <row r="509" spans="1:252" ht="38.25">
      <c r="A509" s="1455"/>
      <c r="B509" s="1758" t="s">
        <v>2220</v>
      </c>
      <c r="C509" s="1419"/>
      <c r="D509" s="1450"/>
      <c r="E509" s="1686"/>
      <c r="F509" s="1532"/>
      <c r="G509" s="1466"/>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c r="BN509" s="1058"/>
      <c r="BO509" s="1058"/>
      <c r="BP509" s="1058"/>
      <c r="BQ509" s="1058"/>
      <c r="BR509" s="1058"/>
      <c r="BS509" s="1058"/>
      <c r="BT509" s="1058"/>
      <c r="BU509" s="1058"/>
      <c r="BV509" s="1058"/>
      <c r="BW509" s="1058"/>
      <c r="BX509" s="1058"/>
      <c r="BY509" s="1058"/>
      <c r="BZ509" s="1058"/>
      <c r="CA509" s="1058"/>
      <c r="CB509" s="1058"/>
      <c r="CC509" s="1058"/>
      <c r="CD509" s="1058"/>
      <c r="CE509" s="1058"/>
      <c r="CF509" s="1058"/>
      <c r="CG509" s="1058"/>
      <c r="CH509" s="1058"/>
      <c r="CI509" s="1058"/>
      <c r="CJ509" s="1058"/>
      <c r="CK509" s="1058"/>
      <c r="CL509" s="1058"/>
      <c r="CM509" s="1058"/>
      <c r="CN509" s="1058"/>
      <c r="CO509" s="1058"/>
      <c r="CP509" s="1058"/>
      <c r="CQ509" s="1058"/>
      <c r="CR509" s="1058"/>
      <c r="CS509" s="1058"/>
      <c r="CT509" s="1058"/>
      <c r="CU509" s="1058"/>
      <c r="CV509" s="1058"/>
      <c r="CW509" s="1058"/>
      <c r="CX509" s="1058"/>
      <c r="CY509" s="1058"/>
      <c r="CZ509" s="1058"/>
      <c r="DA509" s="1058"/>
      <c r="DB509" s="1058"/>
      <c r="DC509" s="1058"/>
      <c r="DD509" s="1058"/>
      <c r="DE509" s="1058"/>
      <c r="DF509" s="1058"/>
      <c r="DG509" s="1058"/>
      <c r="DH509" s="1058"/>
      <c r="DI509" s="1058"/>
      <c r="DJ509" s="1058"/>
      <c r="DK509" s="1058"/>
      <c r="DL509" s="1058"/>
      <c r="DM509" s="1058"/>
      <c r="DN509" s="1058"/>
      <c r="DO509" s="1058"/>
      <c r="DP509" s="1058"/>
      <c r="DQ509" s="1058"/>
      <c r="DR509" s="1058"/>
      <c r="DS509" s="1058"/>
      <c r="DT509" s="1058"/>
      <c r="DU509" s="1058"/>
      <c r="DV509" s="1058"/>
      <c r="DW509" s="1058"/>
      <c r="DX509" s="1058"/>
      <c r="DY509" s="1058"/>
      <c r="DZ509" s="1058"/>
      <c r="EA509" s="1058"/>
      <c r="EB509" s="1058"/>
      <c r="EC509" s="1058"/>
      <c r="ED509" s="1058"/>
      <c r="EE509" s="1058"/>
      <c r="EF509" s="1058"/>
      <c r="EG509" s="1058"/>
      <c r="EH509" s="1058"/>
      <c r="EI509" s="1058"/>
      <c r="EJ509" s="1058"/>
      <c r="EK509" s="1058"/>
      <c r="EL509" s="1058"/>
      <c r="EM509" s="1058"/>
      <c r="EN509" s="1058"/>
      <c r="EO509" s="1058"/>
      <c r="EP509" s="1058"/>
      <c r="EQ509" s="1058"/>
      <c r="ER509" s="1058"/>
      <c r="ES509" s="1058"/>
      <c r="ET509" s="1058"/>
      <c r="EU509" s="1058"/>
      <c r="EV509" s="1058"/>
      <c r="EW509" s="1058"/>
      <c r="EX509" s="1058"/>
      <c r="EY509" s="1058"/>
      <c r="EZ509" s="1058"/>
      <c r="FA509" s="1058"/>
      <c r="FB509" s="1058"/>
      <c r="FC509" s="1058"/>
      <c r="FD509" s="1058"/>
      <c r="FE509" s="1058"/>
      <c r="FF509" s="1058"/>
      <c r="FG509" s="1058"/>
      <c r="FH509" s="1058"/>
      <c r="FI509" s="1058"/>
      <c r="FJ509" s="1058"/>
      <c r="FK509" s="1058"/>
      <c r="FL509" s="1058"/>
      <c r="FM509" s="1058"/>
      <c r="FN509" s="1058"/>
      <c r="FO509" s="1058"/>
      <c r="FP509" s="1058"/>
      <c r="FQ509" s="1058"/>
      <c r="FR509" s="1058"/>
      <c r="FS509" s="1058"/>
      <c r="FT509" s="1058"/>
      <c r="FU509" s="1058"/>
      <c r="FV509" s="1058"/>
      <c r="FW509" s="1058"/>
      <c r="FX509" s="1058"/>
      <c r="FY509" s="1058"/>
      <c r="FZ509" s="1058"/>
      <c r="GA509" s="1058"/>
      <c r="GB509" s="1058"/>
      <c r="GC509" s="1058"/>
      <c r="GD509" s="1058"/>
      <c r="GE509" s="1058"/>
      <c r="GF509" s="1058"/>
      <c r="GG509" s="1058"/>
      <c r="GH509" s="1058"/>
      <c r="GI509" s="1058"/>
      <c r="GJ509" s="1058"/>
      <c r="GK509" s="1058"/>
      <c r="GL509" s="1058"/>
      <c r="GM509" s="1058"/>
      <c r="GN509" s="1058"/>
      <c r="GO509" s="1058"/>
      <c r="GP509" s="1058"/>
      <c r="GQ509" s="1058"/>
      <c r="GR509" s="1058"/>
      <c r="GS509" s="1058"/>
      <c r="GT509" s="1058"/>
      <c r="GU509" s="1058"/>
      <c r="GV509" s="1058"/>
      <c r="GW509" s="1058"/>
      <c r="GX509" s="1058"/>
      <c r="GY509" s="1058"/>
      <c r="GZ509" s="1058"/>
      <c r="HA509" s="1058"/>
      <c r="HB509" s="1058"/>
      <c r="HC509" s="1058"/>
      <c r="HD509" s="1058"/>
      <c r="HE509" s="1058"/>
      <c r="HF509" s="1058"/>
      <c r="HG509" s="1058"/>
      <c r="HH509" s="1058"/>
      <c r="HI509" s="1058"/>
      <c r="HJ509" s="1058"/>
      <c r="HK509" s="1058"/>
      <c r="HL509" s="1058"/>
      <c r="HM509" s="1058"/>
      <c r="HN509" s="1058"/>
      <c r="HO509" s="1058"/>
      <c r="HP509" s="1058"/>
      <c r="HQ509" s="1058"/>
      <c r="HR509" s="1058"/>
      <c r="HS509" s="1058"/>
      <c r="HT509" s="1058"/>
      <c r="HU509" s="1058"/>
      <c r="HV509" s="1058"/>
      <c r="HW509" s="1058"/>
      <c r="HX509" s="1058"/>
      <c r="HY509" s="1058"/>
      <c r="HZ509" s="1058"/>
      <c r="IA509" s="1058"/>
      <c r="IB509" s="1058"/>
      <c r="IC509" s="1058"/>
      <c r="ID509" s="1058"/>
      <c r="IE509" s="1058"/>
      <c r="IF509" s="1058"/>
      <c r="IG509" s="1058"/>
      <c r="IH509" s="1058"/>
      <c r="II509" s="1058"/>
      <c r="IJ509" s="1058"/>
      <c r="IK509" s="1058"/>
      <c r="IL509" s="1058"/>
      <c r="IM509" s="1058"/>
      <c r="IN509" s="1058"/>
      <c r="IO509" s="1058"/>
      <c r="IP509" s="1058"/>
      <c r="IQ509" s="1058"/>
      <c r="IR509" s="1058"/>
    </row>
    <row r="510" spans="1:252" ht="25.5">
      <c r="A510" s="1455"/>
      <c r="B510" s="1419" t="s">
        <v>1436</v>
      </c>
      <c r="C510" s="1419"/>
      <c r="D510" s="1450"/>
      <c r="E510" s="1686"/>
      <c r="F510" s="1532"/>
      <c r="G510" s="1466"/>
      <c r="H510" s="1058"/>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c r="BN510" s="1058"/>
      <c r="BO510" s="1058"/>
      <c r="BP510" s="1058"/>
      <c r="BQ510" s="1058"/>
      <c r="BR510" s="1058"/>
      <c r="BS510" s="1058"/>
      <c r="BT510" s="1058"/>
      <c r="BU510" s="1058"/>
      <c r="BV510" s="1058"/>
      <c r="BW510" s="1058"/>
      <c r="BX510" s="1058"/>
      <c r="BY510" s="1058"/>
      <c r="BZ510" s="1058"/>
      <c r="CA510" s="1058"/>
      <c r="CB510" s="1058"/>
      <c r="CC510" s="1058"/>
      <c r="CD510" s="1058"/>
      <c r="CE510" s="1058"/>
      <c r="CF510" s="1058"/>
      <c r="CG510" s="1058"/>
      <c r="CH510" s="1058"/>
      <c r="CI510" s="1058"/>
      <c r="CJ510" s="1058"/>
      <c r="CK510" s="1058"/>
      <c r="CL510" s="1058"/>
      <c r="CM510" s="1058"/>
      <c r="CN510" s="1058"/>
      <c r="CO510" s="1058"/>
      <c r="CP510" s="1058"/>
      <c r="CQ510" s="1058"/>
      <c r="CR510" s="1058"/>
      <c r="CS510" s="1058"/>
      <c r="CT510" s="1058"/>
      <c r="CU510" s="1058"/>
      <c r="CV510" s="1058"/>
      <c r="CW510" s="1058"/>
      <c r="CX510" s="1058"/>
      <c r="CY510" s="1058"/>
      <c r="CZ510" s="1058"/>
      <c r="DA510" s="1058"/>
      <c r="DB510" s="1058"/>
      <c r="DC510" s="1058"/>
      <c r="DD510" s="1058"/>
      <c r="DE510" s="1058"/>
      <c r="DF510" s="1058"/>
      <c r="DG510" s="1058"/>
      <c r="DH510" s="1058"/>
      <c r="DI510" s="1058"/>
      <c r="DJ510" s="1058"/>
      <c r="DK510" s="1058"/>
      <c r="DL510" s="1058"/>
      <c r="DM510" s="1058"/>
      <c r="DN510" s="1058"/>
      <c r="DO510" s="1058"/>
      <c r="DP510" s="1058"/>
      <c r="DQ510" s="1058"/>
      <c r="DR510" s="1058"/>
      <c r="DS510" s="1058"/>
      <c r="DT510" s="1058"/>
      <c r="DU510" s="1058"/>
      <c r="DV510" s="1058"/>
      <c r="DW510" s="1058"/>
      <c r="DX510" s="1058"/>
      <c r="DY510" s="1058"/>
      <c r="DZ510" s="1058"/>
      <c r="EA510" s="1058"/>
      <c r="EB510" s="1058"/>
      <c r="EC510" s="1058"/>
      <c r="ED510" s="1058"/>
      <c r="EE510" s="1058"/>
      <c r="EF510" s="1058"/>
      <c r="EG510" s="1058"/>
      <c r="EH510" s="1058"/>
      <c r="EI510" s="1058"/>
      <c r="EJ510" s="1058"/>
      <c r="EK510" s="1058"/>
      <c r="EL510" s="1058"/>
      <c r="EM510" s="1058"/>
      <c r="EN510" s="1058"/>
      <c r="EO510" s="1058"/>
      <c r="EP510" s="1058"/>
      <c r="EQ510" s="1058"/>
      <c r="ER510" s="1058"/>
      <c r="ES510" s="1058"/>
      <c r="ET510" s="1058"/>
      <c r="EU510" s="1058"/>
      <c r="EV510" s="1058"/>
      <c r="EW510" s="1058"/>
      <c r="EX510" s="1058"/>
      <c r="EY510" s="1058"/>
      <c r="EZ510" s="1058"/>
      <c r="FA510" s="1058"/>
      <c r="FB510" s="1058"/>
      <c r="FC510" s="1058"/>
      <c r="FD510" s="1058"/>
      <c r="FE510" s="1058"/>
      <c r="FF510" s="1058"/>
      <c r="FG510" s="1058"/>
      <c r="FH510" s="1058"/>
      <c r="FI510" s="1058"/>
      <c r="FJ510" s="1058"/>
      <c r="FK510" s="1058"/>
      <c r="FL510" s="1058"/>
      <c r="FM510" s="1058"/>
      <c r="FN510" s="1058"/>
      <c r="FO510" s="1058"/>
      <c r="FP510" s="1058"/>
      <c r="FQ510" s="1058"/>
      <c r="FR510" s="1058"/>
      <c r="FS510" s="1058"/>
      <c r="FT510" s="1058"/>
      <c r="FU510" s="1058"/>
      <c r="FV510" s="1058"/>
      <c r="FW510" s="1058"/>
      <c r="FX510" s="1058"/>
      <c r="FY510" s="1058"/>
      <c r="FZ510" s="1058"/>
      <c r="GA510" s="1058"/>
      <c r="GB510" s="1058"/>
      <c r="GC510" s="1058"/>
      <c r="GD510" s="1058"/>
      <c r="GE510" s="1058"/>
      <c r="GF510" s="1058"/>
      <c r="GG510" s="1058"/>
      <c r="GH510" s="1058"/>
      <c r="GI510" s="1058"/>
      <c r="GJ510" s="1058"/>
      <c r="GK510" s="1058"/>
      <c r="GL510" s="1058"/>
      <c r="GM510" s="1058"/>
      <c r="GN510" s="1058"/>
      <c r="GO510" s="1058"/>
      <c r="GP510" s="1058"/>
      <c r="GQ510" s="1058"/>
      <c r="GR510" s="1058"/>
      <c r="GS510" s="1058"/>
      <c r="GT510" s="1058"/>
      <c r="GU510" s="1058"/>
      <c r="GV510" s="1058"/>
      <c r="GW510" s="1058"/>
      <c r="GX510" s="1058"/>
      <c r="GY510" s="1058"/>
      <c r="GZ510" s="1058"/>
      <c r="HA510" s="1058"/>
      <c r="HB510" s="1058"/>
      <c r="HC510" s="1058"/>
      <c r="HD510" s="1058"/>
      <c r="HE510" s="1058"/>
      <c r="HF510" s="1058"/>
      <c r="HG510" s="1058"/>
      <c r="HH510" s="1058"/>
      <c r="HI510" s="1058"/>
      <c r="HJ510" s="1058"/>
      <c r="HK510" s="1058"/>
      <c r="HL510" s="1058"/>
      <c r="HM510" s="1058"/>
      <c r="HN510" s="1058"/>
      <c r="HO510" s="1058"/>
      <c r="HP510" s="1058"/>
      <c r="HQ510" s="1058"/>
      <c r="HR510" s="1058"/>
      <c r="HS510" s="1058"/>
      <c r="HT510" s="1058"/>
      <c r="HU510" s="1058"/>
      <c r="HV510" s="1058"/>
      <c r="HW510" s="1058"/>
      <c r="HX510" s="1058"/>
      <c r="HY510" s="1058"/>
      <c r="HZ510" s="1058"/>
      <c r="IA510" s="1058"/>
      <c r="IB510" s="1058"/>
      <c r="IC510" s="1058"/>
      <c r="ID510" s="1058"/>
      <c r="IE510" s="1058"/>
      <c r="IF510" s="1058"/>
      <c r="IG510" s="1058"/>
      <c r="IH510" s="1058"/>
      <c r="II510" s="1058"/>
      <c r="IJ510" s="1058"/>
      <c r="IK510" s="1058"/>
      <c r="IL510" s="1058"/>
      <c r="IM510" s="1058"/>
      <c r="IN510" s="1058"/>
      <c r="IO510" s="1058"/>
      <c r="IP510" s="1058"/>
      <c r="IQ510" s="1058"/>
      <c r="IR510" s="1058"/>
    </row>
    <row r="511" spans="1:252">
      <c r="A511" s="1455"/>
      <c r="B511" s="1485" t="s">
        <v>1431</v>
      </c>
      <c r="C511" s="1419"/>
      <c r="D511" s="1450"/>
      <c r="E511" s="1686"/>
      <c r="F511" s="1532"/>
      <c r="G511" s="1466"/>
      <c r="H511" s="1058"/>
      <c r="I511" s="1058"/>
      <c r="J511" s="1058"/>
      <c r="K511" s="1058"/>
      <c r="L511" s="1058"/>
      <c r="M511" s="1058"/>
      <c r="N511" s="1058"/>
      <c r="O511" s="1058"/>
      <c r="P511" s="1058"/>
      <c r="Q511" s="1058"/>
      <c r="R511" s="1058"/>
      <c r="S511" s="1058"/>
      <c r="T511" s="1058"/>
      <c r="U511" s="1058"/>
      <c r="V511" s="1058"/>
      <c r="W511" s="1058"/>
      <c r="X511" s="1058"/>
      <c r="Y511" s="1058"/>
      <c r="Z511" s="1058"/>
      <c r="AA511" s="1058"/>
      <c r="AB511" s="1058"/>
      <c r="AC511" s="1058"/>
      <c r="AD511" s="1058"/>
      <c r="AE511" s="1058"/>
      <c r="AF511" s="1058"/>
      <c r="AG511" s="1058"/>
      <c r="AH511" s="1058"/>
      <c r="AI511" s="1058"/>
      <c r="AJ511" s="1058"/>
      <c r="AK511" s="1058"/>
      <c r="AL511" s="1058"/>
      <c r="AM511" s="1058"/>
      <c r="AN511" s="1058"/>
      <c r="AO511" s="1058"/>
      <c r="AP511" s="1058"/>
      <c r="AQ511" s="1058"/>
      <c r="AR511" s="1058"/>
      <c r="AS511" s="1058"/>
      <c r="AT511" s="1058"/>
      <c r="AU511" s="1058"/>
      <c r="AV511" s="1058"/>
      <c r="AW511" s="1058"/>
      <c r="AX511" s="1058"/>
      <c r="AY511" s="1058"/>
      <c r="AZ511" s="1058"/>
      <c r="BA511" s="1058"/>
      <c r="BB511" s="1058"/>
      <c r="BC511" s="1058"/>
      <c r="BD511" s="1058"/>
      <c r="BE511" s="1058"/>
      <c r="BF511" s="1058"/>
      <c r="BG511" s="1058"/>
      <c r="BH511" s="1058"/>
      <c r="BI511" s="1058"/>
      <c r="BJ511" s="1058"/>
      <c r="BK511" s="1058"/>
      <c r="BL511" s="1058"/>
      <c r="BM511" s="1058"/>
      <c r="BN511" s="1058"/>
      <c r="BO511" s="1058"/>
      <c r="BP511" s="1058"/>
      <c r="BQ511" s="1058"/>
      <c r="BR511" s="1058"/>
      <c r="BS511" s="1058"/>
      <c r="BT511" s="1058"/>
      <c r="BU511" s="1058"/>
      <c r="BV511" s="1058"/>
      <c r="BW511" s="1058"/>
      <c r="BX511" s="1058"/>
      <c r="BY511" s="1058"/>
      <c r="BZ511" s="1058"/>
      <c r="CA511" s="1058"/>
      <c r="CB511" s="1058"/>
      <c r="CC511" s="1058"/>
      <c r="CD511" s="1058"/>
      <c r="CE511" s="1058"/>
      <c r="CF511" s="1058"/>
      <c r="CG511" s="1058"/>
      <c r="CH511" s="1058"/>
      <c r="CI511" s="1058"/>
      <c r="CJ511" s="1058"/>
      <c r="CK511" s="1058"/>
      <c r="CL511" s="1058"/>
      <c r="CM511" s="1058"/>
      <c r="CN511" s="1058"/>
      <c r="CO511" s="1058"/>
      <c r="CP511" s="1058"/>
      <c r="CQ511" s="1058"/>
      <c r="CR511" s="1058"/>
      <c r="CS511" s="1058"/>
      <c r="CT511" s="1058"/>
      <c r="CU511" s="1058"/>
      <c r="CV511" s="1058"/>
      <c r="CW511" s="1058"/>
      <c r="CX511" s="1058"/>
      <c r="CY511" s="1058"/>
      <c r="CZ511" s="1058"/>
      <c r="DA511" s="1058"/>
      <c r="DB511" s="1058"/>
      <c r="DC511" s="1058"/>
      <c r="DD511" s="1058"/>
      <c r="DE511" s="1058"/>
      <c r="DF511" s="1058"/>
      <c r="DG511" s="1058"/>
      <c r="DH511" s="1058"/>
      <c r="DI511" s="1058"/>
      <c r="DJ511" s="1058"/>
      <c r="DK511" s="1058"/>
      <c r="DL511" s="1058"/>
      <c r="DM511" s="1058"/>
      <c r="DN511" s="1058"/>
      <c r="DO511" s="1058"/>
      <c r="DP511" s="1058"/>
      <c r="DQ511" s="1058"/>
      <c r="DR511" s="1058"/>
      <c r="DS511" s="1058"/>
      <c r="DT511" s="1058"/>
      <c r="DU511" s="1058"/>
      <c r="DV511" s="1058"/>
      <c r="DW511" s="1058"/>
      <c r="DX511" s="1058"/>
      <c r="DY511" s="1058"/>
      <c r="DZ511" s="1058"/>
      <c r="EA511" s="1058"/>
      <c r="EB511" s="1058"/>
      <c r="EC511" s="1058"/>
      <c r="ED511" s="1058"/>
      <c r="EE511" s="1058"/>
      <c r="EF511" s="1058"/>
      <c r="EG511" s="1058"/>
      <c r="EH511" s="1058"/>
      <c r="EI511" s="1058"/>
      <c r="EJ511" s="1058"/>
      <c r="EK511" s="1058"/>
      <c r="EL511" s="1058"/>
      <c r="EM511" s="1058"/>
      <c r="EN511" s="1058"/>
      <c r="EO511" s="1058"/>
      <c r="EP511" s="1058"/>
      <c r="EQ511" s="1058"/>
      <c r="ER511" s="1058"/>
      <c r="ES511" s="1058"/>
      <c r="ET511" s="1058"/>
      <c r="EU511" s="1058"/>
      <c r="EV511" s="1058"/>
      <c r="EW511" s="1058"/>
      <c r="EX511" s="1058"/>
      <c r="EY511" s="1058"/>
      <c r="EZ511" s="1058"/>
      <c r="FA511" s="1058"/>
      <c r="FB511" s="1058"/>
      <c r="FC511" s="1058"/>
      <c r="FD511" s="1058"/>
      <c r="FE511" s="1058"/>
      <c r="FF511" s="1058"/>
      <c r="FG511" s="1058"/>
      <c r="FH511" s="1058"/>
      <c r="FI511" s="1058"/>
      <c r="FJ511" s="1058"/>
      <c r="FK511" s="1058"/>
      <c r="FL511" s="1058"/>
      <c r="FM511" s="1058"/>
      <c r="FN511" s="1058"/>
      <c r="FO511" s="1058"/>
      <c r="FP511" s="1058"/>
      <c r="FQ511" s="1058"/>
      <c r="FR511" s="1058"/>
      <c r="FS511" s="1058"/>
      <c r="FT511" s="1058"/>
      <c r="FU511" s="1058"/>
      <c r="FV511" s="1058"/>
      <c r="FW511" s="1058"/>
      <c r="FX511" s="1058"/>
      <c r="FY511" s="1058"/>
      <c r="FZ511" s="1058"/>
      <c r="GA511" s="1058"/>
      <c r="GB511" s="1058"/>
      <c r="GC511" s="1058"/>
      <c r="GD511" s="1058"/>
      <c r="GE511" s="1058"/>
      <c r="GF511" s="1058"/>
      <c r="GG511" s="1058"/>
      <c r="GH511" s="1058"/>
      <c r="GI511" s="1058"/>
      <c r="GJ511" s="1058"/>
      <c r="GK511" s="1058"/>
      <c r="GL511" s="1058"/>
      <c r="GM511" s="1058"/>
      <c r="GN511" s="1058"/>
      <c r="GO511" s="1058"/>
      <c r="GP511" s="1058"/>
      <c r="GQ511" s="1058"/>
      <c r="GR511" s="1058"/>
      <c r="GS511" s="1058"/>
      <c r="GT511" s="1058"/>
      <c r="GU511" s="1058"/>
      <c r="GV511" s="1058"/>
      <c r="GW511" s="1058"/>
      <c r="GX511" s="1058"/>
      <c r="GY511" s="1058"/>
      <c r="GZ511" s="1058"/>
      <c r="HA511" s="1058"/>
      <c r="HB511" s="1058"/>
      <c r="HC511" s="1058"/>
      <c r="HD511" s="1058"/>
      <c r="HE511" s="1058"/>
      <c r="HF511" s="1058"/>
      <c r="HG511" s="1058"/>
      <c r="HH511" s="1058"/>
      <c r="HI511" s="1058"/>
      <c r="HJ511" s="1058"/>
      <c r="HK511" s="1058"/>
      <c r="HL511" s="1058"/>
      <c r="HM511" s="1058"/>
      <c r="HN511" s="1058"/>
      <c r="HO511" s="1058"/>
      <c r="HP511" s="1058"/>
      <c r="HQ511" s="1058"/>
      <c r="HR511" s="1058"/>
      <c r="HS511" s="1058"/>
      <c r="HT511" s="1058"/>
      <c r="HU511" s="1058"/>
      <c r="HV511" s="1058"/>
      <c r="HW511" s="1058"/>
      <c r="HX511" s="1058"/>
      <c r="HY511" s="1058"/>
      <c r="HZ511" s="1058"/>
      <c r="IA511" s="1058"/>
      <c r="IB511" s="1058"/>
      <c r="IC511" s="1058"/>
      <c r="ID511" s="1058"/>
      <c r="IE511" s="1058"/>
      <c r="IF511" s="1058"/>
      <c r="IG511" s="1058"/>
      <c r="IH511" s="1058"/>
      <c r="II511" s="1058"/>
      <c r="IJ511" s="1058"/>
      <c r="IK511" s="1058"/>
      <c r="IL511" s="1058"/>
      <c r="IM511" s="1058"/>
      <c r="IN511" s="1058"/>
      <c r="IO511" s="1058"/>
      <c r="IP511" s="1058"/>
      <c r="IQ511" s="1058"/>
      <c r="IR511" s="1058"/>
    </row>
    <row r="512" spans="1:252">
      <c r="A512" s="1455"/>
      <c r="B512" s="1485" t="s">
        <v>1430</v>
      </c>
      <c r="C512" s="1419"/>
      <c r="D512" s="1450" t="s">
        <v>856</v>
      </c>
      <c r="E512" s="1686">
        <v>1</v>
      </c>
      <c r="F512" s="1528"/>
      <c r="G512" s="1230">
        <f>+F512*E512</f>
        <v>0</v>
      </c>
      <c r="H512" s="1058"/>
      <c r="I512" s="1058"/>
      <c r="J512" s="1058"/>
      <c r="K512" s="1058"/>
      <c r="L512" s="1058"/>
      <c r="M512" s="1058"/>
      <c r="N512" s="1058"/>
      <c r="O512" s="1058"/>
      <c r="P512" s="1058"/>
      <c r="Q512" s="1058"/>
      <c r="R512" s="1058"/>
      <c r="S512" s="1058"/>
      <c r="T512" s="1058"/>
      <c r="U512" s="1058"/>
      <c r="V512" s="1058"/>
      <c r="W512" s="1058"/>
      <c r="X512" s="1058"/>
      <c r="Y512" s="1058"/>
      <c r="Z512" s="1058"/>
      <c r="AA512" s="1058"/>
      <c r="AB512" s="1058"/>
      <c r="AC512" s="1058"/>
      <c r="AD512" s="1058"/>
      <c r="AE512" s="1058"/>
      <c r="AF512" s="1058"/>
      <c r="AG512" s="1058"/>
      <c r="AH512" s="1058"/>
      <c r="AI512" s="1058"/>
      <c r="AJ512" s="1058"/>
      <c r="AK512" s="1058"/>
      <c r="AL512" s="1058"/>
      <c r="AM512" s="1058"/>
      <c r="AN512" s="1058"/>
      <c r="AO512" s="1058"/>
      <c r="AP512" s="1058"/>
      <c r="AQ512" s="1058"/>
      <c r="AR512" s="1058"/>
      <c r="AS512" s="1058"/>
      <c r="AT512" s="1058"/>
      <c r="AU512" s="1058"/>
      <c r="AV512" s="1058"/>
      <c r="AW512" s="1058"/>
      <c r="AX512" s="1058"/>
      <c r="AY512" s="1058"/>
      <c r="AZ512" s="1058"/>
      <c r="BA512" s="1058"/>
      <c r="BB512" s="1058"/>
      <c r="BC512" s="1058"/>
      <c r="BD512" s="1058"/>
      <c r="BE512" s="1058"/>
      <c r="BF512" s="1058"/>
      <c r="BG512" s="1058"/>
      <c r="BH512" s="1058"/>
      <c r="BI512" s="1058"/>
      <c r="BJ512" s="1058"/>
      <c r="BK512" s="1058"/>
      <c r="BL512" s="1058"/>
      <c r="BM512" s="1058"/>
      <c r="BN512" s="1058"/>
      <c r="BO512" s="1058"/>
      <c r="BP512" s="1058"/>
      <c r="BQ512" s="1058"/>
      <c r="BR512" s="1058"/>
      <c r="BS512" s="1058"/>
      <c r="BT512" s="1058"/>
      <c r="BU512" s="1058"/>
      <c r="BV512" s="1058"/>
      <c r="BW512" s="1058"/>
      <c r="BX512" s="1058"/>
      <c r="BY512" s="1058"/>
      <c r="BZ512" s="1058"/>
      <c r="CA512" s="1058"/>
      <c r="CB512" s="1058"/>
      <c r="CC512" s="1058"/>
      <c r="CD512" s="1058"/>
      <c r="CE512" s="1058"/>
      <c r="CF512" s="1058"/>
      <c r="CG512" s="1058"/>
      <c r="CH512" s="1058"/>
      <c r="CI512" s="1058"/>
      <c r="CJ512" s="1058"/>
      <c r="CK512" s="1058"/>
      <c r="CL512" s="1058"/>
      <c r="CM512" s="1058"/>
      <c r="CN512" s="1058"/>
      <c r="CO512" s="1058"/>
      <c r="CP512" s="1058"/>
      <c r="CQ512" s="1058"/>
      <c r="CR512" s="1058"/>
      <c r="CS512" s="1058"/>
      <c r="CT512" s="1058"/>
      <c r="CU512" s="1058"/>
      <c r="CV512" s="1058"/>
      <c r="CW512" s="1058"/>
      <c r="CX512" s="1058"/>
      <c r="CY512" s="1058"/>
      <c r="CZ512" s="1058"/>
      <c r="DA512" s="1058"/>
      <c r="DB512" s="1058"/>
      <c r="DC512" s="1058"/>
      <c r="DD512" s="1058"/>
      <c r="DE512" s="1058"/>
      <c r="DF512" s="1058"/>
      <c r="DG512" s="1058"/>
      <c r="DH512" s="1058"/>
      <c r="DI512" s="1058"/>
      <c r="DJ512" s="1058"/>
      <c r="DK512" s="1058"/>
      <c r="DL512" s="1058"/>
      <c r="DM512" s="1058"/>
      <c r="DN512" s="1058"/>
      <c r="DO512" s="1058"/>
      <c r="DP512" s="1058"/>
      <c r="DQ512" s="1058"/>
      <c r="DR512" s="1058"/>
      <c r="DS512" s="1058"/>
      <c r="DT512" s="1058"/>
      <c r="DU512" s="1058"/>
      <c r="DV512" s="1058"/>
      <c r="DW512" s="1058"/>
      <c r="DX512" s="1058"/>
      <c r="DY512" s="1058"/>
      <c r="DZ512" s="1058"/>
      <c r="EA512" s="1058"/>
      <c r="EB512" s="1058"/>
      <c r="EC512" s="1058"/>
      <c r="ED512" s="1058"/>
      <c r="EE512" s="1058"/>
      <c r="EF512" s="1058"/>
      <c r="EG512" s="1058"/>
      <c r="EH512" s="1058"/>
      <c r="EI512" s="1058"/>
      <c r="EJ512" s="1058"/>
      <c r="EK512" s="1058"/>
      <c r="EL512" s="1058"/>
      <c r="EM512" s="1058"/>
      <c r="EN512" s="1058"/>
      <c r="EO512" s="1058"/>
      <c r="EP512" s="1058"/>
      <c r="EQ512" s="1058"/>
      <c r="ER512" s="1058"/>
      <c r="ES512" s="1058"/>
      <c r="ET512" s="1058"/>
      <c r="EU512" s="1058"/>
      <c r="EV512" s="1058"/>
      <c r="EW512" s="1058"/>
      <c r="EX512" s="1058"/>
      <c r="EY512" s="1058"/>
      <c r="EZ512" s="1058"/>
      <c r="FA512" s="1058"/>
      <c r="FB512" s="1058"/>
      <c r="FC512" s="1058"/>
      <c r="FD512" s="1058"/>
      <c r="FE512" s="1058"/>
      <c r="FF512" s="1058"/>
      <c r="FG512" s="1058"/>
      <c r="FH512" s="1058"/>
      <c r="FI512" s="1058"/>
      <c r="FJ512" s="1058"/>
      <c r="FK512" s="1058"/>
      <c r="FL512" s="1058"/>
      <c r="FM512" s="1058"/>
      <c r="FN512" s="1058"/>
      <c r="FO512" s="1058"/>
      <c r="FP512" s="1058"/>
      <c r="FQ512" s="1058"/>
      <c r="FR512" s="1058"/>
      <c r="FS512" s="1058"/>
      <c r="FT512" s="1058"/>
      <c r="FU512" s="1058"/>
      <c r="FV512" s="1058"/>
      <c r="FW512" s="1058"/>
      <c r="FX512" s="1058"/>
      <c r="FY512" s="1058"/>
      <c r="FZ512" s="1058"/>
      <c r="GA512" s="1058"/>
      <c r="GB512" s="1058"/>
      <c r="GC512" s="1058"/>
      <c r="GD512" s="1058"/>
      <c r="GE512" s="1058"/>
      <c r="GF512" s="1058"/>
      <c r="GG512" s="1058"/>
      <c r="GH512" s="1058"/>
      <c r="GI512" s="1058"/>
      <c r="GJ512" s="1058"/>
      <c r="GK512" s="1058"/>
      <c r="GL512" s="1058"/>
      <c r="GM512" s="1058"/>
      <c r="GN512" s="1058"/>
      <c r="GO512" s="1058"/>
      <c r="GP512" s="1058"/>
      <c r="GQ512" s="1058"/>
      <c r="GR512" s="1058"/>
      <c r="GS512" s="1058"/>
      <c r="GT512" s="1058"/>
      <c r="GU512" s="1058"/>
      <c r="GV512" s="1058"/>
      <c r="GW512" s="1058"/>
      <c r="GX512" s="1058"/>
      <c r="GY512" s="1058"/>
      <c r="GZ512" s="1058"/>
      <c r="HA512" s="1058"/>
      <c r="HB512" s="1058"/>
      <c r="HC512" s="1058"/>
      <c r="HD512" s="1058"/>
      <c r="HE512" s="1058"/>
      <c r="HF512" s="1058"/>
      <c r="HG512" s="1058"/>
      <c r="HH512" s="1058"/>
      <c r="HI512" s="1058"/>
      <c r="HJ512" s="1058"/>
      <c r="HK512" s="1058"/>
      <c r="HL512" s="1058"/>
      <c r="HM512" s="1058"/>
      <c r="HN512" s="1058"/>
      <c r="HO512" s="1058"/>
      <c r="HP512" s="1058"/>
      <c r="HQ512" s="1058"/>
      <c r="HR512" s="1058"/>
      <c r="HS512" s="1058"/>
      <c r="HT512" s="1058"/>
      <c r="HU512" s="1058"/>
      <c r="HV512" s="1058"/>
      <c r="HW512" s="1058"/>
      <c r="HX512" s="1058"/>
      <c r="HY512" s="1058"/>
      <c r="HZ512" s="1058"/>
      <c r="IA512" s="1058"/>
      <c r="IB512" s="1058"/>
      <c r="IC512" s="1058"/>
      <c r="ID512" s="1058"/>
      <c r="IE512" s="1058"/>
      <c r="IF512" s="1058"/>
      <c r="IG512" s="1058"/>
      <c r="IH512" s="1058"/>
      <c r="II512" s="1058"/>
      <c r="IJ512" s="1058"/>
      <c r="IK512" s="1058"/>
      <c r="IL512" s="1058"/>
      <c r="IM512" s="1058"/>
      <c r="IN512" s="1058"/>
      <c r="IO512" s="1058"/>
      <c r="IP512" s="1058"/>
      <c r="IQ512" s="1058"/>
      <c r="IR512" s="1058"/>
    </row>
    <row r="513" spans="1:252">
      <c r="A513" s="1427"/>
      <c r="B513" s="1455"/>
      <c r="C513" s="1438"/>
      <c r="D513" s="1598"/>
      <c r="E513" s="1698"/>
      <c r="F513" s="1532"/>
      <c r="G513" s="1466"/>
      <c r="H513" s="1058"/>
      <c r="I513" s="1058"/>
      <c r="J513" s="1058"/>
      <c r="K513" s="1058"/>
      <c r="L513" s="1058"/>
      <c r="M513" s="1058"/>
      <c r="N513" s="1058"/>
      <c r="O513" s="1058"/>
      <c r="P513" s="1058"/>
      <c r="Q513" s="1058"/>
      <c r="R513" s="1058"/>
      <c r="S513" s="1058"/>
      <c r="T513" s="1058"/>
      <c r="U513" s="1058"/>
      <c r="V513" s="1058"/>
      <c r="W513" s="1058"/>
      <c r="X513" s="1058"/>
      <c r="Y513" s="1058"/>
      <c r="Z513" s="1058"/>
      <c r="AA513" s="1058"/>
      <c r="AB513" s="1058"/>
      <c r="AC513" s="1058"/>
      <c r="AD513" s="1058"/>
      <c r="AE513" s="1058"/>
      <c r="AF513" s="1058"/>
      <c r="AG513" s="1058"/>
      <c r="AH513" s="1058"/>
      <c r="AI513" s="1058"/>
      <c r="AJ513" s="1058"/>
      <c r="AK513" s="1058"/>
      <c r="AL513" s="1058"/>
      <c r="AM513" s="1058"/>
      <c r="AN513" s="1058"/>
      <c r="AO513" s="1058"/>
      <c r="AP513" s="1058"/>
      <c r="AQ513" s="1058"/>
      <c r="AR513" s="1058"/>
      <c r="AS513" s="1058"/>
      <c r="AT513" s="1058"/>
      <c r="AU513" s="1058"/>
      <c r="AV513" s="1058"/>
      <c r="AW513" s="1058"/>
      <c r="AX513" s="1058"/>
      <c r="AY513" s="1058"/>
      <c r="AZ513" s="1058"/>
      <c r="BA513" s="1058"/>
      <c r="BB513" s="1058"/>
      <c r="BC513" s="1058"/>
      <c r="BD513" s="1058"/>
      <c r="BE513" s="1058"/>
      <c r="BF513" s="1058"/>
      <c r="BG513" s="1058"/>
      <c r="BH513" s="1058"/>
      <c r="BI513" s="1058"/>
      <c r="BJ513" s="1058"/>
      <c r="BK513" s="1058"/>
      <c r="BL513" s="1058"/>
      <c r="BM513" s="1058"/>
      <c r="BN513" s="1058"/>
      <c r="BO513" s="1058"/>
      <c r="BP513" s="1058"/>
      <c r="BQ513" s="1058"/>
      <c r="BR513" s="1058"/>
      <c r="BS513" s="1058"/>
      <c r="BT513" s="1058"/>
      <c r="BU513" s="1058"/>
      <c r="BV513" s="1058"/>
      <c r="BW513" s="1058"/>
      <c r="BX513" s="1058"/>
      <c r="BY513" s="1058"/>
      <c r="BZ513" s="1058"/>
      <c r="CA513" s="1058"/>
      <c r="CB513" s="1058"/>
      <c r="CC513" s="1058"/>
      <c r="CD513" s="1058"/>
      <c r="CE513" s="1058"/>
      <c r="CF513" s="1058"/>
      <c r="CG513" s="1058"/>
      <c r="CH513" s="1058"/>
      <c r="CI513" s="1058"/>
      <c r="CJ513" s="1058"/>
      <c r="CK513" s="1058"/>
      <c r="CL513" s="1058"/>
      <c r="CM513" s="1058"/>
      <c r="CN513" s="1058"/>
      <c r="CO513" s="1058"/>
      <c r="CP513" s="1058"/>
      <c r="CQ513" s="1058"/>
      <c r="CR513" s="1058"/>
      <c r="CS513" s="1058"/>
      <c r="CT513" s="1058"/>
      <c r="CU513" s="1058"/>
      <c r="CV513" s="1058"/>
      <c r="CW513" s="1058"/>
      <c r="CX513" s="1058"/>
      <c r="CY513" s="1058"/>
      <c r="CZ513" s="1058"/>
      <c r="DA513" s="1058"/>
      <c r="DB513" s="1058"/>
      <c r="DC513" s="1058"/>
      <c r="DD513" s="1058"/>
      <c r="DE513" s="1058"/>
      <c r="DF513" s="1058"/>
      <c r="DG513" s="1058"/>
      <c r="DH513" s="1058"/>
      <c r="DI513" s="1058"/>
      <c r="DJ513" s="1058"/>
      <c r="DK513" s="1058"/>
      <c r="DL513" s="1058"/>
      <c r="DM513" s="1058"/>
      <c r="DN513" s="1058"/>
      <c r="DO513" s="1058"/>
      <c r="DP513" s="1058"/>
      <c r="DQ513" s="1058"/>
      <c r="DR513" s="1058"/>
      <c r="DS513" s="1058"/>
      <c r="DT513" s="1058"/>
      <c r="DU513" s="1058"/>
      <c r="DV513" s="1058"/>
      <c r="DW513" s="1058"/>
      <c r="DX513" s="1058"/>
      <c r="DY513" s="1058"/>
      <c r="DZ513" s="1058"/>
      <c r="EA513" s="1058"/>
      <c r="EB513" s="1058"/>
      <c r="EC513" s="1058"/>
      <c r="ED513" s="1058"/>
      <c r="EE513" s="1058"/>
      <c r="EF513" s="1058"/>
      <c r="EG513" s="1058"/>
      <c r="EH513" s="1058"/>
      <c r="EI513" s="1058"/>
      <c r="EJ513" s="1058"/>
      <c r="EK513" s="1058"/>
      <c r="EL513" s="1058"/>
      <c r="EM513" s="1058"/>
      <c r="EN513" s="1058"/>
      <c r="EO513" s="1058"/>
      <c r="EP513" s="1058"/>
      <c r="EQ513" s="1058"/>
      <c r="ER513" s="1058"/>
      <c r="ES513" s="1058"/>
      <c r="ET513" s="1058"/>
      <c r="EU513" s="1058"/>
      <c r="EV513" s="1058"/>
      <c r="EW513" s="1058"/>
      <c r="EX513" s="1058"/>
      <c r="EY513" s="1058"/>
      <c r="EZ513" s="1058"/>
      <c r="FA513" s="1058"/>
      <c r="FB513" s="1058"/>
      <c r="FC513" s="1058"/>
      <c r="FD513" s="1058"/>
      <c r="FE513" s="1058"/>
      <c r="FF513" s="1058"/>
      <c r="FG513" s="1058"/>
      <c r="FH513" s="1058"/>
      <c r="FI513" s="1058"/>
      <c r="FJ513" s="1058"/>
      <c r="FK513" s="1058"/>
      <c r="FL513" s="1058"/>
      <c r="FM513" s="1058"/>
      <c r="FN513" s="1058"/>
      <c r="FO513" s="1058"/>
      <c r="FP513" s="1058"/>
      <c r="FQ513" s="1058"/>
      <c r="FR513" s="1058"/>
      <c r="FS513" s="1058"/>
      <c r="FT513" s="1058"/>
      <c r="FU513" s="1058"/>
      <c r="FV513" s="1058"/>
      <c r="FW513" s="1058"/>
      <c r="FX513" s="1058"/>
      <c r="FY513" s="1058"/>
      <c r="FZ513" s="1058"/>
      <c r="GA513" s="1058"/>
      <c r="GB513" s="1058"/>
      <c r="GC513" s="1058"/>
      <c r="GD513" s="1058"/>
      <c r="GE513" s="1058"/>
      <c r="GF513" s="1058"/>
      <c r="GG513" s="1058"/>
      <c r="GH513" s="1058"/>
      <c r="GI513" s="1058"/>
      <c r="GJ513" s="1058"/>
      <c r="GK513" s="1058"/>
      <c r="GL513" s="1058"/>
      <c r="GM513" s="1058"/>
      <c r="GN513" s="1058"/>
      <c r="GO513" s="1058"/>
      <c r="GP513" s="1058"/>
      <c r="GQ513" s="1058"/>
      <c r="GR513" s="1058"/>
      <c r="GS513" s="1058"/>
      <c r="GT513" s="1058"/>
      <c r="GU513" s="1058"/>
      <c r="GV513" s="1058"/>
      <c r="GW513" s="1058"/>
      <c r="GX513" s="1058"/>
      <c r="GY513" s="1058"/>
      <c r="GZ513" s="1058"/>
      <c r="HA513" s="1058"/>
      <c r="HB513" s="1058"/>
      <c r="HC513" s="1058"/>
      <c r="HD513" s="1058"/>
      <c r="HE513" s="1058"/>
      <c r="HF513" s="1058"/>
      <c r="HG513" s="1058"/>
      <c r="HH513" s="1058"/>
      <c r="HI513" s="1058"/>
      <c r="HJ513" s="1058"/>
      <c r="HK513" s="1058"/>
      <c r="HL513" s="1058"/>
      <c r="HM513" s="1058"/>
      <c r="HN513" s="1058"/>
      <c r="HO513" s="1058"/>
      <c r="HP513" s="1058"/>
      <c r="HQ513" s="1058"/>
      <c r="HR513" s="1058"/>
      <c r="HS513" s="1058"/>
      <c r="HT513" s="1058"/>
      <c r="HU513" s="1058"/>
      <c r="HV513" s="1058"/>
      <c r="HW513" s="1058"/>
      <c r="HX513" s="1058"/>
      <c r="HY513" s="1058"/>
      <c r="HZ513" s="1058"/>
      <c r="IA513" s="1058"/>
      <c r="IB513" s="1058"/>
      <c r="IC513" s="1058"/>
      <c r="ID513" s="1058"/>
      <c r="IE513" s="1058"/>
      <c r="IF513" s="1058"/>
      <c r="IG513" s="1058"/>
      <c r="IH513" s="1058"/>
      <c r="II513" s="1058"/>
      <c r="IJ513" s="1058"/>
      <c r="IK513" s="1058"/>
      <c r="IL513" s="1058"/>
      <c r="IM513" s="1058"/>
      <c r="IN513" s="1058"/>
      <c r="IO513" s="1058"/>
      <c r="IP513" s="1058"/>
      <c r="IQ513" s="1058"/>
      <c r="IR513" s="1058"/>
    </row>
    <row r="514" spans="1:252" ht="25.5">
      <c r="A514" s="1427" t="s">
        <v>46</v>
      </c>
      <c r="B514" s="1430" t="s">
        <v>1434</v>
      </c>
      <c r="C514" s="1438"/>
      <c r="D514" s="1598"/>
      <c r="E514" s="1698"/>
      <c r="F514" s="1532"/>
      <c r="G514" s="1466"/>
      <c r="H514" s="1058"/>
      <c r="I514" s="1058"/>
      <c r="J514" s="1058"/>
      <c r="K514" s="1058"/>
      <c r="L514" s="1058"/>
      <c r="M514" s="1058"/>
      <c r="N514" s="1058"/>
      <c r="O514" s="1058"/>
      <c r="P514" s="1058"/>
      <c r="Q514" s="1058"/>
      <c r="R514" s="1058"/>
      <c r="S514" s="1058"/>
      <c r="T514" s="1058"/>
      <c r="U514" s="1058"/>
      <c r="V514" s="1058"/>
      <c r="W514" s="1058"/>
      <c r="X514" s="1058"/>
      <c r="Y514" s="1058"/>
      <c r="Z514" s="1058"/>
      <c r="AA514" s="1058"/>
      <c r="AB514" s="1058"/>
      <c r="AC514" s="1058"/>
      <c r="AD514" s="1058"/>
      <c r="AE514" s="1058"/>
      <c r="AF514" s="1058"/>
      <c r="AG514" s="1058"/>
      <c r="AH514" s="1058"/>
      <c r="AI514" s="1058"/>
      <c r="AJ514" s="1058"/>
      <c r="AK514" s="1058"/>
      <c r="AL514" s="1058"/>
      <c r="AM514" s="1058"/>
      <c r="AN514" s="1058"/>
      <c r="AO514" s="1058"/>
      <c r="AP514" s="1058"/>
      <c r="AQ514" s="1058"/>
      <c r="AR514" s="1058"/>
      <c r="AS514" s="1058"/>
      <c r="AT514" s="1058"/>
      <c r="AU514" s="1058"/>
      <c r="AV514" s="1058"/>
      <c r="AW514" s="1058"/>
      <c r="AX514" s="1058"/>
      <c r="AY514" s="1058"/>
      <c r="AZ514" s="1058"/>
      <c r="BA514" s="1058"/>
      <c r="BB514" s="1058"/>
      <c r="BC514" s="1058"/>
      <c r="BD514" s="1058"/>
      <c r="BE514" s="1058"/>
      <c r="BF514" s="1058"/>
      <c r="BG514" s="1058"/>
      <c r="BH514" s="1058"/>
      <c r="BI514" s="1058"/>
      <c r="BJ514" s="1058"/>
      <c r="BK514" s="1058"/>
      <c r="BL514" s="1058"/>
      <c r="BM514" s="1058"/>
      <c r="BN514" s="1058"/>
      <c r="BO514" s="1058"/>
      <c r="BP514" s="1058"/>
      <c r="BQ514" s="1058"/>
      <c r="BR514" s="1058"/>
      <c r="BS514" s="1058"/>
      <c r="BT514" s="1058"/>
      <c r="BU514" s="1058"/>
      <c r="BV514" s="1058"/>
      <c r="BW514" s="1058"/>
      <c r="BX514" s="1058"/>
      <c r="BY514" s="1058"/>
      <c r="BZ514" s="1058"/>
      <c r="CA514" s="1058"/>
      <c r="CB514" s="1058"/>
      <c r="CC514" s="1058"/>
      <c r="CD514" s="1058"/>
      <c r="CE514" s="1058"/>
      <c r="CF514" s="1058"/>
      <c r="CG514" s="1058"/>
      <c r="CH514" s="1058"/>
      <c r="CI514" s="1058"/>
      <c r="CJ514" s="1058"/>
      <c r="CK514" s="1058"/>
      <c r="CL514" s="1058"/>
      <c r="CM514" s="1058"/>
      <c r="CN514" s="1058"/>
      <c r="CO514" s="1058"/>
      <c r="CP514" s="1058"/>
      <c r="CQ514" s="1058"/>
      <c r="CR514" s="1058"/>
      <c r="CS514" s="1058"/>
      <c r="CT514" s="1058"/>
      <c r="CU514" s="1058"/>
      <c r="CV514" s="1058"/>
      <c r="CW514" s="1058"/>
      <c r="CX514" s="1058"/>
      <c r="CY514" s="1058"/>
      <c r="CZ514" s="1058"/>
      <c r="DA514" s="1058"/>
      <c r="DB514" s="1058"/>
      <c r="DC514" s="1058"/>
      <c r="DD514" s="1058"/>
      <c r="DE514" s="1058"/>
      <c r="DF514" s="1058"/>
      <c r="DG514" s="1058"/>
      <c r="DH514" s="1058"/>
      <c r="DI514" s="1058"/>
      <c r="DJ514" s="1058"/>
      <c r="DK514" s="1058"/>
      <c r="DL514" s="1058"/>
      <c r="DM514" s="1058"/>
      <c r="DN514" s="1058"/>
      <c r="DO514" s="1058"/>
      <c r="DP514" s="1058"/>
      <c r="DQ514" s="1058"/>
      <c r="DR514" s="1058"/>
      <c r="DS514" s="1058"/>
      <c r="DT514" s="1058"/>
      <c r="DU514" s="1058"/>
      <c r="DV514" s="1058"/>
      <c r="DW514" s="1058"/>
      <c r="DX514" s="1058"/>
      <c r="DY514" s="1058"/>
      <c r="DZ514" s="1058"/>
      <c r="EA514" s="1058"/>
      <c r="EB514" s="1058"/>
      <c r="EC514" s="1058"/>
      <c r="ED514" s="1058"/>
      <c r="EE514" s="1058"/>
      <c r="EF514" s="1058"/>
      <c r="EG514" s="1058"/>
      <c r="EH514" s="1058"/>
      <c r="EI514" s="1058"/>
      <c r="EJ514" s="1058"/>
      <c r="EK514" s="1058"/>
      <c r="EL514" s="1058"/>
      <c r="EM514" s="1058"/>
      <c r="EN514" s="1058"/>
      <c r="EO514" s="1058"/>
      <c r="EP514" s="1058"/>
      <c r="EQ514" s="1058"/>
      <c r="ER514" s="1058"/>
      <c r="ES514" s="1058"/>
      <c r="ET514" s="1058"/>
      <c r="EU514" s="1058"/>
      <c r="EV514" s="1058"/>
      <c r="EW514" s="1058"/>
      <c r="EX514" s="1058"/>
      <c r="EY514" s="1058"/>
      <c r="EZ514" s="1058"/>
      <c r="FA514" s="1058"/>
      <c r="FB514" s="1058"/>
      <c r="FC514" s="1058"/>
      <c r="FD514" s="1058"/>
      <c r="FE514" s="1058"/>
      <c r="FF514" s="1058"/>
      <c r="FG514" s="1058"/>
      <c r="FH514" s="1058"/>
      <c r="FI514" s="1058"/>
      <c r="FJ514" s="1058"/>
      <c r="FK514" s="1058"/>
      <c r="FL514" s="1058"/>
      <c r="FM514" s="1058"/>
      <c r="FN514" s="1058"/>
      <c r="FO514" s="1058"/>
      <c r="FP514" s="1058"/>
      <c r="FQ514" s="1058"/>
      <c r="FR514" s="1058"/>
      <c r="FS514" s="1058"/>
      <c r="FT514" s="1058"/>
      <c r="FU514" s="1058"/>
      <c r="FV514" s="1058"/>
      <c r="FW514" s="1058"/>
      <c r="FX514" s="1058"/>
      <c r="FY514" s="1058"/>
      <c r="FZ514" s="1058"/>
      <c r="GA514" s="1058"/>
      <c r="GB514" s="1058"/>
      <c r="GC514" s="1058"/>
      <c r="GD514" s="1058"/>
      <c r="GE514" s="1058"/>
      <c r="GF514" s="1058"/>
      <c r="GG514" s="1058"/>
      <c r="GH514" s="1058"/>
      <c r="GI514" s="1058"/>
      <c r="GJ514" s="1058"/>
      <c r="GK514" s="1058"/>
      <c r="GL514" s="1058"/>
      <c r="GM514" s="1058"/>
      <c r="GN514" s="1058"/>
      <c r="GO514" s="1058"/>
      <c r="GP514" s="1058"/>
      <c r="GQ514" s="1058"/>
      <c r="GR514" s="1058"/>
      <c r="GS514" s="1058"/>
      <c r="GT514" s="1058"/>
      <c r="GU514" s="1058"/>
      <c r="GV514" s="1058"/>
      <c r="GW514" s="1058"/>
      <c r="GX514" s="1058"/>
      <c r="GY514" s="1058"/>
      <c r="GZ514" s="1058"/>
      <c r="HA514" s="1058"/>
      <c r="HB514" s="1058"/>
      <c r="HC514" s="1058"/>
      <c r="HD514" s="1058"/>
      <c r="HE514" s="1058"/>
      <c r="HF514" s="1058"/>
      <c r="HG514" s="1058"/>
      <c r="HH514" s="1058"/>
      <c r="HI514" s="1058"/>
      <c r="HJ514" s="1058"/>
      <c r="HK514" s="1058"/>
      <c r="HL514" s="1058"/>
      <c r="HM514" s="1058"/>
      <c r="HN514" s="1058"/>
      <c r="HO514" s="1058"/>
      <c r="HP514" s="1058"/>
      <c r="HQ514" s="1058"/>
      <c r="HR514" s="1058"/>
      <c r="HS514" s="1058"/>
      <c r="HT514" s="1058"/>
      <c r="HU514" s="1058"/>
      <c r="HV514" s="1058"/>
      <c r="HW514" s="1058"/>
      <c r="HX514" s="1058"/>
      <c r="HY514" s="1058"/>
      <c r="HZ514" s="1058"/>
      <c r="IA514" s="1058"/>
      <c r="IB514" s="1058"/>
      <c r="IC514" s="1058"/>
      <c r="ID514" s="1058"/>
      <c r="IE514" s="1058"/>
      <c r="IF514" s="1058"/>
      <c r="IG514" s="1058"/>
      <c r="IH514" s="1058"/>
      <c r="II514" s="1058"/>
      <c r="IJ514" s="1058"/>
      <c r="IK514" s="1058"/>
      <c r="IL514" s="1058"/>
      <c r="IM514" s="1058"/>
      <c r="IN514" s="1058"/>
      <c r="IO514" s="1058"/>
      <c r="IP514" s="1058"/>
      <c r="IQ514" s="1058"/>
      <c r="IR514" s="1058"/>
    </row>
    <row r="515" spans="1:252" ht="38.25">
      <c r="A515" s="1427"/>
      <c r="B515" s="1425" t="s">
        <v>1433</v>
      </c>
      <c r="C515" s="1438"/>
      <c r="D515" s="1598"/>
      <c r="E515" s="1698"/>
      <c r="F515" s="1532"/>
      <c r="G515" s="1466"/>
      <c r="H515" s="1058"/>
      <c r="I515" s="1058"/>
      <c r="J515" s="1058"/>
      <c r="K515" s="1058"/>
      <c r="L515" s="1058"/>
      <c r="M515" s="1058"/>
      <c r="N515" s="1058"/>
      <c r="O515" s="1058"/>
      <c r="P515" s="1058"/>
      <c r="Q515" s="1058"/>
      <c r="R515" s="1058"/>
      <c r="S515" s="1058"/>
      <c r="T515" s="1058"/>
      <c r="U515" s="1058"/>
      <c r="V515" s="1058"/>
      <c r="W515" s="1058"/>
      <c r="X515" s="1058"/>
      <c r="Y515" s="1058"/>
      <c r="Z515" s="1058"/>
      <c r="AA515" s="1058"/>
      <c r="AB515" s="1058"/>
      <c r="AC515" s="1058"/>
      <c r="AD515" s="1058"/>
      <c r="AE515" s="1058"/>
      <c r="AF515" s="1058"/>
      <c r="AG515" s="1058"/>
      <c r="AH515" s="1058"/>
      <c r="AI515" s="1058"/>
      <c r="AJ515" s="1058"/>
      <c r="AK515" s="1058"/>
      <c r="AL515" s="1058"/>
      <c r="AM515" s="1058"/>
      <c r="AN515" s="1058"/>
      <c r="AO515" s="1058"/>
      <c r="AP515" s="1058"/>
      <c r="AQ515" s="1058"/>
      <c r="AR515" s="1058"/>
      <c r="AS515" s="1058"/>
      <c r="AT515" s="1058"/>
      <c r="AU515" s="1058"/>
      <c r="AV515" s="1058"/>
      <c r="AW515" s="1058"/>
      <c r="AX515" s="1058"/>
      <c r="AY515" s="1058"/>
      <c r="AZ515" s="1058"/>
      <c r="BA515" s="1058"/>
      <c r="BB515" s="1058"/>
      <c r="BC515" s="1058"/>
      <c r="BD515" s="1058"/>
      <c r="BE515" s="1058"/>
      <c r="BF515" s="1058"/>
      <c r="BG515" s="1058"/>
      <c r="BH515" s="1058"/>
      <c r="BI515" s="1058"/>
      <c r="BJ515" s="1058"/>
      <c r="BK515" s="1058"/>
      <c r="BL515" s="1058"/>
      <c r="BM515" s="1058"/>
      <c r="BN515" s="1058"/>
      <c r="BO515" s="1058"/>
      <c r="BP515" s="1058"/>
      <c r="BQ515" s="1058"/>
      <c r="BR515" s="1058"/>
      <c r="BS515" s="1058"/>
      <c r="BT515" s="1058"/>
      <c r="BU515" s="1058"/>
      <c r="BV515" s="1058"/>
      <c r="BW515" s="1058"/>
      <c r="BX515" s="1058"/>
      <c r="BY515" s="1058"/>
      <c r="BZ515" s="1058"/>
      <c r="CA515" s="1058"/>
      <c r="CB515" s="1058"/>
      <c r="CC515" s="1058"/>
      <c r="CD515" s="1058"/>
      <c r="CE515" s="1058"/>
      <c r="CF515" s="1058"/>
      <c r="CG515" s="1058"/>
      <c r="CH515" s="1058"/>
      <c r="CI515" s="1058"/>
      <c r="CJ515" s="1058"/>
      <c r="CK515" s="1058"/>
      <c r="CL515" s="1058"/>
      <c r="CM515" s="1058"/>
      <c r="CN515" s="1058"/>
      <c r="CO515" s="1058"/>
      <c r="CP515" s="1058"/>
      <c r="CQ515" s="1058"/>
      <c r="CR515" s="1058"/>
      <c r="CS515" s="1058"/>
      <c r="CT515" s="1058"/>
      <c r="CU515" s="1058"/>
      <c r="CV515" s="1058"/>
      <c r="CW515" s="1058"/>
      <c r="CX515" s="1058"/>
      <c r="CY515" s="1058"/>
      <c r="CZ515" s="1058"/>
      <c r="DA515" s="1058"/>
      <c r="DB515" s="1058"/>
      <c r="DC515" s="1058"/>
      <c r="DD515" s="1058"/>
      <c r="DE515" s="1058"/>
      <c r="DF515" s="1058"/>
      <c r="DG515" s="1058"/>
      <c r="DH515" s="1058"/>
      <c r="DI515" s="1058"/>
      <c r="DJ515" s="1058"/>
      <c r="DK515" s="1058"/>
      <c r="DL515" s="1058"/>
      <c r="DM515" s="1058"/>
      <c r="DN515" s="1058"/>
      <c r="DO515" s="1058"/>
      <c r="DP515" s="1058"/>
      <c r="DQ515" s="1058"/>
      <c r="DR515" s="1058"/>
      <c r="DS515" s="1058"/>
      <c r="DT515" s="1058"/>
      <c r="DU515" s="1058"/>
      <c r="DV515" s="1058"/>
      <c r="DW515" s="1058"/>
      <c r="DX515" s="1058"/>
      <c r="DY515" s="1058"/>
      <c r="DZ515" s="1058"/>
      <c r="EA515" s="1058"/>
      <c r="EB515" s="1058"/>
      <c r="EC515" s="1058"/>
      <c r="ED515" s="1058"/>
      <c r="EE515" s="1058"/>
      <c r="EF515" s="1058"/>
      <c r="EG515" s="1058"/>
      <c r="EH515" s="1058"/>
      <c r="EI515" s="1058"/>
      <c r="EJ515" s="1058"/>
      <c r="EK515" s="1058"/>
      <c r="EL515" s="1058"/>
      <c r="EM515" s="1058"/>
      <c r="EN515" s="1058"/>
      <c r="EO515" s="1058"/>
      <c r="EP515" s="1058"/>
      <c r="EQ515" s="1058"/>
      <c r="ER515" s="1058"/>
      <c r="ES515" s="1058"/>
      <c r="ET515" s="1058"/>
      <c r="EU515" s="1058"/>
      <c r="EV515" s="1058"/>
      <c r="EW515" s="1058"/>
      <c r="EX515" s="1058"/>
      <c r="EY515" s="1058"/>
      <c r="EZ515" s="1058"/>
      <c r="FA515" s="1058"/>
      <c r="FB515" s="1058"/>
      <c r="FC515" s="1058"/>
      <c r="FD515" s="1058"/>
      <c r="FE515" s="1058"/>
      <c r="FF515" s="1058"/>
      <c r="FG515" s="1058"/>
      <c r="FH515" s="1058"/>
      <c r="FI515" s="1058"/>
      <c r="FJ515" s="1058"/>
      <c r="FK515" s="1058"/>
      <c r="FL515" s="1058"/>
      <c r="FM515" s="1058"/>
      <c r="FN515" s="1058"/>
      <c r="FO515" s="1058"/>
      <c r="FP515" s="1058"/>
      <c r="FQ515" s="1058"/>
      <c r="FR515" s="1058"/>
      <c r="FS515" s="1058"/>
      <c r="FT515" s="1058"/>
      <c r="FU515" s="1058"/>
      <c r="FV515" s="1058"/>
      <c r="FW515" s="1058"/>
      <c r="FX515" s="1058"/>
      <c r="FY515" s="1058"/>
      <c r="FZ515" s="1058"/>
      <c r="GA515" s="1058"/>
      <c r="GB515" s="1058"/>
      <c r="GC515" s="1058"/>
      <c r="GD515" s="1058"/>
      <c r="GE515" s="1058"/>
      <c r="GF515" s="1058"/>
      <c r="GG515" s="1058"/>
      <c r="GH515" s="1058"/>
      <c r="GI515" s="1058"/>
      <c r="GJ515" s="1058"/>
      <c r="GK515" s="1058"/>
      <c r="GL515" s="1058"/>
      <c r="GM515" s="1058"/>
      <c r="GN515" s="1058"/>
      <c r="GO515" s="1058"/>
      <c r="GP515" s="1058"/>
      <c r="GQ515" s="1058"/>
      <c r="GR515" s="1058"/>
      <c r="GS515" s="1058"/>
      <c r="GT515" s="1058"/>
      <c r="GU515" s="1058"/>
      <c r="GV515" s="1058"/>
      <c r="GW515" s="1058"/>
      <c r="GX515" s="1058"/>
      <c r="GY515" s="1058"/>
      <c r="GZ515" s="1058"/>
      <c r="HA515" s="1058"/>
      <c r="HB515" s="1058"/>
      <c r="HC515" s="1058"/>
      <c r="HD515" s="1058"/>
      <c r="HE515" s="1058"/>
      <c r="HF515" s="1058"/>
      <c r="HG515" s="1058"/>
      <c r="HH515" s="1058"/>
      <c r="HI515" s="1058"/>
      <c r="HJ515" s="1058"/>
      <c r="HK515" s="1058"/>
      <c r="HL515" s="1058"/>
      <c r="HM515" s="1058"/>
      <c r="HN515" s="1058"/>
      <c r="HO515" s="1058"/>
      <c r="HP515" s="1058"/>
      <c r="HQ515" s="1058"/>
      <c r="HR515" s="1058"/>
      <c r="HS515" s="1058"/>
      <c r="HT515" s="1058"/>
      <c r="HU515" s="1058"/>
      <c r="HV515" s="1058"/>
      <c r="HW515" s="1058"/>
      <c r="HX515" s="1058"/>
      <c r="HY515" s="1058"/>
      <c r="HZ515" s="1058"/>
      <c r="IA515" s="1058"/>
      <c r="IB515" s="1058"/>
      <c r="IC515" s="1058"/>
      <c r="ID515" s="1058"/>
      <c r="IE515" s="1058"/>
      <c r="IF515" s="1058"/>
      <c r="IG515" s="1058"/>
      <c r="IH515" s="1058"/>
      <c r="II515" s="1058"/>
      <c r="IJ515" s="1058"/>
      <c r="IK515" s="1058"/>
      <c r="IL515" s="1058"/>
      <c r="IM515" s="1058"/>
      <c r="IN515" s="1058"/>
      <c r="IO515" s="1058"/>
      <c r="IP515" s="1058"/>
      <c r="IQ515" s="1058"/>
      <c r="IR515" s="1058"/>
    </row>
    <row r="516" spans="1:252" ht="25.5">
      <c r="A516" s="1427"/>
      <c r="B516" s="1600" t="s">
        <v>1432</v>
      </c>
      <c r="C516" s="1438"/>
      <c r="D516" s="1598"/>
      <c r="E516" s="1698"/>
      <c r="F516" s="1532"/>
      <c r="G516" s="1466"/>
      <c r="H516" s="1058"/>
      <c r="I516" s="1058"/>
      <c r="J516" s="1058"/>
      <c r="K516" s="1058"/>
      <c r="L516" s="1058"/>
      <c r="M516" s="1058"/>
      <c r="N516" s="1058"/>
      <c r="O516" s="1058"/>
      <c r="P516" s="1058"/>
      <c r="Q516" s="1058"/>
      <c r="R516" s="1058"/>
      <c r="S516" s="1058"/>
      <c r="T516" s="1058"/>
      <c r="U516" s="1058"/>
      <c r="V516" s="1058"/>
      <c r="W516" s="1058"/>
      <c r="X516" s="1058"/>
      <c r="Y516" s="1058"/>
      <c r="Z516" s="1058"/>
      <c r="AA516" s="1058"/>
      <c r="AB516" s="1058"/>
      <c r="AC516" s="1058"/>
      <c r="AD516" s="1058"/>
      <c r="AE516" s="1058"/>
      <c r="AF516" s="1058"/>
      <c r="AG516" s="1058"/>
      <c r="AH516" s="1058"/>
      <c r="AI516" s="1058"/>
      <c r="AJ516" s="1058"/>
      <c r="AK516" s="1058"/>
      <c r="AL516" s="1058"/>
      <c r="AM516" s="1058"/>
      <c r="AN516" s="1058"/>
      <c r="AO516" s="1058"/>
      <c r="AP516" s="1058"/>
      <c r="AQ516" s="1058"/>
      <c r="AR516" s="1058"/>
      <c r="AS516" s="1058"/>
      <c r="AT516" s="1058"/>
      <c r="AU516" s="1058"/>
      <c r="AV516" s="1058"/>
      <c r="AW516" s="1058"/>
      <c r="AX516" s="1058"/>
      <c r="AY516" s="1058"/>
      <c r="AZ516" s="1058"/>
      <c r="BA516" s="1058"/>
      <c r="BB516" s="1058"/>
      <c r="BC516" s="1058"/>
      <c r="BD516" s="1058"/>
      <c r="BE516" s="1058"/>
      <c r="BF516" s="1058"/>
      <c r="BG516" s="1058"/>
      <c r="BH516" s="1058"/>
      <c r="BI516" s="1058"/>
      <c r="BJ516" s="1058"/>
      <c r="BK516" s="1058"/>
      <c r="BL516" s="1058"/>
      <c r="BM516" s="1058"/>
      <c r="BN516" s="1058"/>
      <c r="BO516" s="1058"/>
      <c r="BP516" s="1058"/>
      <c r="BQ516" s="1058"/>
      <c r="BR516" s="1058"/>
      <c r="BS516" s="1058"/>
      <c r="BT516" s="1058"/>
      <c r="BU516" s="1058"/>
      <c r="BV516" s="1058"/>
      <c r="BW516" s="1058"/>
      <c r="BX516" s="1058"/>
      <c r="BY516" s="1058"/>
      <c r="BZ516" s="1058"/>
      <c r="CA516" s="1058"/>
      <c r="CB516" s="1058"/>
      <c r="CC516" s="1058"/>
      <c r="CD516" s="1058"/>
      <c r="CE516" s="1058"/>
      <c r="CF516" s="1058"/>
      <c r="CG516" s="1058"/>
      <c r="CH516" s="1058"/>
      <c r="CI516" s="1058"/>
      <c r="CJ516" s="1058"/>
      <c r="CK516" s="1058"/>
      <c r="CL516" s="1058"/>
      <c r="CM516" s="1058"/>
      <c r="CN516" s="1058"/>
      <c r="CO516" s="1058"/>
      <c r="CP516" s="1058"/>
      <c r="CQ516" s="1058"/>
      <c r="CR516" s="1058"/>
      <c r="CS516" s="1058"/>
      <c r="CT516" s="1058"/>
      <c r="CU516" s="1058"/>
      <c r="CV516" s="1058"/>
      <c r="CW516" s="1058"/>
      <c r="CX516" s="1058"/>
      <c r="CY516" s="1058"/>
      <c r="CZ516" s="1058"/>
      <c r="DA516" s="1058"/>
      <c r="DB516" s="1058"/>
      <c r="DC516" s="1058"/>
      <c r="DD516" s="1058"/>
      <c r="DE516" s="1058"/>
      <c r="DF516" s="1058"/>
      <c r="DG516" s="1058"/>
      <c r="DH516" s="1058"/>
      <c r="DI516" s="1058"/>
      <c r="DJ516" s="1058"/>
      <c r="DK516" s="1058"/>
      <c r="DL516" s="1058"/>
      <c r="DM516" s="1058"/>
      <c r="DN516" s="1058"/>
      <c r="DO516" s="1058"/>
      <c r="DP516" s="1058"/>
      <c r="DQ516" s="1058"/>
      <c r="DR516" s="1058"/>
      <c r="DS516" s="1058"/>
      <c r="DT516" s="1058"/>
      <c r="DU516" s="1058"/>
      <c r="DV516" s="1058"/>
      <c r="DW516" s="1058"/>
      <c r="DX516" s="1058"/>
      <c r="DY516" s="1058"/>
      <c r="DZ516" s="1058"/>
      <c r="EA516" s="1058"/>
      <c r="EB516" s="1058"/>
      <c r="EC516" s="1058"/>
      <c r="ED516" s="1058"/>
      <c r="EE516" s="1058"/>
      <c r="EF516" s="1058"/>
      <c r="EG516" s="1058"/>
      <c r="EH516" s="1058"/>
      <c r="EI516" s="1058"/>
      <c r="EJ516" s="1058"/>
      <c r="EK516" s="1058"/>
      <c r="EL516" s="1058"/>
      <c r="EM516" s="1058"/>
      <c r="EN516" s="1058"/>
      <c r="EO516" s="1058"/>
      <c r="EP516" s="1058"/>
      <c r="EQ516" s="1058"/>
      <c r="ER516" s="1058"/>
      <c r="ES516" s="1058"/>
      <c r="ET516" s="1058"/>
      <c r="EU516" s="1058"/>
      <c r="EV516" s="1058"/>
      <c r="EW516" s="1058"/>
      <c r="EX516" s="1058"/>
      <c r="EY516" s="1058"/>
      <c r="EZ516" s="1058"/>
      <c r="FA516" s="1058"/>
      <c r="FB516" s="1058"/>
      <c r="FC516" s="1058"/>
      <c r="FD516" s="1058"/>
      <c r="FE516" s="1058"/>
      <c r="FF516" s="1058"/>
      <c r="FG516" s="1058"/>
      <c r="FH516" s="1058"/>
      <c r="FI516" s="1058"/>
      <c r="FJ516" s="1058"/>
      <c r="FK516" s="1058"/>
      <c r="FL516" s="1058"/>
      <c r="FM516" s="1058"/>
      <c r="FN516" s="1058"/>
      <c r="FO516" s="1058"/>
      <c r="FP516" s="1058"/>
      <c r="FQ516" s="1058"/>
      <c r="FR516" s="1058"/>
      <c r="FS516" s="1058"/>
      <c r="FT516" s="1058"/>
      <c r="FU516" s="1058"/>
      <c r="FV516" s="1058"/>
      <c r="FW516" s="1058"/>
      <c r="FX516" s="1058"/>
      <c r="FY516" s="1058"/>
      <c r="FZ516" s="1058"/>
      <c r="GA516" s="1058"/>
      <c r="GB516" s="1058"/>
      <c r="GC516" s="1058"/>
      <c r="GD516" s="1058"/>
      <c r="GE516" s="1058"/>
      <c r="GF516" s="1058"/>
      <c r="GG516" s="1058"/>
      <c r="GH516" s="1058"/>
      <c r="GI516" s="1058"/>
      <c r="GJ516" s="1058"/>
      <c r="GK516" s="1058"/>
      <c r="GL516" s="1058"/>
      <c r="GM516" s="1058"/>
      <c r="GN516" s="1058"/>
      <c r="GO516" s="1058"/>
      <c r="GP516" s="1058"/>
      <c r="GQ516" s="1058"/>
      <c r="GR516" s="1058"/>
      <c r="GS516" s="1058"/>
      <c r="GT516" s="1058"/>
      <c r="GU516" s="1058"/>
      <c r="GV516" s="1058"/>
      <c r="GW516" s="1058"/>
      <c r="GX516" s="1058"/>
      <c r="GY516" s="1058"/>
      <c r="GZ516" s="1058"/>
      <c r="HA516" s="1058"/>
      <c r="HB516" s="1058"/>
      <c r="HC516" s="1058"/>
      <c r="HD516" s="1058"/>
      <c r="HE516" s="1058"/>
      <c r="HF516" s="1058"/>
      <c r="HG516" s="1058"/>
      <c r="HH516" s="1058"/>
      <c r="HI516" s="1058"/>
      <c r="HJ516" s="1058"/>
      <c r="HK516" s="1058"/>
      <c r="HL516" s="1058"/>
      <c r="HM516" s="1058"/>
      <c r="HN516" s="1058"/>
      <c r="HO516" s="1058"/>
      <c r="HP516" s="1058"/>
      <c r="HQ516" s="1058"/>
      <c r="HR516" s="1058"/>
      <c r="HS516" s="1058"/>
      <c r="HT516" s="1058"/>
      <c r="HU516" s="1058"/>
      <c r="HV516" s="1058"/>
      <c r="HW516" s="1058"/>
      <c r="HX516" s="1058"/>
      <c r="HY516" s="1058"/>
      <c r="HZ516" s="1058"/>
      <c r="IA516" s="1058"/>
      <c r="IB516" s="1058"/>
      <c r="IC516" s="1058"/>
      <c r="ID516" s="1058"/>
      <c r="IE516" s="1058"/>
      <c r="IF516" s="1058"/>
      <c r="IG516" s="1058"/>
      <c r="IH516" s="1058"/>
      <c r="II516" s="1058"/>
      <c r="IJ516" s="1058"/>
      <c r="IK516" s="1058"/>
      <c r="IL516" s="1058"/>
      <c r="IM516" s="1058"/>
      <c r="IN516" s="1058"/>
      <c r="IO516" s="1058"/>
      <c r="IP516" s="1058"/>
      <c r="IQ516" s="1058"/>
      <c r="IR516" s="1058"/>
    </row>
    <row r="517" spans="1:252">
      <c r="A517" s="1601"/>
      <c r="B517" s="1602" t="s">
        <v>1431</v>
      </c>
      <c r="C517" s="1438"/>
      <c r="D517" s="1598"/>
      <c r="E517" s="1698"/>
      <c r="F517" s="1532"/>
      <c r="G517" s="1466"/>
      <c r="H517" s="1058"/>
      <c r="I517" s="1058"/>
      <c r="J517" s="1058"/>
      <c r="K517" s="1058"/>
      <c r="L517" s="1058"/>
      <c r="M517" s="1058"/>
      <c r="N517" s="1058"/>
      <c r="O517" s="1058"/>
      <c r="P517" s="1058"/>
      <c r="Q517" s="1058"/>
      <c r="R517" s="1058"/>
      <c r="S517" s="1058"/>
      <c r="T517" s="1058"/>
      <c r="U517" s="1058"/>
      <c r="V517" s="1058"/>
      <c r="W517" s="1058"/>
      <c r="X517" s="1058"/>
      <c r="Y517" s="1058"/>
      <c r="Z517" s="1058"/>
      <c r="AA517" s="1058"/>
      <c r="AB517" s="1058"/>
      <c r="AC517" s="1058"/>
      <c r="AD517" s="1058"/>
      <c r="AE517" s="1058"/>
      <c r="AF517" s="1058"/>
      <c r="AG517" s="1058"/>
      <c r="AH517" s="1058"/>
      <c r="AI517" s="1058"/>
      <c r="AJ517" s="1058"/>
      <c r="AK517" s="1058"/>
      <c r="AL517" s="1058"/>
      <c r="AM517" s="1058"/>
      <c r="AN517" s="1058"/>
      <c r="AO517" s="1058"/>
      <c r="AP517" s="1058"/>
      <c r="AQ517" s="1058"/>
      <c r="AR517" s="1058"/>
      <c r="AS517" s="1058"/>
      <c r="AT517" s="1058"/>
      <c r="AU517" s="1058"/>
      <c r="AV517" s="1058"/>
      <c r="AW517" s="1058"/>
      <c r="AX517" s="1058"/>
      <c r="AY517" s="1058"/>
      <c r="AZ517" s="1058"/>
      <c r="BA517" s="1058"/>
      <c r="BB517" s="1058"/>
      <c r="BC517" s="1058"/>
      <c r="BD517" s="1058"/>
      <c r="BE517" s="1058"/>
      <c r="BF517" s="1058"/>
      <c r="BG517" s="1058"/>
      <c r="BH517" s="1058"/>
      <c r="BI517" s="1058"/>
      <c r="BJ517" s="1058"/>
      <c r="BK517" s="1058"/>
      <c r="BL517" s="1058"/>
      <c r="BM517" s="1058"/>
      <c r="BN517" s="1058"/>
      <c r="BO517" s="1058"/>
      <c r="BP517" s="1058"/>
      <c r="BQ517" s="1058"/>
      <c r="BR517" s="1058"/>
      <c r="BS517" s="1058"/>
      <c r="BT517" s="1058"/>
      <c r="BU517" s="1058"/>
      <c r="BV517" s="1058"/>
      <c r="BW517" s="1058"/>
      <c r="BX517" s="1058"/>
      <c r="BY517" s="1058"/>
      <c r="BZ517" s="1058"/>
      <c r="CA517" s="1058"/>
      <c r="CB517" s="1058"/>
      <c r="CC517" s="1058"/>
      <c r="CD517" s="1058"/>
      <c r="CE517" s="1058"/>
      <c r="CF517" s="1058"/>
      <c r="CG517" s="1058"/>
      <c r="CH517" s="1058"/>
      <c r="CI517" s="1058"/>
      <c r="CJ517" s="1058"/>
      <c r="CK517" s="1058"/>
      <c r="CL517" s="1058"/>
      <c r="CM517" s="1058"/>
      <c r="CN517" s="1058"/>
      <c r="CO517" s="1058"/>
      <c r="CP517" s="1058"/>
      <c r="CQ517" s="1058"/>
      <c r="CR517" s="1058"/>
      <c r="CS517" s="1058"/>
      <c r="CT517" s="1058"/>
      <c r="CU517" s="1058"/>
      <c r="CV517" s="1058"/>
      <c r="CW517" s="1058"/>
      <c r="CX517" s="1058"/>
      <c r="CY517" s="1058"/>
      <c r="CZ517" s="1058"/>
      <c r="DA517" s="1058"/>
      <c r="DB517" s="1058"/>
      <c r="DC517" s="1058"/>
      <c r="DD517" s="1058"/>
      <c r="DE517" s="1058"/>
      <c r="DF517" s="1058"/>
      <c r="DG517" s="1058"/>
      <c r="DH517" s="1058"/>
      <c r="DI517" s="1058"/>
      <c r="DJ517" s="1058"/>
      <c r="DK517" s="1058"/>
      <c r="DL517" s="1058"/>
      <c r="DM517" s="1058"/>
      <c r="DN517" s="1058"/>
      <c r="DO517" s="1058"/>
      <c r="DP517" s="1058"/>
      <c r="DQ517" s="1058"/>
      <c r="DR517" s="1058"/>
      <c r="DS517" s="1058"/>
      <c r="DT517" s="1058"/>
      <c r="DU517" s="1058"/>
      <c r="DV517" s="1058"/>
      <c r="DW517" s="1058"/>
      <c r="DX517" s="1058"/>
      <c r="DY517" s="1058"/>
      <c r="DZ517" s="1058"/>
      <c r="EA517" s="1058"/>
      <c r="EB517" s="1058"/>
      <c r="EC517" s="1058"/>
      <c r="ED517" s="1058"/>
      <c r="EE517" s="1058"/>
      <c r="EF517" s="1058"/>
      <c r="EG517" s="1058"/>
      <c r="EH517" s="1058"/>
      <c r="EI517" s="1058"/>
      <c r="EJ517" s="1058"/>
      <c r="EK517" s="1058"/>
      <c r="EL517" s="1058"/>
      <c r="EM517" s="1058"/>
      <c r="EN517" s="1058"/>
      <c r="EO517" s="1058"/>
      <c r="EP517" s="1058"/>
      <c r="EQ517" s="1058"/>
      <c r="ER517" s="1058"/>
      <c r="ES517" s="1058"/>
      <c r="ET517" s="1058"/>
      <c r="EU517" s="1058"/>
      <c r="EV517" s="1058"/>
      <c r="EW517" s="1058"/>
      <c r="EX517" s="1058"/>
      <c r="EY517" s="1058"/>
      <c r="EZ517" s="1058"/>
      <c r="FA517" s="1058"/>
      <c r="FB517" s="1058"/>
      <c r="FC517" s="1058"/>
      <c r="FD517" s="1058"/>
      <c r="FE517" s="1058"/>
      <c r="FF517" s="1058"/>
      <c r="FG517" s="1058"/>
      <c r="FH517" s="1058"/>
      <c r="FI517" s="1058"/>
      <c r="FJ517" s="1058"/>
      <c r="FK517" s="1058"/>
      <c r="FL517" s="1058"/>
      <c r="FM517" s="1058"/>
      <c r="FN517" s="1058"/>
      <c r="FO517" s="1058"/>
      <c r="FP517" s="1058"/>
      <c r="FQ517" s="1058"/>
      <c r="FR517" s="1058"/>
      <c r="FS517" s="1058"/>
      <c r="FT517" s="1058"/>
      <c r="FU517" s="1058"/>
      <c r="FV517" s="1058"/>
      <c r="FW517" s="1058"/>
      <c r="FX517" s="1058"/>
      <c r="FY517" s="1058"/>
      <c r="FZ517" s="1058"/>
      <c r="GA517" s="1058"/>
      <c r="GB517" s="1058"/>
      <c r="GC517" s="1058"/>
      <c r="GD517" s="1058"/>
      <c r="GE517" s="1058"/>
      <c r="GF517" s="1058"/>
      <c r="GG517" s="1058"/>
      <c r="GH517" s="1058"/>
      <c r="GI517" s="1058"/>
      <c r="GJ517" s="1058"/>
      <c r="GK517" s="1058"/>
      <c r="GL517" s="1058"/>
      <c r="GM517" s="1058"/>
      <c r="GN517" s="1058"/>
      <c r="GO517" s="1058"/>
      <c r="GP517" s="1058"/>
      <c r="GQ517" s="1058"/>
      <c r="GR517" s="1058"/>
      <c r="GS517" s="1058"/>
      <c r="GT517" s="1058"/>
      <c r="GU517" s="1058"/>
      <c r="GV517" s="1058"/>
      <c r="GW517" s="1058"/>
      <c r="GX517" s="1058"/>
      <c r="GY517" s="1058"/>
      <c r="GZ517" s="1058"/>
      <c r="HA517" s="1058"/>
      <c r="HB517" s="1058"/>
      <c r="HC517" s="1058"/>
      <c r="HD517" s="1058"/>
      <c r="HE517" s="1058"/>
      <c r="HF517" s="1058"/>
      <c r="HG517" s="1058"/>
      <c r="HH517" s="1058"/>
      <c r="HI517" s="1058"/>
      <c r="HJ517" s="1058"/>
      <c r="HK517" s="1058"/>
      <c r="HL517" s="1058"/>
      <c r="HM517" s="1058"/>
      <c r="HN517" s="1058"/>
      <c r="HO517" s="1058"/>
      <c r="HP517" s="1058"/>
      <c r="HQ517" s="1058"/>
      <c r="HR517" s="1058"/>
      <c r="HS517" s="1058"/>
      <c r="HT517" s="1058"/>
      <c r="HU517" s="1058"/>
      <c r="HV517" s="1058"/>
      <c r="HW517" s="1058"/>
      <c r="HX517" s="1058"/>
      <c r="HY517" s="1058"/>
      <c r="HZ517" s="1058"/>
      <c r="IA517" s="1058"/>
      <c r="IB517" s="1058"/>
      <c r="IC517" s="1058"/>
      <c r="ID517" s="1058"/>
      <c r="IE517" s="1058"/>
      <c r="IF517" s="1058"/>
      <c r="IG517" s="1058"/>
      <c r="IH517" s="1058"/>
      <c r="II517" s="1058"/>
      <c r="IJ517" s="1058"/>
      <c r="IK517" s="1058"/>
      <c r="IL517" s="1058"/>
      <c r="IM517" s="1058"/>
      <c r="IN517" s="1058"/>
      <c r="IO517" s="1058"/>
      <c r="IP517" s="1058"/>
      <c r="IQ517" s="1058"/>
      <c r="IR517" s="1058"/>
    </row>
    <row r="518" spans="1:252">
      <c r="A518" s="1601"/>
      <c r="B518" s="1602" t="s">
        <v>1430</v>
      </c>
      <c r="C518" s="1438"/>
      <c r="D518" s="1598"/>
      <c r="E518" s="1698"/>
      <c r="F518" s="1532"/>
      <c r="G518" s="1466"/>
      <c r="H518" s="1058"/>
      <c r="I518" s="1058"/>
      <c r="J518" s="1058"/>
      <c r="K518" s="1058"/>
      <c r="L518" s="1058"/>
      <c r="M518" s="1058"/>
      <c r="N518" s="1058"/>
      <c r="O518" s="1058"/>
      <c r="P518" s="1058"/>
      <c r="Q518" s="1058"/>
      <c r="R518" s="1058"/>
      <c r="S518" s="1058"/>
      <c r="T518" s="1058"/>
      <c r="U518" s="1058"/>
      <c r="V518" s="1058"/>
      <c r="W518" s="1058"/>
      <c r="X518" s="1058"/>
      <c r="Y518" s="1058"/>
      <c r="Z518" s="1058"/>
      <c r="AA518" s="1058"/>
      <c r="AB518" s="1058"/>
      <c r="AC518" s="1058"/>
      <c r="AD518" s="1058"/>
      <c r="AE518" s="1058"/>
      <c r="AF518" s="1058"/>
      <c r="AG518" s="1058"/>
      <c r="AH518" s="1058"/>
      <c r="AI518" s="1058"/>
      <c r="AJ518" s="1058"/>
      <c r="AK518" s="1058"/>
      <c r="AL518" s="1058"/>
      <c r="AM518" s="1058"/>
      <c r="AN518" s="1058"/>
      <c r="AO518" s="1058"/>
      <c r="AP518" s="1058"/>
      <c r="AQ518" s="1058"/>
      <c r="AR518" s="1058"/>
      <c r="AS518" s="1058"/>
      <c r="AT518" s="1058"/>
      <c r="AU518" s="1058"/>
      <c r="AV518" s="1058"/>
      <c r="AW518" s="1058"/>
      <c r="AX518" s="1058"/>
      <c r="AY518" s="1058"/>
      <c r="AZ518" s="1058"/>
      <c r="BA518" s="1058"/>
      <c r="BB518" s="1058"/>
      <c r="BC518" s="1058"/>
      <c r="BD518" s="1058"/>
      <c r="BE518" s="1058"/>
      <c r="BF518" s="1058"/>
      <c r="BG518" s="1058"/>
      <c r="BH518" s="1058"/>
      <c r="BI518" s="1058"/>
      <c r="BJ518" s="1058"/>
      <c r="BK518" s="1058"/>
      <c r="BL518" s="1058"/>
      <c r="BM518" s="1058"/>
      <c r="BN518" s="1058"/>
      <c r="BO518" s="1058"/>
      <c r="BP518" s="1058"/>
      <c r="BQ518" s="1058"/>
      <c r="BR518" s="1058"/>
      <c r="BS518" s="1058"/>
      <c r="BT518" s="1058"/>
      <c r="BU518" s="1058"/>
      <c r="BV518" s="1058"/>
      <c r="BW518" s="1058"/>
      <c r="BX518" s="1058"/>
      <c r="BY518" s="1058"/>
      <c r="BZ518" s="1058"/>
      <c r="CA518" s="1058"/>
      <c r="CB518" s="1058"/>
      <c r="CC518" s="1058"/>
      <c r="CD518" s="1058"/>
      <c r="CE518" s="1058"/>
      <c r="CF518" s="1058"/>
      <c r="CG518" s="1058"/>
      <c r="CH518" s="1058"/>
      <c r="CI518" s="1058"/>
      <c r="CJ518" s="1058"/>
      <c r="CK518" s="1058"/>
      <c r="CL518" s="1058"/>
      <c r="CM518" s="1058"/>
      <c r="CN518" s="1058"/>
      <c r="CO518" s="1058"/>
      <c r="CP518" s="1058"/>
      <c r="CQ518" s="1058"/>
      <c r="CR518" s="1058"/>
      <c r="CS518" s="1058"/>
      <c r="CT518" s="1058"/>
      <c r="CU518" s="1058"/>
      <c r="CV518" s="1058"/>
      <c r="CW518" s="1058"/>
      <c r="CX518" s="1058"/>
      <c r="CY518" s="1058"/>
      <c r="CZ518" s="1058"/>
      <c r="DA518" s="1058"/>
      <c r="DB518" s="1058"/>
      <c r="DC518" s="1058"/>
      <c r="DD518" s="1058"/>
      <c r="DE518" s="1058"/>
      <c r="DF518" s="1058"/>
      <c r="DG518" s="1058"/>
      <c r="DH518" s="1058"/>
      <c r="DI518" s="1058"/>
      <c r="DJ518" s="1058"/>
      <c r="DK518" s="1058"/>
      <c r="DL518" s="1058"/>
      <c r="DM518" s="1058"/>
      <c r="DN518" s="1058"/>
      <c r="DO518" s="1058"/>
      <c r="DP518" s="1058"/>
      <c r="DQ518" s="1058"/>
      <c r="DR518" s="1058"/>
      <c r="DS518" s="1058"/>
      <c r="DT518" s="1058"/>
      <c r="DU518" s="1058"/>
      <c r="DV518" s="1058"/>
      <c r="DW518" s="1058"/>
      <c r="DX518" s="1058"/>
      <c r="DY518" s="1058"/>
      <c r="DZ518" s="1058"/>
      <c r="EA518" s="1058"/>
      <c r="EB518" s="1058"/>
      <c r="EC518" s="1058"/>
      <c r="ED518" s="1058"/>
      <c r="EE518" s="1058"/>
      <c r="EF518" s="1058"/>
      <c r="EG518" s="1058"/>
      <c r="EH518" s="1058"/>
      <c r="EI518" s="1058"/>
      <c r="EJ518" s="1058"/>
      <c r="EK518" s="1058"/>
      <c r="EL518" s="1058"/>
      <c r="EM518" s="1058"/>
      <c r="EN518" s="1058"/>
      <c r="EO518" s="1058"/>
      <c r="EP518" s="1058"/>
      <c r="EQ518" s="1058"/>
      <c r="ER518" s="1058"/>
      <c r="ES518" s="1058"/>
      <c r="ET518" s="1058"/>
      <c r="EU518" s="1058"/>
      <c r="EV518" s="1058"/>
      <c r="EW518" s="1058"/>
      <c r="EX518" s="1058"/>
      <c r="EY518" s="1058"/>
      <c r="EZ518" s="1058"/>
      <c r="FA518" s="1058"/>
      <c r="FB518" s="1058"/>
      <c r="FC518" s="1058"/>
      <c r="FD518" s="1058"/>
      <c r="FE518" s="1058"/>
      <c r="FF518" s="1058"/>
      <c r="FG518" s="1058"/>
      <c r="FH518" s="1058"/>
      <c r="FI518" s="1058"/>
      <c r="FJ518" s="1058"/>
      <c r="FK518" s="1058"/>
      <c r="FL518" s="1058"/>
      <c r="FM518" s="1058"/>
      <c r="FN518" s="1058"/>
      <c r="FO518" s="1058"/>
      <c r="FP518" s="1058"/>
      <c r="FQ518" s="1058"/>
      <c r="FR518" s="1058"/>
      <c r="FS518" s="1058"/>
      <c r="FT518" s="1058"/>
      <c r="FU518" s="1058"/>
      <c r="FV518" s="1058"/>
      <c r="FW518" s="1058"/>
      <c r="FX518" s="1058"/>
      <c r="FY518" s="1058"/>
      <c r="FZ518" s="1058"/>
      <c r="GA518" s="1058"/>
      <c r="GB518" s="1058"/>
      <c r="GC518" s="1058"/>
      <c r="GD518" s="1058"/>
      <c r="GE518" s="1058"/>
      <c r="GF518" s="1058"/>
      <c r="GG518" s="1058"/>
      <c r="GH518" s="1058"/>
      <c r="GI518" s="1058"/>
      <c r="GJ518" s="1058"/>
      <c r="GK518" s="1058"/>
      <c r="GL518" s="1058"/>
      <c r="GM518" s="1058"/>
      <c r="GN518" s="1058"/>
      <c r="GO518" s="1058"/>
      <c r="GP518" s="1058"/>
      <c r="GQ518" s="1058"/>
      <c r="GR518" s="1058"/>
      <c r="GS518" s="1058"/>
      <c r="GT518" s="1058"/>
      <c r="GU518" s="1058"/>
      <c r="GV518" s="1058"/>
      <c r="GW518" s="1058"/>
      <c r="GX518" s="1058"/>
      <c r="GY518" s="1058"/>
      <c r="GZ518" s="1058"/>
      <c r="HA518" s="1058"/>
      <c r="HB518" s="1058"/>
      <c r="HC518" s="1058"/>
      <c r="HD518" s="1058"/>
      <c r="HE518" s="1058"/>
      <c r="HF518" s="1058"/>
      <c r="HG518" s="1058"/>
      <c r="HH518" s="1058"/>
      <c r="HI518" s="1058"/>
      <c r="HJ518" s="1058"/>
      <c r="HK518" s="1058"/>
      <c r="HL518" s="1058"/>
      <c r="HM518" s="1058"/>
      <c r="HN518" s="1058"/>
      <c r="HO518" s="1058"/>
      <c r="HP518" s="1058"/>
      <c r="HQ518" s="1058"/>
      <c r="HR518" s="1058"/>
      <c r="HS518" s="1058"/>
      <c r="HT518" s="1058"/>
      <c r="HU518" s="1058"/>
      <c r="HV518" s="1058"/>
      <c r="HW518" s="1058"/>
      <c r="HX518" s="1058"/>
      <c r="HY518" s="1058"/>
      <c r="HZ518" s="1058"/>
      <c r="IA518" s="1058"/>
      <c r="IB518" s="1058"/>
      <c r="IC518" s="1058"/>
      <c r="ID518" s="1058"/>
      <c r="IE518" s="1058"/>
      <c r="IF518" s="1058"/>
      <c r="IG518" s="1058"/>
      <c r="IH518" s="1058"/>
      <c r="II518" s="1058"/>
      <c r="IJ518" s="1058"/>
      <c r="IK518" s="1058"/>
      <c r="IL518" s="1058"/>
      <c r="IM518" s="1058"/>
      <c r="IN518" s="1058"/>
      <c r="IO518" s="1058"/>
      <c r="IP518" s="1058"/>
      <c r="IQ518" s="1058"/>
      <c r="IR518" s="1058"/>
    </row>
    <row r="519" spans="1:252">
      <c r="A519" s="1455"/>
      <c r="B519" s="1602" t="s">
        <v>1430</v>
      </c>
      <c r="C519" s="1591"/>
      <c r="D519" s="1596" t="s">
        <v>856</v>
      </c>
      <c r="E519" s="1699">
        <v>1</v>
      </c>
      <c r="F519" s="1528"/>
      <c r="G519" s="1230">
        <f>+F519*E519</f>
        <v>0</v>
      </c>
      <c r="H519" s="1058"/>
      <c r="I519" s="1058"/>
      <c r="J519" s="1058"/>
      <c r="K519" s="1058"/>
      <c r="L519" s="1058"/>
      <c r="M519" s="1058"/>
      <c r="N519" s="1058"/>
      <c r="O519" s="1058"/>
      <c r="P519" s="1058"/>
      <c r="Q519" s="1058"/>
      <c r="R519" s="1058"/>
      <c r="S519" s="1058"/>
      <c r="T519" s="1058"/>
      <c r="U519" s="1058"/>
      <c r="V519" s="1058"/>
      <c r="W519" s="1058"/>
      <c r="X519" s="1058"/>
      <c r="Y519" s="1058"/>
      <c r="Z519" s="1058"/>
      <c r="AA519" s="1058"/>
      <c r="AB519" s="1058"/>
      <c r="AC519" s="1058"/>
      <c r="AD519" s="1058"/>
      <c r="AE519" s="1058"/>
      <c r="AF519" s="1058"/>
      <c r="AG519" s="1058"/>
      <c r="AH519" s="1058"/>
      <c r="AI519" s="1058"/>
      <c r="AJ519" s="1058"/>
      <c r="AK519" s="1058"/>
      <c r="AL519" s="1058"/>
      <c r="AM519" s="1058"/>
      <c r="AN519" s="1058"/>
      <c r="AO519" s="1058"/>
      <c r="AP519" s="1058"/>
      <c r="AQ519" s="1058"/>
      <c r="AR519" s="1058"/>
      <c r="AS519" s="1058"/>
      <c r="AT519" s="1058"/>
      <c r="AU519" s="1058"/>
      <c r="AV519" s="1058"/>
      <c r="AW519" s="1058"/>
      <c r="AX519" s="1058"/>
      <c r="AY519" s="1058"/>
      <c r="AZ519" s="1058"/>
      <c r="BA519" s="1058"/>
      <c r="BB519" s="1058"/>
      <c r="BC519" s="1058"/>
      <c r="BD519" s="1058"/>
      <c r="BE519" s="1058"/>
      <c r="BF519" s="1058"/>
      <c r="BG519" s="1058"/>
      <c r="BH519" s="1058"/>
      <c r="BI519" s="1058"/>
      <c r="BJ519" s="1058"/>
      <c r="BK519" s="1058"/>
      <c r="BL519" s="1058"/>
      <c r="BM519" s="1058"/>
      <c r="BN519" s="1058"/>
      <c r="BO519" s="1058"/>
      <c r="BP519" s="1058"/>
      <c r="BQ519" s="1058"/>
      <c r="BR519" s="1058"/>
      <c r="BS519" s="1058"/>
      <c r="BT519" s="1058"/>
      <c r="BU519" s="1058"/>
      <c r="BV519" s="1058"/>
      <c r="BW519" s="1058"/>
      <c r="BX519" s="1058"/>
      <c r="BY519" s="1058"/>
      <c r="BZ519" s="1058"/>
      <c r="CA519" s="1058"/>
      <c r="CB519" s="1058"/>
      <c r="CC519" s="1058"/>
      <c r="CD519" s="1058"/>
      <c r="CE519" s="1058"/>
      <c r="CF519" s="1058"/>
      <c r="CG519" s="1058"/>
      <c r="CH519" s="1058"/>
      <c r="CI519" s="1058"/>
      <c r="CJ519" s="1058"/>
      <c r="CK519" s="1058"/>
      <c r="CL519" s="1058"/>
      <c r="CM519" s="1058"/>
      <c r="CN519" s="1058"/>
      <c r="CO519" s="1058"/>
      <c r="CP519" s="1058"/>
      <c r="CQ519" s="1058"/>
      <c r="CR519" s="1058"/>
      <c r="CS519" s="1058"/>
      <c r="CT519" s="1058"/>
      <c r="CU519" s="1058"/>
      <c r="CV519" s="1058"/>
      <c r="CW519" s="1058"/>
      <c r="CX519" s="1058"/>
      <c r="CY519" s="1058"/>
      <c r="CZ519" s="1058"/>
      <c r="DA519" s="1058"/>
      <c r="DB519" s="1058"/>
      <c r="DC519" s="1058"/>
      <c r="DD519" s="1058"/>
      <c r="DE519" s="1058"/>
      <c r="DF519" s="1058"/>
      <c r="DG519" s="1058"/>
      <c r="DH519" s="1058"/>
      <c r="DI519" s="1058"/>
      <c r="DJ519" s="1058"/>
      <c r="DK519" s="1058"/>
      <c r="DL519" s="1058"/>
      <c r="DM519" s="1058"/>
      <c r="DN519" s="1058"/>
      <c r="DO519" s="1058"/>
      <c r="DP519" s="1058"/>
      <c r="DQ519" s="1058"/>
      <c r="DR519" s="1058"/>
      <c r="DS519" s="1058"/>
      <c r="DT519" s="1058"/>
      <c r="DU519" s="1058"/>
      <c r="DV519" s="1058"/>
      <c r="DW519" s="1058"/>
      <c r="DX519" s="1058"/>
      <c r="DY519" s="1058"/>
      <c r="DZ519" s="1058"/>
      <c r="EA519" s="1058"/>
      <c r="EB519" s="1058"/>
      <c r="EC519" s="1058"/>
      <c r="ED519" s="1058"/>
      <c r="EE519" s="1058"/>
      <c r="EF519" s="1058"/>
      <c r="EG519" s="1058"/>
      <c r="EH519" s="1058"/>
      <c r="EI519" s="1058"/>
      <c r="EJ519" s="1058"/>
      <c r="EK519" s="1058"/>
      <c r="EL519" s="1058"/>
      <c r="EM519" s="1058"/>
      <c r="EN519" s="1058"/>
      <c r="EO519" s="1058"/>
      <c r="EP519" s="1058"/>
      <c r="EQ519" s="1058"/>
      <c r="ER519" s="1058"/>
      <c r="ES519" s="1058"/>
      <c r="ET519" s="1058"/>
      <c r="EU519" s="1058"/>
      <c r="EV519" s="1058"/>
      <c r="EW519" s="1058"/>
      <c r="EX519" s="1058"/>
      <c r="EY519" s="1058"/>
      <c r="EZ519" s="1058"/>
      <c r="FA519" s="1058"/>
      <c r="FB519" s="1058"/>
      <c r="FC519" s="1058"/>
      <c r="FD519" s="1058"/>
      <c r="FE519" s="1058"/>
      <c r="FF519" s="1058"/>
      <c r="FG519" s="1058"/>
      <c r="FH519" s="1058"/>
      <c r="FI519" s="1058"/>
      <c r="FJ519" s="1058"/>
      <c r="FK519" s="1058"/>
      <c r="FL519" s="1058"/>
      <c r="FM519" s="1058"/>
      <c r="FN519" s="1058"/>
      <c r="FO519" s="1058"/>
      <c r="FP519" s="1058"/>
      <c r="FQ519" s="1058"/>
      <c r="FR519" s="1058"/>
      <c r="FS519" s="1058"/>
      <c r="FT519" s="1058"/>
      <c r="FU519" s="1058"/>
      <c r="FV519" s="1058"/>
      <c r="FW519" s="1058"/>
      <c r="FX519" s="1058"/>
      <c r="FY519" s="1058"/>
      <c r="FZ519" s="1058"/>
      <c r="GA519" s="1058"/>
      <c r="GB519" s="1058"/>
      <c r="GC519" s="1058"/>
      <c r="GD519" s="1058"/>
      <c r="GE519" s="1058"/>
      <c r="GF519" s="1058"/>
      <c r="GG519" s="1058"/>
      <c r="GH519" s="1058"/>
      <c r="GI519" s="1058"/>
      <c r="GJ519" s="1058"/>
      <c r="GK519" s="1058"/>
      <c r="GL519" s="1058"/>
      <c r="GM519" s="1058"/>
      <c r="GN519" s="1058"/>
      <c r="GO519" s="1058"/>
      <c r="GP519" s="1058"/>
      <c r="GQ519" s="1058"/>
      <c r="GR519" s="1058"/>
      <c r="GS519" s="1058"/>
      <c r="GT519" s="1058"/>
      <c r="GU519" s="1058"/>
      <c r="GV519" s="1058"/>
      <c r="GW519" s="1058"/>
      <c r="GX519" s="1058"/>
      <c r="GY519" s="1058"/>
      <c r="GZ519" s="1058"/>
      <c r="HA519" s="1058"/>
      <c r="HB519" s="1058"/>
      <c r="HC519" s="1058"/>
      <c r="HD519" s="1058"/>
      <c r="HE519" s="1058"/>
      <c r="HF519" s="1058"/>
      <c r="HG519" s="1058"/>
      <c r="HH519" s="1058"/>
      <c r="HI519" s="1058"/>
      <c r="HJ519" s="1058"/>
      <c r="HK519" s="1058"/>
      <c r="HL519" s="1058"/>
      <c r="HM519" s="1058"/>
      <c r="HN519" s="1058"/>
      <c r="HO519" s="1058"/>
      <c r="HP519" s="1058"/>
      <c r="HQ519" s="1058"/>
      <c r="HR519" s="1058"/>
      <c r="HS519" s="1058"/>
      <c r="HT519" s="1058"/>
      <c r="HU519" s="1058"/>
      <c r="HV519" s="1058"/>
      <c r="HW519" s="1058"/>
      <c r="HX519" s="1058"/>
      <c r="HY519" s="1058"/>
      <c r="HZ519" s="1058"/>
      <c r="IA519" s="1058"/>
      <c r="IB519" s="1058"/>
      <c r="IC519" s="1058"/>
      <c r="ID519" s="1058"/>
      <c r="IE519" s="1058"/>
      <c r="IF519" s="1058"/>
      <c r="IG519" s="1058"/>
      <c r="IH519" s="1058"/>
      <c r="II519" s="1058"/>
      <c r="IJ519" s="1058"/>
      <c r="IK519" s="1058"/>
      <c r="IL519" s="1058"/>
      <c r="IM519" s="1058"/>
      <c r="IN519" s="1058"/>
      <c r="IO519" s="1058"/>
      <c r="IP519" s="1058"/>
      <c r="IQ519" s="1058"/>
      <c r="IR519" s="1058"/>
    </row>
    <row r="520" spans="1:252">
      <c r="A520" s="1700"/>
      <c r="B520" s="1701"/>
      <c r="C520" s="1702"/>
      <c r="D520" s="1703"/>
      <c r="E520" s="1704"/>
      <c r="F520" s="1533"/>
      <c r="G520" s="1478"/>
      <c r="H520" s="1058"/>
      <c r="I520" s="1058"/>
      <c r="J520" s="1058"/>
      <c r="K520" s="1058"/>
      <c r="L520" s="1058"/>
      <c r="M520" s="1058"/>
      <c r="N520" s="1058"/>
      <c r="O520" s="1058"/>
      <c r="P520" s="1058"/>
      <c r="Q520" s="1058"/>
      <c r="R520" s="1058"/>
      <c r="S520" s="1058"/>
      <c r="T520" s="1058"/>
      <c r="U520" s="1058"/>
      <c r="V520" s="1058"/>
      <c r="W520" s="1058"/>
      <c r="X520" s="1058"/>
      <c r="Y520" s="1058"/>
      <c r="Z520" s="1058"/>
      <c r="AA520" s="1058"/>
      <c r="AB520" s="1058"/>
      <c r="AC520" s="1058"/>
      <c r="AD520" s="1058"/>
      <c r="AE520" s="1058"/>
      <c r="AF520" s="1058"/>
      <c r="AG520" s="1058"/>
      <c r="AH520" s="1058"/>
      <c r="AI520" s="1058"/>
      <c r="AJ520" s="1058"/>
      <c r="AK520" s="1058"/>
      <c r="AL520" s="1058"/>
      <c r="AM520" s="1058"/>
      <c r="AN520" s="1058"/>
      <c r="AO520" s="1058"/>
      <c r="AP520" s="1058"/>
      <c r="AQ520" s="1058"/>
      <c r="AR520" s="1058"/>
      <c r="AS520" s="1058"/>
      <c r="AT520" s="1058"/>
      <c r="AU520" s="1058"/>
      <c r="AV520" s="1058"/>
      <c r="AW520" s="1058"/>
      <c r="AX520" s="1058"/>
      <c r="AY520" s="1058"/>
      <c r="AZ520" s="1058"/>
      <c r="BA520" s="1058"/>
      <c r="BB520" s="1058"/>
      <c r="BC520" s="1058"/>
      <c r="BD520" s="1058"/>
      <c r="BE520" s="1058"/>
      <c r="BF520" s="1058"/>
      <c r="BG520" s="1058"/>
      <c r="BH520" s="1058"/>
      <c r="BI520" s="1058"/>
      <c r="BJ520" s="1058"/>
      <c r="BK520" s="1058"/>
      <c r="BL520" s="1058"/>
      <c r="BM520" s="1058"/>
      <c r="BN520" s="1058"/>
      <c r="BO520" s="1058"/>
      <c r="BP520" s="1058"/>
      <c r="BQ520" s="1058"/>
      <c r="BR520" s="1058"/>
      <c r="BS520" s="1058"/>
      <c r="BT520" s="1058"/>
      <c r="BU520" s="1058"/>
      <c r="BV520" s="1058"/>
      <c r="BW520" s="1058"/>
      <c r="BX520" s="1058"/>
      <c r="BY520" s="1058"/>
      <c r="BZ520" s="1058"/>
      <c r="CA520" s="1058"/>
      <c r="CB520" s="1058"/>
      <c r="CC520" s="1058"/>
      <c r="CD520" s="1058"/>
      <c r="CE520" s="1058"/>
      <c r="CF520" s="1058"/>
      <c r="CG520" s="1058"/>
      <c r="CH520" s="1058"/>
      <c r="CI520" s="1058"/>
      <c r="CJ520" s="1058"/>
      <c r="CK520" s="1058"/>
      <c r="CL520" s="1058"/>
      <c r="CM520" s="1058"/>
      <c r="CN520" s="1058"/>
      <c r="CO520" s="1058"/>
      <c r="CP520" s="1058"/>
      <c r="CQ520" s="1058"/>
      <c r="CR520" s="1058"/>
      <c r="CS520" s="1058"/>
      <c r="CT520" s="1058"/>
      <c r="CU520" s="1058"/>
      <c r="CV520" s="1058"/>
      <c r="CW520" s="1058"/>
      <c r="CX520" s="1058"/>
      <c r="CY520" s="1058"/>
      <c r="CZ520" s="1058"/>
      <c r="DA520" s="1058"/>
      <c r="DB520" s="1058"/>
      <c r="DC520" s="1058"/>
      <c r="DD520" s="1058"/>
      <c r="DE520" s="1058"/>
      <c r="DF520" s="1058"/>
      <c r="DG520" s="1058"/>
      <c r="DH520" s="1058"/>
      <c r="DI520" s="1058"/>
      <c r="DJ520" s="1058"/>
      <c r="DK520" s="1058"/>
      <c r="DL520" s="1058"/>
      <c r="DM520" s="1058"/>
      <c r="DN520" s="1058"/>
      <c r="DO520" s="1058"/>
      <c r="DP520" s="1058"/>
      <c r="DQ520" s="1058"/>
      <c r="DR520" s="1058"/>
      <c r="DS520" s="1058"/>
      <c r="DT520" s="1058"/>
      <c r="DU520" s="1058"/>
      <c r="DV520" s="1058"/>
      <c r="DW520" s="1058"/>
      <c r="DX520" s="1058"/>
      <c r="DY520" s="1058"/>
      <c r="DZ520" s="1058"/>
      <c r="EA520" s="1058"/>
      <c r="EB520" s="1058"/>
      <c r="EC520" s="1058"/>
      <c r="ED520" s="1058"/>
      <c r="EE520" s="1058"/>
      <c r="EF520" s="1058"/>
      <c r="EG520" s="1058"/>
      <c r="EH520" s="1058"/>
      <c r="EI520" s="1058"/>
      <c r="EJ520" s="1058"/>
      <c r="EK520" s="1058"/>
      <c r="EL520" s="1058"/>
      <c r="EM520" s="1058"/>
      <c r="EN520" s="1058"/>
      <c r="EO520" s="1058"/>
      <c r="EP520" s="1058"/>
      <c r="EQ520" s="1058"/>
      <c r="ER520" s="1058"/>
      <c r="ES520" s="1058"/>
      <c r="ET520" s="1058"/>
      <c r="EU520" s="1058"/>
      <c r="EV520" s="1058"/>
      <c r="EW520" s="1058"/>
      <c r="EX520" s="1058"/>
      <c r="EY520" s="1058"/>
      <c r="EZ520" s="1058"/>
      <c r="FA520" s="1058"/>
      <c r="FB520" s="1058"/>
      <c r="FC520" s="1058"/>
      <c r="FD520" s="1058"/>
      <c r="FE520" s="1058"/>
      <c r="FF520" s="1058"/>
      <c r="FG520" s="1058"/>
      <c r="FH520" s="1058"/>
      <c r="FI520" s="1058"/>
      <c r="FJ520" s="1058"/>
      <c r="FK520" s="1058"/>
      <c r="FL520" s="1058"/>
      <c r="FM520" s="1058"/>
      <c r="FN520" s="1058"/>
      <c r="FO520" s="1058"/>
      <c r="FP520" s="1058"/>
      <c r="FQ520" s="1058"/>
      <c r="FR520" s="1058"/>
      <c r="FS520" s="1058"/>
      <c r="FT520" s="1058"/>
      <c r="FU520" s="1058"/>
      <c r="FV520" s="1058"/>
      <c r="FW520" s="1058"/>
      <c r="FX520" s="1058"/>
      <c r="FY520" s="1058"/>
      <c r="FZ520" s="1058"/>
      <c r="GA520" s="1058"/>
      <c r="GB520" s="1058"/>
      <c r="GC520" s="1058"/>
      <c r="GD520" s="1058"/>
      <c r="GE520" s="1058"/>
      <c r="GF520" s="1058"/>
      <c r="GG520" s="1058"/>
      <c r="GH520" s="1058"/>
      <c r="GI520" s="1058"/>
      <c r="GJ520" s="1058"/>
      <c r="GK520" s="1058"/>
      <c r="GL520" s="1058"/>
      <c r="GM520" s="1058"/>
      <c r="GN520" s="1058"/>
      <c r="GO520" s="1058"/>
      <c r="GP520" s="1058"/>
      <c r="GQ520" s="1058"/>
      <c r="GR520" s="1058"/>
      <c r="GS520" s="1058"/>
      <c r="GT520" s="1058"/>
      <c r="GU520" s="1058"/>
      <c r="GV520" s="1058"/>
      <c r="GW520" s="1058"/>
      <c r="GX520" s="1058"/>
      <c r="GY520" s="1058"/>
      <c r="GZ520" s="1058"/>
      <c r="HA520" s="1058"/>
      <c r="HB520" s="1058"/>
      <c r="HC520" s="1058"/>
      <c r="HD520" s="1058"/>
      <c r="HE520" s="1058"/>
      <c r="HF520" s="1058"/>
      <c r="HG520" s="1058"/>
      <c r="HH520" s="1058"/>
      <c r="HI520" s="1058"/>
      <c r="HJ520" s="1058"/>
      <c r="HK520" s="1058"/>
      <c r="HL520" s="1058"/>
      <c r="HM520" s="1058"/>
      <c r="HN520" s="1058"/>
      <c r="HO520" s="1058"/>
      <c r="HP520" s="1058"/>
      <c r="HQ520" s="1058"/>
      <c r="HR520" s="1058"/>
      <c r="HS520" s="1058"/>
      <c r="HT520" s="1058"/>
      <c r="HU520" s="1058"/>
      <c r="HV520" s="1058"/>
      <c r="HW520" s="1058"/>
      <c r="HX520" s="1058"/>
      <c r="HY520" s="1058"/>
      <c r="HZ520" s="1058"/>
      <c r="IA520" s="1058"/>
      <c r="IB520" s="1058"/>
      <c r="IC520" s="1058"/>
      <c r="ID520" s="1058"/>
      <c r="IE520" s="1058"/>
      <c r="IF520" s="1058"/>
      <c r="IG520" s="1058"/>
      <c r="IH520" s="1058"/>
      <c r="II520" s="1058"/>
      <c r="IJ520" s="1058"/>
      <c r="IK520" s="1058"/>
      <c r="IL520" s="1058"/>
      <c r="IM520" s="1058"/>
      <c r="IN520" s="1058"/>
      <c r="IO520" s="1058"/>
      <c r="IP520" s="1058"/>
      <c r="IQ520" s="1058"/>
      <c r="IR520" s="1058"/>
    </row>
    <row r="521" spans="1:252">
      <c r="A521" s="1484"/>
      <c r="B521" s="1705"/>
      <c r="C521" s="1414"/>
      <c r="D521" s="1415"/>
      <c r="E521" s="1683"/>
      <c r="F521" s="1534"/>
      <c r="G521" s="1481"/>
      <c r="H521" s="1058"/>
      <c r="I521" s="1058"/>
      <c r="J521" s="1058"/>
      <c r="K521" s="1058"/>
      <c r="L521" s="1058"/>
      <c r="M521" s="1058"/>
      <c r="N521" s="1058"/>
      <c r="O521" s="1058"/>
      <c r="P521" s="1058"/>
      <c r="Q521" s="1058"/>
      <c r="R521" s="1058"/>
      <c r="S521" s="1058"/>
      <c r="T521" s="1058"/>
      <c r="U521" s="1058"/>
      <c r="V521" s="1058"/>
      <c r="W521" s="1058"/>
      <c r="X521" s="1058"/>
      <c r="Y521" s="1058"/>
      <c r="Z521" s="1058"/>
      <c r="AA521" s="1058"/>
      <c r="AB521" s="1058"/>
      <c r="AC521" s="1058"/>
      <c r="AD521" s="1058"/>
      <c r="AE521" s="1058"/>
      <c r="AF521" s="1058"/>
      <c r="AG521" s="1058"/>
      <c r="AH521" s="1058"/>
      <c r="AI521" s="1058"/>
      <c r="AJ521" s="1058"/>
      <c r="AK521" s="1058"/>
      <c r="AL521" s="1058"/>
      <c r="AM521" s="1058"/>
      <c r="AN521" s="1058"/>
      <c r="AO521" s="1058"/>
      <c r="AP521" s="1058"/>
      <c r="AQ521" s="1058"/>
      <c r="AR521" s="1058"/>
      <c r="AS521" s="1058"/>
      <c r="AT521" s="1058"/>
      <c r="AU521" s="1058"/>
      <c r="AV521" s="1058"/>
      <c r="AW521" s="1058"/>
      <c r="AX521" s="1058"/>
      <c r="AY521" s="1058"/>
      <c r="AZ521" s="1058"/>
      <c r="BA521" s="1058"/>
      <c r="BB521" s="1058"/>
      <c r="BC521" s="1058"/>
      <c r="BD521" s="1058"/>
      <c r="BE521" s="1058"/>
      <c r="BF521" s="1058"/>
      <c r="BG521" s="1058"/>
      <c r="BH521" s="1058"/>
      <c r="BI521" s="1058"/>
      <c r="BJ521" s="1058"/>
      <c r="BK521" s="1058"/>
      <c r="BL521" s="1058"/>
      <c r="BM521" s="1058"/>
      <c r="BN521" s="1058"/>
      <c r="BO521" s="1058"/>
      <c r="BP521" s="1058"/>
      <c r="BQ521" s="1058"/>
      <c r="BR521" s="1058"/>
      <c r="BS521" s="1058"/>
      <c r="BT521" s="1058"/>
      <c r="BU521" s="1058"/>
      <c r="BV521" s="1058"/>
      <c r="BW521" s="1058"/>
      <c r="BX521" s="1058"/>
      <c r="BY521" s="1058"/>
      <c r="BZ521" s="1058"/>
      <c r="CA521" s="1058"/>
      <c r="CB521" s="1058"/>
      <c r="CC521" s="1058"/>
      <c r="CD521" s="1058"/>
      <c r="CE521" s="1058"/>
      <c r="CF521" s="1058"/>
      <c r="CG521" s="1058"/>
      <c r="CH521" s="1058"/>
      <c r="CI521" s="1058"/>
      <c r="CJ521" s="1058"/>
      <c r="CK521" s="1058"/>
      <c r="CL521" s="1058"/>
      <c r="CM521" s="1058"/>
      <c r="CN521" s="1058"/>
      <c r="CO521" s="1058"/>
      <c r="CP521" s="1058"/>
      <c r="CQ521" s="1058"/>
      <c r="CR521" s="1058"/>
      <c r="CS521" s="1058"/>
      <c r="CT521" s="1058"/>
      <c r="CU521" s="1058"/>
      <c r="CV521" s="1058"/>
      <c r="CW521" s="1058"/>
      <c r="CX521" s="1058"/>
      <c r="CY521" s="1058"/>
      <c r="CZ521" s="1058"/>
      <c r="DA521" s="1058"/>
      <c r="DB521" s="1058"/>
      <c r="DC521" s="1058"/>
      <c r="DD521" s="1058"/>
      <c r="DE521" s="1058"/>
      <c r="DF521" s="1058"/>
      <c r="DG521" s="1058"/>
      <c r="DH521" s="1058"/>
      <c r="DI521" s="1058"/>
      <c r="DJ521" s="1058"/>
      <c r="DK521" s="1058"/>
      <c r="DL521" s="1058"/>
      <c r="DM521" s="1058"/>
      <c r="DN521" s="1058"/>
      <c r="DO521" s="1058"/>
      <c r="DP521" s="1058"/>
      <c r="DQ521" s="1058"/>
      <c r="DR521" s="1058"/>
      <c r="DS521" s="1058"/>
      <c r="DT521" s="1058"/>
      <c r="DU521" s="1058"/>
      <c r="DV521" s="1058"/>
      <c r="DW521" s="1058"/>
      <c r="DX521" s="1058"/>
      <c r="DY521" s="1058"/>
      <c r="DZ521" s="1058"/>
      <c r="EA521" s="1058"/>
      <c r="EB521" s="1058"/>
      <c r="EC521" s="1058"/>
      <c r="ED521" s="1058"/>
      <c r="EE521" s="1058"/>
      <c r="EF521" s="1058"/>
      <c r="EG521" s="1058"/>
      <c r="EH521" s="1058"/>
      <c r="EI521" s="1058"/>
      <c r="EJ521" s="1058"/>
      <c r="EK521" s="1058"/>
      <c r="EL521" s="1058"/>
      <c r="EM521" s="1058"/>
      <c r="EN521" s="1058"/>
      <c r="EO521" s="1058"/>
      <c r="EP521" s="1058"/>
      <c r="EQ521" s="1058"/>
      <c r="ER521" s="1058"/>
      <c r="ES521" s="1058"/>
      <c r="ET521" s="1058"/>
      <c r="EU521" s="1058"/>
      <c r="EV521" s="1058"/>
      <c r="EW521" s="1058"/>
      <c r="EX521" s="1058"/>
      <c r="EY521" s="1058"/>
      <c r="EZ521" s="1058"/>
      <c r="FA521" s="1058"/>
      <c r="FB521" s="1058"/>
      <c r="FC521" s="1058"/>
      <c r="FD521" s="1058"/>
      <c r="FE521" s="1058"/>
      <c r="FF521" s="1058"/>
      <c r="FG521" s="1058"/>
      <c r="FH521" s="1058"/>
      <c r="FI521" s="1058"/>
      <c r="FJ521" s="1058"/>
      <c r="FK521" s="1058"/>
      <c r="FL521" s="1058"/>
      <c r="FM521" s="1058"/>
      <c r="FN521" s="1058"/>
      <c r="FO521" s="1058"/>
      <c r="FP521" s="1058"/>
      <c r="FQ521" s="1058"/>
      <c r="FR521" s="1058"/>
      <c r="FS521" s="1058"/>
      <c r="FT521" s="1058"/>
      <c r="FU521" s="1058"/>
      <c r="FV521" s="1058"/>
      <c r="FW521" s="1058"/>
      <c r="FX521" s="1058"/>
      <c r="FY521" s="1058"/>
      <c r="FZ521" s="1058"/>
      <c r="GA521" s="1058"/>
      <c r="GB521" s="1058"/>
      <c r="GC521" s="1058"/>
      <c r="GD521" s="1058"/>
      <c r="GE521" s="1058"/>
      <c r="GF521" s="1058"/>
      <c r="GG521" s="1058"/>
      <c r="GH521" s="1058"/>
      <c r="GI521" s="1058"/>
      <c r="GJ521" s="1058"/>
      <c r="GK521" s="1058"/>
      <c r="GL521" s="1058"/>
      <c r="GM521" s="1058"/>
      <c r="GN521" s="1058"/>
      <c r="GO521" s="1058"/>
      <c r="GP521" s="1058"/>
      <c r="GQ521" s="1058"/>
      <c r="GR521" s="1058"/>
      <c r="GS521" s="1058"/>
      <c r="GT521" s="1058"/>
      <c r="GU521" s="1058"/>
      <c r="GV521" s="1058"/>
      <c r="GW521" s="1058"/>
      <c r="GX521" s="1058"/>
      <c r="GY521" s="1058"/>
      <c r="GZ521" s="1058"/>
      <c r="HA521" s="1058"/>
      <c r="HB521" s="1058"/>
      <c r="HC521" s="1058"/>
      <c r="HD521" s="1058"/>
      <c r="HE521" s="1058"/>
      <c r="HF521" s="1058"/>
      <c r="HG521" s="1058"/>
      <c r="HH521" s="1058"/>
      <c r="HI521" s="1058"/>
      <c r="HJ521" s="1058"/>
      <c r="HK521" s="1058"/>
      <c r="HL521" s="1058"/>
      <c r="HM521" s="1058"/>
      <c r="HN521" s="1058"/>
      <c r="HO521" s="1058"/>
      <c r="HP521" s="1058"/>
      <c r="HQ521" s="1058"/>
      <c r="HR521" s="1058"/>
      <c r="HS521" s="1058"/>
      <c r="HT521" s="1058"/>
      <c r="HU521" s="1058"/>
      <c r="HV521" s="1058"/>
      <c r="HW521" s="1058"/>
      <c r="HX521" s="1058"/>
      <c r="HY521" s="1058"/>
      <c r="HZ521" s="1058"/>
      <c r="IA521" s="1058"/>
      <c r="IB521" s="1058"/>
      <c r="IC521" s="1058"/>
      <c r="ID521" s="1058"/>
      <c r="IE521" s="1058"/>
      <c r="IF521" s="1058"/>
      <c r="IG521" s="1058"/>
      <c r="IH521" s="1058"/>
      <c r="II521" s="1058"/>
      <c r="IJ521" s="1058"/>
      <c r="IK521" s="1058"/>
      <c r="IL521" s="1058"/>
      <c r="IM521" s="1058"/>
      <c r="IN521" s="1058"/>
      <c r="IO521" s="1058"/>
      <c r="IP521" s="1058"/>
      <c r="IQ521" s="1058"/>
      <c r="IR521" s="1058"/>
    </row>
    <row r="522" spans="1:252">
      <c r="A522" s="1421"/>
      <c r="B522" s="1706" t="s">
        <v>1429</v>
      </c>
      <c r="C522" s="1707"/>
      <c r="D522" s="1436"/>
      <c r="E522" s="1708"/>
      <c r="F522" s="1712"/>
      <c r="G522" s="1230">
        <f>SUM(G454:G521)</f>
        <v>0</v>
      </c>
      <c r="H522" s="1058"/>
      <c r="I522" s="1058"/>
      <c r="J522" s="1058"/>
      <c r="K522" s="1058"/>
      <c r="L522" s="1058"/>
      <c r="M522" s="1058"/>
      <c r="N522" s="1058"/>
      <c r="O522" s="1058"/>
      <c r="P522" s="1058"/>
      <c r="Q522" s="1058"/>
      <c r="R522" s="1058"/>
      <c r="S522" s="1058"/>
      <c r="T522" s="1058"/>
      <c r="U522" s="1058"/>
      <c r="V522" s="1058"/>
      <c r="W522" s="1058"/>
      <c r="X522" s="1058"/>
      <c r="Y522" s="1058"/>
      <c r="Z522" s="1058"/>
      <c r="AA522" s="1058"/>
      <c r="AB522" s="1058"/>
      <c r="AC522" s="1058"/>
      <c r="AD522" s="1058"/>
      <c r="AE522" s="1058"/>
      <c r="AF522" s="1058"/>
      <c r="AG522" s="1058"/>
      <c r="AH522" s="1058"/>
      <c r="AI522" s="1058"/>
      <c r="AJ522" s="1058"/>
      <c r="AK522" s="1058"/>
      <c r="AL522" s="1058"/>
      <c r="AM522" s="1058"/>
      <c r="AN522" s="1058"/>
      <c r="AO522" s="1058"/>
      <c r="AP522" s="1058"/>
      <c r="AQ522" s="1058"/>
      <c r="AR522" s="1058"/>
      <c r="AS522" s="1058"/>
      <c r="AT522" s="1058"/>
      <c r="AU522" s="1058"/>
      <c r="AV522" s="1058"/>
      <c r="AW522" s="1058"/>
      <c r="AX522" s="1058"/>
      <c r="AY522" s="1058"/>
      <c r="AZ522" s="1058"/>
      <c r="BA522" s="1058"/>
      <c r="BB522" s="1058"/>
      <c r="BC522" s="1058"/>
      <c r="BD522" s="1058"/>
      <c r="BE522" s="1058"/>
      <c r="BF522" s="1058"/>
      <c r="BG522" s="1058"/>
      <c r="BH522" s="1058"/>
      <c r="BI522" s="1058"/>
      <c r="BJ522" s="1058"/>
      <c r="BK522" s="1058"/>
      <c r="BL522" s="1058"/>
      <c r="BM522" s="1058"/>
      <c r="BN522" s="1058"/>
      <c r="BO522" s="1058"/>
      <c r="BP522" s="1058"/>
      <c r="BQ522" s="1058"/>
      <c r="BR522" s="1058"/>
      <c r="BS522" s="1058"/>
      <c r="BT522" s="1058"/>
      <c r="BU522" s="1058"/>
      <c r="BV522" s="1058"/>
      <c r="BW522" s="1058"/>
      <c r="BX522" s="1058"/>
      <c r="BY522" s="1058"/>
      <c r="BZ522" s="1058"/>
      <c r="CA522" s="1058"/>
      <c r="CB522" s="1058"/>
      <c r="CC522" s="1058"/>
      <c r="CD522" s="1058"/>
      <c r="CE522" s="1058"/>
      <c r="CF522" s="1058"/>
      <c r="CG522" s="1058"/>
      <c r="CH522" s="1058"/>
      <c r="CI522" s="1058"/>
      <c r="CJ522" s="1058"/>
      <c r="CK522" s="1058"/>
      <c r="CL522" s="1058"/>
      <c r="CM522" s="1058"/>
      <c r="CN522" s="1058"/>
      <c r="CO522" s="1058"/>
      <c r="CP522" s="1058"/>
      <c r="CQ522" s="1058"/>
      <c r="CR522" s="1058"/>
      <c r="CS522" s="1058"/>
      <c r="CT522" s="1058"/>
      <c r="CU522" s="1058"/>
      <c r="CV522" s="1058"/>
      <c r="CW522" s="1058"/>
      <c r="CX522" s="1058"/>
      <c r="CY522" s="1058"/>
      <c r="CZ522" s="1058"/>
      <c r="DA522" s="1058"/>
      <c r="DB522" s="1058"/>
      <c r="DC522" s="1058"/>
      <c r="DD522" s="1058"/>
      <c r="DE522" s="1058"/>
      <c r="DF522" s="1058"/>
      <c r="DG522" s="1058"/>
      <c r="DH522" s="1058"/>
      <c r="DI522" s="1058"/>
      <c r="DJ522" s="1058"/>
      <c r="DK522" s="1058"/>
      <c r="DL522" s="1058"/>
      <c r="DM522" s="1058"/>
      <c r="DN522" s="1058"/>
      <c r="DO522" s="1058"/>
      <c r="DP522" s="1058"/>
      <c r="DQ522" s="1058"/>
      <c r="DR522" s="1058"/>
      <c r="DS522" s="1058"/>
      <c r="DT522" s="1058"/>
      <c r="DU522" s="1058"/>
      <c r="DV522" s="1058"/>
      <c r="DW522" s="1058"/>
      <c r="DX522" s="1058"/>
      <c r="DY522" s="1058"/>
      <c r="DZ522" s="1058"/>
      <c r="EA522" s="1058"/>
      <c r="EB522" s="1058"/>
      <c r="EC522" s="1058"/>
      <c r="ED522" s="1058"/>
      <c r="EE522" s="1058"/>
      <c r="EF522" s="1058"/>
      <c r="EG522" s="1058"/>
      <c r="EH522" s="1058"/>
      <c r="EI522" s="1058"/>
      <c r="EJ522" s="1058"/>
      <c r="EK522" s="1058"/>
      <c r="EL522" s="1058"/>
      <c r="EM522" s="1058"/>
      <c r="EN522" s="1058"/>
      <c r="EO522" s="1058"/>
      <c r="EP522" s="1058"/>
      <c r="EQ522" s="1058"/>
      <c r="ER522" s="1058"/>
      <c r="ES522" s="1058"/>
      <c r="ET522" s="1058"/>
      <c r="EU522" s="1058"/>
      <c r="EV522" s="1058"/>
      <c r="EW522" s="1058"/>
      <c r="EX522" s="1058"/>
      <c r="EY522" s="1058"/>
      <c r="EZ522" s="1058"/>
      <c r="FA522" s="1058"/>
      <c r="FB522" s="1058"/>
      <c r="FC522" s="1058"/>
      <c r="FD522" s="1058"/>
      <c r="FE522" s="1058"/>
      <c r="FF522" s="1058"/>
      <c r="FG522" s="1058"/>
      <c r="FH522" s="1058"/>
      <c r="FI522" s="1058"/>
      <c r="FJ522" s="1058"/>
      <c r="FK522" s="1058"/>
      <c r="FL522" s="1058"/>
      <c r="FM522" s="1058"/>
      <c r="FN522" s="1058"/>
      <c r="FO522" s="1058"/>
      <c r="FP522" s="1058"/>
      <c r="FQ522" s="1058"/>
      <c r="FR522" s="1058"/>
      <c r="FS522" s="1058"/>
      <c r="FT522" s="1058"/>
      <c r="FU522" s="1058"/>
      <c r="FV522" s="1058"/>
      <c r="FW522" s="1058"/>
      <c r="FX522" s="1058"/>
      <c r="FY522" s="1058"/>
      <c r="FZ522" s="1058"/>
      <c r="GA522" s="1058"/>
      <c r="GB522" s="1058"/>
      <c r="GC522" s="1058"/>
      <c r="GD522" s="1058"/>
      <c r="GE522" s="1058"/>
      <c r="GF522" s="1058"/>
      <c r="GG522" s="1058"/>
      <c r="GH522" s="1058"/>
      <c r="GI522" s="1058"/>
      <c r="GJ522" s="1058"/>
      <c r="GK522" s="1058"/>
      <c r="GL522" s="1058"/>
      <c r="GM522" s="1058"/>
      <c r="GN522" s="1058"/>
      <c r="GO522" s="1058"/>
      <c r="GP522" s="1058"/>
      <c r="GQ522" s="1058"/>
      <c r="GR522" s="1058"/>
      <c r="GS522" s="1058"/>
      <c r="GT522" s="1058"/>
      <c r="GU522" s="1058"/>
      <c r="GV522" s="1058"/>
      <c r="GW522" s="1058"/>
      <c r="GX522" s="1058"/>
      <c r="GY522" s="1058"/>
      <c r="GZ522" s="1058"/>
      <c r="HA522" s="1058"/>
      <c r="HB522" s="1058"/>
      <c r="HC522" s="1058"/>
      <c r="HD522" s="1058"/>
      <c r="HE522" s="1058"/>
      <c r="HF522" s="1058"/>
      <c r="HG522" s="1058"/>
      <c r="HH522" s="1058"/>
      <c r="HI522" s="1058"/>
      <c r="HJ522" s="1058"/>
      <c r="HK522" s="1058"/>
      <c r="HL522" s="1058"/>
      <c r="HM522" s="1058"/>
      <c r="HN522" s="1058"/>
      <c r="HO522" s="1058"/>
      <c r="HP522" s="1058"/>
      <c r="HQ522" s="1058"/>
      <c r="HR522" s="1058"/>
      <c r="HS522" s="1058"/>
      <c r="HT522" s="1058"/>
      <c r="HU522" s="1058"/>
      <c r="HV522" s="1058"/>
      <c r="HW522" s="1058"/>
      <c r="HX522" s="1058"/>
      <c r="HY522" s="1058"/>
      <c r="HZ522" s="1058"/>
      <c r="IA522" s="1058"/>
      <c r="IB522" s="1058"/>
      <c r="IC522" s="1058"/>
      <c r="ID522" s="1058"/>
      <c r="IE522" s="1058"/>
      <c r="IF522" s="1058"/>
      <c r="IG522" s="1058"/>
      <c r="IH522" s="1058"/>
      <c r="II522" s="1058"/>
      <c r="IJ522" s="1058"/>
      <c r="IK522" s="1058"/>
      <c r="IL522" s="1058"/>
      <c r="IM522" s="1058"/>
      <c r="IN522" s="1058"/>
      <c r="IO522" s="1058"/>
      <c r="IP522" s="1058"/>
      <c r="IQ522" s="1058"/>
      <c r="IR522" s="1058"/>
    </row>
    <row r="523" spans="1:252">
      <c r="A523" s="1304"/>
      <c r="B523" s="1305"/>
      <c r="C523" s="640"/>
      <c r="D523" s="1245"/>
      <c r="E523" s="1631"/>
      <c r="F523" s="1515"/>
      <c r="G523" s="205"/>
      <c r="H523" s="1058"/>
      <c r="I523" s="1058"/>
      <c r="J523" s="1058"/>
      <c r="K523" s="1058"/>
      <c r="L523" s="1058"/>
      <c r="M523" s="1058"/>
      <c r="N523" s="1058"/>
      <c r="O523" s="1058"/>
      <c r="P523" s="1058"/>
      <c r="Q523" s="1058"/>
      <c r="R523" s="1058"/>
      <c r="S523" s="1058"/>
      <c r="T523" s="1058"/>
      <c r="U523" s="1058"/>
      <c r="V523" s="1058"/>
      <c r="W523" s="1058"/>
      <c r="X523" s="1058"/>
      <c r="Y523" s="1058"/>
      <c r="Z523" s="1058"/>
      <c r="AA523" s="1058"/>
      <c r="AB523" s="1058"/>
      <c r="AC523" s="1058"/>
      <c r="AD523" s="1058"/>
      <c r="AE523" s="1058"/>
      <c r="AF523" s="1058"/>
      <c r="AG523" s="1058"/>
      <c r="AH523" s="1058"/>
      <c r="AI523" s="1058"/>
      <c r="AJ523" s="1058"/>
      <c r="AK523" s="1058"/>
      <c r="AL523" s="1058"/>
      <c r="AM523" s="1058"/>
      <c r="AN523" s="1058"/>
      <c r="AO523" s="1058"/>
      <c r="AP523" s="1058"/>
      <c r="AQ523" s="1058"/>
      <c r="AR523" s="1058"/>
      <c r="AS523" s="1058"/>
      <c r="AT523" s="1058"/>
      <c r="AU523" s="1058"/>
      <c r="AV523" s="1058"/>
      <c r="AW523" s="1058"/>
      <c r="AX523" s="1058"/>
      <c r="AY523" s="1058"/>
      <c r="AZ523" s="1058"/>
      <c r="BA523" s="1058"/>
      <c r="BB523" s="1058"/>
      <c r="BC523" s="1058"/>
      <c r="BD523" s="1058"/>
      <c r="BE523" s="1058"/>
      <c r="BF523" s="1058"/>
      <c r="BG523" s="1058"/>
      <c r="BH523" s="1058"/>
      <c r="BI523" s="1058"/>
      <c r="BJ523" s="1058"/>
      <c r="BK523" s="1058"/>
      <c r="BL523" s="1058"/>
      <c r="BM523" s="1058"/>
      <c r="BN523" s="1058"/>
      <c r="BO523" s="1058"/>
      <c r="BP523" s="1058"/>
      <c r="BQ523" s="1058"/>
      <c r="BR523" s="1058"/>
      <c r="BS523" s="1058"/>
      <c r="BT523" s="1058"/>
      <c r="BU523" s="1058"/>
      <c r="BV523" s="1058"/>
      <c r="BW523" s="1058"/>
      <c r="BX523" s="1058"/>
      <c r="BY523" s="1058"/>
      <c r="BZ523" s="1058"/>
      <c r="CA523" s="1058"/>
      <c r="CB523" s="1058"/>
      <c r="CC523" s="1058"/>
      <c r="CD523" s="1058"/>
      <c r="CE523" s="1058"/>
      <c r="CF523" s="1058"/>
      <c r="CG523" s="1058"/>
      <c r="CH523" s="1058"/>
      <c r="CI523" s="1058"/>
      <c r="CJ523" s="1058"/>
      <c r="CK523" s="1058"/>
      <c r="CL523" s="1058"/>
      <c r="CM523" s="1058"/>
      <c r="CN523" s="1058"/>
      <c r="CO523" s="1058"/>
      <c r="CP523" s="1058"/>
      <c r="CQ523" s="1058"/>
      <c r="CR523" s="1058"/>
      <c r="CS523" s="1058"/>
      <c r="CT523" s="1058"/>
      <c r="CU523" s="1058"/>
      <c r="CV523" s="1058"/>
      <c r="CW523" s="1058"/>
      <c r="CX523" s="1058"/>
      <c r="CY523" s="1058"/>
      <c r="CZ523" s="1058"/>
      <c r="DA523" s="1058"/>
      <c r="DB523" s="1058"/>
      <c r="DC523" s="1058"/>
      <c r="DD523" s="1058"/>
      <c r="DE523" s="1058"/>
      <c r="DF523" s="1058"/>
      <c r="DG523" s="1058"/>
      <c r="DH523" s="1058"/>
      <c r="DI523" s="1058"/>
      <c r="DJ523" s="1058"/>
      <c r="DK523" s="1058"/>
      <c r="DL523" s="1058"/>
      <c r="DM523" s="1058"/>
      <c r="DN523" s="1058"/>
      <c r="DO523" s="1058"/>
      <c r="DP523" s="1058"/>
      <c r="DQ523" s="1058"/>
      <c r="DR523" s="1058"/>
      <c r="DS523" s="1058"/>
      <c r="DT523" s="1058"/>
      <c r="DU523" s="1058"/>
      <c r="DV523" s="1058"/>
      <c r="DW523" s="1058"/>
      <c r="DX523" s="1058"/>
      <c r="DY523" s="1058"/>
      <c r="DZ523" s="1058"/>
      <c r="EA523" s="1058"/>
      <c r="EB523" s="1058"/>
      <c r="EC523" s="1058"/>
      <c r="ED523" s="1058"/>
      <c r="EE523" s="1058"/>
      <c r="EF523" s="1058"/>
      <c r="EG523" s="1058"/>
      <c r="EH523" s="1058"/>
      <c r="EI523" s="1058"/>
      <c r="EJ523" s="1058"/>
      <c r="EK523" s="1058"/>
      <c r="EL523" s="1058"/>
      <c r="EM523" s="1058"/>
      <c r="EN523" s="1058"/>
      <c r="EO523" s="1058"/>
      <c r="EP523" s="1058"/>
      <c r="EQ523" s="1058"/>
      <c r="ER523" s="1058"/>
      <c r="ES523" s="1058"/>
      <c r="ET523" s="1058"/>
      <c r="EU523" s="1058"/>
      <c r="EV523" s="1058"/>
      <c r="EW523" s="1058"/>
      <c r="EX523" s="1058"/>
      <c r="EY523" s="1058"/>
      <c r="EZ523" s="1058"/>
      <c r="FA523" s="1058"/>
      <c r="FB523" s="1058"/>
      <c r="FC523" s="1058"/>
      <c r="FD523" s="1058"/>
      <c r="FE523" s="1058"/>
      <c r="FF523" s="1058"/>
      <c r="FG523" s="1058"/>
      <c r="FH523" s="1058"/>
      <c r="FI523" s="1058"/>
      <c r="FJ523" s="1058"/>
      <c r="FK523" s="1058"/>
      <c r="FL523" s="1058"/>
      <c r="FM523" s="1058"/>
      <c r="FN523" s="1058"/>
      <c r="FO523" s="1058"/>
      <c r="FP523" s="1058"/>
      <c r="FQ523" s="1058"/>
      <c r="FR523" s="1058"/>
      <c r="FS523" s="1058"/>
      <c r="FT523" s="1058"/>
      <c r="FU523" s="1058"/>
      <c r="FV523" s="1058"/>
      <c r="FW523" s="1058"/>
      <c r="FX523" s="1058"/>
      <c r="FY523" s="1058"/>
      <c r="FZ523" s="1058"/>
      <c r="GA523" s="1058"/>
      <c r="GB523" s="1058"/>
      <c r="GC523" s="1058"/>
      <c r="GD523" s="1058"/>
      <c r="GE523" s="1058"/>
      <c r="GF523" s="1058"/>
      <c r="GG523" s="1058"/>
      <c r="GH523" s="1058"/>
      <c r="GI523" s="1058"/>
      <c r="GJ523" s="1058"/>
      <c r="GK523" s="1058"/>
      <c r="GL523" s="1058"/>
      <c r="GM523" s="1058"/>
      <c r="GN523" s="1058"/>
      <c r="GO523" s="1058"/>
      <c r="GP523" s="1058"/>
      <c r="GQ523" s="1058"/>
      <c r="GR523" s="1058"/>
      <c r="GS523" s="1058"/>
      <c r="GT523" s="1058"/>
      <c r="GU523" s="1058"/>
      <c r="GV523" s="1058"/>
      <c r="GW523" s="1058"/>
      <c r="GX523" s="1058"/>
      <c r="GY523" s="1058"/>
      <c r="GZ523" s="1058"/>
      <c r="HA523" s="1058"/>
      <c r="HB523" s="1058"/>
      <c r="HC523" s="1058"/>
      <c r="HD523" s="1058"/>
      <c r="HE523" s="1058"/>
      <c r="HF523" s="1058"/>
      <c r="HG523" s="1058"/>
      <c r="HH523" s="1058"/>
      <c r="HI523" s="1058"/>
      <c r="HJ523" s="1058"/>
      <c r="HK523" s="1058"/>
      <c r="HL523" s="1058"/>
      <c r="HM523" s="1058"/>
      <c r="HN523" s="1058"/>
      <c r="HO523" s="1058"/>
      <c r="HP523" s="1058"/>
      <c r="HQ523" s="1058"/>
      <c r="HR523" s="1058"/>
      <c r="HS523" s="1058"/>
      <c r="HT523" s="1058"/>
      <c r="HU523" s="1058"/>
      <c r="HV523" s="1058"/>
      <c r="HW523" s="1058"/>
      <c r="HX523" s="1058"/>
      <c r="HY523" s="1058"/>
      <c r="HZ523" s="1058"/>
      <c r="IA523" s="1058"/>
      <c r="IB523" s="1058"/>
      <c r="IC523" s="1058"/>
      <c r="ID523" s="1058"/>
      <c r="IE523" s="1058"/>
      <c r="IF523" s="1058"/>
      <c r="IG523" s="1058"/>
      <c r="IH523" s="1058"/>
      <c r="II523" s="1058"/>
      <c r="IJ523" s="1058"/>
      <c r="IK523" s="1058"/>
      <c r="IL523" s="1058"/>
      <c r="IM523" s="1058"/>
      <c r="IN523" s="1058"/>
      <c r="IO523" s="1058"/>
      <c r="IP523" s="1058"/>
      <c r="IQ523" s="1058"/>
      <c r="IR523" s="1058"/>
    </row>
    <row r="524" spans="1:252">
      <c r="A524" s="1304"/>
      <c r="B524" s="1305"/>
      <c r="C524" s="640"/>
      <c r="D524" s="1245"/>
      <c r="E524" s="1631"/>
      <c r="F524" s="1515"/>
      <c r="G524" s="205"/>
      <c r="H524" s="1058"/>
      <c r="I524" s="1058"/>
      <c r="J524" s="1058"/>
      <c r="K524" s="1058"/>
      <c r="L524" s="1058"/>
      <c r="M524" s="1058"/>
      <c r="N524" s="1058"/>
      <c r="O524" s="1058"/>
      <c r="P524" s="1058"/>
      <c r="Q524" s="1058"/>
      <c r="R524" s="1058"/>
      <c r="S524" s="1058"/>
      <c r="T524" s="1058"/>
      <c r="U524" s="1058"/>
      <c r="V524" s="1058"/>
      <c r="W524" s="1058"/>
      <c r="X524" s="1058"/>
      <c r="Y524" s="1058"/>
      <c r="Z524" s="1058"/>
      <c r="AA524" s="1058"/>
      <c r="AB524" s="1058"/>
      <c r="AC524" s="1058"/>
      <c r="AD524" s="1058"/>
      <c r="AE524" s="1058"/>
      <c r="AF524" s="1058"/>
      <c r="AG524" s="1058"/>
      <c r="AH524" s="1058"/>
      <c r="AI524" s="1058"/>
      <c r="AJ524" s="1058"/>
      <c r="AK524" s="1058"/>
      <c r="AL524" s="1058"/>
      <c r="AM524" s="1058"/>
      <c r="AN524" s="1058"/>
      <c r="AO524" s="1058"/>
      <c r="AP524" s="1058"/>
      <c r="AQ524" s="1058"/>
      <c r="AR524" s="1058"/>
      <c r="AS524" s="1058"/>
      <c r="AT524" s="1058"/>
      <c r="AU524" s="1058"/>
      <c r="AV524" s="1058"/>
      <c r="AW524" s="1058"/>
      <c r="AX524" s="1058"/>
      <c r="AY524" s="1058"/>
      <c r="AZ524" s="1058"/>
      <c r="BA524" s="1058"/>
      <c r="BB524" s="1058"/>
      <c r="BC524" s="1058"/>
      <c r="BD524" s="1058"/>
      <c r="BE524" s="1058"/>
      <c r="BF524" s="1058"/>
      <c r="BG524" s="1058"/>
      <c r="BH524" s="1058"/>
      <c r="BI524" s="1058"/>
      <c r="BJ524" s="1058"/>
      <c r="BK524" s="1058"/>
      <c r="BL524" s="1058"/>
      <c r="BM524" s="1058"/>
      <c r="BN524" s="1058"/>
      <c r="BO524" s="1058"/>
      <c r="BP524" s="1058"/>
      <c r="BQ524" s="1058"/>
      <c r="BR524" s="1058"/>
      <c r="BS524" s="1058"/>
      <c r="BT524" s="1058"/>
      <c r="BU524" s="1058"/>
      <c r="BV524" s="1058"/>
      <c r="BW524" s="1058"/>
      <c r="BX524" s="1058"/>
      <c r="BY524" s="1058"/>
      <c r="BZ524" s="1058"/>
      <c r="CA524" s="1058"/>
      <c r="CB524" s="1058"/>
      <c r="CC524" s="1058"/>
      <c r="CD524" s="1058"/>
      <c r="CE524" s="1058"/>
      <c r="CF524" s="1058"/>
      <c r="CG524" s="1058"/>
      <c r="CH524" s="1058"/>
      <c r="CI524" s="1058"/>
      <c r="CJ524" s="1058"/>
      <c r="CK524" s="1058"/>
      <c r="CL524" s="1058"/>
      <c r="CM524" s="1058"/>
      <c r="CN524" s="1058"/>
      <c r="CO524" s="1058"/>
      <c r="CP524" s="1058"/>
      <c r="CQ524" s="1058"/>
      <c r="CR524" s="1058"/>
      <c r="CS524" s="1058"/>
      <c r="CT524" s="1058"/>
      <c r="CU524" s="1058"/>
      <c r="CV524" s="1058"/>
      <c r="CW524" s="1058"/>
      <c r="CX524" s="1058"/>
      <c r="CY524" s="1058"/>
      <c r="CZ524" s="1058"/>
      <c r="DA524" s="1058"/>
      <c r="DB524" s="1058"/>
      <c r="DC524" s="1058"/>
      <c r="DD524" s="1058"/>
      <c r="DE524" s="1058"/>
      <c r="DF524" s="1058"/>
      <c r="DG524" s="1058"/>
      <c r="DH524" s="1058"/>
      <c r="DI524" s="1058"/>
      <c r="DJ524" s="1058"/>
      <c r="DK524" s="1058"/>
      <c r="DL524" s="1058"/>
      <c r="DM524" s="1058"/>
      <c r="DN524" s="1058"/>
      <c r="DO524" s="1058"/>
      <c r="DP524" s="1058"/>
      <c r="DQ524" s="1058"/>
      <c r="DR524" s="1058"/>
      <c r="DS524" s="1058"/>
      <c r="DT524" s="1058"/>
      <c r="DU524" s="1058"/>
      <c r="DV524" s="1058"/>
      <c r="DW524" s="1058"/>
      <c r="DX524" s="1058"/>
      <c r="DY524" s="1058"/>
      <c r="DZ524" s="1058"/>
      <c r="EA524" s="1058"/>
      <c r="EB524" s="1058"/>
      <c r="EC524" s="1058"/>
      <c r="ED524" s="1058"/>
      <c r="EE524" s="1058"/>
      <c r="EF524" s="1058"/>
      <c r="EG524" s="1058"/>
      <c r="EH524" s="1058"/>
      <c r="EI524" s="1058"/>
      <c r="EJ524" s="1058"/>
      <c r="EK524" s="1058"/>
      <c r="EL524" s="1058"/>
      <c r="EM524" s="1058"/>
      <c r="EN524" s="1058"/>
      <c r="EO524" s="1058"/>
      <c r="EP524" s="1058"/>
      <c r="EQ524" s="1058"/>
      <c r="ER524" s="1058"/>
      <c r="ES524" s="1058"/>
      <c r="ET524" s="1058"/>
      <c r="EU524" s="1058"/>
      <c r="EV524" s="1058"/>
      <c r="EW524" s="1058"/>
      <c r="EX524" s="1058"/>
      <c r="EY524" s="1058"/>
      <c r="EZ524" s="1058"/>
      <c r="FA524" s="1058"/>
      <c r="FB524" s="1058"/>
      <c r="FC524" s="1058"/>
      <c r="FD524" s="1058"/>
      <c r="FE524" s="1058"/>
      <c r="FF524" s="1058"/>
      <c r="FG524" s="1058"/>
      <c r="FH524" s="1058"/>
      <c r="FI524" s="1058"/>
      <c r="FJ524" s="1058"/>
      <c r="FK524" s="1058"/>
      <c r="FL524" s="1058"/>
      <c r="FM524" s="1058"/>
      <c r="FN524" s="1058"/>
      <c r="FO524" s="1058"/>
      <c r="FP524" s="1058"/>
      <c r="FQ524" s="1058"/>
      <c r="FR524" s="1058"/>
      <c r="FS524" s="1058"/>
      <c r="FT524" s="1058"/>
      <c r="FU524" s="1058"/>
      <c r="FV524" s="1058"/>
      <c r="FW524" s="1058"/>
      <c r="FX524" s="1058"/>
      <c r="FY524" s="1058"/>
      <c r="FZ524" s="1058"/>
      <c r="GA524" s="1058"/>
      <c r="GB524" s="1058"/>
      <c r="GC524" s="1058"/>
      <c r="GD524" s="1058"/>
      <c r="GE524" s="1058"/>
      <c r="GF524" s="1058"/>
      <c r="GG524" s="1058"/>
      <c r="GH524" s="1058"/>
      <c r="GI524" s="1058"/>
      <c r="GJ524" s="1058"/>
      <c r="GK524" s="1058"/>
      <c r="GL524" s="1058"/>
      <c r="GM524" s="1058"/>
      <c r="GN524" s="1058"/>
      <c r="GO524" s="1058"/>
      <c r="GP524" s="1058"/>
      <c r="GQ524" s="1058"/>
      <c r="GR524" s="1058"/>
      <c r="GS524" s="1058"/>
      <c r="GT524" s="1058"/>
      <c r="GU524" s="1058"/>
      <c r="GV524" s="1058"/>
      <c r="GW524" s="1058"/>
      <c r="GX524" s="1058"/>
      <c r="GY524" s="1058"/>
      <c r="GZ524" s="1058"/>
      <c r="HA524" s="1058"/>
      <c r="HB524" s="1058"/>
      <c r="HC524" s="1058"/>
      <c r="HD524" s="1058"/>
      <c r="HE524" s="1058"/>
      <c r="HF524" s="1058"/>
      <c r="HG524" s="1058"/>
      <c r="HH524" s="1058"/>
      <c r="HI524" s="1058"/>
      <c r="HJ524" s="1058"/>
      <c r="HK524" s="1058"/>
      <c r="HL524" s="1058"/>
      <c r="HM524" s="1058"/>
      <c r="HN524" s="1058"/>
      <c r="HO524" s="1058"/>
      <c r="HP524" s="1058"/>
      <c r="HQ524" s="1058"/>
      <c r="HR524" s="1058"/>
      <c r="HS524" s="1058"/>
      <c r="HT524" s="1058"/>
      <c r="HU524" s="1058"/>
      <c r="HV524" s="1058"/>
      <c r="HW524" s="1058"/>
      <c r="HX524" s="1058"/>
      <c r="HY524" s="1058"/>
      <c r="HZ524" s="1058"/>
      <c r="IA524" s="1058"/>
      <c r="IB524" s="1058"/>
      <c r="IC524" s="1058"/>
      <c r="ID524" s="1058"/>
      <c r="IE524" s="1058"/>
      <c r="IF524" s="1058"/>
      <c r="IG524" s="1058"/>
      <c r="IH524" s="1058"/>
      <c r="II524" s="1058"/>
      <c r="IJ524" s="1058"/>
      <c r="IK524" s="1058"/>
      <c r="IL524" s="1058"/>
      <c r="IM524" s="1058"/>
      <c r="IN524" s="1058"/>
      <c r="IO524" s="1058"/>
      <c r="IP524" s="1058"/>
      <c r="IQ524" s="1058"/>
      <c r="IR524" s="1058"/>
    </row>
    <row r="525" spans="1:252">
      <c r="A525" s="1066"/>
      <c r="B525" s="1067"/>
      <c r="C525" s="1067"/>
      <c r="D525" s="1068"/>
      <c r="E525" s="1623"/>
      <c r="F525" s="1515"/>
      <c r="G525" s="1058"/>
      <c r="H525" s="1058"/>
      <c r="I525" s="1058"/>
      <c r="J525" s="1058"/>
      <c r="K525" s="1058"/>
      <c r="L525" s="1058"/>
      <c r="M525" s="1058"/>
      <c r="N525" s="1058"/>
      <c r="O525" s="1058"/>
      <c r="P525" s="1058"/>
      <c r="Q525" s="1058"/>
      <c r="R525" s="1058"/>
      <c r="S525" s="1058"/>
      <c r="T525" s="1058"/>
      <c r="U525" s="1058"/>
      <c r="V525" s="1058"/>
      <c r="W525" s="1058"/>
      <c r="X525" s="1058"/>
      <c r="Y525" s="1058"/>
      <c r="Z525" s="1058"/>
      <c r="AA525" s="1058"/>
      <c r="AB525" s="1058"/>
      <c r="AC525" s="1058"/>
      <c r="AD525" s="1058"/>
      <c r="AE525" s="1058"/>
      <c r="AF525" s="1058"/>
      <c r="AG525" s="1058"/>
      <c r="AH525" s="1058"/>
      <c r="AI525" s="1058"/>
      <c r="AJ525" s="1058"/>
      <c r="AK525" s="1058"/>
      <c r="AL525" s="1058"/>
      <c r="AM525" s="1058"/>
      <c r="AN525" s="1058"/>
      <c r="AO525" s="1058"/>
      <c r="AP525" s="1058"/>
      <c r="AQ525" s="1058"/>
      <c r="AR525" s="1058"/>
      <c r="AS525" s="1058"/>
      <c r="AT525" s="1058"/>
      <c r="AU525" s="1058"/>
      <c r="AV525" s="1058"/>
      <c r="AW525" s="1058"/>
      <c r="AX525" s="1058"/>
      <c r="AY525" s="1058"/>
      <c r="AZ525" s="1058"/>
      <c r="BA525" s="1058"/>
      <c r="BB525" s="1058"/>
      <c r="BC525" s="1058"/>
      <c r="BD525" s="1058"/>
      <c r="BE525" s="1058"/>
      <c r="BF525" s="1058"/>
      <c r="BG525" s="1058"/>
      <c r="BH525" s="1058"/>
      <c r="BI525" s="1058"/>
      <c r="BJ525" s="1058"/>
      <c r="BK525" s="1058"/>
      <c r="BL525" s="1058"/>
      <c r="BM525" s="1058"/>
      <c r="BN525" s="1058"/>
      <c r="BO525" s="1058"/>
      <c r="BP525" s="1058"/>
      <c r="BQ525" s="1058"/>
      <c r="BR525" s="1058"/>
      <c r="BS525" s="1058"/>
      <c r="BT525" s="1058"/>
      <c r="BU525" s="1058"/>
      <c r="BV525" s="1058"/>
      <c r="BW525" s="1058"/>
      <c r="BX525" s="1058"/>
      <c r="BY525" s="1058"/>
      <c r="BZ525" s="1058"/>
      <c r="CA525" s="1058"/>
      <c r="CB525" s="1058"/>
      <c r="CC525" s="1058"/>
      <c r="CD525" s="1058"/>
      <c r="CE525" s="1058"/>
      <c r="CF525" s="1058"/>
      <c r="CG525" s="1058"/>
      <c r="CH525" s="1058"/>
      <c r="CI525" s="1058"/>
      <c r="CJ525" s="1058"/>
      <c r="CK525" s="1058"/>
      <c r="CL525" s="1058"/>
      <c r="CM525" s="1058"/>
      <c r="CN525" s="1058"/>
      <c r="CO525" s="1058"/>
      <c r="CP525" s="1058"/>
      <c r="CQ525" s="1058"/>
      <c r="CR525" s="1058"/>
      <c r="CS525" s="1058"/>
      <c r="CT525" s="1058"/>
      <c r="CU525" s="1058"/>
      <c r="CV525" s="1058"/>
      <c r="CW525" s="1058"/>
      <c r="CX525" s="1058"/>
      <c r="CY525" s="1058"/>
      <c r="CZ525" s="1058"/>
      <c r="DA525" s="1058"/>
      <c r="DB525" s="1058"/>
      <c r="DC525" s="1058"/>
      <c r="DD525" s="1058"/>
      <c r="DE525" s="1058"/>
      <c r="DF525" s="1058"/>
      <c r="DG525" s="1058"/>
      <c r="DH525" s="1058"/>
      <c r="DI525" s="1058"/>
      <c r="DJ525" s="1058"/>
      <c r="DK525" s="1058"/>
      <c r="DL525" s="1058"/>
      <c r="DM525" s="1058"/>
      <c r="DN525" s="1058"/>
      <c r="DO525" s="1058"/>
      <c r="DP525" s="1058"/>
      <c r="DQ525" s="1058"/>
      <c r="DR525" s="1058"/>
      <c r="DS525" s="1058"/>
      <c r="DT525" s="1058"/>
      <c r="DU525" s="1058"/>
      <c r="DV525" s="1058"/>
      <c r="DW525" s="1058"/>
      <c r="DX525" s="1058"/>
      <c r="DY525" s="1058"/>
      <c r="DZ525" s="1058"/>
      <c r="EA525" s="1058"/>
      <c r="EB525" s="1058"/>
      <c r="EC525" s="1058"/>
      <c r="ED525" s="1058"/>
      <c r="EE525" s="1058"/>
      <c r="EF525" s="1058"/>
      <c r="EG525" s="1058"/>
      <c r="EH525" s="1058"/>
      <c r="EI525" s="1058"/>
      <c r="EJ525" s="1058"/>
      <c r="EK525" s="1058"/>
      <c r="EL525" s="1058"/>
      <c r="EM525" s="1058"/>
      <c r="EN525" s="1058"/>
      <c r="EO525" s="1058"/>
      <c r="EP525" s="1058"/>
      <c r="EQ525" s="1058"/>
      <c r="ER525" s="1058"/>
      <c r="ES525" s="1058"/>
      <c r="ET525" s="1058"/>
      <c r="EU525" s="1058"/>
      <c r="EV525" s="1058"/>
      <c r="EW525" s="1058"/>
      <c r="EX525" s="1058"/>
      <c r="EY525" s="1058"/>
      <c r="EZ525" s="1058"/>
      <c r="FA525" s="1058"/>
      <c r="FB525" s="1058"/>
      <c r="FC525" s="1058"/>
      <c r="FD525" s="1058"/>
      <c r="FE525" s="1058"/>
      <c r="FF525" s="1058"/>
      <c r="FG525" s="1058"/>
      <c r="FH525" s="1058"/>
      <c r="FI525" s="1058"/>
      <c r="FJ525" s="1058"/>
      <c r="FK525" s="1058"/>
      <c r="FL525" s="1058"/>
      <c r="FM525" s="1058"/>
      <c r="FN525" s="1058"/>
      <c r="FO525" s="1058"/>
      <c r="FP525" s="1058"/>
      <c r="FQ525" s="1058"/>
      <c r="FR525" s="1058"/>
      <c r="FS525" s="1058"/>
      <c r="FT525" s="1058"/>
      <c r="FU525" s="1058"/>
      <c r="FV525" s="1058"/>
      <c r="FW525" s="1058"/>
      <c r="FX525" s="1058"/>
      <c r="FY525" s="1058"/>
      <c r="FZ525" s="1058"/>
      <c r="GA525" s="1058"/>
      <c r="GB525" s="1058"/>
      <c r="GC525" s="1058"/>
      <c r="GD525" s="1058"/>
      <c r="GE525" s="1058"/>
      <c r="GF525" s="1058"/>
      <c r="GG525" s="1058"/>
      <c r="GH525" s="1058"/>
      <c r="GI525" s="1058"/>
      <c r="GJ525" s="1058"/>
      <c r="GK525" s="1058"/>
      <c r="GL525" s="1058"/>
      <c r="GM525" s="1058"/>
      <c r="GN525" s="1058"/>
      <c r="GO525" s="1058"/>
      <c r="GP525" s="1058"/>
      <c r="GQ525" s="1058"/>
      <c r="GR525" s="1058"/>
      <c r="GS525" s="1058"/>
      <c r="GT525" s="1058"/>
      <c r="GU525" s="1058"/>
      <c r="GV525" s="1058"/>
      <c r="GW525" s="1058"/>
      <c r="GX525" s="1058"/>
      <c r="GY525" s="1058"/>
      <c r="GZ525" s="1058"/>
      <c r="HA525" s="1058"/>
      <c r="HB525" s="1058"/>
      <c r="HC525" s="1058"/>
      <c r="HD525" s="1058"/>
      <c r="HE525" s="1058"/>
      <c r="HF525" s="1058"/>
      <c r="HG525" s="1058"/>
      <c r="HH525" s="1058"/>
      <c r="HI525" s="1058"/>
      <c r="HJ525" s="1058"/>
      <c r="HK525" s="1058"/>
      <c r="HL525" s="1058"/>
      <c r="HM525" s="1058"/>
      <c r="HN525" s="1058"/>
      <c r="HO525" s="1058"/>
      <c r="HP525" s="1058"/>
      <c r="HQ525" s="1058"/>
      <c r="HR525" s="1058"/>
      <c r="HS525" s="1058"/>
      <c r="HT525" s="1058"/>
      <c r="HU525" s="1058"/>
      <c r="HV525" s="1058"/>
      <c r="HW525" s="1058"/>
      <c r="HX525" s="1058"/>
      <c r="HY525" s="1058"/>
      <c r="HZ525" s="1058"/>
      <c r="IA525" s="1058"/>
      <c r="IB525" s="1058"/>
      <c r="IC525" s="1058"/>
      <c r="ID525" s="1058"/>
      <c r="IE525" s="1058"/>
      <c r="IF525" s="1058"/>
      <c r="IG525" s="1058"/>
      <c r="IH525" s="1058"/>
      <c r="II525" s="1058"/>
      <c r="IJ525" s="1058"/>
      <c r="IK525" s="1058"/>
      <c r="IL525" s="1058"/>
      <c r="IM525" s="1058"/>
      <c r="IN525" s="1058"/>
      <c r="IO525" s="1058"/>
      <c r="IP525" s="1058"/>
      <c r="IQ525" s="1058"/>
      <c r="IR525" s="1058"/>
    </row>
    <row r="526" spans="1:252">
      <c r="A526" s="1066"/>
      <c r="B526" s="1067"/>
      <c r="C526" s="1067"/>
      <c r="D526" s="1068"/>
      <c r="E526" s="1623"/>
      <c r="F526" s="1515"/>
      <c r="G526" s="1058"/>
      <c r="H526" s="1058"/>
      <c r="I526" s="1058"/>
      <c r="J526" s="1058"/>
      <c r="K526" s="1058"/>
      <c r="L526" s="1058"/>
      <c r="M526" s="1058"/>
      <c r="N526" s="1058"/>
      <c r="O526" s="1058"/>
      <c r="P526" s="1058"/>
      <c r="Q526" s="1058"/>
      <c r="R526" s="1058"/>
      <c r="S526" s="1058"/>
      <c r="T526" s="1058"/>
      <c r="U526" s="1058"/>
      <c r="V526" s="1058"/>
      <c r="W526" s="1058"/>
      <c r="X526" s="1058"/>
      <c r="Y526" s="1058"/>
      <c r="Z526" s="1058"/>
      <c r="AA526" s="1058"/>
      <c r="AB526" s="1058"/>
      <c r="AC526" s="1058"/>
      <c r="AD526" s="1058"/>
      <c r="AE526" s="1058"/>
      <c r="AF526" s="1058"/>
      <c r="AG526" s="1058"/>
      <c r="AH526" s="1058"/>
      <c r="AI526" s="1058"/>
      <c r="AJ526" s="1058"/>
      <c r="AK526" s="1058"/>
      <c r="AL526" s="1058"/>
      <c r="AM526" s="1058"/>
      <c r="AN526" s="1058"/>
      <c r="AO526" s="1058"/>
      <c r="AP526" s="1058"/>
      <c r="AQ526" s="1058"/>
      <c r="AR526" s="1058"/>
      <c r="AS526" s="1058"/>
      <c r="AT526" s="1058"/>
      <c r="AU526" s="1058"/>
      <c r="AV526" s="1058"/>
      <c r="AW526" s="1058"/>
      <c r="AX526" s="1058"/>
      <c r="AY526" s="1058"/>
      <c r="AZ526" s="1058"/>
      <c r="BA526" s="1058"/>
      <c r="BB526" s="1058"/>
      <c r="BC526" s="1058"/>
      <c r="BD526" s="1058"/>
      <c r="BE526" s="1058"/>
      <c r="BF526" s="1058"/>
      <c r="BG526" s="1058"/>
      <c r="BH526" s="1058"/>
      <c r="BI526" s="1058"/>
      <c r="BJ526" s="1058"/>
      <c r="BK526" s="1058"/>
      <c r="BL526" s="1058"/>
      <c r="BM526" s="1058"/>
      <c r="BN526" s="1058"/>
      <c r="BO526" s="1058"/>
      <c r="BP526" s="1058"/>
      <c r="BQ526" s="1058"/>
      <c r="BR526" s="1058"/>
      <c r="BS526" s="1058"/>
      <c r="BT526" s="1058"/>
      <c r="BU526" s="1058"/>
      <c r="BV526" s="1058"/>
      <c r="BW526" s="1058"/>
      <c r="BX526" s="1058"/>
      <c r="BY526" s="1058"/>
      <c r="BZ526" s="1058"/>
      <c r="CA526" s="1058"/>
      <c r="CB526" s="1058"/>
      <c r="CC526" s="1058"/>
      <c r="CD526" s="1058"/>
      <c r="CE526" s="1058"/>
      <c r="CF526" s="1058"/>
      <c r="CG526" s="1058"/>
      <c r="CH526" s="1058"/>
      <c r="CI526" s="1058"/>
      <c r="CJ526" s="1058"/>
      <c r="CK526" s="1058"/>
      <c r="CL526" s="1058"/>
      <c r="CM526" s="1058"/>
      <c r="CN526" s="1058"/>
      <c r="CO526" s="1058"/>
      <c r="CP526" s="1058"/>
      <c r="CQ526" s="1058"/>
      <c r="CR526" s="1058"/>
      <c r="CS526" s="1058"/>
      <c r="CT526" s="1058"/>
      <c r="CU526" s="1058"/>
      <c r="CV526" s="1058"/>
      <c r="CW526" s="1058"/>
      <c r="CX526" s="1058"/>
      <c r="CY526" s="1058"/>
      <c r="CZ526" s="1058"/>
      <c r="DA526" s="1058"/>
      <c r="DB526" s="1058"/>
      <c r="DC526" s="1058"/>
      <c r="DD526" s="1058"/>
      <c r="DE526" s="1058"/>
      <c r="DF526" s="1058"/>
      <c r="DG526" s="1058"/>
      <c r="DH526" s="1058"/>
      <c r="DI526" s="1058"/>
      <c r="DJ526" s="1058"/>
      <c r="DK526" s="1058"/>
      <c r="DL526" s="1058"/>
      <c r="DM526" s="1058"/>
      <c r="DN526" s="1058"/>
      <c r="DO526" s="1058"/>
      <c r="DP526" s="1058"/>
      <c r="DQ526" s="1058"/>
      <c r="DR526" s="1058"/>
      <c r="DS526" s="1058"/>
      <c r="DT526" s="1058"/>
      <c r="DU526" s="1058"/>
      <c r="DV526" s="1058"/>
      <c r="DW526" s="1058"/>
      <c r="DX526" s="1058"/>
      <c r="DY526" s="1058"/>
      <c r="DZ526" s="1058"/>
      <c r="EA526" s="1058"/>
      <c r="EB526" s="1058"/>
      <c r="EC526" s="1058"/>
      <c r="ED526" s="1058"/>
      <c r="EE526" s="1058"/>
      <c r="EF526" s="1058"/>
      <c r="EG526" s="1058"/>
      <c r="EH526" s="1058"/>
      <c r="EI526" s="1058"/>
      <c r="EJ526" s="1058"/>
      <c r="EK526" s="1058"/>
      <c r="EL526" s="1058"/>
      <c r="EM526" s="1058"/>
      <c r="EN526" s="1058"/>
      <c r="EO526" s="1058"/>
      <c r="EP526" s="1058"/>
      <c r="EQ526" s="1058"/>
      <c r="ER526" s="1058"/>
      <c r="ES526" s="1058"/>
      <c r="ET526" s="1058"/>
      <c r="EU526" s="1058"/>
      <c r="EV526" s="1058"/>
      <c r="EW526" s="1058"/>
      <c r="EX526" s="1058"/>
      <c r="EY526" s="1058"/>
      <c r="EZ526" s="1058"/>
      <c r="FA526" s="1058"/>
      <c r="FB526" s="1058"/>
      <c r="FC526" s="1058"/>
      <c r="FD526" s="1058"/>
      <c r="FE526" s="1058"/>
      <c r="FF526" s="1058"/>
      <c r="FG526" s="1058"/>
      <c r="FH526" s="1058"/>
      <c r="FI526" s="1058"/>
      <c r="FJ526" s="1058"/>
      <c r="FK526" s="1058"/>
      <c r="FL526" s="1058"/>
      <c r="FM526" s="1058"/>
      <c r="FN526" s="1058"/>
      <c r="FO526" s="1058"/>
      <c r="FP526" s="1058"/>
      <c r="FQ526" s="1058"/>
      <c r="FR526" s="1058"/>
      <c r="FS526" s="1058"/>
      <c r="FT526" s="1058"/>
      <c r="FU526" s="1058"/>
      <c r="FV526" s="1058"/>
      <c r="FW526" s="1058"/>
      <c r="FX526" s="1058"/>
      <c r="FY526" s="1058"/>
      <c r="FZ526" s="1058"/>
      <c r="GA526" s="1058"/>
      <c r="GB526" s="1058"/>
      <c r="GC526" s="1058"/>
      <c r="GD526" s="1058"/>
      <c r="GE526" s="1058"/>
      <c r="GF526" s="1058"/>
      <c r="GG526" s="1058"/>
      <c r="GH526" s="1058"/>
      <c r="GI526" s="1058"/>
      <c r="GJ526" s="1058"/>
      <c r="GK526" s="1058"/>
      <c r="GL526" s="1058"/>
      <c r="GM526" s="1058"/>
      <c r="GN526" s="1058"/>
      <c r="GO526" s="1058"/>
      <c r="GP526" s="1058"/>
      <c r="GQ526" s="1058"/>
      <c r="GR526" s="1058"/>
      <c r="GS526" s="1058"/>
      <c r="GT526" s="1058"/>
      <c r="GU526" s="1058"/>
      <c r="GV526" s="1058"/>
      <c r="GW526" s="1058"/>
      <c r="GX526" s="1058"/>
      <c r="GY526" s="1058"/>
      <c r="GZ526" s="1058"/>
      <c r="HA526" s="1058"/>
      <c r="HB526" s="1058"/>
      <c r="HC526" s="1058"/>
      <c r="HD526" s="1058"/>
      <c r="HE526" s="1058"/>
      <c r="HF526" s="1058"/>
      <c r="HG526" s="1058"/>
      <c r="HH526" s="1058"/>
      <c r="HI526" s="1058"/>
      <c r="HJ526" s="1058"/>
      <c r="HK526" s="1058"/>
      <c r="HL526" s="1058"/>
      <c r="HM526" s="1058"/>
      <c r="HN526" s="1058"/>
      <c r="HO526" s="1058"/>
      <c r="HP526" s="1058"/>
      <c r="HQ526" s="1058"/>
      <c r="HR526" s="1058"/>
      <c r="HS526" s="1058"/>
      <c r="HT526" s="1058"/>
      <c r="HU526" s="1058"/>
      <c r="HV526" s="1058"/>
      <c r="HW526" s="1058"/>
      <c r="HX526" s="1058"/>
      <c r="HY526" s="1058"/>
      <c r="HZ526" s="1058"/>
      <c r="IA526" s="1058"/>
      <c r="IB526" s="1058"/>
      <c r="IC526" s="1058"/>
      <c r="ID526" s="1058"/>
      <c r="IE526" s="1058"/>
      <c r="IF526" s="1058"/>
      <c r="IG526" s="1058"/>
      <c r="IH526" s="1058"/>
      <c r="II526" s="1058"/>
      <c r="IJ526" s="1058"/>
      <c r="IK526" s="1058"/>
      <c r="IL526" s="1058"/>
      <c r="IM526" s="1058"/>
      <c r="IN526" s="1058"/>
      <c r="IO526" s="1058"/>
      <c r="IP526" s="1058"/>
      <c r="IQ526" s="1058"/>
      <c r="IR526" s="1058"/>
    </row>
    <row r="527" spans="1:252" ht="16.5">
      <c r="A527" s="1610" t="s">
        <v>1909</v>
      </c>
      <c r="B527" s="1611" t="s">
        <v>860</v>
      </c>
      <c r="F527" s="1515"/>
      <c r="G527" s="1058"/>
      <c r="H527" s="1058"/>
      <c r="I527" s="1058"/>
      <c r="J527" s="1058"/>
      <c r="K527" s="1058"/>
      <c r="L527" s="1058"/>
      <c r="M527" s="1058"/>
      <c r="N527" s="1058"/>
      <c r="O527" s="1058"/>
      <c r="P527" s="1058"/>
      <c r="Q527" s="1058"/>
      <c r="R527" s="1058"/>
      <c r="S527" s="1058"/>
      <c r="T527" s="1058"/>
      <c r="U527" s="1058"/>
      <c r="V527" s="1058"/>
      <c r="W527" s="1058"/>
      <c r="X527" s="1058"/>
      <c r="Y527" s="1058"/>
      <c r="Z527" s="1058"/>
      <c r="AA527" s="1058"/>
      <c r="AB527" s="1058"/>
      <c r="AC527" s="1058"/>
      <c r="AD527" s="1058"/>
      <c r="AE527" s="1058"/>
      <c r="AF527" s="1058"/>
      <c r="AG527" s="1058"/>
      <c r="AH527" s="1058"/>
      <c r="AI527" s="1058"/>
      <c r="AJ527" s="1058"/>
      <c r="AK527" s="1058"/>
      <c r="AL527" s="1058"/>
      <c r="AM527" s="1058"/>
      <c r="AN527" s="1058"/>
      <c r="AO527" s="1058"/>
      <c r="AP527" s="1058"/>
      <c r="AQ527" s="1058"/>
      <c r="AR527" s="1058"/>
      <c r="AS527" s="1058"/>
      <c r="AT527" s="1058"/>
      <c r="AU527" s="1058"/>
      <c r="AV527" s="1058"/>
      <c r="AW527" s="1058"/>
      <c r="AX527" s="1058"/>
      <c r="AY527" s="1058"/>
      <c r="AZ527" s="1058"/>
      <c r="BA527" s="1058"/>
      <c r="BB527" s="1058"/>
      <c r="BC527" s="1058"/>
      <c r="BD527" s="1058"/>
      <c r="BE527" s="1058"/>
      <c r="BF527" s="1058"/>
      <c r="BG527" s="1058"/>
      <c r="BH527" s="1058"/>
      <c r="BI527" s="1058"/>
      <c r="BJ527" s="1058"/>
      <c r="BK527" s="1058"/>
      <c r="BL527" s="1058"/>
      <c r="BM527" s="1058"/>
      <c r="BN527" s="1058"/>
      <c r="BO527" s="1058"/>
      <c r="BP527" s="1058"/>
      <c r="BQ527" s="1058"/>
      <c r="BR527" s="1058"/>
      <c r="BS527" s="1058"/>
      <c r="BT527" s="1058"/>
      <c r="BU527" s="1058"/>
      <c r="BV527" s="1058"/>
      <c r="BW527" s="1058"/>
      <c r="BX527" s="1058"/>
      <c r="BY527" s="1058"/>
      <c r="BZ527" s="1058"/>
      <c r="CA527" s="1058"/>
      <c r="CB527" s="1058"/>
      <c r="CC527" s="1058"/>
      <c r="CD527" s="1058"/>
      <c r="CE527" s="1058"/>
      <c r="CF527" s="1058"/>
      <c r="CG527" s="1058"/>
      <c r="CH527" s="1058"/>
      <c r="CI527" s="1058"/>
      <c r="CJ527" s="1058"/>
      <c r="CK527" s="1058"/>
      <c r="CL527" s="1058"/>
      <c r="CM527" s="1058"/>
      <c r="CN527" s="1058"/>
      <c r="CO527" s="1058"/>
      <c r="CP527" s="1058"/>
      <c r="CQ527" s="1058"/>
      <c r="CR527" s="1058"/>
      <c r="CS527" s="1058"/>
      <c r="CT527" s="1058"/>
      <c r="CU527" s="1058"/>
      <c r="CV527" s="1058"/>
      <c r="CW527" s="1058"/>
      <c r="CX527" s="1058"/>
      <c r="CY527" s="1058"/>
      <c r="CZ527" s="1058"/>
      <c r="DA527" s="1058"/>
      <c r="DB527" s="1058"/>
      <c r="DC527" s="1058"/>
      <c r="DD527" s="1058"/>
      <c r="DE527" s="1058"/>
      <c r="DF527" s="1058"/>
      <c r="DG527" s="1058"/>
      <c r="DH527" s="1058"/>
      <c r="DI527" s="1058"/>
      <c r="DJ527" s="1058"/>
      <c r="DK527" s="1058"/>
      <c r="DL527" s="1058"/>
      <c r="DM527" s="1058"/>
      <c r="DN527" s="1058"/>
      <c r="DO527" s="1058"/>
      <c r="DP527" s="1058"/>
      <c r="DQ527" s="1058"/>
      <c r="DR527" s="1058"/>
      <c r="DS527" s="1058"/>
      <c r="DT527" s="1058"/>
      <c r="DU527" s="1058"/>
      <c r="DV527" s="1058"/>
      <c r="DW527" s="1058"/>
      <c r="DX527" s="1058"/>
      <c r="DY527" s="1058"/>
      <c r="DZ527" s="1058"/>
      <c r="EA527" s="1058"/>
      <c r="EB527" s="1058"/>
      <c r="EC527" s="1058"/>
      <c r="ED527" s="1058"/>
      <c r="EE527" s="1058"/>
      <c r="EF527" s="1058"/>
      <c r="EG527" s="1058"/>
      <c r="EH527" s="1058"/>
      <c r="EI527" s="1058"/>
      <c r="EJ527" s="1058"/>
      <c r="EK527" s="1058"/>
      <c r="EL527" s="1058"/>
      <c r="EM527" s="1058"/>
      <c r="EN527" s="1058"/>
      <c r="EO527" s="1058"/>
      <c r="EP527" s="1058"/>
      <c r="EQ527" s="1058"/>
      <c r="ER527" s="1058"/>
      <c r="ES527" s="1058"/>
      <c r="ET527" s="1058"/>
      <c r="EU527" s="1058"/>
      <c r="EV527" s="1058"/>
      <c r="EW527" s="1058"/>
      <c r="EX527" s="1058"/>
      <c r="EY527" s="1058"/>
      <c r="EZ527" s="1058"/>
      <c r="FA527" s="1058"/>
      <c r="FB527" s="1058"/>
      <c r="FC527" s="1058"/>
      <c r="FD527" s="1058"/>
      <c r="FE527" s="1058"/>
      <c r="FF527" s="1058"/>
      <c r="FG527" s="1058"/>
      <c r="FH527" s="1058"/>
      <c r="FI527" s="1058"/>
      <c r="FJ527" s="1058"/>
      <c r="FK527" s="1058"/>
      <c r="FL527" s="1058"/>
      <c r="FM527" s="1058"/>
      <c r="FN527" s="1058"/>
      <c r="FO527" s="1058"/>
      <c r="FP527" s="1058"/>
      <c r="FQ527" s="1058"/>
      <c r="FR527" s="1058"/>
      <c r="FS527" s="1058"/>
      <c r="FT527" s="1058"/>
      <c r="FU527" s="1058"/>
      <c r="FV527" s="1058"/>
      <c r="FW527" s="1058"/>
      <c r="FX527" s="1058"/>
      <c r="FY527" s="1058"/>
      <c r="FZ527" s="1058"/>
      <c r="GA527" s="1058"/>
      <c r="GB527" s="1058"/>
      <c r="GC527" s="1058"/>
      <c r="GD527" s="1058"/>
      <c r="GE527" s="1058"/>
      <c r="GF527" s="1058"/>
      <c r="GG527" s="1058"/>
      <c r="GH527" s="1058"/>
      <c r="GI527" s="1058"/>
      <c r="GJ527" s="1058"/>
      <c r="GK527" s="1058"/>
      <c r="GL527" s="1058"/>
      <c r="GM527" s="1058"/>
      <c r="GN527" s="1058"/>
      <c r="GO527" s="1058"/>
      <c r="GP527" s="1058"/>
      <c r="GQ527" s="1058"/>
      <c r="GR527" s="1058"/>
      <c r="GS527" s="1058"/>
      <c r="GT527" s="1058"/>
      <c r="GU527" s="1058"/>
      <c r="GV527" s="1058"/>
      <c r="GW527" s="1058"/>
      <c r="GX527" s="1058"/>
      <c r="GY527" s="1058"/>
      <c r="GZ527" s="1058"/>
      <c r="HA527" s="1058"/>
      <c r="HB527" s="1058"/>
      <c r="HC527" s="1058"/>
      <c r="HD527" s="1058"/>
      <c r="HE527" s="1058"/>
      <c r="HF527" s="1058"/>
      <c r="HG527" s="1058"/>
      <c r="HH527" s="1058"/>
      <c r="HI527" s="1058"/>
      <c r="HJ527" s="1058"/>
      <c r="HK527" s="1058"/>
      <c r="HL527" s="1058"/>
      <c r="HM527" s="1058"/>
      <c r="HN527" s="1058"/>
      <c r="HO527" s="1058"/>
      <c r="HP527" s="1058"/>
      <c r="HQ527" s="1058"/>
      <c r="HR527" s="1058"/>
      <c r="HS527" s="1058"/>
      <c r="HT527" s="1058"/>
      <c r="HU527" s="1058"/>
      <c r="HV527" s="1058"/>
      <c r="HW527" s="1058"/>
      <c r="HX527" s="1058"/>
      <c r="HY527" s="1058"/>
      <c r="HZ527" s="1058"/>
      <c r="IA527" s="1058"/>
      <c r="IB527" s="1058"/>
      <c r="IC527" s="1058"/>
      <c r="ID527" s="1058"/>
      <c r="IE527" s="1058"/>
      <c r="IF527" s="1058"/>
      <c r="IG527" s="1058"/>
      <c r="IH527" s="1058"/>
      <c r="II527" s="1058"/>
      <c r="IJ527" s="1058"/>
      <c r="IK527" s="1058"/>
      <c r="IL527" s="1058"/>
      <c r="IM527" s="1058"/>
      <c r="IN527" s="1058"/>
      <c r="IO527" s="1058"/>
      <c r="IP527" s="1058"/>
      <c r="IQ527" s="1058"/>
      <c r="IR527" s="1058"/>
    </row>
    <row r="528" spans="1:252">
      <c r="A528" s="1495"/>
      <c r="B528" s="1496"/>
      <c r="C528" s="1497"/>
      <c r="D528" s="1498"/>
      <c r="E528" s="1646"/>
      <c r="F528" s="1515"/>
      <c r="G528" s="1058"/>
      <c r="H528" s="1058"/>
      <c r="I528" s="1058"/>
      <c r="J528" s="1058"/>
      <c r="K528" s="1058"/>
      <c r="L528" s="1058"/>
      <c r="M528" s="1058"/>
      <c r="N528" s="1058"/>
      <c r="O528" s="1058"/>
      <c r="P528" s="1058"/>
      <c r="Q528" s="1058"/>
      <c r="R528" s="1058"/>
      <c r="S528" s="1058"/>
      <c r="T528" s="1058"/>
      <c r="U528" s="1058"/>
      <c r="V528" s="1058"/>
      <c r="W528" s="1058"/>
      <c r="X528" s="1058"/>
      <c r="Y528" s="1058"/>
      <c r="Z528" s="1058"/>
      <c r="AA528" s="1058"/>
      <c r="AB528" s="1058"/>
      <c r="AC528" s="1058"/>
      <c r="AD528" s="1058"/>
      <c r="AE528" s="1058"/>
      <c r="AF528" s="1058"/>
      <c r="AG528" s="1058"/>
      <c r="AH528" s="1058"/>
      <c r="AI528" s="1058"/>
      <c r="AJ528" s="1058"/>
      <c r="AK528" s="1058"/>
      <c r="AL528" s="1058"/>
      <c r="AM528" s="1058"/>
      <c r="AN528" s="1058"/>
      <c r="AO528" s="1058"/>
      <c r="AP528" s="1058"/>
      <c r="AQ528" s="1058"/>
      <c r="AR528" s="1058"/>
      <c r="AS528" s="1058"/>
      <c r="AT528" s="1058"/>
      <c r="AU528" s="1058"/>
      <c r="AV528" s="1058"/>
      <c r="AW528" s="1058"/>
      <c r="AX528" s="1058"/>
      <c r="AY528" s="1058"/>
      <c r="AZ528" s="1058"/>
      <c r="BA528" s="1058"/>
      <c r="BB528" s="1058"/>
      <c r="BC528" s="1058"/>
      <c r="BD528" s="1058"/>
      <c r="BE528" s="1058"/>
      <c r="BF528" s="1058"/>
      <c r="BG528" s="1058"/>
      <c r="BH528" s="1058"/>
      <c r="BI528" s="1058"/>
      <c r="BJ528" s="1058"/>
      <c r="BK528" s="1058"/>
      <c r="BL528" s="1058"/>
      <c r="BM528" s="1058"/>
      <c r="BN528" s="1058"/>
      <c r="BO528" s="1058"/>
      <c r="BP528" s="1058"/>
      <c r="BQ528" s="1058"/>
      <c r="BR528" s="1058"/>
      <c r="BS528" s="1058"/>
      <c r="BT528" s="1058"/>
      <c r="BU528" s="1058"/>
      <c r="BV528" s="1058"/>
      <c r="BW528" s="1058"/>
      <c r="BX528" s="1058"/>
      <c r="BY528" s="1058"/>
      <c r="BZ528" s="1058"/>
      <c r="CA528" s="1058"/>
      <c r="CB528" s="1058"/>
      <c r="CC528" s="1058"/>
      <c r="CD528" s="1058"/>
      <c r="CE528" s="1058"/>
      <c r="CF528" s="1058"/>
      <c r="CG528" s="1058"/>
      <c r="CH528" s="1058"/>
      <c r="CI528" s="1058"/>
      <c r="CJ528" s="1058"/>
      <c r="CK528" s="1058"/>
      <c r="CL528" s="1058"/>
      <c r="CM528" s="1058"/>
      <c r="CN528" s="1058"/>
      <c r="CO528" s="1058"/>
      <c r="CP528" s="1058"/>
      <c r="CQ528" s="1058"/>
      <c r="CR528" s="1058"/>
      <c r="CS528" s="1058"/>
      <c r="CT528" s="1058"/>
      <c r="CU528" s="1058"/>
      <c r="CV528" s="1058"/>
      <c r="CW528" s="1058"/>
      <c r="CX528" s="1058"/>
      <c r="CY528" s="1058"/>
      <c r="CZ528" s="1058"/>
      <c r="DA528" s="1058"/>
      <c r="DB528" s="1058"/>
      <c r="DC528" s="1058"/>
      <c r="DD528" s="1058"/>
      <c r="DE528" s="1058"/>
      <c r="DF528" s="1058"/>
      <c r="DG528" s="1058"/>
      <c r="DH528" s="1058"/>
      <c r="DI528" s="1058"/>
      <c r="DJ528" s="1058"/>
      <c r="DK528" s="1058"/>
      <c r="DL528" s="1058"/>
      <c r="DM528" s="1058"/>
      <c r="DN528" s="1058"/>
      <c r="DO528" s="1058"/>
      <c r="DP528" s="1058"/>
      <c r="DQ528" s="1058"/>
      <c r="DR528" s="1058"/>
      <c r="DS528" s="1058"/>
      <c r="DT528" s="1058"/>
      <c r="DU528" s="1058"/>
      <c r="DV528" s="1058"/>
      <c r="DW528" s="1058"/>
      <c r="DX528" s="1058"/>
      <c r="DY528" s="1058"/>
      <c r="DZ528" s="1058"/>
      <c r="EA528" s="1058"/>
      <c r="EB528" s="1058"/>
      <c r="EC528" s="1058"/>
      <c r="ED528" s="1058"/>
      <c r="EE528" s="1058"/>
      <c r="EF528" s="1058"/>
      <c r="EG528" s="1058"/>
      <c r="EH528" s="1058"/>
      <c r="EI528" s="1058"/>
      <c r="EJ528" s="1058"/>
      <c r="EK528" s="1058"/>
      <c r="EL528" s="1058"/>
      <c r="EM528" s="1058"/>
      <c r="EN528" s="1058"/>
      <c r="EO528" s="1058"/>
      <c r="EP528" s="1058"/>
      <c r="EQ528" s="1058"/>
      <c r="ER528" s="1058"/>
      <c r="ES528" s="1058"/>
      <c r="ET528" s="1058"/>
      <c r="EU528" s="1058"/>
      <c r="EV528" s="1058"/>
      <c r="EW528" s="1058"/>
      <c r="EX528" s="1058"/>
      <c r="EY528" s="1058"/>
      <c r="EZ528" s="1058"/>
      <c r="FA528" s="1058"/>
      <c r="FB528" s="1058"/>
      <c r="FC528" s="1058"/>
      <c r="FD528" s="1058"/>
      <c r="FE528" s="1058"/>
      <c r="FF528" s="1058"/>
      <c r="FG528" s="1058"/>
      <c r="FH528" s="1058"/>
      <c r="FI528" s="1058"/>
      <c r="FJ528" s="1058"/>
      <c r="FK528" s="1058"/>
      <c r="FL528" s="1058"/>
      <c r="FM528" s="1058"/>
      <c r="FN528" s="1058"/>
      <c r="FO528" s="1058"/>
      <c r="FP528" s="1058"/>
      <c r="FQ528" s="1058"/>
      <c r="FR528" s="1058"/>
      <c r="FS528" s="1058"/>
      <c r="FT528" s="1058"/>
      <c r="FU528" s="1058"/>
      <c r="FV528" s="1058"/>
      <c r="FW528" s="1058"/>
      <c r="FX528" s="1058"/>
      <c r="FY528" s="1058"/>
      <c r="FZ528" s="1058"/>
      <c r="GA528" s="1058"/>
      <c r="GB528" s="1058"/>
      <c r="GC528" s="1058"/>
      <c r="GD528" s="1058"/>
      <c r="GE528" s="1058"/>
      <c r="GF528" s="1058"/>
      <c r="GG528" s="1058"/>
      <c r="GH528" s="1058"/>
      <c r="GI528" s="1058"/>
      <c r="GJ528" s="1058"/>
      <c r="GK528" s="1058"/>
      <c r="GL528" s="1058"/>
      <c r="GM528" s="1058"/>
      <c r="GN528" s="1058"/>
      <c r="GO528" s="1058"/>
      <c r="GP528" s="1058"/>
      <c r="GQ528" s="1058"/>
      <c r="GR528" s="1058"/>
      <c r="GS528" s="1058"/>
      <c r="GT528" s="1058"/>
      <c r="GU528" s="1058"/>
      <c r="GV528" s="1058"/>
      <c r="GW528" s="1058"/>
      <c r="GX528" s="1058"/>
      <c r="GY528" s="1058"/>
      <c r="GZ528" s="1058"/>
      <c r="HA528" s="1058"/>
      <c r="HB528" s="1058"/>
      <c r="HC528" s="1058"/>
      <c r="HD528" s="1058"/>
      <c r="HE528" s="1058"/>
      <c r="HF528" s="1058"/>
      <c r="HG528" s="1058"/>
      <c r="HH528" s="1058"/>
      <c r="HI528" s="1058"/>
      <c r="HJ528" s="1058"/>
      <c r="HK528" s="1058"/>
      <c r="HL528" s="1058"/>
      <c r="HM528" s="1058"/>
      <c r="HN528" s="1058"/>
      <c r="HO528" s="1058"/>
      <c r="HP528" s="1058"/>
      <c r="HQ528" s="1058"/>
      <c r="HR528" s="1058"/>
      <c r="HS528" s="1058"/>
      <c r="HT528" s="1058"/>
      <c r="HU528" s="1058"/>
      <c r="HV528" s="1058"/>
      <c r="HW528" s="1058"/>
      <c r="HX528" s="1058"/>
      <c r="HY528" s="1058"/>
      <c r="HZ528" s="1058"/>
      <c r="IA528" s="1058"/>
      <c r="IB528" s="1058"/>
      <c r="IC528" s="1058"/>
      <c r="ID528" s="1058"/>
      <c r="IE528" s="1058"/>
      <c r="IF528" s="1058"/>
      <c r="IG528" s="1058"/>
      <c r="IH528" s="1058"/>
      <c r="II528" s="1058"/>
      <c r="IJ528" s="1058"/>
      <c r="IK528" s="1058"/>
      <c r="IL528" s="1058"/>
      <c r="IM528" s="1058"/>
      <c r="IN528" s="1058"/>
      <c r="IO528" s="1058"/>
      <c r="IP528" s="1058"/>
      <c r="IQ528" s="1058"/>
      <c r="IR528" s="1058"/>
    </row>
    <row r="529" spans="1:252" ht="63.75">
      <c r="A529" s="1213" t="s">
        <v>11</v>
      </c>
      <c r="B529" s="1165" t="s">
        <v>859</v>
      </c>
      <c r="C529" s="1165"/>
      <c r="D529" s="1503" t="s">
        <v>856</v>
      </c>
      <c r="E529" s="1709">
        <v>1</v>
      </c>
      <c r="F529" s="784"/>
      <c r="G529" s="1293">
        <f>E529*F529</f>
        <v>0</v>
      </c>
      <c r="H529" s="1058"/>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c r="AF529" s="1058"/>
      <c r="AG529" s="1058"/>
      <c r="AH529" s="1058"/>
      <c r="AI529" s="1058"/>
      <c r="AJ529" s="1058"/>
      <c r="AK529" s="1058"/>
      <c r="AL529" s="1058"/>
      <c r="AM529" s="1058"/>
      <c r="AN529" s="1058"/>
      <c r="AO529" s="1058"/>
      <c r="AP529" s="1058"/>
      <c r="AQ529" s="1058"/>
      <c r="AR529" s="1058"/>
      <c r="AS529" s="1058"/>
      <c r="AT529" s="1058"/>
      <c r="AU529" s="1058"/>
      <c r="AV529" s="1058"/>
      <c r="AW529" s="1058"/>
      <c r="AX529" s="1058"/>
      <c r="AY529" s="1058"/>
      <c r="AZ529" s="1058"/>
      <c r="BA529" s="1058"/>
      <c r="BB529" s="1058"/>
      <c r="BC529" s="1058"/>
      <c r="BD529" s="1058"/>
      <c r="BE529" s="1058"/>
      <c r="BF529" s="1058"/>
      <c r="BG529" s="1058"/>
      <c r="BH529" s="1058"/>
      <c r="BI529" s="1058"/>
      <c r="BJ529" s="1058"/>
      <c r="BK529" s="1058"/>
      <c r="BL529" s="1058"/>
      <c r="BM529" s="1058"/>
      <c r="BN529" s="1058"/>
      <c r="BO529" s="1058"/>
      <c r="BP529" s="1058"/>
      <c r="BQ529" s="1058"/>
      <c r="BR529" s="1058"/>
      <c r="BS529" s="1058"/>
      <c r="BT529" s="1058"/>
      <c r="BU529" s="1058"/>
      <c r="BV529" s="1058"/>
      <c r="BW529" s="1058"/>
      <c r="BX529" s="1058"/>
      <c r="BY529" s="1058"/>
      <c r="BZ529" s="1058"/>
      <c r="CA529" s="1058"/>
      <c r="CB529" s="1058"/>
      <c r="CC529" s="1058"/>
      <c r="CD529" s="1058"/>
      <c r="CE529" s="1058"/>
      <c r="CF529" s="1058"/>
      <c r="CG529" s="1058"/>
      <c r="CH529" s="1058"/>
      <c r="CI529" s="1058"/>
      <c r="CJ529" s="1058"/>
      <c r="CK529" s="1058"/>
      <c r="CL529" s="1058"/>
      <c r="CM529" s="1058"/>
      <c r="CN529" s="1058"/>
      <c r="CO529" s="1058"/>
      <c r="CP529" s="1058"/>
      <c r="CQ529" s="1058"/>
      <c r="CR529" s="1058"/>
      <c r="CS529" s="1058"/>
      <c r="CT529" s="1058"/>
      <c r="CU529" s="1058"/>
      <c r="CV529" s="1058"/>
      <c r="CW529" s="1058"/>
      <c r="CX529" s="1058"/>
      <c r="CY529" s="1058"/>
      <c r="CZ529" s="1058"/>
      <c r="DA529" s="1058"/>
      <c r="DB529" s="1058"/>
      <c r="DC529" s="1058"/>
      <c r="DD529" s="1058"/>
      <c r="DE529" s="1058"/>
      <c r="DF529" s="1058"/>
      <c r="DG529" s="1058"/>
      <c r="DH529" s="1058"/>
      <c r="DI529" s="1058"/>
      <c r="DJ529" s="1058"/>
      <c r="DK529" s="1058"/>
      <c r="DL529" s="1058"/>
      <c r="DM529" s="1058"/>
      <c r="DN529" s="1058"/>
      <c r="DO529" s="1058"/>
      <c r="DP529" s="1058"/>
      <c r="DQ529" s="1058"/>
      <c r="DR529" s="1058"/>
      <c r="DS529" s="1058"/>
      <c r="DT529" s="1058"/>
      <c r="DU529" s="1058"/>
      <c r="DV529" s="1058"/>
      <c r="DW529" s="1058"/>
      <c r="DX529" s="1058"/>
      <c r="DY529" s="1058"/>
      <c r="DZ529" s="1058"/>
      <c r="EA529" s="1058"/>
      <c r="EB529" s="1058"/>
      <c r="EC529" s="1058"/>
      <c r="ED529" s="1058"/>
      <c r="EE529" s="1058"/>
      <c r="EF529" s="1058"/>
      <c r="EG529" s="1058"/>
      <c r="EH529" s="1058"/>
      <c r="EI529" s="1058"/>
      <c r="EJ529" s="1058"/>
      <c r="EK529" s="1058"/>
      <c r="EL529" s="1058"/>
      <c r="EM529" s="1058"/>
      <c r="EN529" s="1058"/>
      <c r="EO529" s="1058"/>
      <c r="EP529" s="1058"/>
      <c r="EQ529" s="1058"/>
      <c r="ER529" s="1058"/>
      <c r="ES529" s="1058"/>
      <c r="ET529" s="1058"/>
      <c r="EU529" s="1058"/>
      <c r="EV529" s="1058"/>
      <c r="EW529" s="1058"/>
      <c r="EX529" s="1058"/>
      <c r="EY529" s="1058"/>
      <c r="EZ529" s="1058"/>
      <c r="FA529" s="1058"/>
      <c r="FB529" s="1058"/>
      <c r="FC529" s="1058"/>
      <c r="FD529" s="1058"/>
      <c r="FE529" s="1058"/>
      <c r="FF529" s="1058"/>
      <c r="FG529" s="1058"/>
      <c r="FH529" s="1058"/>
      <c r="FI529" s="1058"/>
      <c r="FJ529" s="1058"/>
      <c r="FK529" s="1058"/>
      <c r="FL529" s="1058"/>
      <c r="FM529" s="1058"/>
      <c r="FN529" s="1058"/>
      <c r="FO529" s="1058"/>
      <c r="FP529" s="1058"/>
      <c r="FQ529" s="1058"/>
      <c r="FR529" s="1058"/>
      <c r="FS529" s="1058"/>
      <c r="FT529" s="1058"/>
      <c r="FU529" s="1058"/>
      <c r="FV529" s="1058"/>
      <c r="FW529" s="1058"/>
      <c r="FX529" s="1058"/>
      <c r="FY529" s="1058"/>
      <c r="FZ529" s="1058"/>
      <c r="GA529" s="1058"/>
      <c r="GB529" s="1058"/>
      <c r="GC529" s="1058"/>
      <c r="GD529" s="1058"/>
      <c r="GE529" s="1058"/>
      <c r="GF529" s="1058"/>
      <c r="GG529" s="1058"/>
      <c r="GH529" s="1058"/>
      <c r="GI529" s="1058"/>
      <c r="GJ529" s="1058"/>
      <c r="GK529" s="1058"/>
      <c r="GL529" s="1058"/>
      <c r="GM529" s="1058"/>
      <c r="GN529" s="1058"/>
      <c r="GO529" s="1058"/>
      <c r="GP529" s="1058"/>
      <c r="GQ529" s="1058"/>
      <c r="GR529" s="1058"/>
      <c r="GS529" s="1058"/>
      <c r="GT529" s="1058"/>
      <c r="GU529" s="1058"/>
      <c r="GV529" s="1058"/>
      <c r="GW529" s="1058"/>
      <c r="GX529" s="1058"/>
      <c r="GY529" s="1058"/>
      <c r="GZ529" s="1058"/>
      <c r="HA529" s="1058"/>
      <c r="HB529" s="1058"/>
      <c r="HC529" s="1058"/>
      <c r="HD529" s="1058"/>
      <c r="HE529" s="1058"/>
      <c r="HF529" s="1058"/>
      <c r="HG529" s="1058"/>
      <c r="HH529" s="1058"/>
      <c r="HI529" s="1058"/>
      <c r="HJ529" s="1058"/>
      <c r="HK529" s="1058"/>
      <c r="HL529" s="1058"/>
      <c r="HM529" s="1058"/>
      <c r="HN529" s="1058"/>
      <c r="HO529" s="1058"/>
      <c r="HP529" s="1058"/>
      <c r="HQ529" s="1058"/>
      <c r="HR529" s="1058"/>
      <c r="HS529" s="1058"/>
      <c r="HT529" s="1058"/>
      <c r="HU529" s="1058"/>
      <c r="HV529" s="1058"/>
      <c r="HW529" s="1058"/>
      <c r="HX529" s="1058"/>
      <c r="HY529" s="1058"/>
      <c r="HZ529" s="1058"/>
      <c r="IA529" s="1058"/>
      <c r="IB529" s="1058"/>
      <c r="IC529" s="1058"/>
      <c r="ID529" s="1058"/>
      <c r="IE529" s="1058"/>
      <c r="IF529" s="1058"/>
      <c r="IG529" s="1058"/>
      <c r="IH529" s="1058"/>
      <c r="II529" s="1058"/>
      <c r="IJ529" s="1058"/>
      <c r="IK529" s="1058"/>
      <c r="IL529" s="1058"/>
      <c r="IM529" s="1058"/>
      <c r="IN529" s="1058"/>
      <c r="IO529" s="1058"/>
      <c r="IP529" s="1058"/>
      <c r="IQ529" s="1058"/>
      <c r="IR529" s="1058"/>
    </row>
    <row r="530" spans="1:252" ht="38.25">
      <c r="A530" s="1502"/>
      <c r="B530" s="1165" t="s">
        <v>858</v>
      </c>
      <c r="C530" s="1165"/>
      <c r="D530" s="1503"/>
      <c r="E530" s="1709"/>
      <c r="F530" s="1521"/>
      <c r="G530" s="1294"/>
      <c r="H530" s="1058"/>
      <c r="I530" s="1058"/>
      <c r="J530" s="1058"/>
      <c r="K530" s="1058"/>
      <c r="L530" s="1058"/>
      <c r="M530" s="1058"/>
      <c r="N530" s="1058"/>
      <c r="O530" s="1058"/>
      <c r="P530" s="1058"/>
      <c r="Q530" s="1058"/>
      <c r="R530" s="1058"/>
      <c r="S530" s="1058"/>
      <c r="T530" s="1058"/>
      <c r="U530" s="1058"/>
      <c r="V530" s="1058"/>
      <c r="W530" s="1058"/>
      <c r="X530" s="1058"/>
      <c r="Y530" s="1058"/>
      <c r="Z530" s="1058"/>
      <c r="AA530" s="1058"/>
      <c r="AB530" s="1058"/>
      <c r="AC530" s="1058"/>
      <c r="AD530" s="1058"/>
      <c r="AE530" s="1058"/>
      <c r="AF530" s="1058"/>
      <c r="AG530" s="1058"/>
      <c r="AH530" s="1058"/>
      <c r="AI530" s="1058"/>
      <c r="AJ530" s="1058"/>
      <c r="AK530" s="1058"/>
      <c r="AL530" s="1058"/>
      <c r="AM530" s="1058"/>
      <c r="AN530" s="1058"/>
      <c r="AO530" s="1058"/>
      <c r="AP530" s="1058"/>
      <c r="AQ530" s="1058"/>
      <c r="AR530" s="1058"/>
      <c r="AS530" s="1058"/>
      <c r="AT530" s="1058"/>
      <c r="AU530" s="1058"/>
      <c r="AV530" s="1058"/>
      <c r="AW530" s="1058"/>
      <c r="AX530" s="1058"/>
      <c r="AY530" s="1058"/>
      <c r="AZ530" s="1058"/>
      <c r="BA530" s="1058"/>
      <c r="BB530" s="1058"/>
      <c r="BC530" s="1058"/>
      <c r="BD530" s="1058"/>
      <c r="BE530" s="1058"/>
      <c r="BF530" s="1058"/>
      <c r="BG530" s="1058"/>
      <c r="BH530" s="1058"/>
      <c r="BI530" s="1058"/>
      <c r="BJ530" s="1058"/>
      <c r="BK530" s="1058"/>
      <c r="BL530" s="1058"/>
      <c r="BM530" s="1058"/>
      <c r="BN530" s="1058"/>
      <c r="BO530" s="1058"/>
      <c r="BP530" s="1058"/>
      <c r="BQ530" s="1058"/>
      <c r="BR530" s="1058"/>
      <c r="BS530" s="1058"/>
      <c r="BT530" s="1058"/>
      <c r="BU530" s="1058"/>
      <c r="BV530" s="1058"/>
      <c r="BW530" s="1058"/>
      <c r="BX530" s="1058"/>
      <c r="BY530" s="1058"/>
      <c r="BZ530" s="1058"/>
      <c r="CA530" s="1058"/>
      <c r="CB530" s="1058"/>
      <c r="CC530" s="1058"/>
      <c r="CD530" s="1058"/>
      <c r="CE530" s="1058"/>
      <c r="CF530" s="1058"/>
      <c r="CG530" s="1058"/>
      <c r="CH530" s="1058"/>
      <c r="CI530" s="1058"/>
      <c r="CJ530" s="1058"/>
      <c r="CK530" s="1058"/>
      <c r="CL530" s="1058"/>
      <c r="CM530" s="1058"/>
      <c r="CN530" s="1058"/>
      <c r="CO530" s="1058"/>
      <c r="CP530" s="1058"/>
      <c r="CQ530" s="1058"/>
      <c r="CR530" s="1058"/>
      <c r="CS530" s="1058"/>
      <c r="CT530" s="1058"/>
      <c r="CU530" s="1058"/>
      <c r="CV530" s="1058"/>
      <c r="CW530" s="1058"/>
      <c r="CX530" s="1058"/>
      <c r="CY530" s="1058"/>
      <c r="CZ530" s="1058"/>
      <c r="DA530" s="1058"/>
      <c r="DB530" s="1058"/>
      <c r="DC530" s="1058"/>
      <c r="DD530" s="1058"/>
      <c r="DE530" s="1058"/>
      <c r="DF530" s="1058"/>
      <c r="DG530" s="1058"/>
      <c r="DH530" s="1058"/>
      <c r="DI530" s="1058"/>
      <c r="DJ530" s="1058"/>
      <c r="DK530" s="1058"/>
      <c r="DL530" s="1058"/>
      <c r="DM530" s="1058"/>
      <c r="DN530" s="1058"/>
      <c r="DO530" s="1058"/>
      <c r="DP530" s="1058"/>
      <c r="DQ530" s="1058"/>
      <c r="DR530" s="1058"/>
      <c r="DS530" s="1058"/>
      <c r="DT530" s="1058"/>
      <c r="DU530" s="1058"/>
      <c r="DV530" s="1058"/>
      <c r="DW530" s="1058"/>
      <c r="DX530" s="1058"/>
      <c r="DY530" s="1058"/>
      <c r="DZ530" s="1058"/>
      <c r="EA530" s="1058"/>
      <c r="EB530" s="1058"/>
      <c r="EC530" s="1058"/>
      <c r="ED530" s="1058"/>
      <c r="EE530" s="1058"/>
      <c r="EF530" s="1058"/>
      <c r="EG530" s="1058"/>
      <c r="EH530" s="1058"/>
      <c r="EI530" s="1058"/>
      <c r="EJ530" s="1058"/>
      <c r="EK530" s="1058"/>
      <c r="EL530" s="1058"/>
      <c r="EM530" s="1058"/>
      <c r="EN530" s="1058"/>
      <c r="EO530" s="1058"/>
      <c r="EP530" s="1058"/>
      <c r="EQ530" s="1058"/>
      <c r="ER530" s="1058"/>
      <c r="ES530" s="1058"/>
      <c r="ET530" s="1058"/>
      <c r="EU530" s="1058"/>
      <c r="EV530" s="1058"/>
      <c r="EW530" s="1058"/>
      <c r="EX530" s="1058"/>
      <c r="EY530" s="1058"/>
      <c r="EZ530" s="1058"/>
      <c r="FA530" s="1058"/>
      <c r="FB530" s="1058"/>
      <c r="FC530" s="1058"/>
      <c r="FD530" s="1058"/>
      <c r="FE530" s="1058"/>
      <c r="FF530" s="1058"/>
      <c r="FG530" s="1058"/>
      <c r="FH530" s="1058"/>
      <c r="FI530" s="1058"/>
      <c r="FJ530" s="1058"/>
      <c r="FK530" s="1058"/>
      <c r="FL530" s="1058"/>
      <c r="FM530" s="1058"/>
      <c r="FN530" s="1058"/>
      <c r="FO530" s="1058"/>
      <c r="FP530" s="1058"/>
      <c r="FQ530" s="1058"/>
      <c r="FR530" s="1058"/>
      <c r="FS530" s="1058"/>
      <c r="FT530" s="1058"/>
      <c r="FU530" s="1058"/>
      <c r="FV530" s="1058"/>
      <c r="FW530" s="1058"/>
      <c r="FX530" s="1058"/>
      <c r="FY530" s="1058"/>
      <c r="FZ530" s="1058"/>
      <c r="GA530" s="1058"/>
      <c r="GB530" s="1058"/>
      <c r="GC530" s="1058"/>
      <c r="GD530" s="1058"/>
      <c r="GE530" s="1058"/>
      <c r="GF530" s="1058"/>
      <c r="GG530" s="1058"/>
      <c r="GH530" s="1058"/>
      <c r="GI530" s="1058"/>
      <c r="GJ530" s="1058"/>
      <c r="GK530" s="1058"/>
      <c r="GL530" s="1058"/>
      <c r="GM530" s="1058"/>
      <c r="GN530" s="1058"/>
      <c r="GO530" s="1058"/>
      <c r="GP530" s="1058"/>
      <c r="GQ530" s="1058"/>
      <c r="GR530" s="1058"/>
      <c r="GS530" s="1058"/>
      <c r="GT530" s="1058"/>
      <c r="GU530" s="1058"/>
      <c r="GV530" s="1058"/>
      <c r="GW530" s="1058"/>
      <c r="GX530" s="1058"/>
      <c r="GY530" s="1058"/>
      <c r="GZ530" s="1058"/>
      <c r="HA530" s="1058"/>
      <c r="HB530" s="1058"/>
      <c r="HC530" s="1058"/>
      <c r="HD530" s="1058"/>
      <c r="HE530" s="1058"/>
      <c r="HF530" s="1058"/>
      <c r="HG530" s="1058"/>
      <c r="HH530" s="1058"/>
      <c r="HI530" s="1058"/>
      <c r="HJ530" s="1058"/>
      <c r="HK530" s="1058"/>
      <c r="HL530" s="1058"/>
      <c r="HM530" s="1058"/>
      <c r="HN530" s="1058"/>
      <c r="HO530" s="1058"/>
      <c r="HP530" s="1058"/>
      <c r="HQ530" s="1058"/>
      <c r="HR530" s="1058"/>
      <c r="HS530" s="1058"/>
      <c r="HT530" s="1058"/>
      <c r="HU530" s="1058"/>
      <c r="HV530" s="1058"/>
      <c r="HW530" s="1058"/>
      <c r="HX530" s="1058"/>
      <c r="HY530" s="1058"/>
      <c r="HZ530" s="1058"/>
      <c r="IA530" s="1058"/>
      <c r="IB530" s="1058"/>
      <c r="IC530" s="1058"/>
      <c r="ID530" s="1058"/>
      <c r="IE530" s="1058"/>
      <c r="IF530" s="1058"/>
      <c r="IG530" s="1058"/>
      <c r="IH530" s="1058"/>
      <c r="II530" s="1058"/>
      <c r="IJ530" s="1058"/>
      <c r="IK530" s="1058"/>
      <c r="IL530" s="1058"/>
      <c r="IM530" s="1058"/>
      <c r="IN530" s="1058"/>
      <c r="IO530" s="1058"/>
      <c r="IP530" s="1058"/>
      <c r="IQ530" s="1058"/>
      <c r="IR530" s="1058"/>
    </row>
    <row r="531" spans="1:252" ht="25.5">
      <c r="A531" s="1502"/>
      <c r="B531" s="1165" t="s">
        <v>857</v>
      </c>
      <c r="C531" s="1165"/>
      <c r="D531" s="1503"/>
      <c r="E531" s="1709"/>
      <c r="F531" s="1521"/>
      <c r="G531" s="1294"/>
      <c r="H531" s="1058"/>
      <c r="I531" s="1058"/>
      <c r="J531" s="1058"/>
      <c r="K531" s="1058"/>
      <c r="L531" s="1058"/>
      <c r="M531" s="1058"/>
      <c r="N531" s="1058"/>
      <c r="O531" s="1058"/>
      <c r="P531" s="1058"/>
      <c r="Q531" s="1058"/>
      <c r="R531" s="1058"/>
      <c r="S531" s="1058"/>
      <c r="T531" s="1058"/>
      <c r="U531" s="1058"/>
      <c r="V531" s="1058"/>
      <c r="W531" s="1058"/>
      <c r="X531" s="1058"/>
      <c r="Y531" s="1058"/>
      <c r="Z531" s="1058"/>
      <c r="AA531" s="1058"/>
      <c r="AB531" s="1058"/>
      <c r="AC531" s="1058"/>
      <c r="AD531" s="1058"/>
      <c r="AE531" s="1058"/>
      <c r="AF531" s="1058"/>
      <c r="AG531" s="1058"/>
      <c r="AH531" s="1058"/>
      <c r="AI531" s="1058"/>
      <c r="AJ531" s="1058"/>
      <c r="AK531" s="1058"/>
      <c r="AL531" s="1058"/>
      <c r="AM531" s="1058"/>
      <c r="AN531" s="1058"/>
      <c r="AO531" s="1058"/>
      <c r="AP531" s="1058"/>
      <c r="AQ531" s="1058"/>
      <c r="AR531" s="1058"/>
      <c r="AS531" s="1058"/>
      <c r="AT531" s="1058"/>
      <c r="AU531" s="1058"/>
      <c r="AV531" s="1058"/>
      <c r="AW531" s="1058"/>
      <c r="AX531" s="1058"/>
      <c r="AY531" s="1058"/>
      <c r="AZ531" s="1058"/>
      <c r="BA531" s="1058"/>
      <c r="BB531" s="1058"/>
      <c r="BC531" s="1058"/>
      <c r="BD531" s="1058"/>
      <c r="BE531" s="1058"/>
      <c r="BF531" s="1058"/>
      <c r="BG531" s="1058"/>
      <c r="BH531" s="1058"/>
      <c r="BI531" s="1058"/>
      <c r="BJ531" s="1058"/>
      <c r="BK531" s="1058"/>
      <c r="BL531" s="1058"/>
      <c r="BM531" s="1058"/>
      <c r="BN531" s="1058"/>
      <c r="BO531" s="1058"/>
      <c r="BP531" s="1058"/>
      <c r="BQ531" s="1058"/>
      <c r="BR531" s="1058"/>
      <c r="BS531" s="1058"/>
      <c r="BT531" s="1058"/>
      <c r="BU531" s="1058"/>
      <c r="BV531" s="1058"/>
      <c r="BW531" s="1058"/>
      <c r="BX531" s="1058"/>
      <c r="BY531" s="1058"/>
      <c r="BZ531" s="1058"/>
      <c r="CA531" s="1058"/>
      <c r="CB531" s="1058"/>
      <c r="CC531" s="1058"/>
      <c r="CD531" s="1058"/>
      <c r="CE531" s="1058"/>
      <c r="CF531" s="1058"/>
      <c r="CG531" s="1058"/>
      <c r="CH531" s="1058"/>
      <c r="CI531" s="1058"/>
      <c r="CJ531" s="1058"/>
      <c r="CK531" s="1058"/>
      <c r="CL531" s="1058"/>
      <c r="CM531" s="1058"/>
      <c r="CN531" s="1058"/>
      <c r="CO531" s="1058"/>
      <c r="CP531" s="1058"/>
      <c r="CQ531" s="1058"/>
      <c r="CR531" s="1058"/>
      <c r="CS531" s="1058"/>
      <c r="CT531" s="1058"/>
      <c r="CU531" s="1058"/>
      <c r="CV531" s="1058"/>
      <c r="CW531" s="1058"/>
      <c r="CX531" s="1058"/>
      <c r="CY531" s="1058"/>
      <c r="CZ531" s="1058"/>
      <c r="DA531" s="1058"/>
      <c r="DB531" s="1058"/>
      <c r="DC531" s="1058"/>
      <c r="DD531" s="1058"/>
      <c r="DE531" s="1058"/>
      <c r="DF531" s="1058"/>
      <c r="DG531" s="1058"/>
      <c r="DH531" s="1058"/>
      <c r="DI531" s="1058"/>
      <c r="DJ531" s="1058"/>
      <c r="DK531" s="1058"/>
      <c r="DL531" s="1058"/>
      <c r="DM531" s="1058"/>
      <c r="DN531" s="1058"/>
      <c r="DO531" s="1058"/>
      <c r="DP531" s="1058"/>
      <c r="DQ531" s="1058"/>
      <c r="DR531" s="1058"/>
      <c r="DS531" s="1058"/>
      <c r="DT531" s="1058"/>
      <c r="DU531" s="1058"/>
      <c r="DV531" s="1058"/>
      <c r="DW531" s="1058"/>
      <c r="DX531" s="1058"/>
      <c r="DY531" s="1058"/>
      <c r="DZ531" s="1058"/>
      <c r="EA531" s="1058"/>
      <c r="EB531" s="1058"/>
      <c r="EC531" s="1058"/>
      <c r="ED531" s="1058"/>
      <c r="EE531" s="1058"/>
      <c r="EF531" s="1058"/>
      <c r="EG531" s="1058"/>
      <c r="EH531" s="1058"/>
      <c r="EI531" s="1058"/>
      <c r="EJ531" s="1058"/>
      <c r="EK531" s="1058"/>
      <c r="EL531" s="1058"/>
      <c r="EM531" s="1058"/>
      <c r="EN531" s="1058"/>
      <c r="EO531" s="1058"/>
      <c r="EP531" s="1058"/>
      <c r="EQ531" s="1058"/>
      <c r="ER531" s="1058"/>
      <c r="ES531" s="1058"/>
      <c r="ET531" s="1058"/>
      <c r="EU531" s="1058"/>
      <c r="EV531" s="1058"/>
      <c r="EW531" s="1058"/>
      <c r="EX531" s="1058"/>
      <c r="EY531" s="1058"/>
      <c r="EZ531" s="1058"/>
      <c r="FA531" s="1058"/>
      <c r="FB531" s="1058"/>
      <c r="FC531" s="1058"/>
      <c r="FD531" s="1058"/>
      <c r="FE531" s="1058"/>
      <c r="FF531" s="1058"/>
      <c r="FG531" s="1058"/>
      <c r="FH531" s="1058"/>
      <c r="FI531" s="1058"/>
      <c r="FJ531" s="1058"/>
      <c r="FK531" s="1058"/>
      <c r="FL531" s="1058"/>
      <c r="FM531" s="1058"/>
      <c r="FN531" s="1058"/>
      <c r="FO531" s="1058"/>
      <c r="FP531" s="1058"/>
      <c r="FQ531" s="1058"/>
      <c r="FR531" s="1058"/>
      <c r="FS531" s="1058"/>
      <c r="FT531" s="1058"/>
      <c r="FU531" s="1058"/>
      <c r="FV531" s="1058"/>
      <c r="FW531" s="1058"/>
      <c r="FX531" s="1058"/>
      <c r="FY531" s="1058"/>
      <c r="FZ531" s="1058"/>
      <c r="GA531" s="1058"/>
      <c r="GB531" s="1058"/>
      <c r="GC531" s="1058"/>
      <c r="GD531" s="1058"/>
      <c r="GE531" s="1058"/>
      <c r="GF531" s="1058"/>
      <c r="GG531" s="1058"/>
      <c r="GH531" s="1058"/>
      <c r="GI531" s="1058"/>
      <c r="GJ531" s="1058"/>
      <c r="GK531" s="1058"/>
      <c r="GL531" s="1058"/>
      <c r="GM531" s="1058"/>
      <c r="GN531" s="1058"/>
      <c r="GO531" s="1058"/>
      <c r="GP531" s="1058"/>
      <c r="GQ531" s="1058"/>
      <c r="GR531" s="1058"/>
      <c r="GS531" s="1058"/>
      <c r="GT531" s="1058"/>
      <c r="GU531" s="1058"/>
      <c r="GV531" s="1058"/>
      <c r="GW531" s="1058"/>
      <c r="GX531" s="1058"/>
      <c r="GY531" s="1058"/>
      <c r="GZ531" s="1058"/>
      <c r="HA531" s="1058"/>
      <c r="HB531" s="1058"/>
      <c r="HC531" s="1058"/>
      <c r="HD531" s="1058"/>
      <c r="HE531" s="1058"/>
      <c r="HF531" s="1058"/>
      <c r="HG531" s="1058"/>
      <c r="HH531" s="1058"/>
      <c r="HI531" s="1058"/>
      <c r="HJ531" s="1058"/>
      <c r="HK531" s="1058"/>
      <c r="HL531" s="1058"/>
      <c r="HM531" s="1058"/>
      <c r="HN531" s="1058"/>
      <c r="HO531" s="1058"/>
      <c r="HP531" s="1058"/>
      <c r="HQ531" s="1058"/>
      <c r="HR531" s="1058"/>
      <c r="HS531" s="1058"/>
      <c r="HT531" s="1058"/>
      <c r="HU531" s="1058"/>
      <c r="HV531" s="1058"/>
      <c r="HW531" s="1058"/>
      <c r="HX531" s="1058"/>
      <c r="HY531" s="1058"/>
      <c r="HZ531" s="1058"/>
      <c r="IA531" s="1058"/>
      <c r="IB531" s="1058"/>
      <c r="IC531" s="1058"/>
      <c r="ID531" s="1058"/>
      <c r="IE531" s="1058"/>
      <c r="IF531" s="1058"/>
      <c r="IG531" s="1058"/>
      <c r="IH531" s="1058"/>
      <c r="II531" s="1058"/>
      <c r="IJ531" s="1058"/>
      <c r="IK531" s="1058"/>
      <c r="IL531" s="1058"/>
      <c r="IM531" s="1058"/>
      <c r="IN531" s="1058"/>
      <c r="IO531" s="1058"/>
      <c r="IP531" s="1058"/>
      <c r="IQ531" s="1058"/>
      <c r="IR531" s="1058"/>
    </row>
    <row r="532" spans="1:252">
      <c r="A532" s="1504"/>
      <c r="B532" s="1172"/>
      <c r="C532" s="1172"/>
      <c r="D532" s="1505"/>
      <c r="E532" s="1710"/>
      <c r="F532" s="1535"/>
      <c r="G532" s="1507"/>
      <c r="H532" s="1058"/>
      <c r="I532" s="1058"/>
      <c r="J532" s="1058"/>
      <c r="K532" s="1058"/>
      <c r="L532" s="1058"/>
      <c r="M532" s="1058"/>
      <c r="N532" s="1058"/>
      <c r="O532" s="1058"/>
      <c r="P532" s="1058"/>
      <c r="Q532" s="1058"/>
      <c r="R532" s="1058"/>
      <c r="S532" s="1058"/>
      <c r="T532" s="1058"/>
      <c r="U532" s="1058"/>
      <c r="V532" s="1058"/>
      <c r="W532" s="1058"/>
      <c r="X532" s="1058"/>
      <c r="Y532" s="1058"/>
      <c r="Z532" s="1058"/>
      <c r="AA532" s="1058"/>
      <c r="AB532" s="1058"/>
      <c r="AC532" s="1058"/>
      <c r="AD532" s="1058"/>
      <c r="AE532" s="1058"/>
      <c r="AF532" s="1058"/>
      <c r="AG532" s="1058"/>
      <c r="AH532" s="1058"/>
      <c r="AI532" s="1058"/>
      <c r="AJ532" s="1058"/>
      <c r="AK532" s="1058"/>
      <c r="AL532" s="1058"/>
      <c r="AM532" s="1058"/>
      <c r="AN532" s="1058"/>
      <c r="AO532" s="1058"/>
      <c r="AP532" s="1058"/>
      <c r="AQ532" s="1058"/>
      <c r="AR532" s="1058"/>
      <c r="AS532" s="1058"/>
      <c r="AT532" s="1058"/>
      <c r="AU532" s="1058"/>
      <c r="AV532" s="1058"/>
      <c r="AW532" s="1058"/>
      <c r="AX532" s="1058"/>
      <c r="AY532" s="1058"/>
      <c r="AZ532" s="1058"/>
      <c r="BA532" s="1058"/>
      <c r="BB532" s="1058"/>
      <c r="BC532" s="1058"/>
      <c r="BD532" s="1058"/>
      <c r="BE532" s="1058"/>
      <c r="BF532" s="1058"/>
      <c r="BG532" s="1058"/>
      <c r="BH532" s="1058"/>
      <c r="BI532" s="1058"/>
      <c r="BJ532" s="1058"/>
      <c r="BK532" s="1058"/>
      <c r="BL532" s="1058"/>
      <c r="BM532" s="1058"/>
      <c r="BN532" s="1058"/>
      <c r="BO532" s="1058"/>
      <c r="BP532" s="1058"/>
      <c r="BQ532" s="1058"/>
      <c r="BR532" s="1058"/>
      <c r="BS532" s="1058"/>
      <c r="BT532" s="1058"/>
      <c r="BU532" s="1058"/>
      <c r="BV532" s="1058"/>
      <c r="BW532" s="1058"/>
      <c r="BX532" s="1058"/>
      <c r="BY532" s="1058"/>
      <c r="BZ532" s="1058"/>
      <c r="CA532" s="1058"/>
      <c r="CB532" s="1058"/>
      <c r="CC532" s="1058"/>
      <c r="CD532" s="1058"/>
      <c r="CE532" s="1058"/>
      <c r="CF532" s="1058"/>
      <c r="CG532" s="1058"/>
      <c r="CH532" s="1058"/>
      <c r="CI532" s="1058"/>
      <c r="CJ532" s="1058"/>
      <c r="CK532" s="1058"/>
      <c r="CL532" s="1058"/>
      <c r="CM532" s="1058"/>
      <c r="CN532" s="1058"/>
      <c r="CO532" s="1058"/>
      <c r="CP532" s="1058"/>
      <c r="CQ532" s="1058"/>
      <c r="CR532" s="1058"/>
      <c r="CS532" s="1058"/>
      <c r="CT532" s="1058"/>
      <c r="CU532" s="1058"/>
      <c r="CV532" s="1058"/>
      <c r="CW532" s="1058"/>
      <c r="CX532" s="1058"/>
      <c r="CY532" s="1058"/>
      <c r="CZ532" s="1058"/>
      <c r="DA532" s="1058"/>
      <c r="DB532" s="1058"/>
      <c r="DC532" s="1058"/>
      <c r="DD532" s="1058"/>
      <c r="DE532" s="1058"/>
      <c r="DF532" s="1058"/>
      <c r="DG532" s="1058"/>
      <c r="DH532" s="1058"/>
      <c r="DI532" s="1058"/>
      <c r="DJ532" s="1058"/>
      <c r="DK532" s="1058"/>
      <c r="DL532" s="1058"/>
      <c r="DM532" s="1058"/>
      <c r="DN532" s="1058"/>
      <c r="DO532" s="1058"/>
      <c r="DP532" s="1058"/>
      <c r="DQ532" s="1058"/>
      <c r="DR532" s="1058"/>
      <c r="DS532" s="1058"/>
      <c r="DT532" s="1058"/>
      <c r="DU532" s="1058"/>
      <c r="DV532" s="1058"/>
      <c r="DW532" s="1058"/>
      <c r="DX532" s="1058"/>
      <c r="DY532" s="1058"/>
      <c r="DZ532" s="1058"/>
      <c r="EA532" s="1058"/>
      <c r="EB532" s="1058"/>
      <c r="EC532" s="1058"/>
      <c r="ED532" s="1058"/>
      <c r="EE532" s="1058"/>
      <c r="EF532" s="1058"/>
      <c r="EG532" s="1058"/>
      <c r="EH532" s="1058"/>
      <c r="EI532" s="1058"/>
      <c r="EJ532" s="1058"/>
      <c r="EK532" s="1058"/>
      <c r="EL532" s="1058"/>
      <c r="EM532" s="1058"/>
      <c r="EN532" s="1058"/>
      <c r="EO532" s="1058"/>
      <c r="EP532" s="1058"/>
      <c r="EQ532" s="1058"/>
      <c r="ER532" s="1058"/>
      <c r="ES532" s="1058"/>
      <c r="ET532" s="1058"/>
      <c r="EU532" s="1058"/>
      <c r="EV532" s="1058"/>
      <c r="EW532" s="1058"/>
      <c r="EX532" s="1058"/>
      <c r="EY532" s="1058"/>
      <c r="EZ532" s="1058"/>
      <c r="FA532" s="1058"/>
      <c r="FB532" s="1058"/>
      <c r="FC532" s="1058"/>
      <c r="FD532" s="1058"/>
      <c r="FE532" s="1058"/>
      <c r="FF532" s="1058"/>
      <c r="FG532" s="1058"/>
      <c r="FH532" s="1058"/>
      <c r="FI532" s="1058"/>
      <c r="FJ532" s="1058"/>
      <c r="FK532" s="1058"/>
      <c r="FL532" s="1058"/>
      <c r="FM532" s="1058"/>
      <c r="FN532" s="1058"/>
      <c r="FO532" s="1058"/>
      <c r="FP532" s="1058"/>
      <c r="FQ532" s="1058"/>
      <c r="FR532" s="1058"/>
      <c r="FS532" s="1058"/>
      <c r="FT532" s="1058"/>
      <c r="FU532" s="1058"/>
      <c r="FV532" s="1058"/>
      <c r="FW532" s="1058"/>
      <c r="FX532" s="1058"/>
      <c r="FY532" s="1058"/>
      <c r="FZ532" s="1058"/>
      <c r="GA532" s="1058"/>
      <c r="GB532" s="1058"/>
      <c r="GC532" s="1058"/>
      <c r="GD532" s="1058"/>
      <c r="GE532" s="1058"/>
      <c r="GF532" s="1058"/>
      <c r="GG532" s="1058"/>
      <c r="GH532" s="1058"/>
      <c r="GI532" s="1058"/>
      <c r="GJ532" s="1058"/>
      <c r="GK532" s="1058"/>
      <c r="GL532" s="1058"/>
      <c r="GM532" s="1058"/>
      <c r="GN532" s="1058"/>
      <c r="GO532" s="1058"/>
      <c r="GP532" s="1058"/>
      <c r="GQ532" s="1058"/>
      <c r="GR532" s="1058"/>
      <c r="GS532" s="1058"/>
      <c r="GT532" s="1058"/>
      <c r="GU532" s="1058"/>
      <c r="GV532" s="1058"/>
      <c r="GW532" s="1058"/>
      <c r="GX532" s="1058"/>
      <c r="GY532" s="1058"/>
      <c r="GZ532" s="1058"/>
      <c r="HA532" s="1058"/>
      <c r="HB532" s="1058"/>
      <c r="HC532" s="1058"/>
      <c r="HD532" s="1058"/>
      <c r="HE532" s="1058"/>
      <c r="HF532" s="1058"/>
      <c r="HG532" s="1058"/>
      <c r="HH532" s="1058"/>
      <c r="HI532" s="1058"/>
      <c r="HJ532" s="1058"/>
      <c r="HK532" s="1058"/>
      <c r="HL532" s="1058"/>
      <c r="HM532" s="1058"/>
      <c r="HN532" s="1058"/>
      <c r="HO532" s="1058"/>
      <c r="HP532" s="1058"/>
      <c r="HQ532" s="1058"/>
      <c r="HR532" s="1058"/>
      <c r="HS532" s="1058"/>
      <c r="HT532" s="1058"/>
      <c r="HU532" s="1058"/>
      <c r="HV532" s="1058"/>
      <c r="HW532" s="1058"/>
      <c r="HX532" s="1058"/>
      <c r="HY532" s="1058"/>
      <c r="HZ532" s="1058"/>
      <c r="IA532" s="1058"/>
      <c r="IB532" s="1058"/>
      <c r="IC532" s="1058"/>
      <c r="ID532" s="1058"/>
      <c r="IE532" s="1058"/>
      <c r="IF532" s="1058"/>
      <c r="IG532" s="1058"/>
      <c r="IH532" s="1058"/>
      <c r="II532" s="1058"/>
      <c r="IJ532" s="1058"/>
      <c r="IK532" s="1058"/>
      <c r="IL532" s="1058"/>
      <c r="IM532" s="1058"/>
      <c r="IN532" s="1058"/>
      <c r="IO532" s="1058"/>
      <c r="IP532" s="1058"/>
      <c r="IQ532" s="1058"/>
      <c r="IR532" s="1058"/>
    </row>
    <row r="533" spans="1:252">
      <c r="B533" s="1059" t="s">
        <v>855</v>
      </c>
      <c r="D533" s="1508"/>
      <c r="F533" s="268"/>
      <c r="G533" s="1509">
        <f>SUM(G529:G532)</f>
        <v>0</v>
      </c>
      <c r="H533" s="1058"/>
      <c r="I533" s="1058"/>
      <c r="J533" s="1058"/>
      <c r="K533" s="1058"/>
      <c r="L533" s="1058"/>
      <c r="M533" s="1058"/>
      <c r="N533" s="1058"/>
      <c r="O533" s="1058"/>
      <c r="P533" s="1058"/>
      <c r="Q533" s="1058"/>
      <c r="R533" s="1058"/>
      <c r="S533" s="1058"/>
      <c r="T533" s="1058"/>
      <c r="U533" s="1058"/>
      <c r="V533" s="1058"/>
      <c r="W533" s="1058"/>
      <c r="X533" s="1058"/>
      <c r="Y533" s="1058"/>
      <c r="Z533" s="1058"/>
      <c r="AA533" s="1058"/>
      <c r="AB533" s="1058"/>
      <c r="AC533" s="1058"/>
      <c r="AD533" s="1058"/>
      <c r="AE533" s="1058"/>
      <c r="AF533" s="1058"/>
      <c r="AG533" s="1058"/>
      <c r="AH533" s="1058"/>
      <c r="AI533" s="1058"/>
      <c r="AJ533" s="1058"/>
      <c r="AK533" s="1058"/>
      <c r="AL533" s="1058"/>
      <c r="AM533" s="1058"/>
      <c r="AN533" s="1058"/>
      <c r="AO533" s="1058"/>
      <c r="AP533" s="1058"/>
      <c r="AQ533" s="1058"/>
      <c r="AR533" s="1058"/>
      <c r="AS533" s="1058"/>
      <c r="AT533" s="1058"/>
      <c r="AU533" s="1058"/>
      <c r="AV533" s="1058"/>
      <c r="AW533" s="1058"/>
      <c r="AX533" s="1058"/>
      <c r="AY533" s="1058"/>
      <c r="AZ533" s="1058"/>
      <c r="BA533" s="1058"/>
      <c r="BB533" s="1058"/>
      <c r="BC533" s="1058"/>
      <c r="BD533" s="1058"/>
      <c r="BE533" s="1058"/>
      <c r="BF533" s="1058"/>
      <c r="BG533" s="1058"/>
      <c r="BH533" s="1058"/>
      <c r="BI533" s="1058"/>
      <c r="BJ533" s="1058"/>
      <c r="BK533" s="1058"/>
      <c r="BL533" s="1058"/>
      <c r="BM533" s="1058"/>
      <c r="BN533" s="1058"/>
      <c r="BO533" s="1058"/>
      <c r="BP533" s="1058"/>
      <c r="BQ533" s="1058"/>
      <c r="BR533" s="1058"/>
      <c r="BS533" s="1058"/>
      <c r="BT533" s="1058"/>
      <c r="BU533" s="1058"/>
      <c r="BV533" s="1058"/>
      <c r="BW533" s="1058"/>
      <c r="BX533" s="1058"/>
      <c r="BY533" s="1058"/>
      <c r="BZ533" s="1058"/>
      <c r="CA533" s="1058"/>
      <c r="CB533" s="1058"/>
      <c r="CC533" s="1058"/>
      <c r="CD533" s="1058"/>
      <c r="CE533" s="1058"/>
      <c r="CF533" s="1058"/>
      <c r="CG533" s="1058"/>
      <c r="CH533" s="1058"/>
      <c r="CI533" s="1058"/>
      <c r="CJ533" s="1058"/>
      <c r="CK533" s="1058"/>
      <c r="CL533" s="1058"/>
      <c r="CM533" s="1058"/>
      <c r="CN533" s="1058"/>
      <c r="CO533" s="1058"/>
      <c r="CP533" s="1058"/>
      <c r="CQ533" s="1058"/>
      <c r="CR533" s="1058"/>
      <c r="CS533" s="1058"/>
      <c r="CT533" s="1058"/>
      <c r="CU533" s="1058"/>
      <c r="CV533" s="1058"/>
      <c r="CW533" s="1058"/>
      <c r="CX533" s="1058"/>
      <c r="CY533" s="1058"/>
      <c r="CZ533" s="1058"/>
      <c r="DA533" s="1058"/>
      <c r="DB533" s="1058"/>
      <c r="DC533" s="1058"/>
      <c r="DD533" s="1058"/>
      <c r="DE533" s="1058"/>
      <c r="DF533" s="1058"/>
      <c r="DG533" s="1058"/>
      <c r="DH533" s="1058"/>
      <c r="DI533" s="1058"/>
      <c r="DJ533" s="1058"/>
      <c r="DK533" s="1058"/>
      <c r="DL533" s="1058"/>
      <c r="DM533" s="1058"/>
      <c r="DN533" s="1058"/>
      <c r="DO533" s="1058"/>
      <c r="DP533" s="1058"/>
      <c r="DQ533" s="1058"/>
      <c r="DR533" s="1058"/>
      <c r="DS533" s="1058"/>
      <c r="DT533" s="1058"/>
      <c r="DU533" s="1058"/>
      <c r="DV533" s="1058"/>
      <c r="DW533" s="1058"/>
      <c r="DX533" s="1058"/>
      <c r="DY533" s="1058"/>
      <c r="DZ533" s="1058"/>
      <c r="EA533" s="1058"/>
      <c r="EB533" s="1058"/>
      <c r="EC533" s="1058"/>
      <c r="ED533" s="1058"/>
      <c r="EE533" s="1058"/>
      <c r="EF533" s="1058"/>
      <c r="EG533" s="1058"/>
      <c r="EH533" s="1058"/>
      <c r="EI533" s="1058"/>
      <c r="EJ533" s="1058"/>
      <c r="EK533" s="1058"/>
      <c r="EL533" s="1058"/>
      <c r="EM533" s="1058"/>
      <c r="EN533" s="1058"/>
      <c r="EO533" s="1058"/>
      <c r="EP533" s="1058"/>
      <c r="EQ533" s="1058"/>
      <c r="ER533" s="1058"/>
      <c r="ES533" s="1058"/>
      <c r="ET533" s="1058"/>
      <c r="EU533" s="1058"/>
      <c r="EV533" s="1058"/>
      <c r="EW533" s="1058"/>
      <c r="EX533" s="1058"/>
      <c r="EY533" s="1058"/>
      <c r="EZ533" s="1058"/>
      <c r="FA533" s="1058"/>
      <c r="FB533" s="1058"/>
      <c r="FC533" s="1058"/>
      <c r="FD533" s="1058"/>
      <c r="FE533" s="1058"/>
      <c r="FF533" s="1058"/>
      <c r="FG533" s="1058"/>
      <c r="FH533" s="1058"/>
      <c r="FI533" s="1058"/>
      <c r="FJ533" s="1058"/>
      <c r="FK533" s="1058"/>
      <c r="FL533" s="1058"/>
      <c r="FM533" s="1058"/>
      <c r="FN533" s="1058"/>
      <c r="FO533" s="1058"/>
      <c r="FP533" s="1058"/>
      <c r="FQ533" s="1058"/>
      <c r="FR533" s="1058"/>
      <c r="FS533" s="1058"/>
      <c r="FT533" s="1058"/>
      <c r="FU533" s="1058"/>
      <c r="FV533" s="1058"/>
      <c r="FW533" s="1058"/>
      <c r="FX533" s="1058"/>
      <c r="FY533" s="1058"/>
      <c r="FZ533" s="1058"/>
      <c r="GA533" s="1058"/>
      <c r="GB533" s="1058"/>
      <c r="GC533" s="1058"/>
      <c r="GD533" s="1058"/>
      <c r="GE533" s="1058"/>
      <c r="GF533" s="1058"/>
      <c r="GG533" s="1058"/>
      <c r="GH533" s="1058"/>
      <c r="GI533" s="1058"/>
      <c r="GJ533" s="1058"/>
      <c r="GK533" s="1058"/>
      <c r="GL533" s="1058"/>
      <c r="GM533" s="1058"/>
      <c r="GN533" s="1058"/>
      <c r="GO533" s="1058"/>
      <c r="GP533" s="1058"/>
      <c r="GQ533" s="1058"/>
      <c r="GR533" s="1058"/>
      <c r="GS533" s="1058"/>
      <c r="GT533" s="1058"/>
      <c r="GU533" s="1058"/>
      <c r="GV533" s="1058"/>
      <c r="GW533" s="1058"/>
      <c r="GX533" s="1058"/>
      <c r="GY533" s="1058"/>
      <c r="GZ533" s="1058"/>
      <c r="HA533" s="1058"/>
      <c r="HB533" s="1058"/>
      <c r="HC533" s="1058"/>
      <c r="HD533" s="1058"/>
      <c r="HE533" s="1058"/>
      <c r="HF533" s="1058"/>
      <c r="HG533" s="1058"/>
      <c r="HH533" s="1058"/>
      <c r="HI533" s="1058"/>
      <c r="HJ533" s="1058"/>
      <c r="HK533" s="1058"/>
      <c r="HL533" s="1058"/>
      <c r="HM533" s="1058"/>
      <c r="HN533" s="1058"/>
      <c r="HO533" s="1058"/>
      <c r="HP533" s="1058"/>
      <c r="HQ533" s="1058"/>
      <c r="HR533" s="1058"/>
      <c r="HS533" s="1058"/>
      <c r="HT533" s="1058"/>
      <c r="HU533" s="1058"/>
      <c r="HV533" s="1058"/>
      <c r="HW533" s="1058"/>
      <c r="HX533" s="1058"/>
      <c r="HY533" s="1058"/>
      <c r="HZ533" s="1058"/>
      <c r="IA533" s="1058"/>
      <c r="IB533" s="1058"/>
      <c r="IC533" s="1058"/>
      <c r="ID533" s="1058"/>
      <c r="IE533" s="1058"/>
      <c r="IF533" s="1058"/>
      <c r="IG533" s="1058"/>
      <c r="IH533" s="1058"/>
      <c r="II533" s="1058"/>
      <c r="IJ533" s="1058"/>
      <c r="IK533" s="1058"/>
      <c r="IL533" s="1058"/>
      <c r="IM533" s="1058"/>
      <c r="IN533" s="1058"/>
      <c r="IO533" s="1058"/>
      <c r="IP533" s="1058"/>
      <c r="IQ533" s="1058"/>
      <c r="IR533" s="1058"/>
    </row>
    <row r="534" spans="1:252">
      <c r="A534" s="1066"/>
      <c r="B534" s="1067"/>
      <c r="C534" s="1067"/>
      <c r="D534" s="1068"/>
      <c r="E534" s="1623"/>
      <c r="F534" s="1515"/>
      <c r="G534" s="1058"/>
      <c r="H534" s="1058"/>
      <c r="I534" s="1058"/>
      <c r="J534" s="1058"/>
      <c r="K534" s="1058"/>
      <c r="L534" s="1058"/>
      <c r="M534" s="1058"/>
      <c r="N534" s="1058"/>
      <c r="O534" s="1058"/>
      <c r="P534" s="1058"/>
      <c r="Q534" s="1058"/>
      <c r="R534" s="1058"/>
      <c r="S534" s="1058"/>
      <c r="T534" s="1058"/>
      <c r="U534" s="1058"/>
      <c r="V534" s="1058"/>
      <c r="W534" s="1058"/>
      <c r="X534" s="1058"/>
      <c r="Y534" s="1058"/>
      <c r="Z534" s="1058"/>
      <c r="AA534" s="1058"/>
      <c r="AB534" s="1058"/>
      <c r="AC534" s="1058"/>
      <c r="AD534" s="1058"/>
      <c r="AE534" s="1058"/>
      <c r="AF534" s="1058"/>
      <c r="AG534" s="1058"/>
      <c r="AH534" s="1058"/>
      <c r="AI534" s="1058"/>
      <c r="AJ534" s="1058"/>
      <c r="AK534" s="1058"/>
      <c r="AL534" s="1058"/>
      <c r="AM534" s="1058"/>
      <c r="AN534" s="1058"/>
      <c r="AO534" s="1058"/>
      <c r="AP534" s="1058"/>
      <c r="AQ534" s="1058"/>
      <c r="AR534" s="1058"/>
      <c r="AS534" s="1058"/>
      <c r="AT534" s="1058"/>
      <c r="AU534" s="1058"/>
      <c r="AV534" s="1058"/>
      <c r="AW534" s="1058"/>
      <c r="AX534" s="1058"/>
      <c r="AY534" s="1058"/>
      <c r="AZ534" s="1058"/>
      <c r="BA534" s="1058"/>
      <c r="BB534" s="1058"/>
      <c r="BC534" s="1058"/>
      <c r="BD534" s="1058"/>
      <c r="BE534" s="1058"/>
      <c r="BF534" s="1058"/>
      <c r="BG534" s="1058"/>
      <c r="BH534" s="1058"/>
      <c r="BI534" s="1058"/>
      <c r="BJ534" s="1058"/>
      <c r="BK534" s="1058"/>
      <c r="BL534" s="1058"/>
      <c r="BM534" s="1058"/>
      <c r="BN534" s="1058"/>
      <c r="BO534" s="1058"/>
      <c r="BP534" s="1058"/>
      <c r="BQ534" s="1058"/>
      <c r="BR534" s="1058"/>
      <c r="BS534" s="1058"/>
      <c r="BT534" s="1058"/>
      <c r="BU534" s="1058"/>
      <c r="BV534" s="1058"/>
      <c r="BW534" s="1058"/>
      <c r="BX534" s="1058"/>
      <c r="BY534" s="1058"/>
      <c r="BZ534" s="1058"/>
      <c r="CA534" s="1058"/>
      <c r="CB534" s="1058"/>
      <c r="CC534" s="1058"/>
      <c r="CD534" s="1058"/>
      <c r="CE534" s="1058"/>
      <c r="CF534" s="1058"/>
      <c r="CG534" s="1058"/>
      <c r="CH534" s="1058"/>
      <c r="CI534" s="1058"/>
      <c r="CJ534" s="1058"/>
      <c r="CK534" s="1058"/>
      <c r="CL534" s="1058"/>
      <c r="CM534" s="1058"/>
      <c r="CN534" s="1058"/>
      <c r="CO534" s="1058"/>
      <c r="CP534" s="1058"/>
      <c r="CQ534" s="1058"/>
      <c r="CR534" s="1058"/>
      <c r="CS534" s="1058"/>
      <c r="CT534" s="1058"/>
      <c r="CU534" s="1058"/>
      <c r="CV534" s="1058"/>
      <c r="CW534" s="1058"/>
      <c r="CX534" s="1058"/>
      <c r="CY534" s="1058"/>
      <c r="CZ534" s="1058"/>
      <c r="DA534" s="1058"/>
      <c r="DB534" s="1058"/>
      <c r="DC534" s="1058"/>
      <c r="DD534" s="1058"/>
      <c r="DE534" s="1058"/>
      <c r="DF534" s="1058"/>
      <c r="DG534" s="1058"/>
      <c r="DH534" s="1058"/>
      <c r="DI534" s="1058"/>
      <c r="DJ534" s="1058"/>
      <c r="DK534" s="1058"/>
      <c r="DL534" s="1058"/>
      <c r="DM534" s="1058"/>
      <c r="DN534" s="1058"/>
      <c r="DO534" s="1058"/>
      <c r="DP534" s="1058"/>
      <c r="DQ534" s="1058"/>
      <c r="DR534" s="1058"/>
      <c r="DS534" s="1058"/>
      <c r="DT534" s="1058"/>
      <c r="DU534" s="1058"/>
      <c r="DV534" s="1058"/>
      <c r="DW534" s="1058"/>
      <c r="DX534" s="1058"/>
      <c r="DY534" s="1058"/>
      <c r="DZ534" s="1058"/>
      <c r="EA534" s="1058"/>
      <c r="EB534" s="1058"/>
      <c r="EC534" s="1058"/>
      <c r="ED534" s="1058"/>
      <c r="EE534" s="1058"/>
      <c r="EF534" s="1058"/>
      <c r="EG534" s="1058"/>
      <c r="EH534" s="1058"/>
      <c r="EI534" s="1058"/>
      <c r="EJ534" s="1058"/>
      <c r="EK534" s="1058"/>
      <c r="EL534" s="1058"/>
      <c r="EM534" s="1058"/>
      <c r="EN534" s="1058"/>
      <c r="EO534" s="1058"/>
      <c r="EP534" s="1058"/>
      <c r="EQ534" s="1058"/>
      <c r="ER534" s="1058"/>
      <c r="ES534" s="1058"/>
      <c r="ET534" s="1058"/>
      <c r="EU534" s="1058"/>
      <c r="EV534" s="1058"/>
      <c r="EW534" s="1058"/>
      <c r="EX534" s="1058"/>
      <c r="EY534" s="1058"/>
      <c r="EZ534" s="1058"/>
      <c r="FA534" s="1058"/>
      <c r="FB534" s="1058"/>
      <c r="FC534" s="1058"/>
      <c r="FD534" s="1058"/>
      <c r="FE534" s="1058"/>
      <c r="FF534" s="1058"/>
      <c r="FG534" s="1058"/>
      <c r="FH534" s="1058"/>
      <c r="FI534" s="1058"/>
      <c r="FJ534" s="1058"/>
      <c r="FK534" s="1058"/>
      <c r="FL534" s="1058"/>
      <c r="FM534" s="1058"/>
      <c r="FN534" s="1058"/>
      <c r="FO534" s="1058"/>
      <c r="FP534" s="1058"/>
      <c r="FQ534" s="1058"/>
      <c r="FR534" s="1058"/>
      <c r="FS534" s="1058"/>
      <c r="FT534" s="1058"/>
      <c r="FU534" s="1058"/>
      <c r="FV534" s="1058"/>
      <c r="FW534" s="1058"/>
      <c r="FX534" s="1058"/>
      <c r="FY534" s="1058"/>
      <c r="FZ534" s="1058"/>
      <c r="GA534" s="1058"/>
      <c r="GB534" s="1058"/>
      <c r="GC534" s="1058"/>
      <c r="GD534" s="1058"/>
      <c r="GE534" s="1058"/>
      <c r="GF534" s="1058"/>
      <c r="GG534" s="1058"/>
      <c r="GH534" s="1058"/>
      <c r="GI534" s="1058"/>
      <c r="GJ534" s="1058"/>
      <c r="GK534" s="1058"/>
      <c r="GL534" s="1058"/>
      <c r="GM534" s="1058"/>
      <c r="GN534" s="1058"/>
      <c r="GO534" s="1058"/>
      <c r="GP534" s="1058"/>
      <c r="GQ534" s="1058"/>
      <c r="GR534" s="1058"/>
      <c r="GS534" s="1058"/>
      <c r="GT534" s="1058"/>
      <c r="GU534" s="1058"/>
      <c r="GV534" s="1058"/>
      <c r="GW534" s="1058"/>
      <c r="GX534" s="1058"/>
      <c r="GY534" s="1058"/>
      <c r="GZ534" s="1058"/>
      <c r="HA534" s="1058"/>
      <c r="HB534" s="1058"/>
      <c r="HC534" s="1058"/>
      <c r="HD534" s="1058"/>
      <c r="HE534" s="1058"/>
      <c r="HF534" s="1058"/>
      <c r="HG534" s="1058"/>
      <c r="HH534" s="1058"/>
      <c r="HI534" s="1058"/>
      <c r="HJ534" s="1058"/>
      <c r="HK534" s="1058"/>
      <c r="HL534" s="1058"/>
      <c r="HM534" s="1058"/>
      <c r="HN534" s="1058"/>
      <c r="HO534" s="1058"/>
      <c r="HP534" s="1058"/>
      <c r="HQ534" s="1058"/>
      <c r="HR534" s="1058"/>
      <c r="HS534" s="1058"/>
      <c r="HT534" s="1058"/>
      <c r="HU534" s="1058"/>
      <c r="HV534" s="1058"/>
      <c r="HW534" s="1058"/>
      <c r="HX534" s="1058"/>
      <c r="HY534" s="1058"/>
      <c r="HZ534" s="1058"/>
      <c r="IA534" s="1058"/>
      <c r="IB534" s="1058"/>
      <c r="IC534" s="1058"/>
      <c r="ID534" s="1058"/>
      <c r="IE534" s="1058"/>
      <c r="IF534" s="1058"/>
      <c r="IG534" s="1058"/>
      <c r="IH534" s="1058"/>
      <c r="II534" s="1058"/>
      <c r="IJ534" s="1058"/>
      <c r="IK534" s="1058"/>
      <c r="IL534" s="1058"/>
      <c r="IM534" s="1058"/>
      <c r="IN534" s="1058"/>
      <c r="IO534" s="1058"/>
      <c r="IP534" s="1058"/>
      <c r="IQ534" s="1058"/>
      <c r="IR534" s="1058"/>
    </row>
    <row r="535" spans="1:252">
      <c r="A535" s="1066"/>
      <c r="B535" s="1067"/>
      <c r="C535" s="1067"/>
      <c r="D535" s="1068"/>
      <c r="E535" s="1623"/>
      <c r="F535" s="1515"/>
      <c r="G535" s="1058"/>
      <c r="H535" s="1058"/>
      <c r="I535" s="1058"/>
      <c r="J535" s="1058"/>
      <c r="K535" s="1058"/>
      <c r="L535" s="1058"/>
      <c r="M535" s="1058"/>
      <c r="N535" s="1058"/>
      <c r="O535" s="1058"/>
      <c r="P535" s="1058"/>
      <c r="Q535" s="1058"/>
      <c r="R535" s="1058"/>
      <c r="S535" s="1058"/>
      <c r="T535" s="1058"/>
      <c r="U535" s="1058"/>
      <c r="V535" s="1058"/>
      <c r="W535" s="1058"/>
      <c r="X535" s="1058"/>
      <c r="Y535" s="1058"/>
      <c r="Z535" s="1058"/>
      <c r="AA535" s="1058"/>
      <c r="AB535" s="1058"/>
      <c r="AC535" s="1058"/>
      <c r="AD535" s="1058"/>
      <c r="AE535" s="1058"/>
      <c r="AF535" s="1058"/>
      <c r="AG535" s="1058"/>
      <c r="AH535" s="1058"/>
      <c r="AI535" s="1058"/>
      <c r="AJ535" s="1058"/>
      <c r="AK535" s="1058"/>
      <c r="AL535" s="1058"/>
      <c r="AM535" s="1058"/>
      <c r="AN535" s="1058"/>
      <c r="AO535" s="1058"/>
      <c r="AP535" s="1058"/>
      <c r="AQ535" s="1058"/>
      <c r="AR535" s="1058"/>
      <c r="AS535" s="1058"/>
      <c r="AT535" s="1058"/>
      <c r="AU535" s="1058"/>
      <c r="AV535" s="1058"/>
      <c r="AW535" s="1058"/>
      <c r="AX535" s="1058"/>
      <c r="AY535" s="1058"/>
      <c r="AZ535" s="1058"/>
      <c r="BA535" s="1058"/>
      <c r="BB535" s="1058"/>
      <c r="BC535" s="1058"/>
      <c r="BD535" s="1058"/>
      <c r="BE535" s="1058"/>
      <c r="BF535" s="1058"/>
      <c r="BG535" s="1058"/>
      <c r="BH535" s="1058"/>
      <c r="BI535" s="1058"/>
      <c r="BJ535" s="1058"/>
      <c r="BK535" s="1058"/>
      <c r="BL535" s="1058"/>
      <c r="BM535" s="1058"/>
      <c r="BN535" s="1058"/>
      <c r="BO535" s="1058"/>
      <c r="BP535" s="1058"/>
      <c r="BQ535" s="1058"/>
      <c r="BR535" s="1058"/>
      <c r="BS535" s="1058"/>
      <c r="BT535" s="1058"/>
      <c r="BU535" s="1058"/>
      <c r="BV535" s="1058"/>
      <c r="BW535" s="1058"/>
      <c r="BX535" s="1058"/>
      <c r="BY535" s="1058"/>
      <c r="BZ535" s="1058"/>
      <c r="CA535" s="1058"/>
      <c r="CB535" s="1058"/>
      <c r="CC535" s="1058"/>
      <c r="CD535" s="1058"/>
      <c r="CE535" s="1058"/>
      <c r="CF535" s="1058"/>
      <c r="CG535" s="1058"/>
      <c r="CH535" s="1058"/>
      <c r="CI535" s="1058"/>
      <c r="CJ535" s="1058"/>
      <c r="CK535" s="1058"/>
      <c r="CL535" s="1058"/>
      <c r="CM535" s="1058"/>
      <c r="CN535" s="1058"/>
      <c r="CO535" s="1058"/>
      <c r="CP535" s="1058"/>
      <c r="CQ535" s="1058"/>
      <c r="CR535" s="1058"/>
      <c r="CS535" s="1058"/>
      <c r="CT535" s="1058"/>
      <c r="CU535" s="1058"/>
      <c r="CV535" s="1058"/>
      <c r="CW535" s="1058"/>
      <c r="CX535" s="1058"/>
      <c r="CY535" s="1058"/>
      <c r="CZ535" s="1058"/>
      <c r="DA535" s="1058"/>
      <c r="DB535" s="1058"/>
      <c r="DC535" s="1058"/>
      <c r="DD535" s="1058"/>
      <c r="DE535" s="1058"/>
      <c r="DF535" s="1058"/>
      <c r="DG535" s="1058"/>
      <c r="DH535" s="1058"/>
      <c r="DI535" s="1058"/>
      <c r="DJ535" s="1058"/>
      <c r="DK535" s="1058"/>
      <c r="DL535" s="1058"/>
      <c r="DM535" s="1058"/>
      <c r="DN535" s="1058"/>
      <c r="DO535" s="1058"/>
      <c r="DP535" s="1058"/>
      <c r="DQ535" s="1058"/>
      <c r="DR535" s="1058"/>
      <c r="DS535" s="1058"/>
      <c r="DT535" s="1058"/>
      <c r="DU535" s="1058"/>
      <c r="DV535" s="1058"/>
      <c r="DW535" s="1058"/>
      <c r="DX535" s="1058"/>
      <c r="DY535" s="1058"/>
      <c r="DZ535" s="1058"/>
      <c r="EA535" s="1058"/>
      <c r="EB535" s="1058"/>
      <c r="EC535" s="1058"/>
      <c r="ED535" s="1058"/>
      <c r="EE535" s="1058"/>
      <c r="EF535" s="1058"/>
      <c r="EG535" s="1058"/>
      <c r="EH535" s="1058"/>
      <c r="EI535" s="1058"/>
      <c r="EJ535" s="1058"/>
      <c r="EK535" s="1058"/>
      <c r="EL535" s="1058"/>
      <c r="EM535" s="1058"/>
      <c r="EN535" s="1058"/>
      <c r="EO535" s="1058"/>
      <c r="EP535" s="1058"/>
      <c r="EQ535" s="1058"/>
      <c r="ER535" s="1058"/>
      <c r="ES535" s="1058"/>
      <c r="ET535" s="1058"/>
      <c r="EU535" s="1058"/>
      <c r="EV535" s="1058"/>
      <c r="EW535" s="1058"/>
      <c r="EX535" s="1058"/>
      <c r="EY535" s="1058"/>
      <c r="EZ535" s="1058"/>
      <c r="FA535" s="1058"/>
      <c r="FB535" s="1058"/>
      <c r="FC535" s="1058"/>
      <c r="FD535" s="1058"/>
      <c r="FE535" s="1058"/>
      <c r="FF535" s="1058"/>
      <c r="FG535" s="1058"/>
      <c r="FH535" s="1058"/>
      <c r="FI535" s="1058"/>
      <c r="FJ535" s="1058"/>
      <c r="FK535" s="1058"/>
      <c r="FL535" s="1058"/>
      <c r="FM535" s="1058"/>
      <c r="FN535" s="1058"/>
      <c r="FO535" s="1058"/>
      <c r="FP535" s="1058"/>
      <c r="FQ535" s="1058"/>
      <c r="FR535" s="1058"/>
      <c r="FS535" s="1058"/>
      <c r="FT535" s="1058"/>
      <c r="FU535" s="1058"/>
      <c r="FV535" s="1058"/>
      <c r="FW535" s="1058"/>
      <c r="FX535" s="1058"/>
      <c r="FY535" s="1058"/>
      <c r="FZ535" s="1058"/>
      <c r="GA535" s="1058"/>
      <c r="GB535" s="1058"/>
      <c r="GC535" s="1058"/>
      <c r="GD535" s="1058"/>
      <c r="GE535" s="1058"/>
      <c r="GF535" s="1058"/>
      <c r="GG535" s="1058"/>
      <c r="GH535" s="1058"/>
      <c r="GI535" s="1058"/>
      <c r="GJ535" s="1058"/>
      <c r="GK535" s="1058"/>
      <c r="GL535" s="1058"/>
      <c r="GM535" s="1058"/>
      <c r="GN535" s="1058"/>
      <c r="GO535" s="1058"/>
      <c r="GP535" s="1058"/>
      <c r="GQ535" s="1058"/>
      <c r="GR535" s="1058"/>
      <c r="GS535" s="1058"/>
      <c r="GT535" s="1058"/>
      <c r="GU535" s="1058"/>
      <c r="GV535" s="1058"/>
      <c r="GW535" s="1058"/>
      <c r="GX535" s="1058"/>
      <c r="GY535" s="1058"/>
      <c r="GZ535" s="1058"/>
      <c r="HA535" s="1058"/>
      <c r="HB535" s="1058"/>
      <c r="HC535" s="1058"/>
      <c r="HD535" s="1058"/>
      <c r="HE535" s="1058"/>
      <c r="HF535" s="1058"/>
      <c r="HG535" s="1058"/>
      <c r="HH535" s="1058"/>
      <c r="HI535" s="1058"/>
      <c r="HJ535" s="1058"/>
      <c r="HK535" s="1058"/>
      <c r="HL535" s="1058"/>
      <c r="HM535" s="1058"/>
      <c r="HN535" s="1058"/>
      <c r="HO535" s="1058"/>
      <c r="HP535" s="1058"/>
      <c r="HQ535" s="1058"/>
      <c r="HR535" s="1058"/>
      <c r="HS535" s="1058"/>
      <c r="HT535" s="1058"/>
      <c r="HU535" s="1058"/>
      <c r="HV535" s="1058"/>
      <c r="HW535" s="1058"/>
      <c r="HX535" s="1058"/>
      <c r="HY535" s="1058"/>
      <c r="HZ535" s="1058"/>
      <c r="IA535" s="1058"/>
      <c r="IB535" s="1058"/>
      <c r="IC535" s="1058"/>
      <c r="ID535" s="1058"/>
      <c r="IE535" s="1058"/>
      <c r="IF535" s="1058"/>
      <c r="IG535" s="1058"/>
      <c r="IH535" s="1058"/>
      <c r="II535" s="1058"/>
      <c r="IJ535" s="1058"/>
      <c r="IK535" s="1058"/>
      <c r="IL535" s="1058"/>
      <c r="IM535" s="1058"/>
      <c r="IN535" s="1058"/>
      <c r="IO535" s="1058"/>
      <c r="IP535" s="1058"/>
      <c r="IQ535" s="1058"/>
      <c r="IR535" s="1058"/>
    </row>
    <row r="536" spans="1:252">
      <c r="A536" s="1510"/>
      <c r="B536" s="1511" t="s">
        <v>854</v>
      </c>
      <c r="F536" s="1536"/>
    </row>
    <row r="537" spans="1:252" ht="25.5">
      <c r="A537" s="1513" t="s">
        <v>851</v>
      </c>
      <c r="B537" s="1514" t="s">
        <v>853</v>
      </c>
      <c r="F537" s="1536"/>
    </row>
    <row r="538" spans="1:252" ht="38.25">
      <c r="A538" s="1513" t="s">
        <v>851</v>
      </c>
      <c r="B538" s="1514" t="s">
        <v>852</v>
      </c>
      <c r="D538" s="1059"/>
      <c r="E538" s="1711"/>
      <c r="F538" s="1612"/>
    </row>
    <row r="539" spans="1:252" ht="25.5">
      <c r="A539" s="1513" t="s">
        <v>851</v>
      </c>
      <c r="B539" s="1514" t="s">
        <v>850</v>
      </c>
      <c r="D539" s="1059"/>
      <c r="E539" s="1711"/>
      <c r="F539" s="1612"/>
    </row>
    <row r="540" spans="1:252">
      <c r="F540" s="1536"/>
    </row>
  </sheetData>
  <sheetProtection password="E8D1" sheet="1" objects="1" scenarios="1"/>
  <protectedRanges>
    <protectedRange sqref="E255:E256" name="Obseg5_11_1"/>
    <protectedRange sqref="G313:G315" name="Obseg5_5_1_1_2_1_2"/>
  </protectedRanges>
  <pageMargins left="0.77083333333333337" right="0.32291666666666669" top="0.39370078740157483" bottom="0.98425196850393704" header="0.51181102362204722" footer="0.59055118110236227"/>
  <pageSetup paperSize="257" firstPageNumber="23" orientation="portrait" useFirstPageNumber="1" r:id="rId1"/>
  <headerFooter alignWithMargins="0">
    <oddFooter>&amp;L     
         &amp;"Arial Narrow,Navadno"&amp;8projektantski popis s predizmerami&amp;C&amp;8&amp;A &amp;R&amp;8&amp;P/&amp;N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R500"/>
  <sheetViews>
    <sheetView view="pageBreakPreview" zoomScale="120" zoomScaleNormal="110" zoomScaleSheetLayoutView="120" workbookViewId="0">
      <selection activeCell="B477" sqref="B477"/>
    </sheetView>
  </sheetViews>
  <sheetFormatPr defaultColWidth="8.85546875" defaultRowHeight="12.75"/>
  <cols>
    <col min="1" max="1" width="5.85546875" style="1059" customWidth="1"/>
    <col min="2" max="2" width="52.5703125" style="1059" customWidth="1"/>
    <col min="3" max="3" width="2.85546875" style="1059" customWidth="1"/>
    <col min="4" max="4" width="3.28515625" style="1158" customWidth="1"/>
    <col min="5" max="5" width="4.85546875" style="1158" customWidth="1"/>
    <col min="6" max="6" width="11.140625" style="1512" customWidth="1"/>
    <col min="7" max="7" width="12.140625" style="1059" customWidth="1"/>
    <col min="8" max="8" width="12.42578125" style="1059" customWidth="1"/>
    <col min="9" max="16384" width="8.85546875" style="1059"/>
  </cols>
  <sheetData>
    <row r="1" spans="1:252" s="1542" customFormat="1">
      <c r="A1" s="1616" t="s">
        <v>2142</v>
      </c>
      <c r="B1" s="1617"/>
      <c r="C1" s="1617"/>
      <c r="D1" s="1618"/>
      <c r="E1" s="1618"/>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620" t="s">
        <v>1353</v>
      </c>
      <c r="B2" s="1621"/>
      <c r="C2" s="1617"/>
      <c r="D2" s="1618"/>
      <c r="E2" s="1618"/>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620" t="s">
        <v>1352</v>
      </c>
      <c r="B3" s="1621"/>
      <c r="C3" s="1616" t="s">
        <v>1351</v>
      </c>
      <c r="D3" s="1618"/>
      <c r="E3" s="1618"/>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15" customHeight="1">
      <c r="A4" s="1062"/>
      <c r="B4" s="1063"/>
      <c r="C4" s="1064"/>
      <c r="D4" s="1065"/>
      <c r="E4" s="1065"/>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068"/>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75">
      <c r="A6" s="1713" t="s">
        <v>1350</v>
      </c>
      <c r="B6" s="1713" t="s">
        <v>1349</v>
      </c>
      <c r="C6" s="1067"/>
      <c r="D6" s="1068"/>
      <c r="E6" s="1068"/>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068"/>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75">
      <c r="A8" s="1069"/>
      <c r="B8" s="1071" t="s">
        <v>1348</v>
      </c>
      <c r="C8" s="1067"/>
      <c r="D8" s="1068"/>
      <c r="E8" s="1068"/>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75">
      <c r="A9" s="1069"/>
      <c r="B9" s="1071"/>
      <c r="C9" s="1067"/>
      <c r="D9" s="1068"/>
      <c r="E9" s="1068"/>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75">
      <c r="A10" s="1069"/>
      <c r="B10" s="1072" t="s">
        <v>1347</v>
      </c>
      <c r="C10" s="1067"/>
      <c r="D10" s="1068"/>
      <c r="E10" s="1068"/>
      <c r="F10" s="1057"/>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75">
      <c r="A11" s="1069"/>
      <c r="B11" s="1071"/>
      <c r="C11" s="1067"/>
      <c r="D11" s="1068"/>
      <c r="E11" s="1068"/>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6.5">
      <c r="A12" s="1079" t="s">
        <v>1291</v>
      </c>
      <c r="B12" s="1080" t="s">
        <v>236</v>
      </c>
      <c r="C12" s="1067"/>
      <c r="D12" s="1068"/>
      <c r="E12" s="1068"/>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068"/>
      <c r="F13" s="1057"/>
      <c r="G13" s="1084">
        <f>+G130</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068"/>
      <c r="F14" s="1057"/>
      <c r="G14" s="1084">
        <f>+G231</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092"/>
      <c r="F15" s="1093"/>
      <c r="G15" s="1094">
        <f>+G276</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100"/>
      <c r="F16" s="1057"/>
      <c r="G16" s="1101">
        <f>SUM(G13:G15)</f>
        <v>0</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100"/>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6.5">
      <c r="A18" s="1079" t="s">
        <v>1346</v>
      </c>
      <c r="B18" s="1080" t="s">
        <v>1345</v>
      </c>
      <c r="C18" s="1067"/>
      <c r="D18" s="1068"/>
      <c r="E18" s="1068"/>
      <c r="F18" s="1057"/>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3" t="s">
        <v>1290</v>
      </c>
      <c r="B19" s="1318" t="s">
        <v>1344</v>
      </c>
      <c r="C19" s="640"/>
      <c r="D19" s="639"/>
      <c r="E19" s="1108"/>
      <c r="F19" s="1057"/>
      <c r="G19" s="1084">
        <f>+G284</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89" t="s">
        <v>1001</v>
      </c>
      <c r="B20" s="1105" t="s">
        <v>1343</v>
      </c>
      <c r="C20" s="700"/>
      <c r="D20" s="699"/>
      <c r="E20" s="1106"/>
      <c r="F20" s="1093"/>
      <c r="G20" s="1094">
        <f>G285</f>
        <v>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1108"/>
      <c r="F21" s="1057"/>
      <c r="G21" s="1101">
        <f>SUM(G18:G20)</f>
        <v>0</v>
      </c>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097"/>
      <c r="B22" s="1107"/>
      <c r="C22" s="640"/>
      <c r="D22" s="639"/>
      <c r="E22" s="1108"/>
      <c r="F22" s="1057"/>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c r="A23" s="1109" t="s">
        <v>1342</v>
      </c>
      <c r="B23" s="1110" t="s">
        <v>1341</v>
      </c>
      <c r="C23" s="640"/>
      <c r="D23" s="639"/>
      <c r="E23" s="1108"/>
      <c r="F23" s="1057"/>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75">
      <c r="A24" s="1111" t="s">
        <v>1338</v>
      </c>
      <c r="B24" s="1112" t="s">
        <v>1337</v>
      </c>
      <c r="C24" s="1113"/>
      <c r="D24" s="1114"/>
      <c r="E24" s="1115"/>
      <c r="F24" s="1207"/>
      <c r="G24" s="1084">
        <f>G331</f>
        <v>0</v>
      </c>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75">
      <c r="A25" s="1111" t="s">
        <v>1336</v>
      </c>
      <c r="B25" s="1112" t="s">
        <v>1335</v>
      </c>
      <c r="C25" s="1113"/>
      <c r="D25" s="1114"/>
      <c r="E25" s="1115"/>
      <c r="F25" s="1207"/>
      <c r="G25" s="1084">
        <f>G332</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75">
      <c r="A26" s="1116" t="s">
        <v>1334</v>
      </c>
      <c r="B26" s="1117" t="s">
        <v>1333</v>
      </c>
      <c r="C26" s="1118"/>
      <c r="D26" s="1119"/>
      <c r="E26" s="1120"/>
      <c r="F26" s="1714"/>
      <c r="G26" s="1084">
        <f>G333</f>
        <v>0</v>
      </c>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75">
      <c r="A27" s="1121"/>
      <c r="B27" s="1122" t="s">
        <v>438</v>
      </c>
      <c r="C27" s="1123"/>
      <c r="D27" s="1114"/>
      <c r="E27" s="1124"/>
      <c r="F27" s="1057"/>
      <c r="G27" s="1715">
        <f>SUM(G24:G26)</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75">
      <c r="A28" s="1121"/>
      <c r="B28" s="1122"/>
      <c r="C28" s="1123"/>
      <c r="D28" s="1114"/>
      <c r="E28" s="1124"/>
      <c r="F28" s="1057"/>
      <c r="G28" s="1101"/>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3.5" thickBot="1">
      <c r="A29" s="1126" t="s">
        <v>1909</v>
      </c>
      <c r="B29" s="1127" t="s">
        <v>860</v>
      </c>
      <c r="C29" s="311"/>
      <c r="D29" s="310"/>
      <c r="E29" s="1128"/>
      <c r="F29" s="1129"/>
      <c r="G29" s="1130">
        <f>+G494</f>
        <v>0</v>
      </c>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6.5" thickTop="1">
      <c r="A30" s="1121"/>
      <c r="B30" s="1122"/>
      <c r="C30" s="1123"/>
      <c r="D30" s="1114"/>
      <c r="E30" s="1124"/>
      <c r="F30" s="1057"/>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5.75">
      <c r="A31" s="1121"/>
      <c r="B31" s="1110" t="s">
        <v>1956</v>
      </c>
      <c r="C31" s="1123"/>
      <c r="D31" s="1114"/>
      <c r="E31" s="1124"/>
      <c r="F31" s="1057"/>
      <c r="G31" s="1101">
        <f>+G16+G21+G27+G29</f>
        <v>0</v>
      </c>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75">
      <c r="A32" s="1121"/>
      <c r="B32" s="1110"/>
      <c r="C32" s="1123"/>
      <c r="D32" s="1114"/>
      <c r="E32" s="1124"/>
      <c r="F32" s="1057"/>
      <c r="G32" s="1101"/>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15.75">
      <c r="A33" s="1121"/>
      <c r="B33" s="1110"/>
      <c r="C33" s="1123"/>
      <c r="D33" s="1114"/>
      <c r="E33" s="1124"/>
      <c r="F33" s="1057"/>
      <c r="G33" s="1101"/>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c r="A34" s="1097"/>
      <c r="B34" s="1107"/>
      <c r="C34" s="640"/>
      <c r="D34" s="639"/>
      <c r="E34" s="1108"/>
      <c r="F34" s="1057"/>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c r="A35" s="1066"/>
      <c r="B35" s="1134" t="s">
        <v>1332</v>
      </c>
      <c r="C35" s="1067"/>
      <c r="D35" s="1068"/>
      <c r="E35" s="1068"/>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25.5">
      <c r="A36" s="1066"/>
      <c r="B36" s="1135" t="s">
        <v>1331</v>
      </c>
      <c r="C36" s="1067"/>
      <c r="D36" s="1068"/>
      <c r="E36" s="1068"/>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51">
      <c r="A37" s="1066"/>
      <c r="B37" s="1135" t="s">
        <v>1330</v>
      </c>
      <c r="C37" s="1067"/>
      <c r="D37" s="1068"/>
      <c r="E37" s="1068"/>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25.5">
      <c r="A38" s="1066"/>
      <c r="B38" s="1135" t="s">
        <v>1329</v>
      </c>
      <c r="C38" s="1067"/>
      <c r="D38" s="1068"/>
      <c r="E38" s="1068"/>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38.25">
      <c r="A39" s="1066"/>
      <c r="B39" s="1135" t="s">
        <v>1328</v>
      </c>
      <c r="C39" s="1067"/>
      <c r="D39" s="1068"/>
      <c r="E39" s="1068"/>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38.25">
      <c r="A40" s="1066"/>
      <c r="B40" s="1135" t="s">
        <v>1327</v>
      </c>
      <c r="C40" s="1067"/>
      <c r="D40" s="1068"/>
      <c r="E40" s="1068"/>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25.5">
      <c r="A41" s="1066"/>
      <c r="B41" s="1134" t="s">
        <v>1326</v>
      </c>
      <c r="C41" s="1067"/>
      <c r="D41" s="1068"/>
      <c r="E41" s="1068"/>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c r="A42" s="1066"/>
      <c r="B42" s="1067"/>
      <c r="C42" s="1067"/>
      <c r="D42" s="1068"/>
      <c r="E42" s="1068"/>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25.5">
      <c r="A43" s="1066"/>
      <c r="B43" s="1137" t="s">
        <v>1325</v>
      </c>
      <c r="C43" s="1067"/>
      <c r="D43" s="1068"/>
      <c r="E43" s="1068"/>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1324</v>
      </c>
      <c r="B44" s="1138" t="s">
        <v>1323</v>
      </c>
      <c r="C44" s="1067"/>
      <c r="D44" s="1068"/>
      <c r="E44" s="1068"/>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c r="A45" s="1138" t="s">
        <v>1322</v>
      </c>
      <c r="B45" s="1138" t="s">
        <v>1321</v>
      </c>
      <c r="C45" s="1067"/>
      <c r="D45" s="1068"/>
      <c r="E45" s="1068"/>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c r="A46" s="1138" t="s">
        <v>1320</v>
      </c>
      <c r="B46" s="1138" t="s">
        <v>1319</v>
      </c>
      <c r="C46" s="1067"/>
      <c r="D46" s="1068"/>
      <c r="E46" s="1068"/>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1318</v>
      </c>
      <c r="B47" s="1138" t="s">
        <v>1317</v>
      </c>
      <c r="C47" s="1067"/>
      <c r="D47" s="1068"/>
      <c r="E47" s="1068"/>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c r="A48" s="1138" t="s">
        <v>1316</v>
      </c>
      <c r="B48" s="1138" t="s">
        <v>1315</v>
      </c>
      <c r="C48" s="1067"/>
      <c r="D48" s="1068"/>
      <c r="E48" s="1068"/>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c r="A49" s="1138" t="s">
        <v>1314</v>
      </c>
      <c r="B49" s="1138" t="s">
        <v>1313</v>
      </c>
      <c r="C49" s="1067"/>
      <c r="D49" s="1068"/>
      <c r="E49" s="1068"/>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ht="25.5">
      <c r="A50" s="1138" t="s">
        <v>43</v>
      </c>
      <c r="B50" s="1138" t="s">
        <v>1312</v>
      </c>
      <c r="C50" s="1067"/>
      <c r="D50" s="1068"/>
      <c r="E50" s="1068"/>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ht="25.5">
      <c r="A51" s="1138" t="s">
        <v>1311</v>
      </c>
      <c r="B51" s="1138" t="s">
        <v>1310</v>
      </c>
      <c r="C51" s="1067"/>
      <c r="D51" s="1068"/>
      <c r="E51" s="1068"/>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c r="A52" s="1138" t="s">
        <v>1309</v>
      </c>
      <c r="B52" s="1138" t="s">
        <v>1308</v>
      </c>
      <c r="C52" s="1067"/>
      <c r="D52" s="1068"/>
      <c r="E52" s="1068"/>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c r="A53" s="1138" t="s">
        <v>1307</v>
      </c>
      <c r="B53" s="1138" t="s">
        <v>1306</v>
      </c>
      <c r="C53" s="1067"/>
      <c r="D53" s="1068"/>
      <c r="E53" s="1068"/>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25.5">
      <c r="A54" s="1138" t="s">
        <v>1305</v>
      </c>
      <c r="B54" s="1138" t="s">
        <v>1304</v>
      </c>
      <c r="C54" s="1067"/>
      <c r="D54" s="1068"/>
      <c r="E54" s="1068"/>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1303</v>
      </c>
      <c r="B55" s="1138" t="s">
        <v>1302</v>
      </c>
      <c r="C55" s="1067"/>
      <c r="D55" s="1068"/>
      <c r="E55" s="1068"/>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138" t="s">
        <v>1301</v>
      </c>
      <c r="B56" s="1138" t="s">
        <v>1300</v>
      </c>
      <c r="C56" s="1067"/>
      <c r="D56" s="1068"/>
      <c r="E56" s="1068"/>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138" t="s">
        <v>1299</v>
      </c>
      <c r="B57" s="1138" t="s">
        <v>1298</v>
      </c>
      <c r="C57" s="1067"/>
      <c r="D57" s="1068"/>
      <c r="E57" s="1068"/>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c r="A58" s="1138" t="s">
        <v>1297</v>
      </c>
      <c r="B58" s="1138" t="s">
        <v>1296</v>
      </c>
      <c r="C58" s="1067"/>
      <c r="D58" s="1068"/>
      <c r="E58" s="1068"/>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ht="25.5">
      <c r="A59" s="1138" t="s">
        <v>1295</v>
      </c>
      <c r="B59" s="1138" t="s">
        <v>1294</v>
      </c>
      <c r="C59" s="1067"/>
      <c r="D59" s="1068"/>
      <c r="E59" s="1068"/>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138" t="s">
        <v>1293</v>
      </c>
      <c r="B60" s="1138" t="s">
        <v>1292</v>
      </c>
      <c r="C60" s="1067"/>
      <c r="D60" s="1068"/>
      <c r="E60" s="1068"/>
      <c r="F60" s="1100"/>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097"/>
      <c r="B61" s="1107"/>
      <c r="C61" s="640"/>
      <c r="D61" s="639"/>
      <c r="E61" s="1108"/>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066"/>
      <c r="B62" s="1067"/>
      <c r="C62" s="1067"/>
      <c r="D62" s="1068"/>
      <c r="E62" s="1068"/>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ht="15.75">
      <c r="A63" s="1139" t="s">
        <v>1291</v>
      </c>
      <c r="B63" s="1140" t="s">
        <v>236</v>
      </c>
      <c r="C63" s="1067"/>
      <c r="D63" s="1068"/>
      <c r="E63" s="1068"/>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066"/>
      <c r="B64" s="1067"/>
      <c r="C64" s="1067"/>
      <c r="D64" s="1068"/>
      <c r="E64" s="1068"/>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141" t="s">
        <v>1290</v>
      </c>
      <c r="B65" s="1142" t="s">
        <v>1289</v>
      </c>
      <c r="C65" s="1067"/>
      <c r="D65" s="1068"/>
      <c r="E65" s="1068"/>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143"/>
      <c r="B66" s="1144"/>
      <c r="C66" s="1145"/>
      <c r="D66" s="1146"/>
      <c r="E66" s="1146"/>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c r="A67" s="1149"/>
      <c r="B67" s="1182"/>
      <c r="C67" s="1150"/>
      <c r="D67" s="1149"/>
      <c r="E67" s="1150"/>
      <c r="F67" s="1057"/>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ht="25.5">
      <c r="A68" s="1186" t="s">
        <v>18</v>
      </c>
      <c r="B68" s="1187" t="s">
        <v>1070</v>
      </c>
      <c r="C68" s="1188"/>
      <c r="D68" s="1189" t="s">
        <v>856</v>
      </c>
      <c r="E68" s="1190">
        <v>1</v>
      </c>
      <c r="F68" s="779"/>
      <c r="G68" s="1084">
        <f>+E68*F68</f>
        <v>0</v>
      </c>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191"/>
      <c r="B69" s="1192" t="s">
        <v>1069</v>
      </c>
      <c r="C69" s="1188"/>
      <c r="D69" s="1149"/>
      <c r="E69" s="1150"/>
      <c r="F69" s="1515"/>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91"/>
      <c r="B70" s="1192" t="s">
        <v>1068</v>
      </c>
      <c r="C70" s="1188"/>
      <c r="D70" s="1193"/>
      <c r="E70" s="1193"/>
      <c r="F70" s="1515"/>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91"/>
      <c r="B71" s="1192" t="s">
        <v>1067</v>
      </c>
      <c r="C71" s="1188"/>
      <c r="D71" s="1193"/>
      <c r="E71" s="1193"/>
      <c r="F71" s="1515"/>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91"/>
      <c r="B72" s="1194" t="s">
        <v>1066</v>
      </c>
      <c r="C72" s="1188"/>
      <c r="D72" s="1193"/>
      <c r="E72" s="1195"/>
      <c r="F72" s="1515"/>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191"/>
      <c r="B73" s="1192" t="s">
        <v>1065</v>
      </c>
      <c r="C73" s="1188"/>
      <c r="D73" s="1193"/>
      <c r="E73" s="1195"/>
      <c r="F73" s="1515"/>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ht="25.5">
      <c r="A74" s="1191"/>
      <c r="B74" s="1187" t="s">
        <v>1064</v>
      </c>
      <c r="C74" s="1188"/>
      <c r="D74" s="1193"/>
      <c r="E74" s="1195"/>
      <c r="F74" s="1515"/>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96"/>
      <c r="B75" s="1197" t="s">
        <v>1063</v>
      </c>
      <c r="C75" s="1198"/>
      <c r="D75" s="1199"/>
      <c r="E75" s="1199"/>
      <c r="F75" s="1515"/>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196"/>
      <c r="B76" s="1197" t="s">
        <v>1062</v>
      </c>
      <c r="C76" s="1198"/>
      <c r="D76" s="1199"/>
      <c r="E76" s="1199"/>
      <c r="F76" s="1515"/>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196"/>
      <c r="B77" s="1200" t="s">
        <v>1061</v>
      </c>
      <c r="C77" s="1198"/>
      <c r="D77" s="1199"/>
      <c r="E77" s="1199"/>
      <c r="F77" s="1515"/>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ht="25.5">
      <c r="A78" s="1196"/>
      <c r="B78" s="1179" t="s">
        <v>1060</v>
      </c>
      <c r="C78" s="1198"/>
      <c r="D78" s="1199"/>
      <c r="E78" s="1199"/>
      <c r="F78" s="1515"/>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196"/>
      <c r="B79" s="1179"/>
      <c r="C79" s="1198"/>
      <c r="D79" s="1199"/>
      <c r="E79" s="1199"/>
      <c r="F79" s="1515"/>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201" t="s">
        <v>41</v>
      </c>
      <c r="B80" s="1202" t="s">
        <v>1059</v>
      </c>
      <c r="C80" s="1202"/>
      <c r="D80" s="1149"/>
      <c r="E80" s="1182"/>
      <c r="F80" s="1515"/>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91"/>
      <c r="B81" s="1203" t="s">
        <v>1035</v>
      </c>
      <c r="C81" s="1203"/>
      <c r="D81" s="1149" t="s">
        <v>62</v>
      </c>
      <c r="E81" s="1150">
        <v>1</v>
      </c>
      <c r="F81" s="779"/>
      <c r="G81" s="1084">
        <f>+E81*F81</f>
        <v>0</v>
      </c>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191"/>
      <c r="B82" s="1203"/>
      <c r="C82" s="1203"/>
      <c r="D82" s="1149"/>
      <c r="E82" s="1150"/>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ht="25.5">
      <c r="A83" s="1204" t="s">
        <v>43</v>
      </c>
      <c r="B83" s="1202" t="s">
        <v>1058</v>
      </c>
      <c r="C83" s="1202"/>
      <c r="D83" s="1195"/>
      <c r="E83" s="1150"/>
      <c r="F83" s="1515"/>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204"/>
      <c r="B84" s="1203" t="s">
        <v>1035</v>
      </c>
      <c r="C84" s="1203"/>
      <c r="D84" s="1149" t="s">
        <v>62</v>
      </c>
      <c r="E84" s="1150">
        <v>2</v>
      </c>
      <c r="F84" s="779"/>
      <c r="G84" s="1084">
        <f>+E84*F84</f>
        <v>0</v>
      </c>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204"/>
      <c r="B85" s="1203"/>
      <c r="C85" s="1203"/>
      <c r="D85" s="1149"/>
      <c r="E85" s="1150"/>
      <c r="F85" s="1515"/>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ht="38.25">
      <c r="A86" s="1204" t="s">
        <v>44</v>
      </c>
      <c r="B86" s="1205" t="s">
        <v>1057</v>
      </c>
      <c r="C86" s="1198"/>
      <c r="D86" s="1199"/>
      <c r="E86" s="1206"/>
      <c r="F86" s="1516"/>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54" t="s">
        <v>234</v>
      </c>
      <c r="B87" s="1205" t="s">
        <v>1056</v>
      </c>
      <c r="C87" s="1198"/>
      <c r="D87" s="1199"/>
      <c r="E87" s="1206"/>
      <c r="F87" s="1516"/>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77"/>
      <c r="B88" s="1205" t="s">
        <v>1055</v>
      </c>
      <c r="C88" s="1198"/>
      <c r="D88" s="1199" t="s">
        <v>62</v>
      </c>
      <c r="E88" s="1206">
        <v>1</v>
      </c>
      <c r="F88" s="779"/>
      <c r="G88" s="1084">
        <f>+E88*F88</f>
        <v>0</v>
      </c>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177"/>
      <c r="B89" s="1205"/>
      <c r="C89" s="1198"/>
      <c r="D89" s="1199"/>
      <c r="E89" s="1206"/>
      <c r="F89" s="1516"/>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ht="25.5">
      <c r="A90" s="1213" t="s">
        <v>46</v>
      </c>
      <c r="B90" s="1148" t="s">
        <v>1049</v>
      </c>
      <c r="C90" s="1214"/>
      <c r="D90" s="1153" t="s">
        <v>62</v>
      </c>
      <c r="E90" s="1215">
        <v>1</v>
      </c>
      <c r="F90" s="780"/>
      <c r="G90" s="1216">
        <f>+E90*F90</f>
        <v>0</v>
      </c>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c r="A91" s="1213"/>
      <c r="B91" s="1217" t="s">
        <v>1048</v>
      </c>
      <c r="C91" s="1214"/>
      <c r="D91" s="1215"/>
      <c r="E91" s="1151"/>
      <c r="F91" s="622"/>
      <c r="G91" s="1084"/>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3"/>
      <c r="B92" s="1217" t="s">
        <v>1047</v>
      </c>
      <c r="C92" s="1214"/>
      <c r="D92" s="1215"/>
      <c r="E92" s="1151"/>
      <c r="F92" s="622"/>
      <c r="G92" s="1084"/>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213"/>
      <c r="B93" s="1217" t="s">
        <v>1046</v>
      </c>
      <c r="C93" s="1214"/>
      <c r="D93" s="1215"/>
      <c r="E93" s="1151"/>
      <c r="F93" s="622"/>
      <c r="G93" s="1084"/>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ht="51">
      <c r="A94" s="1213"/>
      <c r="B94" s="1148" t="s">
        <v>1045</v>
      </c>
      <c r="C94" s="1214"/>
      <c r="D94" s="1215"/>
      <c r="E94" s="1151"/>
      <c r="F94" s="622"/>
      <c r="G94" s="1084"/>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c r="A95" s="1213"/>
      <c r="B95" s="1217" t="s">
        <v>1044</v>
      </c>
      <c r="C95" s="1214"/>
      <c r="D95" s="1215"/>
      <c r="E95" s="1151"/>
      <c r="F95" s="622"/>
      <c r="G95" s="1084"/>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ht="25.5">
      <c r="A96" s="1213"/>
      <c r="B96" s="1148" t="s">
        <v>1043</v>
      </c>
      <c r="C96" s="1214"/>
      <c r="F96" s="622"/>
      <c r="G96" s="1084"/>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c r="A97" s="1177"/>
      <c r="B97" s="1205"/>
      <c r="C97" s="1198"/>
      <c r="D97" s="1199"/>
      <c r="E97" s="1206"/>
      <c r="F97" s="250"/>
      <c r="G97" s="1216"/>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ht="38.25">
      <c r="A98" s="1147" t="s">
        <v>47</v>
      </c>
      <c r="B98" s="1145" t="s">
        <v>1042</v>
      </c>
      <c r="C98" s="1145"/>
      <c r="D98" s="1199" t="s">
        <v>62</v>
      </c>
      <c r="E98" s="1198">
        <v>1</v>
      </c>
      <c r="F98" s="779"/>
      <c r="G98" s="1084">
        <f>+E98*F98</f>
        <v>0</v>
      </c>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149"/>
      <c r="B99" s="1182"/>
      <c r="C99" s="1150"/>
      <c r="D99" s="1149"/>
      <c r="E99" s="1150"/>
      <c r="F99" s="1515"/>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ht="51">
      <c r="A100" s="1201" t="s">
        <v>48</v>
      </c>
      <c r="B100" s="1152" t="s">
        <v>1041</v>
      </c>
      <c r="C100" s="1183"/>
      <c r="D100" s="1184"/>
      <c r="E100" s="1184"/>
      <c r="F100" s="1515"/>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ht="51">
      <c r="A101" s="1218"/>
      <c r="B101" s="1152" t="s">
        <v>1040</v>
      </c>
      <c r="C101" s="1183"/>
      <c r="D101" s="1184"/>
      <c r="E101" s="1184"/>
      <c r="F101" s="1515"/>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A102" s="1218"/>
      <c r="B102" s="1152" t="s">
        <v>1039</v>
      </c>
      <c r="C102" s="1183"/>
      <c r="D102" s="1184"/>
      <c r="E102" s="1184"/>
      <c r="F102" s="1515"/>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c r="A103" s="1218"/>
      <c r="B103" s="1152" t="s">
        <v>1035</v>
      </c>
      <c r="C103" s="1183"/>
      <c r="D103" s="1185" t="s">
        <v>62</v>
      </c>
      <c r="E103" s="1184">
        <v>1</v>
      </c>
      <c r="F103" s="779"/>
      <c r="G103" s="1084">
        <f>+E103*F103</f>
        <v>0</v>
      </c>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218"/>
      <c r="B104" s="1152"/>
      <c r="C104" s="1183"/>
      <c r="D104" s="1185"/>
      <c r="E104" s="1184"/>
      <c r="F104" s="1515"/>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ht="25.5">
      <c r="A105" s="1201" t="s">
        <v>50</v>
      </c>
      <c r="B105" s="1148" t="s">
        <v>1038</v>
      </c>
      <c r="C105" s="1183"/>
      <c r="D105" s="1184"/>
      <c r="E105" s="1220"/>
      <c r="F105" s="1515"/>
      <c r="G105" s="1058"/>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01"/>
      <c r="B106" s="1152" t="s">
        <v>1035</v>
      </c>
      <c r="C106" s="1183"/>
      <c r="D106" s="1185" t="s">
        <v>62</v>
      </c>
      <c r="E106" s="1184">
        <v>1</v>
      </c>
      <c r="F106" s="779"/>
      <c r="G106" s="1084">
        <f>+E106*F106</f>
        <v>0</v>
      </c>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218"/>
      <c r="B107" s="1152"/>
      <c r="C107" s="1183"/>
      <c r="D107" s="1185"/>
      <c r="E107" s="1184"/>
      <c r="F107" s="1515"/>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242" t="s">
        <v>77</v>
      </c>
      <c r="B108" s="1179" t="s">
        <v>946</v>
      </c>
      <c r="C108" s="1198"/>
      <c r="D108" s="1199"/>
      <c r="E108" s="1179"/>
      <c r="F108" s="1515"/>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199"/>
      <c r="B109" s="1179" t="s">
        <v>945</v>
      </c>
      <c r="C109" s="1198"/>
      <c r="D109" s="1199"/>
      <c r="E109" s="1179"/>
      <c r="F109" s="1515"/>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99"/>
      <c r="B110" s="1179" t="s">
        <v>944</v>
      </c>
      <c r="C110" s="1198"/>
      <c r="D110" s="1199" t="s">
        <v>42</v>
      </c>
      <c r="E110" s="1146">
        <v>67</v>
      </c>
      <c r="F110" s="782"/>
      <c r="G110" s="1241">
        <f>F110*E110</f>
        <v>0</v>
      </c>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c r="A111" s="1199"/>
      <c r="B111" s="1179"/>
      <c r="C111" s="1198"/>
      <c r="D111" s="1199"/>
      <c r="E111" s="1146"/>
      <c r="F111" s="1515"/>
      <c r="G111" s="1058"/>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ht="25.5">
      <c r="A112" s="1242" t="s">
        <v>78</v>
      </c>
      <c r="B112" s="1145" t="s">
        <v>1025</v>
      </c>
      <c r="C112" s="1198"/>
      <c r="D112" s="1243" t="s">
        <v>62</v>
      </c>
      <c r="E112" s="1198">
        <v>2</v>
      </c>
      <c r="F112" s="782"/>
      <c r="G112" s="1241">
        <f>F112*E112</f>
        <v>0</v>
      </c>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146"/>
      <c r="B113" s="1145"/>
      <c r="C113" s="1198"/>
      <c r="D113" s="1243"/>
      <c r="E113" s="1198"/>
      <c r="F113" s="1515"/>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244" t="s">
        <v>79</v>
      </c>
      <c r="B114" s="1145" t="s">
        <v>1024</v>
      </c>
      <c r="C114" s="1198"/>
      <c r="D114" s="1243"/>
      <c r="E114" s="1198"/>
      <c r="F114" s="1515"/>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244"/>
      <c r="B115" s="1145" t="s">
        <v>1023</v>
      </c>
      <c r="C115" s="1198"/>
      <c r="D115" s="1243" t="s">
        <v>62</v>
      </c>
      <c r="E115" s="1198">
        <v>1</v>
      </c>
      <c r="F115" s="782"/>
      <c r="G115" s="1241">
        <f>F115*E115</f>
        <v>0</v>
      </c>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245"/>
      <c r="B116" s="1246"/>
      <c r="C116" s="640"/>
      <c r="D116" s="1193"/>
      <c r="E116" s="1247"/>
      <c r="F116" s="1515"/>
      <c r="G116" s="1058"/>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244" t="s">
        <v>1022</v>
      </c>
      <c r="B117" s="1179" t="s">
        <v>1021</v>
      </c>
      <c r="C117" s="640"/>
      <c r="D117" s="1243" t="s">
        <v>62</v>
      </c>
      <c r="E117" s="1198">
        <v>1</v>
      </c>
      <c r="F117" s="782"/>
      <c r="G117" s="1241">
        <f>F117*E117</f>
        <v>0</v>
      </c>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c r="A118" s="1249"/>
      <c r="B118" s="1233"/>
      <c r="C118" s="1183"/>
      <c r="D118" s="1185"/>
      <c r="E118" s="1183"/>
      <c r="F118" s="1515"/>
      <c r="G118" s="1058"/>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ht="38.25">
      <c r="A119" s="1248" t="s">
        <v>1016</v>
      </c>
      <c r="B119" s="1233" t="s">
        <v>1015</v>
      </c>
      <c r="C119" s="1183"/>
      <c r="D119" s="1185" t="s">
        <v>856</v>
      </c>
      <c r="E119" s="1183">
        <v>1</v>
      </c>
      <c r="F119" s="782"/>
      <c r="G119" s="1241">
        <f>F119*E119</f>
        <v>0</v>
      </c>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248"/>
      <c r="B120" s="1233"/>
      <c r="C120" s="1183"/>
      <c r="D120" s="1214"/>
      <c r="E120" s="1183"/>
      <c r="F120" s="1515"/>
      <c r="G120" s="1058"/>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250" t="s">
        <v>1014</v>
      </c>
      <c r="B121" s="1152" t="s">
        <v>1013</v>
      </c>
      <c r="C121" s="1198"/>
      <c r="D121" s="1199" t="s">
        <v>856</v>
      </c>
      <c r="E121" s="1198">
        <v>1</v>
      </c>
      <c r="F121" s="781"/>
      <c r="G121" s="1230">
        <f>F121*E121</f>
        <v>0</v>
      </c>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147"/>
      <c r="B122" s="1203"/>
      <c r="C122" s="1198"/>
      <c r="D122" s="1199"/>
      <c r="E122" s="1198"/>
      <c r="F122" s="1515"/>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250" t="s">
        <v>1012</v>
      </c>
      <c r="B123" s="1251" t="s">
        <v>1011</v>
      </c>
      <c r="C123" s="1245"/>
      <c r="D123" s="1245" t="s">
        <v>1004</v>
      </c>
      <c r="E123" s="1223">
        <v>1</v>
      </c>
      <c r="F123" s="781"/>
      <c r="G123" s="1230">
        <f>F123*E123</f>
        <v>0</v>
      </c>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52"/>
      <c r="B124" s="1253" t="s">
        <v>1010</v>
      </c>
      <c r="C124" s="1245"/>
      <c r="D124" s="1254"/>
      <c r="E124" s="1255"/>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52"/>
      <c r="B125" s="1253" t="s">
        <v>1009</v>
      </c>
      <c r="C125" s="1245"/>
      <c r="D125" s="1223"/>
      <c r="E125" s="1255"/>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240"/>
      <c r="B126" s="1251"/>
      <c r="C126" s="1245"/>
      <c r="D126" s="1223"/>
      <c r="E126" s="1255"/>
      <c r="F126" s="1515"/>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250" t="s">
        <v>204</v>
      </c>
      <c r="B127" s="1251" t="s">
        <v>1008</v>
      </c>
      <c r="C127" s="1256"/>
      <c r="D127" s="1245" t="s">
        <v>1004</v>
      </c>
      <c r="E127" s="1223">
        <v>1</v>
      </c>
      <c r="F127" s="781"/>
      <c r="G127" s="1230">
        <f>F127*E127</f>
        <v>0</v>
      </c>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257"/>
      <c r="B128" s="1253" t="s">
        <v>1007</v>
      </c>
      <c r="C128" s="1256"/>
      <c r="D128" s="1245"/>
      <c r="E128" s="1254"/>
      <c r="F128" s="1515"/>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258"/>
      <c r="B129" s="1259"/>
      <c r="C129" s="700"/>
      <c r="D129" s="1260"/>
      <c r="E129" s="1261"/>
      <c r="F129" s="1519"/>
      <c r="G129" s="1175"/>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91"/>
      <c r="B130" s="1197" t="s">
        <v>1002</v>
      </c>
      <c r="C130" s="1188"/>
      <c r="D130" s="1150"/>
      <c r="E130" s="1150"/>
      <c r="F130" s="1515"/>
      <c r="G130" s="1230">
        <f>SUM(G67:G129)</f>
        <v>0</v>
      </c>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91"/>
      <c r="B131" s="1197"/>
      <c r="C131" s="1188"/>
      <c r="D131" s="1150"/>
      <c r="E131" s="1150"/>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91"/>
      <c r="B132" s="1197"/>
      <c r="C132" s="1188"/>
      <c r="D132" s="1150"/>
      <c r="E132" s="1150"/>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191"/>
      <c r="B133" s="1197"/>
      <c r="C133" s="1262"/>
      <c r="D133" s="1184"/>
      <c r="E133" s="1184"/>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63" t="s">
        <v>1001</v>
      </c>
      <c r="B134" s="1187" t="s">
        <v>1000</v>
      </c>
      <c r="C134" s="1262"/>
      <c r="D134" s="1184"/>
      <c r="E134" s="1184"/>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c r="A135" s="1224"/>
      <c r="B135" s="1198"/>
      <c r="C135" s="1198"/>
      <c r="D135" s="1199"/>
      <c r="E135" s="1221"/>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ht="25.5">
      <c r="A136" s="1545" t="s">
        <v>11</v>
      </c>
      <c r="B136" s="1159" t="s">
        <v>999</v>
      </c>
      <c r="C136" s="1227"/>
      <c r="D136" s="1276"/>
      <c r="E136" s="1546"/>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547"/>
      <c r="B137" s="1227" t="s">
        <v>998</v>
      </c>
      <c r="C137" s="1227"/>
      <c r="D137" s="1276"/>
      <c r="E137" s="67"/>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547"/>
      <c r="B138" s="1227" t="s">
        <v>997</v>
      </c>
      <c r="C138" s="1227"/>
      <c r="D138" s="1276"/>
      <c r="E138" s="67"/>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547"/>
      <c r="B139" s="1227" t="s">
        <v>996</v>
      </c>
      <c r="C139" s="1227"/>
      <c r="D139" s="1276"/>
      <c r="E139" s="67"/>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547"/>
      <c r="B140" s="1227" t="s">
        <v>995</v>
      </c>
      <c r="C140" s="1227"/>
      <c r="D140" s="1276"/>
      <c r="E140" s="67"/>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547"/>
      <c r="B141" s="1198" t="s">
        <v>994</v>
      </c>
      <c r="C141" s="1227"/>
      <c r="D141" s="1276"/>
      <c r="E141" s="67"/>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547"/>
      <c r="B142" s="1227" t="s">
        <v>993</v>
      </c>
      <c r="C142" s="1227"/>
      <c r="D142" s="1276"/>
      <c r="E142" s="67"/>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c r="A143" s="1547"/>
      <c r="B143" s="1159" t="s">
        <v>992</v>
      </c>
      <c r="C143" s="1227"/>
      <c r="D143" s="1276"/>
      <c r="E143" s="67"/>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ht="25.5">
      <c r="A144" s="1547"/>
      <c r="B144" s="1159" t="s">
        <v>991</v>
      </c>
      <c r="C144" s="1227"/>
      <c r="D144" s="1276"/>
      <c r="E144" s="67"/>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ht="25.5">
      <c r="A145" s="1547"/>
      <c r="B145" s="1179" t="s">
        <v>990</v>
      </c>
      <c r="C145" s="67"/>
      <c r="D145" s="1276"/>
      <c r="E145" s="67"/>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058"/>
      <c r="B146" s="1227" t="s">
        <v>989</v>
      </c>
      <c r="C146" s="67"/>
      <c r="D146" s="1276"/>
      <c r="E146" s="67"/>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058"/>
      <c r="B147" s="1227" t="s">
        <v>971</v>
      </c>
      <c r="C147" s="67"/>
      <c r="D147" s="1276"/>
      <c r="E147" s="67"/>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058"/>
      <c r="B148" s="1227" t="s">
        <v>988</v>
      </c>
      <c r="C148" s="1227"/>
      <c r="D148" s="1276"/>
      <c r="E148" s="67"/>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058"/>
      <c r="B149" s="1227" t="s">
        <v>987</v>
      </c>
      <c r="C149" s="1227"/>
      <c r="D149" s="1276"/>
      <c r="E149" s="67"/>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058"/>
      <c r="B150" s="1227"/>
      <c r="C150" s="1227"/>
      <c r="D150" s="1276"/>
      <c r="E150" s="1548"/>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058"/>
      <c r="B151" s="1071" t="s">
        <v>986</v>
      </c>
      <c r="C151" s="1227"/>
      <c r="D151" s="1276"/>
      <c r="E151" s="1548"/>
      <c r="F151" s="1515"/>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058"/>
      <c r="B152" s="1227" t="s">
        <v>985</v>
      </c>
      <c r="C152" s="1227"/>
      <c r="D152" s="1212" t="s">
        <v>62</v>
      </c>
      <c r="E152" s="67">
        <v>11</v>
      </c>
      <c r="F152" s="781"/>
      <c r="G152" s="1230">
        <f>F152*E152</f>
        <v>0</v>
      </c>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058"/>
      <c r="B153" s="1227" t="s">
        <v>1944</v>
      </c>
      <c r="C153" s="1227"/>
      <c r="D153" s="1212" t="s">
        <v>62</v>
      </c>
      <c r="E153" s="67">
        <v>2</v>
      </c>
      <c r="F153" s="781"/>
      <c r="G153" s="1230">
        <f>F153*E153</f>
        <v>0</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058"/>
      <c r="B154" s="1227" t="s">
        <v>983</v>
      </c>
      <c r="C154" s="1227"/>
      <c r="D154" s="1212" t="s">
        <v>62</v>
      </c>
      <c r="E154" s="67">
        <v>9</v>
      </c>
      <c r="F154" s="781"/>
      <c r="G154" s="1230">
        <f>F154*E154</f>
        <v>0</v>
      </c>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058"/>
      <c r="B155" s="1227"/>
      <c r="C155" s="1227"/>
      <c r="D155" s="1212"/>
      <c r="E155" s="67"/>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058"/>
      <c r="B156" s="1227"/>
      <c r="C156" s="1227"/>
      <c r="D156" s="1212"/>
      <c r="E156" s="67"/>
      <c r="F156" s="1515"/>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655" t="s">
        <v>980</v>
      </c>
      <c r="B157" s="1183" t="s">
        <v>979</v>
      </c>
      <c r="C157" s="1182"/>
      <c r="D157" s="1218"/>
      <c r="E157" s="1219"/>
      <c r="F157" s="1515"/>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218"/>
      <c r="B158" s="1657" t="s">
        <v>978</v>
      </c>
      <c r="C158" s="1182"/>
      <c r="D158" s="1218"/>
      <c r="E158" s="1219"/>
      <c r="F158" s="1515"/>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A159" s="1219" t="s">
        <v>234</v>
      </c>
      <c r="B159" s="1657" t="s">
        <v>977</v>
      </c>
      <c r="C159" s="1182"/>
      <c r="D159" s="1218"/>
      <c r="E159" s="1219"/>
      <c r="F159" s="1515"/>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A160" s="1219"/>
      <c r="B160" s="1657" t="s">
        <v>976</v>
      </c>
      <c r="C160" s="1182"/>
      <c r="D160" s="1218"/>
      <c r="E160" s="1219"/>
      <c r="F160" s="1515"/>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A161" s="1219" t="s">
        <v>234</v>
      </c>
      <c r="B161" s="1657" t="s">
        <v>975</v>
      </c>
      <c r="C161" s="1182"/>
      <c r="D161" s="1218"/>
      <c r="E161" s="1219"/>
      <c r="F161" s="1515"/>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218"/>
      <c r="B162" s="1657" t="s">
        <v>974</v>
      </c>
      <c r="C162" s="1182"/>
      <c r="D162" s="1218"/>
      <c r="E162" s="1219"/>
      <c r="F162" s="1515"/>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ht="25.5">
      <c r="A163" s="1218"/>
      <c r="B163" s="1657" t="s">
        <v>973</v>
      </c>
      <c r="C163" s="1182"/>
      <c r="D163" s="1218"/>
      <c r="E163" s="1219"/>
      <c r="F163" s="265"/>
      <c r="G163" s="1230"/>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c r="A164" s="1218"/>
      <c r="B164" s="1658" t="s">
        <v>972</v>
      </c>
      <c r="C164" s="1182"/>
      <c r="D164" s="1218"/>
      <c r="E164" s="1219"/>
      <c r="F164" s="1515"/>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c r="A165" s="1218"/>
      <c r="B165" s="1198" t="s">
        <v>971</v>
      </c>
      <c r="C165" s="1182"/>
      <c r="D165" s="1218"/>
      <c r="E165" s="1219"/>
      <c r="F165" s="1515"/>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218"/>
      <c r="B166" s="1198" t="s">
        <v>970</v>
      </c>
      <c r="C166" s="1182"/>
      <c r="D166" s="1218" t="s">
        <v>969</v>
      </c>
      <c r="E166" s="1219">
        <v>4</v>
      </c>
      <c r="F166" s="781"/>
      <c r="G166" s="1230">
        <f>F166*E166</f>
        <v>0</v>
      </c>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058"/>
      <c r="B167" s="1227"/>
      <c r="C167" s="1227"/>
      <c r="D167" s="1212"/>
      <c r="E167" s="67"/>
      <c r="F167" s="1515"/>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c r="A168" s="1550"/>
      <c r="B168" s="1227"/>
      <c r="C168" s="1227"/>
      <c r="D168" s="1212"/>
      <c r="E168" s="67"/>
      <c r="F168" s="1515"/>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ht="63.75">
      <c r="A169" s="1204" t="s">
        <v>33</v>
      </c>
      <c r="B169" s="1222" t="s">
        <v>1943</v>
      </c>
      <c r="C169" s="1198"/>
      <c r="D169" s="1206"/>
      <c r="E169" s="1221"/>
      <c r="F169" s="1518"/>
      <c r="G169" s="1224"/>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225"/>
      <c r="B170" s="1203" t="s">
        <v>967</v>
      </c>
      <c r="C170" s="1198"/>
      <c r="D170" s="1206"/>
      <c r="E170" s="1221"/>
      <c r="F170" s="1518"/>
      <c r="G170" s="1224"/>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c r="A171" s="1225"/>
      <c r="B171" s="1226" t="s">
        <v>966</v>
      </c>
      <c r="C171" s="1198"/>
      <c r="D171" s="1228" t="s">
        <v>216</v>
      </c>
      <c r="E171" s="1229">
        <v>6</v>
      </c>
      <c r="F171" s="781"/>
      <c r="G171" s="1230">
        <f>F171*E171</f>
        <v>0</v>
      </c>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c r="B172" s="1203" t="s">
        <v>965</v>
      </c>
      <c r="C172" s="1198"/>
      <c r="D172" s="1231" t="s">
        <v>216</v>
      </c>
      <c r="E172" s="1229">
        <v>60</v>
      </c>
      <c r="F172" s="781"/>
      <c r="G172" s="1230">
        <f>F172*E172</f>
        <v>0</v>
      </c>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c r="B173" s="1203" t="s">
        <v>964</v>
      </c>
      <c r="C173" s="1198"/>
      <c r="D173" s="1231" t="s">
        <v>216</v>
      </c>
      <c r="E173" s="1549">
        <v>330</v>
      </c>
      <c r="F173" s="781"/>
      <c r="G173" s="1230">
        <f>F173*E173</f>
        <v>0</v>
      </c>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c r="B174" s="1203"/>
      <c r="C174" s="1198"/>
      <c r="D174" s="1231"/>
      <c r="E174" s="1229"/>
      <c r="F174" s="265"/>
      <c r="G174" s="1230"/>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ht="38.25">
      <c r="A175" s="1201" t="s">
        <v>14</v>
      </c>
      <c r="B175" s="1202" t="s">
        <v>963</v>
      </c>
      <c r="C175" s="1202"/>
      <c r="D175" s="1182"/>
      <c r="E175" s="1195"/>
      <c r="F175" s="1515"/>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c r="A176" s="1201"/>
      <c r="B176" s="1232" t="s">
        <v>962</v>
      </c>
      <c r="C176" s="1232"/>
      <c r="D176" s="1182"/>
      <c r="E176" s="1195"/>
      <c r="F176" s="1515"/>
      <c r="G176" s="1058"/>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ht="25.5">
      <c r="A177" s="1201"/>
      <c r="B177" s="1232" t="s">
        <v>961</v>
      </c>
      <c r="C177" s="1232"/>
      <c r="D177" s="1182"/>
      <c r="E177" s="1195"/>
      <c r="F177" s="1515"/>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c r="A178" s="1201"/>
      <c r="B178" s="1232" t="s">
        <v>960</v>
      </c>
      <c r="C178" s="1232"/>
      <c r="D178" s="1182"/>
      <c r="E178" s="1195"/>
      <c r="F178" s="1515"/>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c r="A179" s="1201"/>
      <c r="B179" s="1233" t="s">
        <v>959</v>
      </c>
      <c r="C179" s="1214"/>
      <c r="D179" s="1234" t="s">
        <v>216</v>
      </c>
      <c r="E179" s="1229">
        <f>+E171</f>
        <v>6</v>
      </c>
      <c r="F179" s="781"/>
      <c r="G179" s="1230">
        <f>F179*E179</f>
        <v>0</v>
      </c>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c r="A180" s="1218"/>
      <c r="B180" s="1551" t="s">
        <v>958</v>
      </c>
      <c r="C180" s="1236"/>
      <c r="D180" s="1237" t="s">
        <v>216</v>
      </c>
      <c r="E180" s="1229">
        <f>+E172</f>
        <v>60</v>
      </c>
      <c r="F180" s="781"/>
      <c r="G180" s="1230">
        <f>F180*E180</f>
        <v>0</v>
      </c>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218"/>
      <c r="B181" s="1551" t="s">
        <v>957</v>
      </c>
      <c r="C181" s="1236"/>
      <c r="D181" s="1237" t="s">
        <v>216</v>
      </c>
      <c r="E181" s="1549">
        <f>+E173-E182</f>
        <v>240</v>
      </c>
      <c r="F181" s="781"/>
      <c r="G181" s="1230">
        <f>F181*E181</f>
        <v>0</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c r="A182" s="1218"/>
      <c r="B182" s="1551" t="s">
        <v>956</v>
      </c>
      <c r="C182" s="1236"/>
      <c r="D182" s="1237" t="s">
        <v>216</v>
      </c>
      <c r="E182" s="1549">
        <v>90</v>
      </c>
      <c r="F182" s="781"/>
      <c r="G182" s="1230">
        <f>F182*E182</f>
        <v>0</v>
      </c>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19"/>
      <c r="B183" s="1203"/>
      <c r="C183" s="1182"/>
      <c r="D183" s="1264"/>
      <c r="E183" s="1265"/>
      <c r="F183" s="1516"/>
      <c r="G183" s="1266"/>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42" t="s">
        <v>15</v>
      </c>
      <c r="B184" s="1222" t="s">
        <v>955</v>
      </c>
      <c r="C184" s="1552"/>
      <c r="D184" s="1553"/>
      <c r="E184" s="1219"/>
      <c r="F184" s="1516"/>
      <c r="G184" s="1266"/>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ht="38.25">
      <c r="A185" s="1204"/>
      <c r="B185" s="1203" t="s">
        <v>1942</v>
      </c>
      <c r="C185" s="1554"/>
      <c r="D185" s="1219"/>
      <c r="E185" s="1219"/>
      <c r="F185" s="1516"/>
      <c r="G185" s="1266"/>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ht="51">
      <c r="A186" s="1555"/>
      <c r="B186" s="1203" t="s">
        <v>954</v>
      </c>
      <c r="C186" s="1554"/>
      <c r="D186" s="1219"/>
      <c r="E186" s="1219"/>
      <c r="F186" s="1516"/>
      <c r="G186" s="1266"/>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c r="A187" s="1555"/>
      <c r="B187" s="1203" t="s">
        <v>953</v>
      </c>
      <c r="C187" s="1554"/>
      <c r="D187" s="1219"/>
      <c r="E187" s="1219"/>
      <c r="F187" s="1516"/>
      <c r="G187" s="1266"/>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c r="A188" s="1555"/>
      <c r="B188" s="1203" t="s">
        <v>952</v>
      </c>
      <c r="C188" s="1554"/>
      <c r="D188" s="1219"/>
      <c r="E188" s="1219"/>
      <c r="F188" s="1516"/>
      <c r="G188" s="1266"/>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c r="A189" s="1555"/>
      <c r="B189" s="1182" t="s">
        <v>951</v>
      </c>
      <c r="C189" s="1182"/>
      <c r="D189" s="1556" t="s">
        <v>216</v>
      </c>
      <c r="E189" s="1240">
        <f>+E182</f>
        <v>90</v>
      </c>
      <c r="F189" s="781"/>
      <c r="G189" s="1230">
        <f>F189*E189</f>
        <v>0</v>
      </c>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c r="A190" s="1555"/>
      <c r="B190" s="1182"/>
      <c r="C190" s="1182"/>
      <c r="D190" s="1556"/>
      <c r="E190" s="1240"/>
      <c r="F190" s="265"/>
      <c r="G190" s="1230"/>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ht="38.25">
      <c r="A191" s="1242" t="s">
        <v>950</v>
      </c>
      <c r="B191" s="1222" t="s">
        <v>949</v>
      </c>
      <c r="C191" s="1182"/>
      <c r="D191" s="1556"/>
      <c r="E191" s="1240"/>
      <c r="F191" s="265"/>
      <c r="G191" s="1230"/>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204"/>
      <c r="B192" s="1222" t="s">
        <v>948</v>
      </c>
      <c r="C192" s="1182"/>
      <c r="D192" s="1556"/>
      <c r="E192" s="1240"/>
      <c r="F192" s="265"/>
      <c r="G192" s="1230"/>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ht="25.5">
      <c r="A193" s="1555"/>
      <c r="B193" s="1222" t="s">
        <v>947</v>
      </c>
      <c r="C193" s="1182"/>
      <c r="D193" s="1556"/>
      <c r="E193" s="1240"/>
      <c r="F193" s="265"/>
      <c r="G193" s="1230"/>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c r="A194" s="1555"/>
      <c r="B194" s="1557" t="s">
        <v>1941</v>
      </c>
      <c r="C194" s="1182"/>
      <c r="D194" s="1556" t="s">
        <v>216</v>
      </c>
      <c r="E194" s="1240">
        <f>+E189</f>
        <v>90</v>
      </c>
      <c r="F194" s="781"/>
      <c r="G194" s="1230">
        <f>F194*E194</f>
        <v>0</v>
      </c>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558"/>
      <c r="B195" s="1183"/>
      <c r="C195" s="1182"/>
      <c r="D195" s="1556"/>
      <c r="E195" s="1549"/>
      <c r="F195" s="265"/>
      <c r="G195" s="1230"/>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231"/>
      <c r="B196" s="1145"/>
      <c r="C196" s="1145"/>
      <c r="D196" s="1146"/>
      <c r="E196" s="1146"/>
      <c r="F196" s="1515"/>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204" t="s">
        <v>18</v>
      </c>
      <c r="B197" s="1203" t="s">
        <v>946</v>
      </c>
      <c r="C197" s="1182"/>
      <c r="D197" s="1149"/>
      <c r="E197" s="1203"/>
      <c r="F197" s="1515"/>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149"/>
      <c r="B198" s="1203" t="s">
        <v>945</v>
      </c>
      <c r="C198" s="1182"/>
      <c r="D198" s="1149"/>
      <c r="E198" s="1203"/>
      <c r="F198" s="1515"/>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c r="A199" s="1149"/>
      <c r="B199" s="1203" t="s">
        <v>944</v>
      </c>
      <c r="C199" s="1182"/>
      <c r="D199" s="1149" t="s">
        <v>42</v>
      </c>
      <c r="E199" s="1219">
        <v>148</v>
      </c>
      <c r="F199" s="781"/>
      <c r="G199" s="1230">
        <f>F199*E199</f>
        <v>0</v>
      </c>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c r="A200" s="1149"/>
      <c r="B200" s="1203"/>
      <c r="C200" s="1182"/>
      <c r="D200" s="1149"/>
      <c r="E200" s="1219"/>
      <c r="F200" s="1515"/>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271"/>
      <c r="B201" s="1164"/>
      <c r="C201" s="97"/>
      <c r="D201" s="1273"/>
      <c r="E201" s="1273"/>
      <c r="F201" s="1515"/>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ht="38.25">
      <c r="A202" s="1267" t="s">
        <v>934</v>
      </c>
      <c r="B202" s="1268" t="s">
        <v>1955</v>
      </c>
      <c r="C202" s="97"/>
      <c r="D202" s="1269" t="s">
        <v>856</v>
      </c>
      <c r="E202" s="1270">
        <v>1</v>
      </c>
      <c r="F202" s="781"/>
      <c r="G202" s="1230">
        <f>F202*E202</f>
        <v>0</v>
      </c>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ht="38.25">
      <c r="A203" s="1271"/>
      <c r="B203" s="1164" t="s">
        <v>932</v>
      </c>
      <c r="C203" s="97"/>
      <c r="D203" s="1269"/>
      <c r="E203" s="1270"/>
      <c r="F203" s="1515"/>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271"/>
      <c r="B204" s="1164"/>
      <c r="C204" s="97"/>
      <c r="D204" s="1269"/>
      <c r="E204" s="1270"/>
      <c r="F204" s="1515"/>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c r="A205" s="1272" t="s">
        <v>931</v>
      </c>
      <c r="B205" s="1164" t="s">
        <v>930</v>
      </c>
      <c r="C205" s="1562" t="s">
        <v>62</v>
      </c>
      <c r="D205" s="1563">
        <v>1</v>
      </c>
      <c r="E205" s="1270"/>
      <c r="F205" s="1515"/>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272"/>
      <c r="B206" s="1164" t="s">
        <v>929</v>
      </c>
      <c r="C206" s="97"/>
      <c r="D206" s="1269"/>
      <c r="E206" s="1270"/>
      <c r="F206" s="1515"/>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561"/>
      <c r="B207" s="1164" t="s">
        <v>928</v>
      </c>
      <c r="C207" s="97"/>
      <c r="D207" s="1269"/>
      <c r="E207" s="1270"/>
      <c r="F207" s="1515"/>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561"/>
      <c r="B208" s="1164" t="s">
        <v>927</v>
      </c>
      <c r="C208" s="97"/>
      <c r="D208" s="1269"/>
      <c r="E208" s="1270"/>
      <c r="F208" s="1515"/>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274"/>
      <c r="B209" s="1164" t="s">
        <v>926</v>
      </c>
      <c r="C209" s="97"/>
      <c r="D209" s="1269"/>
      <c r="E209" s="1270"/>
      <c r="F209" s="1515"/>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274"/>
      <c r="B210" s="1164"/>
      <c r="C210" s="97"/>
      <c r="D210" s="1269"/>
      <c r="E210" s="1270"/>
      <c r="F210" s="1515"/>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272" t="s">
        <v>925</v>
      </c>
      <c r="B211" s="1164" t="s">
        <v>924</v>
      </c>
      <c r="C211" s="97"/>
      <c r="D211" s="1269"/>
      <c r="E211" s="1270"/>
      <c r="F211" s="1515"/>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272"/>
      <c r="B212" s="1275"/>
      <c r="C212" s="97"/>
      <c r="D212" s="1273"/>
      <c r="E212" s="1270"/>
      <c r="F212" s="1515"/>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ht="25.5">
      <c r="A213" s="1272" t="s">
        <v>923</v>
      </c>
      <c r="B213" s="1268" t="s">
        <v>922</v>
      </c>
      <c r="C213" s="1562" t="s">
        <v>62</v>
      </c>
      <c r="D213" s="1563">
        <v>2</v>
      </c>
      <c r="E213" s="1270"/>
      <c r="F213" s="1515"/>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271"/>
      <c r="B214" s="1164" t="s">
        <v>921</v>
      </c>
      <c r="C214" s="97"/>
      <c r="D214" s="1273"/>
      <c r="E214" s="1270"/>
      <c r="F214" s="1515"/>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271"/>
      <c r="B215" s="1164" t="s">
        <v>920</v>
      </c>
      <c r="C215" s="97"/>
      <c r="D215" s="1273"/>
      <c r="E215" s="1270"/>
      <c r="F215" s="1515"/>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271"/>
      <c r="B216" s="1164" t="s">
        <v>919</v>
      </c>
      <c r="C216" s="97"/>
      <c r="D216" s="1273"/>
      <c r="E216" s="1270"/>
      <c r="F216" s="1515"/>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271"/>
      <c r="B217" s="1164"/>
      <c r="C217" s="97"/>
      <c r="D217" s="1269"/>
      <c r="E217" s="1270"/>
      <c r="F217" s="1515"/>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272" t="s">
        <v>918</v>
      </c>
      <c r="B218" s="1164" t="s">
        <v>917</v>
      </c>
      <c r="C218" s="97"/>
      <c r="D218" s="1273"/>
      <c r="E218" s="1273"/>
      <c r="F218" s="1515"/>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274"/>
      <c r="B219" s="1275"/>
      <c r="C219" s="97"/>
      <c r="D219" s="1273"/>
      <c r="E219" s="1273"/>
      <c r="F219" s="1515"/>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ht="38.25">
      <c r="A220" s="1274"/>
      <c r="B220" s="1275" t="s">
        <v>916</v>
      </c>
      <c r="C220" s="97"/>
      <c r="D220" s="1273"/>
      <c r="E220" s="1273"/>
      <c r="F220" s="1515"/>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274"/>
      <c r="B221" s="1067" t="s">
        <v>915</v>
      </c>
      <c r="C221" s="1276" t="s">
        <v>216</v>
      </c>
      <c r="D221" s="1068">
        <v>19</v>
      </c>
      <c r="E221" s="1059"/>
      <c r="F221" s="1515"/>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274"/>
      <c r="B222" s="1067" t="s">
        <v>914</v>
      </c>
      <c r="C222" s="1276" t="s">
        <v>216</v>
      </c>
      <c r="D222" s="1068">
        <v>19</v>
      </c>
      <c r="E222" s="1059"/>
      <c r="F222" s="1515"/>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c r="A223" s="1272"/>
      <c r="B223" s="1164"/>
      <c r="C223" s="1273"/>
      <c r="D223" s="1273"/>
      <c r="E223" s="1059"/>
      <c r="F223" s="1515"/>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ht="38.25">
      <c r="A224" s="1272" t="s">
        <v>913</v>
      </c>
      <c r="B224" s="1164" t="s">
        <v>912</v>
      </c>
      <c r="C224" s="1212" t="s">
        <v>216</v>
      </c>
      <c r="D224" s="67">
        <v>1</v>
      </c>
      <c r="E224" s="1059"/>
      <c r="F224" s="1515"/>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272"/>
      <c r="B225" s="1164"/>
      <c r="C225" s="1212"/>
      <c r="D225" s="67"/>
      <c r="E225" s="1059"/>
      <c r="F225" s="1515"/>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ht="25.5">
      <c r="A226" s="1272" t="s">
        <v>911</v>
      </c>
      <c r="B226" s="1164" t="s">
        <v>910</v>
      </c>
      <c r="C226" s="1277" t="s">
        <v>42</v>
      </c>
      <c r="D226" s="1278">
        <v>2</v>
      </c>
      <c r="E226" s="1059"/>
      <c r="F226" s="1515"/>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271"/>
      <c r="B227" s="1164"/>
      <c r="C227" s="1564"/>
      <c r="D227" s="1564"/>
      <c r="E227" s="1059"/>
      <c r="F227" s="1515"/>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271"/>
      <c r="B228" s="1164"/>
      <c r="C228" s="1212"/>
      <c r="D228" s="67"/>
      <c r="E228" s="1059"/>
      <c r="F228" s="1515"/>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280" t="s">
        <v>43</v>
      </c>
      <c r="B229" s="1281" t="s">
        <v>909</v>
      </c>
      <c r="C229" s="1282" t="s">
        <v>856</v>
      </c>
      <c r="D229" s="1283">
        <v>1</v>
      </c>
      <c r="E229" s="1059"/>
      <c r="F229" s="781"/>
      <c r="G229" s="1230">
        <f>D229*F229</f>
        <v>0</v>
      </c>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284"/>
      <c r="B230" s="1172"/>
      <c r="C230" s="1285"/>
      <c r="D230" s="1286"/>
      <c r="E230" s="1287"/>
      <c r="F230" s="1519"/>
      <c r="G230" s="1175"/>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066"/>
      <c r="B231" s="1067" t="s">
        <v>908</v>
      </c>
      <c r="C231" s="1067"/>
      <c r="D231" s="1068"/>
      <c r="E231" s="1068"/>
      <c r="F231" s="1515"/>
      <c r="G231" s="205">
        <f>SUM(G144:G230)</f>
        <v>0</v>
      </c>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066"/>
      <c r="B232" s="1067"/>
      <c r="C232" s="1067"/>
      <c r="D232" s="1068"/>
      <c r="E232" s="1068"/>
      <c r="F232" s="1515"/>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c r="A233" s="1066"/>
      <c r="B233" s="1067"/>
      <c r="C233" s="1067"/>
      <c r="D233" s="1068"/>
      <c r="E233" s="1068"/>
      <c r="F233" s="1515"/>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288" t="s">
        <v>907</v>
      </c>
      <c r="B234" s="1289" t="s">
        <v>906</v>
      </c>
      <c r="C234" s="1198"/>
      <c r="D234" s="1243"/>
      <c r="E234" s="1198"/>
      <c r="F234" s="1515"/>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288"/>
      <c r="B235" s="1289"/>
      <c r="C235" s="1198"/>
      <c r="D235" s="1243"/>
      <c r="E235" s="1198"/>
      <c r="F235" s="1515"/>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ht="25.5">
      <c r="A236" s="1147" t="s">
        <v>11</v>
      </c>
      <c r="B236" s="1179" t="s">
        <v>905</v>
      </c>
      <c r="C236" s="1221"/>
      <c r="D236" s="1199"/>
      <c r="E236" s="1221"/>
      <c r="F236" s="1515"/>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177"/>
      <c r="B237" s="1179" t="s">
        <v>904</v>
      </c>
      <c r="C237" s="1221"/>
      <c r="D237" s="1199"/>
      <c r="E237" s="1221"/>
      <c r="F237" s="1515"/>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177"/>
      <c r="B238" s="1179" t="s">
        <v>883</v>
      </c>
      <c r="C238" s="1221"/>
      <c r="D238" s="1199" t="s">
        <v>62</v>
      </c>
      <c r="E238" s="1221">
        <v>1</v>
      </c>
      <c r="F238" s="783"/>
      <c r="G238" s="205">
        <f>+E238*F238</f>
        <v>0</v>
      </c>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77"/>
      <c r="B239" s="1179"/>
      <c r="C239" s="1221"/>
      <c r="D239" s="1199"/>
      <c r="E239" s="1221"/>
      <c r="F239" s="243"/>
      <c r="G239" s="205"/>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ht="25.5">
      <c r="A240" s="1147" t="s">
        <v>33</v>
      </c>
      <c r="B240" s="1179" t="s">
        <v>903</v>
      </c>
      <c r="C240" s="1221"/>
      <c r="D240" s="1177"/>
      <c r="E240" s="1146"/>
      <c r="F240" s="1515"/>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147"/>
      <c r="B241" s="1179" t="s">
        <v>902</v>
      </c>
      <c r="C241" s="1221"/>
      <c r="D241" s="1177"/>
      <c r="E241" s="1146"/>
      <c r="F241" s="1515"/>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47"/>
      <c r="B242" s="1179" t="s">
        <v>901</v>
      </c>
      <c r="C242" s="1221"/>
      <c r="D242" s="1177"/>
      <c r="E242" s="1146"/>
      <c r="F242" s="1515"/>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c r="A243" s="1147"/>
      <c r="B243" s="1179" t="s">
        <v>900</v>
      </c>
      <c r="C243" s="1221"/>
      <c r="D243" s="1177"/>
      <c r="E243" s="1146"/>
      <c r="F243" s="1515"/>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ht="25.5">
      <c r="A244" s="1177"/>
      <c r="B244" s="1291" t="s">
        <v>1929</v>
      </c>
      <c r="C244" s="1221"/>
      <c r="D244" s="1177"/>
      <c r="E244" s="1146"/>
      <c r="F244" s="1515"/>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147"/>
      <c r="B245" s="1179" t="s">
        <v>899</v>
      </c>
      <c r="C245" s="1221"/>
      <c r="D245" s="1177"/>
      <c r="E245" s="1146"/>
      <c r="F245" s="1515"/>
      <c r="G245" s="1058"/>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ht="25.5">
      <c r="A246" s="1177"/>
      <c r="B246" s="1179" t="s">
        <v>898</v>
      </c>
      <c r="C246" s="1221"/>
      <c r="D246" s="1177"/>
      <c r="E246" s="1146"/>
      <c r="F246" s="1515"/>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c r="A247" s="1177"/>
      <c r="B247" s="1291" t="s">
        <v>897</v>
      </c>
      <c r="C247" s="1221"/>
      <c r="D247" s="1177"/>
      <c r="E247" s="1146"/>
      <c r="F247" s="1515"/>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ht="25.5">
      <c r="A248" s="1177"/>
      <c r="B248" s="1292" t="s">
        <v>886</v>
      </c>
      <c r="C248" s="1179"/>
      <c r="D248" s="1177" t="s">
        <v>856</v>
      </c>
      <c r="E248" s="1146">
        <v>1</v>
      </c>
      <c r="F248" s="784"/>
      <c r="G248" s="1293">
        <f>+E248*F248</f>
        <v>0</v>
      </c>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177"/>
      <c r="B249" s="1179"/>
      <c r="C249" s="1221"/>
      <c r="D249" s="1177"/>
      <c r="E249" s="1146"/>
      <c r="F249" s="1515"/>
      <c r="G249" s="1058"/>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146"/>
      <c r="B250" s="1145"/>
      <c r="C250" s="1198"/>
      <c r="D250" s="1243"/>
      <c r="E250" s="1198"/>
      <c r="F250" s="1515"/>
      <c r="G250" s="1058"/>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ht="51">
      <c r="A251" s="1147" t="s">
        <v>18</v>
      </c>
      <c r="B251" s="1179" t="s">
        <v>882</v>
      </c>
      <c r="C251" s="1221"/>
      <c r="D251" s="1177"/>
      <c r="E251" s="1146"/>
      <c r="F251" s="1515"/>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c r="A252" s="1177"/>
      <c r="B252" s="1179" t="s">
        <v>878</v>
      </c>
      <c r="C252" s="1221"/>
      <c r="D252" s="1177" t="s">
        <v>216</v>
      </c>
      <c r="E252" s="1146">
        <v>20</v>
      </c>
      <c r="F252" s="783"/>
      <c r="G252" s="205">
        <f>+E252*F252</f>
        <v>0</v>
      </c>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295"/>
      <c r="B253" s="1296"/>
      <c r="C253" s="1297"/>
      <c r="D253" s="1296"/>
      <c r="E253" s="1298"/>
      <c r="F253" s="1515"/>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147" t="s">
        <v>43</v>
      </c>
      <c r="B254" s="1296" t="s">
        <v>877</v>
      </c>
      <c r="C254" s="1297"/>
      <c r="D254" s="1296"/>
      <c r="E254" s="1298"/>
      <c r="F254" s="1515"/>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c r="A255" s="1295"/>
      <c r="B255" s="1296" t="s">
        <v>875</v>
      </c>
      <c r="C255" s="1297"/>
      <c r="D255" s="1296" t="s">
        <v>856</v>
      </c>
      <c r="E255" s="1298">
        <v>3</v>
      </c>
      <c r="F255" s="783"/>
      <c r="G255" s="205">
        <f>+E255*F255</f>
        <v>0</v>
      </c>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295"/>
      <c r="B256" s="1296"/>
      <c r="C256" s="1297"/>
      <c r="D256" s="1296"/>
      <c r="E256" s="1298"/>
      <c r="F256" s="1515"/>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ht="25.5">
      <c r="A257" s="1147" t="s">
        <v>45</v>
      </c>
      <c r="B257" s="1179" t="s">
        <v>873</v>
      </c>
      <c r="C257" s="1221"/>
      <c r="D257" s="1177"/>
      <c r="E257" s="1146"/>
      <c r="F257" s="1515"/>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177"/>
      <c r="B258" s="1179" t="s">
        <v>868</v>
      </c>
      <c r="C258" s="1221"/>
      <c r="D258" s="1177" t="s">
        <v>62</v>
      </c>
      <c r="E258" s="1146">
        <v>1</v>
      </c>
      <c r="F258" s="783"/>
      <c r="G258" s="205">
        <f>+E258*F258</f>
        <v>0</v>
      </c>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c r="A259" s="1177"/>
      <c r="B259" s="1296"/>
      <c r="C259" s="1297"/>
      <c r="D259" s="1296"/>
      <c r="E259" s="1298"/>
      <c r="F259" s="243"/>
      <c r="G259" s="205"/>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ht="25.5">
      <c r="A260" s="1147" t="s">
        <v>46</v>
      </c>
      <c r="B260" s="1179" t="s">
        <v>872</v>
      </c>
      <c r="C260" s="1221"/>
      <c r="D260" s="1177"/>
      <c r="E260" s="1146"/>
      <c r="F260" s="1515"/>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177"/>
      <c r="B261" s="1179" t="s">
        <v>871</v>
      </c>
      <c r="C261" s="1221"/>
      <c r="D261" s="1177" t="s">
        <v>62</v>
      </c>
      <c r="E261" s="1146">
        <v>5</v>
      </c>
      <c r="F261" s="783"/>
      <c r="G261" s="205">
        <f>+E261*F261</f>
        <v>0</v>
      </c>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177"/>
      <c r="B262" s="1179"/>
      <c r="C262" s="1221"/>
      <c r="D262" s="1177"/>
      <c r="E262" s="1146"/>
      <c r="F262" s="1515"/>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ht="38.25">
      <c r="A263" s="1147" t="s">
        <v>47</v>
      </c>
      <c r="B263" s="1291" t="s">
        <v>870</v>
      </c>
      <c r="C263" s="1221"/>
      <c r="D263" s="1177"/>
      <c r="E263" s="1146"/>
      <c r="F263" s="1515"/>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177"/>
      <c r="B264" s="1179" t="s">
        <v>868</v>
      </c>
      <c r="C264" s="1221"/>
      <c r="D264" s="1177" t="s">
        <v>62</v>
      </c>
      <c r="E264" s="1146">
        <v>1</v>
      </c>
      <c r="F264" s="783"/>
      <c r="G264" s="205">
        <f>+E264*F264</f>
        <v>0</v>
      </c>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c r="A265" s="1177"/>
      <c r="B265" s="1179"/>
      <c r="C265" s="1221"/>
      <c r="D265" s="1177"/>
      <c r="E265" s="1146"/>
      <c r="F265" s="243"/>
      <c r="G265" s="205"/>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213" t="s">
        <v>48</v>
      </c>
      <c r="B266" s="1152" t="s">
        <v>867</v>
      </c>
      <c r="C266" s="1184"/>
      <c r="D266" s="1185"/>
      <c r="E266" s="1184"/>
      <c r="F266" s="1520"/>
      <c r="G266" s="1294"/>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153"/>
      <c r="B267" s="1152" t="s">
        <v>866</v>
      </c>
      <c r="C267" s="1184"/>
      <c r="D267" s="1185" t="s">
        <v>62</v>
      </c>
      <c r="E267" s="1184">
        <v>2</v>
      </c>
      <c r="F267" s="783"/>
      <c r="G267" s="205">
        <f>+E267*F267</f>
        <v>0</v>
      </c>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146"/>
      <c r="B268" s="1145"/>
      <c r="C268" s="1198"/>
      <c r="D268" s="1243"/>
      <c r="E268" s="1198"/>
      <c r="F268" s="1520"/>
      <c r="G268" s="1294"/>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147" t="s">
        <v>50</v>
      </c>
      <c r="B269" s="1179" t="s">
        <v>865</v>
      </c>
      <c r="C269" s="1221"/>
      <c r="D269" s="1177" t="s">
        <v>856</v>
      </c>
      <c r="E269" s="1146">
        <v>1</v>
      </c>
      <c r="F269" s="783"/>
      <c r="G269" s="205">
        <f>+E269*F269</f>
        <v>0</v>
      </c>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177"/>
      <c r="B270" s="1179"/>
      <c r="C270" s="1221"/>
      <c r="D270" s="1177"/>
      <c r="E270" s="1146"/>
      <c r="F270" s="1521"/>
      <c r="G270" s="1294"/>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147" t="s">
        <v>51</v>
      </c>
      <c r="B271" s="1179" t="s">
        <v>864</v>
      </c>
      <c r="C271" s="1221"/>
      <c r="D271" s="1177" t="s">
        <v>856</v>
      </c>
      <c r="E271" s="1146">
        <v>1</v>
      </c>
      <c r="F271" s="783"/>
      <c r="G271" s="205">
        <f>+E271*F271</f>
        <v>0</v>
      </c>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177"/>
      <c r="B272" s="1179"/>
      <c r="C272" s="1221"/>
      <c r="D272" s="1177"/>
      <c r="E272" s="1146"/>
      <c r="F272" s="1521"/>
      <c r="G272" s="1294"/>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147" t="s">
        <v>63</v>
      </c>
      <c r="B273" s="1179" t="s">
        <v>863</v>
      </c>
      <c r="C273" s="1221"/>
      <c r="D273" s="1177" t="s">
        <v>856</v>
      </c>
      <c r="E273" s="1146">
        <v>1</v>
      </c>
      <c r="F273" s="783"/>
      <c r="G273" s="205">
        <f>+E273*F273</f>
        <v>0</v>
      </c>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177"/>
      <c r="B274" s="1179"/>
      <c r="C274" s="1221"/>
      <c r="D274" s="1177"/>
      <c r="E274" s="1146"/>
      <c r="F274" s="1521"/>
      <c r="G274" s="1294"/>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ht="38.25">
      <c r="A275" s="1299" t="s">
        <v>64</v>
      </c>
      <c r="B275" s="1300" t="s">
        <v>862</v>
      </c>
      <c r="C275" s="1301"/>
      <c r="D275" s="1302" t="s">
        <v>42</v>
      </c>
      <c r="E275" s="1301">
        <v>3</v>
      </c>
      <c r="F275" s="785"/>
      <c r="G275" s="1303">
        <f>+E275*F275</f>
        <v>0</v>
      </c>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304"/>
      <c r="B276" s="1305" t="s">
        <v>861</v>
      </c>
      <c r="C276" s="640"/>
      <c r="D276" s="1245"/>
      <c r="E276" s="1146"/>
      <c r="F276" s="1515"/>
      <c r="G276" s="205">
        <f>SUM(G238:G275)</f>
        <v>0</v>
      </c>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c r="A277" s="1304"/>
      <c r="B277" s="1305"/>
      <c r="C277" s="640"/>
      <c r="D277" s="1245"/>
      <c r="E277" s="1146"/>
      <c r="F277" s="1515"/>
      <c r="G277" s="205"/>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304"/>
      <c r="B278" s="1305"/>
      <c r="C278" s="640"/>
      <c r="D278" s="1245"/>
      <c r="E278" s="1146"/>
      <c r="F278" s="1515"/>
      <c r="G278" s="205"/>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304"/>
      <c r="B279" s="1305"/>
      <c r="C279" s="640"/>
      <c r="D279" s="1245"/>
      <c r="E279" s="1146"/>
      <c r="F279" s="1515"/>
      <c r="G279" s="205"/>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ht="16.5">
      <c r="A280" s="1306" t="s">
        <v>1346</v>
      </c>
      <c r="B280" s="1307" t="s">
        <v>237</v>
      </c>
      <c r="C280" s="1308"/>
      <c r="D280" s="1309"/>
      <c r="E280" s="1310"/>
      <c r="F280" s="1517"/>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1311"/>
      <c r="B281" s="1312"/>
      <c r="C281" s="1312"/>
      <c r="D281" s="1309"/>
      <c r="E281" s="1310"/>
      <c r="F281" s="96"/>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ht="15.75">
      <c r="A282" s="1313"/>
      <c r="B282" s="1314" t="s">
        <v>1427</v>
      </c>
      <c r="C282" s="635"/>
      <c r="D282" s="634"/>
      <c r="E282" s="1315"/>
      <c r="F282" s="1517"/>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316"/>
      <c r="B283" s="1107"/>
      <c r="C283" s="648"/>
      <c r="D283" s="626"/>
      <c r="E283" s="1317"/>
      <c r="F283" s="1517"/>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083" t="s">
        <v>1290</v>
      </c>
      <c r="B284" s="1318" t="s">
        <v>1344</v>
      </c>
      <c r="C284" s="640"/>
      <c r="D284" s="639"/>
      <c r="E284" s="1108"/>
      <c r="F284" s="96"/>
      <c r="G284" s="1319">
        <f>+G300</f>
        <v>0</v>
      </c>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c r="A285" s="1087" t="s">
        <v>1001</v>
      </c>
      <c r="B285" s="1318" t="s">
        <v>1343</v>
      </c>
      <c r="C285" s="640"/>
      <c r="D285" s="639"/>
      <c r="E285" s="1108"/>
      <c r="F285" s="96"/>
      <c r="G285" s="1319">
        <f>+G323</f>
        <v>0</v>
      </c>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ht="13.5" thickBot="1">
      <c r="A286" s="1716"/>
      <c r="B286" s="1320" t="s">
        <v>438</v>
      </c>
      <c r="C286" s="637"/>
      <c r="D286" s="636"/>
      <c r="E286" s="1321"/>
      <c r="F286" s="625"/>
      <c r="G286" s="1322">
        <f>SUM(G284:G285)</f>
        <v>0</v>
      </c>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ht="13.5" thickTop="1">
      <c r="A287" s="1312"/>
      <c r="B287" s="1314"/>
      <c r="C287" s="628"/>
      <c r="D287" s="623"/>
      <c r="E287" s="1323"/>
      <c r="F287" s="96"/>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324"/>
      <c r="B288" s="1325"/>
      <c r="C288" s="633"/>
      <c r="D288" s="638"/>
      <c r="E288" s="1326"/>
      <c r="F288" s="96"/>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311"/>
      <c r="B289" s="1312"/>
      <c r="C289" s="1312"/>
      <c r="D289" s="1309"/>
      <c r="E289" s="1310"/>
      <c r="F289" s="96"/>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ht="16.5">
      <c r="A290" s="1565" t="s">
        <v>1290</v>
      </c>
      <c r="B290" s="1308" t="s">
        <v>1344</v>
      </c>
      <c r="C290" s="1312"/>
      <c r="D290" s="1309"/>
      <c r="E290" s="1310"/>
      <c r="F290" s="96"/>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327"/>
      <c r="B291" s="1328"/>
      <c r="C291" s="1328"/>
      <c r="D291" s="1329"/>
      <c r="E291" s="1330"/>
      <c r="F291" s="1612"/>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ht="38.25">
      <c r="A292" s="1147" t="s">
        <v>11</v>
      </c>
      <c r="B292" s="1291" t="s">
        <v>1426</v>
      </c>
      <c r="C292" s="1145"/>
      <c r="D292" s="1566"/>
      <c r="E292" s="1289"/>
      <c r="F292" s="1612"/>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ht="38.25">
      <c r="A293" s="1177"/>
      <c r="B293" s="1567" t="s">
        <v>1425</v>
      </c>
      <c r="C293" s="1145"/>
      <c r="D293" s="1566"/>
      <c r="E293" s="1289"/>
      <c r="F293" s="1612"/>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177"/>
      <c r="B294" s="1567" t="s">
        <v>1424</v>
      </c>
      <c r="C294" s="1145"/>
      <c r="D294" s="1566"/>
      <c r="E294" s="1289"/>
      <c r="F294" s="1612"/>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177"/>
      <c r="B295" s="1567" t="s">
        <v>1423</v>
      </c>
      <c r="C295" s="1145"/>
      <c r="D295" s="1566"/>
      <c r="E295" s="1289"/>
      <c r="F295" s="1612"/>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177"/>
      <c r="B296" s="1567" t="s">
        <v>1422</v>
      </c>
      <c r="C296" s="1145"/>
      <c r="D296" s="1566"/>
      <c r="E296" s="1289"/>
      <c r="F296" s="1612"/>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177"/>
      <c r="B297" s="1145" t="s">
        <v>1421</v>
      </c>
      <c r="C297" s="1145"/>
      <c r="D297" s="1566"/>
      <c r="E297" s="1289"/>
      <c r="F297" s="1612"/>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245"/>
      <c r="B298" s="1568" t="s">
        <v>1420</v>
      </c>
      <c r="C298" s="1568"/>
      <c r="D298" s="1365" t="s">
        <v>856</v>
      </c>
      <c r="E298" s="95">
        <v>8</v>
      </c>
      <c r="F298" s="1522"/>
      <c r="G298" s="1319">
        <f>E298*F298</f>
        <v>0</v>
      </c>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258"/>
      <c r="B299" s="1572"/>
      <c r="C299" s="1572"/>
      <c r="D299" s="1573"/>
      <c r="E299" s="1574"/>
      <c r="F299" s="1613"/>
      <c r="G299" s="1175"/>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575"/>
      <c r="B300" s="1145" t="s">
        <v>855</v>
      </c>
      <c r="C300" s="95"/>
      <c r="D300" s="95"/>
      <c r="E300" s="98"/>
      <c r="F300" s="96"/>
      <c r="G300" s="1319">
        <f>SUM(G291:G299)</f>
        <v>0</v>
      </c>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327"/>
      <c r="B301" s="1328"/>
      <c r="C301" s="1328"/>
      <c r="D301" s="1329"/>
      <c r="E301" s="1330"/>
      <c r="F301" s="1517"/>
      <c r="G301" s="1058"/>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327"/>
      <c r="B302" s="1331"/>
      <c r="C302" s="1331"/>
      <c r="D302" s="1332"/>
      <c r="E302" s="1333"/>
      <c r="F302" s="1517"/>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334"/>
      <c r="B303" s="1335"/>
      <c r="C303" s="1335"/>
      <c r="D303" s="1329"/>
      <c r="E303" s="1310"/>
      <c r="F303" s="1517"/>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c r="A304" s="1336" t="s">
        <v>1390</v>
      </c>
      <c r="B304" s="1337" t="s">
        <v>1389</v>
      </c>
      <c r="C304" s="1337"/>
      <c r="D304" s="1338"/>
      <c r="E304" s="1339"/>
      <c r="F304" s="1517"/>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340"/>
      <c r="B305" s="1341"/>
      <c r="C305" s="1341"/>
      <c r="D305" s="1338"/>
      <c r="E305" s="1339"/>
      <c r="F305" s="1517"/>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347"/>
      <c r="B306" s="1345"/>
      <c r="C306" s="1345"/>
      <c r="D306" s="1338"/>
      <c r="E306" s="1339"/>
      <c r="F306" s="1517"/>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353" t="s">
        <v>14</v>
      </c>
      <c r="B307" s="1353" t="s">
        <v>1377</v>
      </c>
      <c r="C307" s="1345"/>
      <c r="D307" s="1338"/>
      <c r="E307" s="1339"/>
      <c r="F307" s="1517"/>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583"/>
      <c r="B308" s="1584"/>
      <c r="C308" s="1584"/>
      <c r="D308" s="1585"/>
      <c r="E308" s="1586"/>
      <c r="F308" s="1614"/>
      <c r="G308" s="1175"/>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372" t="s">
        <v>1361</v>
      </c>
      <c r="B309" s="1373" t="s">
        <v>1360</v>
      </c>
      <c r="C309" s="1373"/>
      <c r="D309" s="1374"/>
      <c r="E309" s="1270"/>
      <c r="F309" s="1517"/>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347"/>
      <c r="B310" s="1345"/>
      <c r="C310" s="1345"/>
      <c r="D310" s="1338"/>
      <c r="E310" s="1339"/>
      <c r="F310" s="1517"/>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c r="A311" s="1347"/>
      <c r="B311" s="1345"/>
      <c r="C311" s="1345"/>
      <c r="D311" s="1338"/>
      <c r="E311" s="1339"/>
      <c r="F311" s="1517"/>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250" t="s">
        <v>15</v>
      </c>
      <c r="B312" s="1375" t="s">
        <v>1011</v>
      </c>
      <c r="C312" s="1245"/>
      <c r="D312" s="1245" t="s">
        <v>1004</v>
      </c>
      <c r="E312" s="1223">
        <v>1</v>
      </c>
      <c r="F312" s="781"/>
      <c r="G312" s="1230">
        <f>F312*E312</f>
        <v>0</v>
      </c>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252"/>
      <c r="B313" s="1253" t="s">
        <v>1359</v>
      </c>
      <c r="C313" s="1245"/>
      <c r="D313" s="1254"/>
      <c r="E313" s="1255"/>
      <c r="F313" s="1517"/>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c r="A314" s="1252"/>
      <c r="B314" s="1253" t="s">
        <v>1358</v>
      </c>
      <c r="C314" s="1245"/>
      <c r="D314" s="1223"/>
      <c r="E314" s="1255"/>
      <c r="F314" s="1517"/>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252"/>
      <c r="B315" s="1138"/>
      <c r="C315" s="1245"/>
      <c r="D315" s="1223"/>
      <c r="E315" s="1255"/>
      <c r="F315" s="1517"/>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ht="25.5">
      <c r="A316" s="261" t="s">
        <v>18</v>
      </c>
      <c r="B316" s="259" t="s">
        <v>1357</v>
      </c>
      <c r="C316" s="97"/>
      <c r="D316" s="258" t="s">
        <v>856</v>
      </c>
      <c r="E316" s="248">
        <v>1</v>
      </c>
      <c r="F316" s="781"/>
      <c r="G316" s="1230">
        <f>F316*E316</f>
        <v>0</v>
      </c>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260"/>
      <c r="B317" s="257"/>
      <c r="C317" s="97"/>
      <c r="D317" s="252"/>
      <c r="E317" s="254"/>
      <c r="F317" s="1517"/>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261" t="s">
        <v>41</v>
      </c>
      <c r="B318" s="259" t="s">
        <v>1356</v>
      </c>
      <c r="C318" s="97"/>
      <c r="D318" s="258" t="s">
        <v>856</v>
      </c>
      <c r="E318" s="248">
        <v>1</v>
      </c>
      <c r="F318" s="781"/>
      <c r="G318" s="1230">
        <f>F318*E318</f>
        <v>0</v>
      </c>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260"/>
      <c r="B319" s="257"/>
      <c r="C319" s="97"/>
      <c r="D319" s="252"/>
      <c r="E319" s="254"/>
      <c r="F319" s="1517"/>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261" t="s">
        <v>43</v>
      </c>
      <c r="B320" s="247" t="s">
        <v>1355</v>
      </c>
      <c r="C320" s="99"/>
      <c r="D320" s="262" t="s">
        <v>856</v>
      </c>
      <c r="E320" s="263">
        <v>1</v>
      </c>
      <c r="F320" s="781"/>
      <c r="G320" s="1230">
        <f>F320*E320</f>
        <v>0</v>
      </c>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240"/>
      <c r="B321" s="1251"/>
      <c r="C321" s="1245"/>
      <c r="D321" s="1223"/>
      <c r="E321" s="1255"/>
      <c r="F321" s="1517"/>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376" t="s">
        <v>44</v>
      </c>
      <c r="B322" s="1377" t="s">
        <v>1007</v>
      </c>
      <c r="C322" s="1378"/>
      <c r="D322" s="1379" t="s">
        <v>1004</v>
      </c>
      <c r="E322" s="1380">
        <v>1</v>
      </c>
      <c r="F322" s="786"/>
      <c r="G322" s="1381">
        <f>F322*E322</f>
        <v>0</v>
      </c>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382"/>
      <c r="B323" s="1383" t="s">
        <v>1354</v>
      </c>
      <c r="C323" s="1384"/>
      <c r="D323" s="1199"/>
      <c r="E323" s="1270"/>
      <c r="F323" s="1517"/>
      <c r="G323" s="1717">
        <f>SUM(G306:G322)</f>
        <v>0</v>
      </c>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c r="A324" s="1304"/>
      <c r="B324" s="1305"/>
      <c r="C324" s="640"/>
      <c r="D324" s="1245"/>
      <c r="E324" s="1146"/>
      <c r="F324" s="1515"/>
      <c r="G324" s="205"/>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c r="A325" s="1304"/>
      <c r="B325" s="1305"/>
      <c r="C325" s="640"/>
      <c r="D325" s="1245"/>
      <c r="E325" s="1146"/>
      <c r="F325" s="1515"/>
      <c r="G325" s="205"/>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c r="A326" s="1304"/>
      <c r="B326" s="1305"/>
      <c r="C326" s="640"/>
      <c r="D326" s="1245"/>
      <c r="E326" s="1146"/>
      <c r="F326" s="1515"/>
      <c r="G326" s="205"/>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ht="15.75">
      <c r="A327" s="1385" t="s">
        <v>1342</v>
      </c>
      <c r="B327" s="1386" t="s">
        <v>1341</v>
      </c>
      <c r="C327" s="1387"/>
      <c r="D327" s="1388"/>
      <c r="E327" s="1389"/>
      <c r="F327" s="1524"/>
      <c r="G327" s="1390"/>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c r="A328" s="1391"/>
      <c r="B328" s="1392"/>
      <c r="C328" s="1387"/>
      <c r="D328" s="1388"/>
      <c r="E328" s="1389"/>
      <c r="F328" s="1524"/>
      <c r="G328" s="1390"/>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393"/>
      <c r="B329" s="1394" t="s">
        <v>1667</v>
      </c>
      <c r="C329" s="1395"/>
      <c r="D329" s="1396"/>
      <c r="E329" s="1397"/>
      <c r="F329" s="1524"/>
      <c r="G329" s="1390"/>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393"/>
      <c r="B330" s="1398"/>
      <c r="C330" s="1399"/>
      <c r="D330" s="1400"/>
      <c r="E330" s="1397"/>
      <c r="F330" s="1525"/>
      <c r="G330" s="1401"/>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402" t="s">
        <v>11</v>
      </c>
      <c r="B331" s="1403" t="s">
        <v>1337</v>
      </c>
      <c r="C331" s="1404"/>
      <c r="D331" s="1405"/>
      <c r="E331" s="1406"/>
      <c r="F331" s="1526"/>
      <c r="G331" s="1230">
        <f>+G400</f>
        <v>0</v>
      </c>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c r="A332" s="1402" t="s">
        <v>33</v>
      </c>
      <c r="B332" s="1403" t="s">
        <v>1335</v>
      </c>
      <c r="C332" s="1404"/>
      <c r="D332" s="1405"/>
      <c r="E332" s="1406"/>
      <c r="F332" s="1526"/>
      <c r="G332" s="1230">
        <f>+G425</f>
        <v>0</v>
      </c>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ht="13.5" thickBot="1">
      <c r="A333" s="1402" t="s">
        <v>14</v>
      </c>
      <c r="B333" s="1403" t="s">
        <v>1333</v>
      </c>
      <c r="C333" s="1404"/>
      <c r="D333" s="1405"/>
      <c r="E333" s="1406"/>
      <c r="F333" s="1526"/>
      <c r="G333" s="1230">
        <f>+G484</f>
        <v>0</v>
      </c>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ht="13.5" thickTop="1">
      <c r="A334" s="1408"/>
      <c r="B334" s="1409" t="s">
        <v>438</v>
      </c>
      <c r="C334" s="1410"/>
      <c r="D334" s="1411"/>
      <c r="E334" s="1411"/>
      <c r="F334" s="1527"/>
      <c r="G334" s="1230">
        <f>SUM(G331:G333)</f>
        <v>0</v>
      </c>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412"/>
      <c r="B335" s="1413"/>
      <c r="C335" s="1414"/>
      <c r="D335" s="1415"/>
      <c r="E335" s="1416"/>
      <c r="F335" s="1526"/>
      <c r="G335" s="1407"/>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425"/>
      <c r="B336" s="1430"/>
      <c r="C336" s="1423"/>
      <c r="D336" s="703"/>
      <c r="E336" s="1424"/>
      <c r="F336" s="1526"/>
      <c r="G336" s="1407"/>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417" t="s">
        <v>1338</v>
      </c>
      <c r="B337" s="1418" t="s">
        <v>1337</v>
      </c>
      <c r="C337" s="1423"/>
      <c r="D337" s="703"/>
      <c r="E337" s="1424"/>
      <c r="F337" s="1526"/>
      <c r="G337" s="1407"/>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421"/>
      <c r="B338" s="1422"/>
      <c r="C338" s="1423"/>
      <c r="D338" s="703"/>
      <c r="E338" s="1424"/>
      <c r="F338" s="1526"/>
      <c r="G338" s="1407"/>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ht="38.25">
      <c r="A339" s="1439" t="s">
        <v>11</v>
      </c>
      <c r="B339" s="1440" t="s">
        <v>1657</v>
      </c>
      <c r="C339" s="701"/>
      <c r="D339" s="1441"/>
      <c r="E339" s="1442"/>
      <c r="F339" s="1526"/>
      <c r="G339" s="1407"/>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1439"/>
      <c r="B340" s="1440" t="s">
        <v>1653</v>
      </c>
      <c r="C340" s="701"/>
      <c r="D340" s="1441" t="s">
        <v>216</v>
      </c>
      <c r="E340" s="1442">
        <v>43</v>
      </c>
      <c r="F340" s="1528"/>
      <c r="G340" s="1230">
        <f>+F340*E340</f>
        <v>0</v>
      </c>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c r="A341" s="1439"/>
      <c r="B341" s="1440" t="s">
        <v>1652</v>
      </c>
      <c r="C341" s="701"/>
      <c r="D341" s="1441" t="s">
        <v>216</v>
      </c>
      <c r="E341" s="1442">
        <v>20</v>
      </c>
      <c r="F341" s="1528"/>
      <c r="G341" s="1230">
        <f>+F341*E341</f>
        <v>0</v>
      </c>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439"/>
      <c r="B342" s="1440" t="s">
        <v>1651</v>
      </c>
      <c r="C342" s="701"/>
      <c r="D342" s="1441" t="s">
        <v>216</v>
      </c>
      <c r="E342" s="1442">
        <v>110</v>
      </c>
      <c r="F342" s="1528"/>
      <c r="G342" s="1230">
        <f>+F342*E342</f>
        <v>0</v>
      </c>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421"/>
      <c r="B343" s="1443"/>
      <c r="C343" s="1423"/>
      <c r="D343" s="703"/>
      <c r="E343" s="1424"/>
      <c r="F343" s="1526"/>
      <c r="G343" s="1407"/>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ht="38.25">
      <c r="A344" s="1439" t="s">
        <v>33</v>
      </c>
      <c r="B344" s="1440" t="s">
        <v>1643</v>
      </c>
      <c r="C344" s="1444"/>
      <c r="D344" s="1441"/>
      <c r="E344" s="1445"/>
      <c r="F344" s="1526"/>
      <c r="G344" s="1407"/>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439"/>
      <c r="B345" s="1440" t="s">
        <v>1650</v>
      </c>
      <c r="C345" s="1444"/>
      <c r="D345" s="1441"/>
      <c r="E345" s="1445"/>
      <c r="F345" s="1526"/>
      <c r="G345" s="1407"/>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1439"/>
      <c r="B346" s="1446" t="s">
        <v>1646</v>
      </c>
      <c r="C346" s="1447"/>
      <c r="D346" s="1441" t="s">
        <v>216</v>
      </c>
      <c r="E346" s="1442">
        <v>22</v>
      </c>
      <c r="F346" s="1528"/>
      <c r="G346" s="1230">
        <f>+F346*E346</f>
        <v>0</v>
      </c>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1439"/>
      <c r="B347" s="1446" t="s">
        <v>1645</v>
      </c>
      <c r="C347" s="1447"/>
      <c r="D347" s="1441" t="s">
        <v>216</v>
      </c>
      <c r="E347" s="1442">
        <v>9</v>
      </c>
      <c r="F347" s="1528"/>
      <c r="G347" s="1230">
        <f>+F347*E347</f>
        <v>0</v>
      </c>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439"/>
      <c r="B348" s="1446" t="s">
        <v>1644</v>
      </c>
      <c r="C348" s="1447"/>
      <c r="D348" s="1441" t="s">
        <v>216</v>
      </c>
      <c r="E348" s="1442">
        <v>45</v>
      </c>
      <c r="F348" s="1528"/>
      <c r="G348" s="1230">
        <f>+F348*E348</f>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439"/>
      <c r="B349" s="1446"/>
      <c r="C349" s="1447"/>
      <c r="D349" s="1441"/>
      <c r="E349" s="1442"/>
      <c r="F349" s="1526"/>
      <c r="G349" s="1407"/>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ht="38.25">
      <c r="A350" s="1439" t="s">
        <v>14</v>
      </c>
      <c r="B350" s="1440" t="s">
        <v>1643</v>
      </c>
      <c r="C350" s="1444"/>
      <c r="D350" s="1441"/>
      <c r="E350" s="1445"/>
      <c r="F350" s="1526"/>
      <c r="G350" s="1407"/>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439"/>
      <c r="B351" s="1440" t="s">
        <v>1642</v>
      </c>
      <c r="C351" s="1444"/>
      <c r="D351" s="1441"/>
      <c r="E351" s="1445"/>
      <c r="F351" s="1531"/>
      <c r="G351" s="144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c r="A352" s="1439"/>
      <c r="B352" s="1446" t="s">
        <v>1640</v>
      </c>
      <c r="C352" s="1447"/>
      <c r="D352" s="1441" t="s">
        <v>216</v>
      </c>
      <c r="E352" s="1442">
        <v>21</v>
      </c>
      <c r="F352" s="1528"/>
      <c r="G352" s="1230">
        <f>+F352*E352</f>
        <v>0</v>
      </c>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439"/>
      <c r="B353" s="1446" t="s">
        <v>1639</v>
      </c>
      <c r="C353" s="1447"/>
      <c r="D353" s="1441" t="s">
        <v>216</v>
      </c>
      <c r="E353" s="1442">
        <v>11</v>
      </c>
      <c r="F353" s="1528"/>
      <c r="G353" s="1230">
        <f>+F353*E353</f>
        <v>0</v>
      </c>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439"/>
      <c r="B354" s="1446" t="s">
        <v>1637</v>
      </c>
      <c r="C354" s="1447"/>
      <c r="D354" s="1441" t="s">
        <v>216</v>
      </c>
      <c r="E354" s="1442">
        <v>30</v>
      </c>
      <c r="F354" s="1528"/>
      <c r="G354" s="1230">
        <f>+F354*E354</f>
        <v>0</v>
      </c>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439"/>
      <c r="B355" s="1446" t="s">
        <v>1636</v>
      </c>
      <c r="C355" s="1447"/>
      <c r="D355" s="1441" t="s">
        <v>216</v>
      </c>
      <c r="E355" s="1442">
        <v>35</v>
      </c>
      <c r="F355" s="1528"/>
      <c r="G355" s="1230">
        <f>+F355*E355</f>
        <v>0</v>
      </c>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439"/>
      <c r="B356" s="1446"/>
      <c r="C356" s="1447"/>
      <c r="D356" s="1441"/>
      <c r="E356" s="1442"/>
      <c r="F356" s="1526"/>
      <c r="G356" s="1407"/>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ht="25.5">
      <c r="A357" s="1421" t="s">
        <v>1501</v>
      </c>
      <c r="B357" s="1430" t="s">
        <v>1628</v>
      </c>
      <c r="C357" s="1419"/>
      <c r="D357" s="1438"/>
      <c r="E357" s="703"/>
      <c r="F357" s="1526"/>
      <c r="G357" s="1407"/>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421"/>
      <c r="B358" s="1430" t="s">
        <v>1627</v>
      </c>
      <c r="C358" s="1419"/>
      <c r="D358" s="1450" t="s">
        <v>62</v>
      </c>
      <c r="E358" s="1451">
        <v>14</v>
      </c>
      <c r="F358" s="1528"/>
      <c r="G358" s="1230">
        <f>+F358*E358</f>
        <v>0</v>
      </c>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421"/>
      <c r="B359" s="1430"/>
      <c r="C359" s="1419"/>
      <c r="D359" s="1450"/>
      <c r="E359" s="1451"/>
      <c r="F359" s="1526"/>
      <c r="G359" s="1407"/>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ht="25.5">
      <c r="A360" s="698" t="s">
        <v>18</v>
      </c>
      <c r="B360" s="697" t="s">
        <v>1626</v>
      </c>
      <c r="C360" s="697"/>
      <c r="D360" s="707"/>
      <c r="E360" s="312"/>
      <c r="F360" s="1526"/>
      <c r="G360" s="1407"/>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698"/>
      <c r="B361" s="697" t="s">
        <v>1625</v>
      </c>
      <c r="C361" s="697"/>
      <c r="D361" s="1472" t="s">
        <v>856</v>
      </c>
      <c r="E361" s="1473">
        <v>6</v>
      </c>
      <c r="F361" s="1528"/>
      <c r="G361" s="1230">
        <f>+F361*E361</f>
        <v>0</v>
      </c>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21"/>
      <c r="B362" s="1469"/>
      <c r="C362" s="1423"/>
      <c r="D362" s="703"/>
      <c r="E362" s="1424"/>
      <c r="F362" s="1532"/>
      <c r="G362" s="1466"/>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ht="25.5">
      <c r="A363" s="1439" t="s">
        <v>41</v>
      </c>
      <c r="B363" s="1688" t="s">
        <v>1586</v>
      </c>
      <c r="C363" s="1423"/>
      <c r="D363" s="703"/>
      <c r="E363" s="1424"/>
      <c r="F363" s="1532"/>
      <c r="G363" s="1466"/>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439"/>
      <c r="B364" s="1688" t="s">
        <v>1585</v>
      </c>
      <c r="C364" s="1423"/>
      <c r="D364" s="703"/>
      <c r="E364" s="1424"/>
      <c r="F364" s="1532"/>
      <c r="G364" s="1466"/>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A365" s="1439"/>
      <c r="B365" s="1688" t="s">
        <v>1584</v>
      </c>
      <c r="C365" s="1423"/>
      <c r="D365" s="703"/>
      <c r="E365" s="1424"/>
      <c r="F365" s="1532"/>
      <c r="G365" s="1466"/>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39"/>
      <c r="B366" s="1688" t="s">
        <v>1583</v>
      </c>
      <c r="C366" s="1423"/>
      <c r="D366" s="703"/>
      <c r="E366" s="1424"/>
      <c r="F366" s="1532"/>
      <c r="G366" s="1466"/>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39"/>
      <c r="B367" s="1688" t="s">
        <v>1582</v>
      </c>
      <c r="C367" s="1423"/>
      <c r="D367" s="703"/>
      <c r="E367" s="1424"/>
      <c r="F367" s="1532"/>
      <c r="G367" s="1466"/>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39"/>
      <c r="B368" s="1688" t="s">
        <v>1581</v>
      </c>
      <c r="C368" s="1423"/>
      <c r="D368" s="703"/>
      <c r="E368" s="1424"/>
      <c r="F368" s="1532"/>
      <c r="G368" s="1466"/>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ht="25.5">
      <c r="A369" s="1439"/>
      <c r="B369" s="1440" t="s">
        <v>1580</v>
      </c>
      <c r="C369" s="1423"/>
      <c r="D369" s="703"/>
      <c r="E369" s="1424"/>
      <c r="F369" s="1532"/>
      <c r="G369" s="1466"/>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c r="A370" s="1421"/>
      <c r="B370" s="1689" t="s">
        <v>855</v>
      </c>
      <c r="C370" s="1423"/>
      <c r="D370" s="703" t="s">
        <v>856</v>
      </c>
      <c r="E370" s="1424">
        <v>2</v>
      </c>
      <c r="F370" s="1528"/>
      <c r="G370" s="1230">
        <f>+F370*E370</f>
        <v>0</v>
      </c>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c r="A371" s="1423"/>
      <c r="B371" s="697"/>
      <c r="C371" s="1423"/>
      <c r="D371" s="1472"/>
      <c r="E371" s="1473"/>
      <c r="F371" s="1532"/>
      <c r="G371" s="1466"/>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c r="A372" s="1439" t="s">
        <v>43</v>
      </c>
      <c r="B372" s="1474" t="s">
        <v>1954</v>
      </c>
      <c r="C372" s="1475"/>
      <c r="D372" s="1461"/>
      <c r="E372" s="1462"/>
      <c r="F372" s="1532"/>
      <c r="G372" s="1466"/>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ht="38.25">
      <c r="A373" s="1439"/>
      <c r="B373" s="1428" t="s">
        <v>1550</v>
      </c>
      <c r="C373" s="1475"/>
      <c r="D373" s="1423"/>
      <c r="E373" s="1423"/>
      <c r="F373" s="1532"/>
      <c r="G373" s="1466"/>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439"/>
      <c r="B374" s="1429" t="s">
        <v>1549</v>
      </c>
      <c r="C374" s="1475"/>
      <c r="D374" s="1441"/>
      <c r="E374" s="1476"/>
      <c r="F374" s="1532"/>
      <c r="G374" s="1466"/>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39"/>
      <c r="B375" s="1429" t="s">
        <v>1531</v>
      </c>
      <c r="C375" s="1475"/>
      <c r="D375" s="1441"/>
      <c r="E375" s="1476"/>
      <c r="F375" s="1532"/>
      <c r="G375" s="1466"/>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c r="A376" s="1439"/>
      <c r="B376" s="1429" t="s">
        <v>1548</v>
      </c>
      <c r="C376" s="1475"/>
      <c r="D376" s="1441"/>
      <c r="E376" s="1476"/>
      <c r="F376" s="1532"/>
      <c r="G376" s="1466"/>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439"/>
      <c r="B377" s="1429" t="s">
        <v>1529</v>
      </c>
      <c r="C377" s="1475"/>
      <c r="D377" s="1441"/>
      <c r="E377" s="1476"/>
      <c r="F377" s="1532"/>
      <c r="G377" s="1466"/>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c r="A378" s="1439"/>
      <c r="B378" s="1429" t="s">
        <v>1528</v>
      </c>
      <c r="C378" s="1475"/>
      <c r="D378" s="1441"/>
      <c r="E378" s="1476"/>
      <c r="F378" s="1532"/>
      <c r="G378" s="1466"/>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439"/>
      <c r="B379" s="1428"/>
      <c r="C379" s="1475"/>
      <c r="D379" s="1441" t="s">
        <v>856</v>
      </c>
      <c r="E379" s="1476">
        <v>1</v>
      </c>
      <c r="F379" s="1528"/>
      <c r="G379" s="1230">
        <f>+F379*E379</f>
        <v>0</v>
      </c>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439"/>
      <c r="B380" s="1428"/>
      <c r="C380" s="1475"/>
      <c r="D380" s="1441"/>
      <c r="E380" s="1476"/>
      <c r="F380" s="1532"/>
      <c r="G380" s="1466"/>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ht="25.5">
      <c r="A381" s="1439" t="s">
        <v>1458</v>
      </c>
      <c r="B381" s="1474" t="s">
        <v>1953</v>
      </c>
      <c r="C381" s="1475"/>
      <c r="D381" s="1441"/>
      <c r="E381" s="1476"/>
      <c r="F381" s="1532"/>
      <c r="G381" s="1466"/>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ht="51">
      <c r="A382" s="1439"/>
      <c r="B382" s="1428" t="s">
        <v>1527</v>
      </c>
      <c r="C382" s="1475"/>
      <c r="D382" s="1461"/>
      <c r="E382" s="1462"/>
      <c r="F382" s="1532"/>
      <c r="G382" s="1466"/>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ht="25.5">
      <c r="A383" s="1439"/>
      <c r="B383" s="1429" t="s">
        <v>1526</v>
      </c>
      <c r="C383" s="1475"/>
      <c r="D383" s="1441"/>
      <c r="E383" s="1476"/>
      <c r="F383" s="1532"/>
      <c r="G383" s="1466"/>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39"/>
      <c r="B384" s="1429" t="s">
        <v>1525</v>
      </c>
      <c r="C384" s="1475"/>
      <c r="D384" s="1441"/>
      <c r="E384" s="1476"/>
      <c r="F384" s="1532"/>
      <c r="G384" s="1466"/>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ht="25.5">
      <c r="A385" s="1439"/>
      <c r="B385" s="1429" t="s">
        <v>1524</v>
      </c>
      <c r="C385" s="1475"/>
      <c r="D385" s="1441"/>
      <c r="E385" s="1476"/>
      <c r="F385" s="1532"/>
      <c r="G385" s="1466"/>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c r="A386" s="1439"/>
      <c r="B386" s="1429" t="s">
        <v>1523</v>
      </c>
      <c r="C386" s="1475"/>
      <c r="D386" s="1441"/>
      <c r="E386" s="1476"/>
      <c r="F386" s="1532"/>
      <c r="G386" s="1466"/>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c r="A387" s="1439"/>
      <c r="B387" s="1429" t="s">
        <v>1522</v>
      </c>
      <c r="C387" s="1475"/>
      <c r="D387" s="1441"/>
      <c r="E387" s="1476"/>
      <c r="F387" s="1532"/>
      <c r="G387" s="1466"/>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39"/>
      <c r="B388" s="1428"/>
      <c r="C388" s="1475"/>
      <c r="D388" s="1441" t="s">
        <v>856</v>
      </c>
      <c r="E388" s="1476">
        <v>2</v>
      </c>
      <c r="F388" s="1528"/>
      <c r="G388" s="1230">
        <f>+F388*E388</f>
        <v>0</v>
      </c>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439"/>
      <c r="B389" s="1428"/>
      <c r="C389" s="1475"/>
      <c r="D389" s="1441"/>
      <c r="E389" s="1476"/>
      <c r="F389" s="1532"/>
      <c r="G389" s="1466"/>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ht="38.25">
      <c r="A390" s="1439" t="s">
        <v>1452</v>
      </c>
      <c r="B390" s="1474" t="s">
        <v>1521</v>
      </c>
      <c r="C390" s="1475"/>
      <c r="D390" s="1441"/>
      <c r="E390" s="1476"/>
      <c r="F390" s="1532"/>
      <c r="G390" s="1466"/>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74" t="s">
        <v>1520</v>
      </c>
      <c r="C391" s="1475"/>
      <c r="D391" s="1441"/>
      <c r="E391" s="1476"/>
      <c r="F391" s="1532"/>
      <c r="G391" s="1466"/>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c r="A392" s="1439"/>
      <c r="B392" s="1428" t="s">
        <v>1519</v>
      </c>
      <c r="C392" s="1475"/>
      <c r="D392" s="1441"/>
      <c r="E392" s="1476"/>
      <c r="F392" s="1532"/>
      <c r="G392" s="1466"/>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439"/>
      <c r="B393" s="1428"/>
      <c r="C393" s="1475"/>
      <c r="D393" s="1441" t="s">
        <v>856</v>
      </c>
      <c r="E393" s="1476">
        <v>2</v>
      </c>
      <c r="F393" s="1528"/>
      <c r="G393" s="1230">
        <f>+F393*E393</f>
        <v>0</v>
      </c>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c r="A394" s="1423"/>
      <c r="B394" s="697"/>
      <c r="C394" s="1423"/>
      <c r="D394" s="1472"/>
      <c r="E394" s="1473"/>
      <c r="F394" s="1532"/>
      <c r="G394" s="1466"/>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ht="25.5">
      <c r="A395" s="1421" t="s">
        <v>1445</v>
      </c>
      <c r="B395" s="1428" t="s">
        <v>1483</v>
      </c>
      <c r="C395" s="1454"/>
      <c r="D395" s="1415" t="s">
        <v>42</v>
      </c>
      <c r="E395" s="1416">
        <v>20</v>
      </c>
      <c r="F395" s="1528"/>
      <c r="G395" s="1230">
        <f>+F395*E395</f>
        <v>0</v>
      </c>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421"/>
      <c r="B396" s="1428"/>
      <c r="C396" s="1454"/>
      <c r="D396" s="1415"/>
      <c r="E396" s="1416"/>
      <c r="F396" s="1531"/>
      <c r="G396" s="144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ht="25.5">
      <c r="A397" s="1421" t="s">
        <v>47</v>
      </c>
      <c r="B397" s="1430" t="s">
        <v>1428</v>
      </c>
      <c r="C397" s="1477"/>
      <c r="D397" s="1415" t="s">
        <v>856</v>
      </c>
      <c r="E397" s="1415">
        <v>1</v>
      </c>
      <c r="F397" s="1528"/>
      <c r="G397" s="1230">
        <f>+F397*E397</f>
        <v>0</v>
      </c>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c r="A398" s="1421"/>
      <c r="B398" s="1422"/>
      <c r="C398" s="1423"/>
      <c r="D398" s="703"/>
      <c r="E398" s="1424"/>
      <c r="F398" s="1533"/>
      <c r="G398" s="1478"/>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c r="A399" s="1479"/>
      <c r="B399" s="1479"/>
      <c r="C399" s="1479"/>
      <c r="D399" s="1480"/>
      <c r="E399" s="1480"/>
      <c r="F399" s="1534"/>
      <c r="G399" s="1481"/>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c r="A400" s="1421"/>
      <c r="B400" s="1482" t="s">
        <v>1511</v>
      </c>
      <c r="C400" s="1423"/>
      <c r="D400" s="703"/>
      <c r="E400" s="1424"/>
      <c r="F400" s="1532"/>
      <c r="G400" s="1230">
        <f>SUM(G339:G399)</f>
        <v>0</v>
      </c>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421"/>
      <c r="B401" s="1482"/>
      <c r="C401" s="1423"/>
      <c r="D401" s="703"/>
      <c r="E401" s="1424"/>
      <c r="F401" s="1532"/>
      <c r="G401" s="1466"/>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421"/>
      <c r="B402" s="1422"/>
      <c r="C402" s="1423"/>
      <c r="D402" s="703"/>
      <c r="E402" s="1424"/>
      <c r="F402" s="1532"/>
      <c r="G402" s="1466"/>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c r="A403" s="1412" t="s">
        <v>1338</v>
      </c>
      <c r="B403" s="1483" t="s">
        <v>1335</v>
      </c>
      <c r="C403" s="1423"/>
      <c r="D403" s="703"/>
      <c r="E403" s="1424"/>
      <c r="F403" s="1532"/>
      <c r="G403" s="1466"/>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412"/>
      <c r="B404" s="1483"/>
      <c r="C404" s="1423"/>
      <c r="D404" s="703"/>
      <c r="E404" s="1424"/>
      <c r="F404" s="1532"/>
      <c r="G404" s="1466"/>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ht="38.25">
      <c r="A405" s="1439" t="s">
        <v>11</v>
      </c>
      <c r="B405" s="1440" t="s">
        <v>1508</v>
      </c>
      <c r="C405" s="1419"/>
      <c r="D405" s="703"/>
      <c r="E405" s="1424"/>
      <c r="F405" s="1532"/>
      <c r="G405" s="1466"/>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421"/>
      <c r="B406" s="1440" t="s">
        <v>1507</v>
      </c>
      <c r="C406" s="1419"/>
      <c r="D406" s="1441" t="s">
        <v>216</v>
      </c>
      <c r="E406" s="1424">
        <v>8</v>
      </c>
      <c r="F406" s="1528"/>
      <c r="G406" s="1230">
        <f>+F406*E406</f>
        <v>0</v>
      </c>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421"/>
      <c r="B407" s="1440" t="s">
        <v>1506</v>
      </c>
      <c r="C407" s="1419"/>
      <c r="D407" s="1441" t="s">
        <v>216</v>
      </c>
      <c r="E407" s="1424">
        <v>12</v>
      </c>
      <c r="F407" s="1528"/>
      <c r="G407" s="1230">
        <f>+F407*E407</f>
        <v>0</v>
      </c>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c r="A408" s="1421"/>
      <c r="B408" s="1440" t="s">
        <v>1505</v>
      </c>
      <c r="C408" s="1419"/>
      <c r="D408" s="1441" t="s">
        <v>216</v>
      </c>
      <c r="E408" s="1424">
        <v>6</v>
      </c>
      <c r="F408" s="1528"/>
      <c r="G408" s="1230">
        <f>+F408*E408</f>
        <v>0</v>
      </c>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421"/>
      <c r="B409" s="1440" t="s">
        <v>1936</v>
      </c>
      <c r="C409" s="1419"/>
      <c r="D409" s="1441" t="s">
        <v>216</v>
      </c>
      <c r="E409" s="1424">
        <v>5</v>
      </c>
      <c r="F409" s="1528"/>
      <c r="G409" s="1230">
        <f>+F409*E409</f>
        <v>0</v>
      </c>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c r="A410" s="1421"/>
      <c r="B410" s="1430"/>
      <c r="C410" s="1419"/>
      <c r="D410" s="703"/>
      <c r="E410" s="1424"/>
      <c r="F410" s="1532"/>
      <c r="G410" s="1466"/>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ht="25.5">
      <c r="A411" s="1421" t="s">
        <v>33</v>
      </c>
      <c r="B411" s="1430" t="s">
        <v>1500</v>
      </c>
      <c r="C411" s="1419"/>
      <c r="D411" s="1438"/>
      <c r="E411" s="703"/>
      <c r="F411" s="1532"/>
      <c r="G411" s="1466"/>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c r="A412" s="1421"/>
      <c r="B412" s="1430" t="s">
        <v>1036</v>
      </c>
      <c r="C412" s="1419"/>
      <c r="D412" s="703" t="s">
        <v>216</v>
      </c>
      <c r="E412" s="1424">
        <v>15</v>
      </c>
      <c r="F412" s="1528"/>
      <c r="G412" s="1230">
        <f>+F412*E412</f>
        <v>0</v>
      </c>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c r="A413" s="1421"/>
      <c r="B413" s="1430"/>
      <c r="C413" s="1419"/>
      <c r="D413" s="703"/>
      <c r="E413" s="1424"/>
      <c r="F413" s="1531"/>
      <c r="G413" s="144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ht="25.5">
      <c r="A414" s="1455" t="s">
        <v>14</v>
      </c>
      <c r="B414" s="1485" t="s">
        <v>1935</v>
      </c>
      <c r="C414" s="1587"/>
      <c r="D414" s="703" t="s">
        <v>856</v>
      </c>
      <c r="E414" s="1424">
        <v>6</v>
      </c>
      <c r="F414" s="1528"/>
      <c r="G414" s="1230">
        <f>+F414*E414</f>
        <v>0</v>
      </c>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c r="A415" s="1421"/>
      <c r="B415" s="1430"/>
      <c r="C415" s="1419"/>
      <c r="D415" s="703"/>
      <c r="E415" s="1424"/>
      <c r="F415" s="1532"/>
      <c r="G415" s="1466"/>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c r="A416" s="1421" t="s">
        <v>1501</v>
      </c>
      <c r="B416" s="1467" t="s">
        <v>1498</v>
      </c>
      <c r="C416" s="1415"/>
      <c r="D416" s="703"/>
      <c r="E416" s="1424"/>
      <c r="F416" s="1532"/>
      <c r="G416" s="1466"/>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421"/>
      <c r="B417" s="1467" t="s">
        <v>1497</v>
      </c>
      <c r="C417" s="1415"/>
      <c r="D417" s="703"/>
      <c r="E417" s="1424"/>
      <c r="F417" s="1532"/>
      <c r="G417" s="1466"/>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421"/>
      <c r="B418" s="1467" t="s">
        <v>1496</v>
      </c>
      <c r="C418" s="1415"/>
      <c r="D418" s="703" t="s">
        <v>856</v>
      </c>
      <c r="E418" s="1424">
        <v>2</v>
      </c>
      <c r="F418" s="1528"/>
      <c r="G418" s="1230">
        <f>+F418*E418</f>
        <v>0</v>
      </c>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A419" s="1421"/>
      <c r="B419" s="1430"/>
      <c r="C419" s="1419"/>
      <c r="D419" s="703"/>
      <c r="E419" s="1424"/>
      <c r="F419" s="1532"/>
      <c r="G419" s="1466"/>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ht="51">
      <c r="A420" s="1455" t="s">
        <v>18</v>
      </c>
      <c r="B420" s="1588" t="s">
        <v>1494</v>
      </c>
      <c r="C420" s="1419"/>
      <c r="D420" s="703" t="s">
        <v>856</v>
      </c>
      <c r="E420" s="1424">
        <v>2</v>
      </c>
      <c r="F420" s="1528"/>
      <c r="G420" s="1230">
        <f>+F420*E420</f>
        <v>0</v>
      </c>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c r="A421" s="1455"/>
      <c r="B421" s="1588"/>
      <c r="C421" s="1419"/>
      <c r="D421" s="703"/>
      <c r="E421" s="1424"/>
      <c r="F421" s="1532"/>
      <c r="G421" s="1466"/>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ht="25.5">
      <c r="A422" s="1421" t="s">
        <v>1952</v>
      </c>
      <c r="B422" s="1467" t="s">
        <v>1483</v>
      </c>
      <c r="C422" s="1454"/>
      <c r="D422" s="1415" t="s">
        <v>42</v>
      </c>
      <c r="E422" s="1416">
        <v>10</v>
      </c>
      <c r="F422" s="1528"/>
      <c r="G422" s="1230">
        <f>+F422*E422</f>
        <v>0</v>
      </c>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c r="A423" s="1487"/>
      <c r="B423" s="1488"/>
      <c r="C423" s="1489"/>
      <c r="D423" s="1490"/>
      <c r="E423" s="1491"/>
      <c r="F423" s="1533"/>
      <c r="G423" s="1478"/>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c r="A424" s="1484"/>
      <c r="B424" s="1492"/>
      <c r="C424" s="1414"/>
      <c r="D424" s="1415"/>
      <c r="E424" s="1416"/>
      <c r="F424" s="1534"/>
      <c r="G424" s="1481"/>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c r="A425" s="1421"/>
      <c r="B425" s="1469" t="s">
        <v>1482</v>
      </c>
      <c r="C425" s="1423"/>
      <c r="D425" s="703"/>
      <c r="E425" s="1424"/>
      <c r="F425" s="1532"/>
      <c r="G425" s="1230">
        <f>SUM(G405:G424)</f>
        <v>0</v>
      </c>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421"/>
      <c r="B426" s="1422"/>
      <c r="C426" s="1423"/>
      <c r="D426" s="703"/>
      <c r="E426" s="1424"/>
      <c r="F426" s="1532"/>
      <c r="G426" s="1466"/>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421"/>
      <c r="B427" s="1422"/>
      <c r="C427" s="1423"/>
      <c r="D427" s="703"/>
      <c r="E427" s="1424"/>
      <c r="F427" s="1532"/>
      <c r="G427" s="1466"/>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412" t="s">
        <v>1510</v>
      </c>
      <c r="B428" s="1483" t="s">
        <v>1333</v>
      </c>
      <c r="C428" s="1423"/>
      <c r="D428" s="703"/>
      <c r="E428" s="1424"/>
      <c r="F428" s="1532"/>
      <c r="G428" s="1466"/>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c r="A429" s="1421"/>
      <c r="B429" s="1422"/>
      <c r="C429" s="1423"/>
      <c r="D429" s="703"/>
      <c r="E429" s="1424"/>
      <c r="F429" s="1532"/>
      <c r="G429" s="1466"/>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ht="38.25">
      <c r="A430" s="1421"/>
      <c r="B430" s="1470" t="s">
        <v>1481</v>
      </c>
      <c r="C430" s="1423"/>
      <c r="D430" s="703"/>
      <c r="E430" s="1424"/>
      <c r="F430" s="1532"/>
      <c r="G430" s="1466"/>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421"/>
      <c r="B431" s="1422"/>
      <c r="C431" s="1423"/>
      <c r="D431" s="703"/>
      <c r="E431" s="1424"/>
      <c r="F431" s="1532"/>
      <c r="G431" s="1466"/>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c r="A432" s="1421" t="s">
        <v>11</v>
      </c>
      <c r="B432" s="1485" t="s">
        <v>1480</v>
      </c>
      <c r="C432" s="1419"/>
      <c r="D432" s="1450"/>
      <c r="E432" s="1450"/>
      <c r="F432" s="1532"/>
      <c r="G432" s="1466"/>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ht="25.5">
      <c r="A433" s="702"/>
      <c r="B433" s="702" t="s">
        <v>1479</v>
      </c>
      <c r="C433" s="704"/>
      <c r="D433" s="705"/>
      <c r="E433" s="1589"/>
      <c r="F433" s="1532"/>
      <c r="G433" s="1466"/>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ht="76.5">
      <c r="A434" s="702"/>
      <c r="B434" s="1440" t="s">
        <v>1478</v>
      </c>
      <c r="C434" s="704"/>
      <c r="D434" s="705"/>
      <c r="E434" s="1589"/>
      <c r="F434" s="1532"/>
      <c r="G434" s="1466"/>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c r="A435" s="702"/>
      <c r="B435" s="702" t="s">
        <v>1431</v>
      </c>
      <c r="C435" s="704"/>
      <c r="D435" s="705"/>
      <c r="E435" s="1589"/>
      <c r="F435" s="1532"/>
      <c r="G435" s="1466"/>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c r="A436" s="1421"/>
      <c r="B436" s="1485" t="s">
        <v>1430</v>
      </c>
      <c r="C436" s="1419"/>
      <c r="D436" s="1450" t="s">
        <v>856</v>
      </c>
      <c r="E436" s="1450">
        <v>4</v>
      </c>
      <c r="F436" s="1528"/>
      <c r="G436" s="1230">
        <f>+F436*E436</f>
        <v>0</v>
      </c>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421"/>
      <c r="B437" s="1422"/>
      <c r="C437" s="1423"/>
      <c r="D437" s="703"/>
      <c r="E437" s="1424"/>
      <c r="F437" s="1532"/>
      <c r="G437" s="1466"/>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c r="A438" s="1455" t="s">
        <v>33</v>
      </c>
      <c r="B438" s="1590" t="s">
        <v>1477</v>
      </c>
      <c r="C438" s="1591"/>
      <c r="D438" s="1450"/>
      <c r="E438" s="1592"/>
      <c r="F438" s="1532"/>
      <c r="G438" s="1466"/>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455"/>
      <c r="B439" s="1590" t="s">
        <v>1470</v>
      </c>
      <c r="C439" s="1591"/>
      <c r="D439" s="1450"/>
      <c r="E439" s="1592"/>
      <c r="F439" s="1532"/>
      <c r="G439" s="1466"/>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c r="A440" s="1455"/>
      <c r="B440" s="1590" t="s">
        <v>1469</v>
      </c>
      <c r="C440" s="1591"/>
      <c r="D440" s="1450"/>
      <c r="E440" s="1592"/>
      <c r="F440" s="1532"/>
      <c r="G440" s="1466"/>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455"/>
      <c r="B441" s="1590" t="s">
        <v>1476</v>
      </c>
      <c r="C441" s="1591"/>
      <c r="D441" s="1450"/>
      <c r="E441" s="1592"/>
      <c r="F441" s="1532"/>
      <c r="G441" s="1466"/>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c r="A442" s="1455"/>
      <c r="B442" s="1593" t="s">
        <v>1430</v>
      </c>
      <c r="C442" s="1591"/>
      <c r="D442" s="1441" t="s">
        <v>856</v>
      </c>
      <c r="E442" s="1592">
        <v>4</v>
      </c>
      <c r="F442" s="1528"/>
      <c r="G442" s="1230">
        <f>+F442*E442</f>
        <v>0</v>
      </c>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455"/>
      <c r="B443" s="1593"/>
      <c r="C443" s="1591"/>
      <c r="D443" s="1441"/>
      <c r="E443" s="1592"/>
      <c r="F443" s="1532"/>
      <c r="G443" s="1466"/>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c r="A444" s="1455" t="s">
        <v>14</v>
      </c>
      <c r="B444" s="1485" t="s">
        <v>1461</v>
      </c>
      <c r="C444" s="1419"/>
      <c r="D444" s="1450"/>
      <c r="E444" s="1450"/>
      <c r="F444" s="1532"/>
      <c r="G444" s="1466"/>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455"/>
      <c r="B445" s="1594" t="s">
        <v>1460</v>
      </c>
      <c r="C445" s="1419"/>
      <c r="D445" s="1450"/>
      <c r="E445" s="1450"/>
      <c r="F445" s="1532"/>
      <c r="G445" s="1466"/>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c r="A446" s="1455"/>
      <c r="B446" s="1430" t="s">
        <v>1459</v>
      </c>
      <c r="C446" s="1419"/>
      <c r="D446" s="1450"/>
      <c r="E446" s="1450"/>
      <c r="F446" s="1532"/>
      <c r="G446" s="1466"/>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ht="38.25">
      <c r="A447" s="1455"/>
      <c r="B447" s="1458" t="s">
        <v>1454</v>
      </c>
      <c r="C447" s="1419"/>
      <c r="D447" s="1450"/>
      <c r="E447" s="1450"/>
      <c r="F447" s="1532"/>
      <c r="G447" s="1466"/>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ht="25.5">
      <c r="A448" s="1455"/>
      <c r="B448" s="1419" t="s">
        <v>1453</v>
      </c>
      <c r="C448" s="1419"/>
      <c r="D448" s="1450"/>
      <c r="E448" s="1450"/>
      <c r="F448" s="1532"/>
      <c r="G448" s="1466"/>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c r="A449" s="1455"/>
      <c r="B449" s="1485" t="s">
        <v>1431</v>
      </c>
      <c r="C449" s="1419"/>
      <c r="D449" s="1450"/>
      <c r="E449" s="1450"/>
      <c r="F449" s="1531"/>
      <c r="G449" s="144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c r="A450" s="1455"/>
      <c r="B450" s="1485" t="s">
        <v>1430</v>
      </c>
      <c r="C450" s="1419"/>
      <c r="D450" s="1450" t="s">
        <v>856</v>
      </c>
      <c r="E450" s="1450">
        <v>4</v>
      </c>
      <c r="F450" s="1528"/>
      <c r="G450" s="1230">
        <f>+F450*E450</f>
        <v>0</v>
      </c>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c r="A451" s="702"/>
      <c r="B451" s="1419"/>
      <c r="C451" s="701"/>
      <c r="D451" s="1441"/>
      <c r="E451" s="1441"/>
      <c r="F451" s="1532"/>
      <c r="G451" s="1466"/>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c r="A452" s="1455" t="s">
        <v>1501</v>
      </c>
      <c r="B452" s="1485" t="s">
        <v>1457</v>
      </c>
      <c r="C452" s="1419"/>
      <c r="D452" s="1450"/>
      <c r="E452" s="1450"/>
      <c r="F452" s="1532"/>
      <c r="G452" s="1466"/>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1455"/>
      <c r="B453" s="1594" t="s">
        <v>1456</v>
      </c>
      <c r="C453" s="1419"/>
      <c r="D453" s="1450"/>
      <c r="E453" s="1450"/>
      <c r="F453" s="1532"/>
      <c r="G453" s="1466"/>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ht="38.25">
      <c r="A454" s="1425"/>
      <c r="B454" s="1430" t="s">
        <v>1455</v>
      </c>
      <c r="C454" s="1419"/>
      <c r="D454" s="1450"/>
      <c r="E454" s="1450"/>
      <c r="F454" s="1532"/>
      <c r="G454" s="1466"/>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ht="38.25">
      <c r="A455" s="1455"/>
      <c r="B455" s="1458" t="s">
        <v>1454</v>
      </c>
      <c r="C455" s="1419"/>
      <c r="D455" s="1450"/>
      <c r="E455" s="1450"/>
      <c r="F455" s="1532"/>
      <c r="G455" s="1466"/>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ht="25.5">
      <c r="A456" s="1455"/>
      <c r="B456" s="1419" t="s">
        <v>1453</v>
      </c>
      <c r="C456" s="1419"/>
      <c r="D456" s="1450"/>
      <c r="E456" s="1450"/>
      <c r="F456" s="1532"/>
      <c r="G456" s="1466"/>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c r="A457" s="1455"/>
      <c r="B457" s="1485" t="s">
        <v>1431</v>
      </c>
      <c r="C457" s="1419"/>
      <c r="D457" s="1450"/>
      <c r="E457" s="1450"/>
      <c r="F457" s="1532"/>
      <c r="G457" s="1466"/>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455"/>
      <c r="B458" s="1485" t="s">
        <v>1430</v>
      </c>
      <c r="C458" s="1419"/>
      <c r="D458" s="1450" t="s">
        <v>856</v>
      </c>
      <c r="E458" s="1450">
        <v>2</v>
      </c>
      <c r="F458" s="1528"/>
      <c r="G458" s="1230">
        <f>+F458*E458</f>
        <v>0</v>
      </c>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444"/>
      <c r="B459" s="1444"/>
      <c r="C459" s="1444"/>
      <c r="D459" s="1444"/>
      <c r="E459" s="1444"/>
      <c r="F459" s="1532"/>
      <c r="G459" s="1466"/>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455"/>
      <c r="B460" s="1485"/>
      <c r="C460" s="1419"/>
      <c r="D460" s="1450"/>
      <c r="E460" s="1450"/>
      <c r="F460" s="1532"/>
      <c r="G460" s="1466"/>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c r="A461" s="1427" t="s">
        <v>18</v>
      </c>
      <c r="B461" s="1595" t="s">
        <v>1451</v>
      </c>
      <c r="C461" s="1419"/>
      <c r="D461" s="703"/>
      <c r="E461" s="703"/>
      <c r="F461" s="1532"/>
      <c r="G461" s="1466"/>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c r="A462" s="1427"/>
      <c r="B462" s="1455" t="s">
        <v>1450</v>
      </c>
      <c r="C462" s="1419"/>
      <c r="D462" s="703"/>
      <c r="E462" s="1592"/>
      <c r="F462" s="1532"/>
      <c r="G462" s="1466"/>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c r="A463" s="1427"/>
      <c r="B463" s="1455" t="s">
        <v>1449</v>
      </c>
      <c r="C463" s="1419"/>
      <c r="D463" s="703"/>
      <c r="E463" s="1592"/>
      <c r="F463" s="1532"/>
      <c r="G463" s="1466"/>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c r="A464" s="1427"/>
      <c r="B464" s="1455" t="s">
        <v>1448</v>
      </c>
      <c r="C464" s="1419"/>
      <c r="D464" s="703"/>
      <c r="E464" s="1592"/>
      <c r="F464" s="1532"/>
      <c r="G464" s="1466"/>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c r="A465" s="1427"/>
      <c r="B465" s="1455" t="s">
        <v>1447</v>
      </c>
      <c r="C465" s="1419"/>
      <c r="D465" s="703"/>
      <c r="E465" s="1592"/>
      <c r="F465" s="1532"/>
      <c r="G465" s="1466"/>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c r="A466" s="1427"/>
      <c r="B466" s="1455" t="s">
        <v>1446</v>
      </c>
      <c r="C466" s="1419"/>
      <c r="D466" s="703"/>
      <c r="E466" s="1592"/>
      <c r="F466" s="1532"/>
      <c r="G466" s="1466"/>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c r="A467" s="1427"/>
      <c r="B467" s="1455" t="s">
        <v>1430</v>
      </c>
      <c r="C467" s="1419"/>
      <c r="D467" s="1441" t="s">
        <v>856</v>
      </c>
      <c r="E467" s="1592">
        <v>6</v>
      </c>
      <c r="F467" s="1528"/>
      <c r="G467" s="1230">
        <f>+F467*E467</f>
        <v>0</v>
      </c>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c r="A468" s="1427"/>
      <c r="B468" s="1455"/>
      <c r="C468" s="1419"/>
      <c r="D468" s="1441"/>
      <c r="E468" s="1592"/>
      <c r="F468" s="1531"/>
      <c r="G468" s="1448"/>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427" t="s">
        <v>1952</v>
      </c>
      <c r="B469" s="1697" t="s">
        <v>1442</v>
      </c>
      <c r="C469" s="1419"/>
      <c r="D469" s="1441"/>
      <c r="E469" s="1592"/>
      <c r="F469" s="1531"/>
      <c r="G469" s="1448"/>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c r="A470" s="1427"/>
      <c r="B470" s="1697" t="s">
        <v>1441</v>
      </c>
      <c r="C470" s="1419"/>
      <c r="D470" s="1441"/>
      <c r="E470" s="1592"/>
      <c r="F470" s="1531"/>
      <c r="G470" s="1448"/>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ht="38.25">
      <c r="A471" s="1427"/>
      <c r="B471" s="1697" t="s">
        <v>1440</v>
      </c>
      <c r="C471" s="1419"/>
      <c r="D471" s="1441"/>
      <c r="E471" s="1592"/>
      <c r="F471" s="1531"/>
      <c r="G471" s="1448"/>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427"/>
      <c r="B472" s="1697" t="s">
        <v>1439</v>
      </c>
      <c r="C472" s="1419"/>
      <c r="D472" s="1441"/>
      <c r="E472" s="1592"/>
      <c r="F472" s="1531"/>
      <c r="G472" s="1448"/>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c r="A473" s="1427"/>
      <c r="B473" s="1697" t="s">
        <v>1431</v>
      </c>
      <c r="C473" s="1419"/>
      <c r="D473" s="1441"/>
      <c r="E473" s="1592"/>
      <c r="F473" s="1531"/>
      <c r="G473" s="1448"/>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c r="A474" s="1427"/>
      <c r="B474" s="1697" t="s">
        <v>1430</v>
      </c>
      <c r="C474" s="1419"/>
      <c r="D474" s="1441" t="s">
        <v>856</v>
      </c>
      <c r="E474" s="1592">
        <v>4</v>
      </c>
      <c r="F474" s="1528"/>
      <c r="G474" s="1230">
        <f>+F474*E474</f>
        <v>0</v>
      </c>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427"/>
      <c r="B475" s="1595"/>
      <c r="C475" s="1419"/>
      <c r="D475" s="703"/>
      <c r="E475" s="703"/>
      <c r="F475" s="1532"/>
      <c r="G475" s="1466"/>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c r="A476" s="1427" t="s">
        <v>43</v>
      </c>
      <c r="B476" s="1430" t="s">
        <v>1434</v>
      </c>
      <c r="C476" s="1438"/>
      <c r="D476" s="1598"/>
      <c r="E476" s="1599"/>
      <c r="F476" s="1532"/>
      <c r="G476" s="1466"/>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ht="38.25">
      <c r="A477" s="1427"/>
      <c r="B477" s="1757" t="s">
        <v>2221</v>
      </c>
      <c r="C477" s="1438"/>
      <c r="D477" s="1598"/>
      <c r="E477" s="1599"/>
      <c r="F477" s="1532"/>
      <c r="G477" s="1466"/>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5.5">
      <c r="A478" s="1427"/>
      <c r="B478" s="1600" t="s">
        <v>1432</v>
      </c>
      <c r="C478" s="1438"/>
      <c r="D478" s="1598"/>
      <c r="E478" s="1599"/>
      <c r="F478" s="1532"/>
      <c r="G478" s="1466"/>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c r="A479" s="1601"/>
      <c r="B479" s="1602" t="s">
        <v>1431</v>
      </c>
      <c r="C479" s="1438"/>
      <c r="D479" s="1598"/>
      <c r="E479" s="1599"/>
      <c r="F479" s="1532"/>
      <c r="G479" s="1466"/>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1601"/>
      <c r="B480" s="1602" t="s">
        <v>1430</v>
      </c>
      <c r="C480" s="1438"/>
      <c r="D480" s="1598"/>
      <c r="E480" s="1599"/>
      <c r="F480" s="1532"/>
      <c r="G480" s="1466"/>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c r="A481" s="1455"/>
      <c r="B481" s="1602" t="s">
        <v>1430</v>
      </c>
      <c r="C481" s="1591"/>
      <c r="D481" s="1596" t="s">
        <v>856</v>
      </c>
      <c r="E481" s="1596">
        <v>2</v>
      </c>
      <c r="F481" s="1528"/>
      <c r="G481" s="1230">
        <f>+F481*E481</f>
        <v>0</v>
      </c>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1700"/>
      <c r="B482" s="1701"/>
      <c r="C482" s="1702"/>
      <c r="D482" s="1703"/>
      <c r="E482" s="1718"/>
      <c r="F482" s="1533"/>
      <c r="G482" s="1478"/>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1484"/>
      <c r="B483" s="1705"/>
      <c r="C483" s="1414"/>
      <c r="D483" s="1415"/>
      <c r="E483" s="1416"/>
      <c r="F483" s="1534"/>
      <c r="G483" s="1481"/>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421"/>
      <c r="B484" s="1609" t="s">
        <v>1429</v>
      </c>
      <c r="C484" s="1419"/>
      <c r="D484" s="703"/>
      <c r="E484" s="1424"/>
      <c r="F484" s="1532"/>
      <c r="G484" s="1230">
        <f>SUM(G436:G483)</f>
        <v>0</v>
      </c>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304"/>
      <c r="B485" s="1305"/>
      <c r="C485" s="640"/>
      <c r="D485" s="1245"/>
      <c r="E485" s="1146"/>
      <c r="F485" s="1515"/>
      <c r="G485" s="205"/>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066"/>
      <c r="B486" s="1067"/>
      <c r="C486" s="1067"/>
      <c r="D486" s="1068"/>
      <c r="E486" s="1068"/>
      <c r="F486" s="1515"/>
      <c r="G486" s="1058"/>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ht="16.5">
      <c r="A487" s="1610" t="s">
        <v>1909</v>
      </c>
      <c r="B487" s="1611" t="s">
        <v>860</v>
      </c>
      <c r="F487" s="1515"/>
      <c r="G487" s="1058"/>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c r="A488" s="1495"/>
      <c r="B488" s="1496"/>
      <c r="C488" s="1497"/>
      <c r="D488" s="1498"/>
      <c r="E488" s="1183"/>
      <c r="F488" s="1515"/>
      <c r="G488" s="1058"/>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ht="51">
      <c r="A489" s="1213" t="s">
        <v>11</v>
      </c>
      <c r="B489" s="1165" t="s">
        <v>859</v>
      </c>
      <c r="C489" s="1165"/>
      <c r="D489" s="1503" t="s">
        <v>856</v>
      </c>
      <c r="E489" s="1501">
        <v>0.03</v>
      </c>
      <c r="F489" s="268"/>
      <c r="G489" s="1293">
        <f>+(+G16+G21+G27)*E489</f>
        <v>0</v>
      </c>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ht="38.25">
      <c r="A490" s="1502"/>
      <c r="B490" s="1165" t="s">
        <v>858</v>
      </c>
      <c r="C490" s="1165"/>
      <c r="D490" s="1503"/>
      <c r="E490" s="1501"/>
      <c r="F490" s="1521"/>
      <c r="G490" s="1294"/>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ht="25.5">
      <c r="A491" s="1502"/>
      <c r="B491" s="1165" t="s">
        <v>857</v>
      </c>
      <c r="C491" s="1165"/>
      <c r="D491" s="1503"/>
      <c r="E491" s="1501"/>
      <c r="F491" s="1521"/>
      <c r="G491" s="1294"/>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c r="A492" s="1502"/>
      <c r="B492" s="1165"/>
      <c r="C492" s="1165"/>
      <c r="D492" s="1503"/>
      <c r="E492" s="1501"/>
      <c r="F492" s="1521"/>
      <c r="G492" s="1294"/>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c r="A493" s="1504"/>
      <c r="B493" s="1172"/>
      <c r="C493" s="1172"/>
      <c r="D493" s="1505"/>
      <c r="E493" s="1506"/>
      <c r="F493" s="1535"/>
      <c r="G493" s="1507"/>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c r="B494" s="1059" t="s">
        <v>855</v>
      </c>
      <c r="D494" s="1508"/>
      <c r="F494" s="268"/>
      <c r="G494" s="1509">
        <f>SUM(G489:G493)</f>
        <v>0</v>
      </c>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c r="A495" s="1066"/>
      <c r="B495" s="1067"/>
      <c r="C495" s="1067"/>
      <c r="D495" s="1068"/>
      <c r="E495" s="1068"/>
      <c r="F495" s="1515"/>
      <c r="G495" s="1058"/>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066"/>
      <c r="B496" s="1067"/>
      <c r="C496" s="1067"/>
      <c r="D496" s="1068"/>
      <c r="E496" s="1068"/>
      <c r="F496" s="1515"/>
      <c r="G496" s="1058"/>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6">
      <c r="A497" s="1510"/>
      <c r="B497" s="1511" t="s">
        <v>854</v>
      </c>
      <c r="F497" s="1536"/>
    </row>
    <row r="498" spans="1:6" ht="25.5">
      <c r="A498" s="1513" t="s">
        <v>851</v>
      </c>
      <c r="B498" s="1514" t="s">
        <v>853</v>
      </c>
      <c r="F498" s="1536"/>
    </row>
    <row r="499" spans="1:6" ht="25.5">
      <c r="A499" s="1513" t="s">
        <v>851</v>
      </c>
      <c r="B499" s="1514" t="s">
        <v>852</v>
      </c>
      <c r="F499" s="1536"/>
    </row>
    <row r="500" spans="1:6" ht="25.5">
      <c r="A500" s="1513" t="s">
        <v>851</v>
      </c>
      <c r="B500" s="1514" t="s">
        <v>850</v>
      </c>
      <c r="F500" s="1536"/>
    </row>
  </sheetData>
  <sheetProtection password="E8D1" sheet="1" objects="1" scenarios="1"/>
  <protectedRanges>
    <protectedRange sqref="E282:E283" name="Obseg5_11_1"/>
  </protectedRanges>
  <pageMargins left="0.70833333333333337" right="0.27083333333333331" top="0.39370078740157483" bottom="0.98425196850393704" header="0.51181102362204722" footer="0.59055118110236227"/>
  <pageSetup paperSize="257" firstPageNumber="23" orientation="portrait" useFirstPageNumber="1" r:id="rId1"/>
  <headerFooter alignWithMargins="0">
    <oddFooter>&amp;L     
         &amp;"Arial Narrow,Navadno"&amp;8projektantski popis s predizmerami&amp;C&amp;8&amp;A &amp;R&amp;8&amp;P/&amp;N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R402"/>
  <sheetViews>
    <sheetView view="pageBreakPreview" topLeftCell="A391" zoomScale="120" zoomScaleNormal="110" zoomScaleSheetLayoutView="120" workbookViewId="0">
      <selection activeCell="G79" sqref="G79"/>
    </sheetView>
  </sheetViews>
  <sheetFormatPr defaultColWidth="8.85546875" defaultRowHeight="12.75"/>
  <cols>
    <col min="1" max="1" width="5.85546875" style="1059" customWidth="1"/>
    <col min="2" max="2" width="46.28515625" style="1059" customWidth="1"/>
    <col min="3" max="3" width="2.85546875" style="1059" customWidth="1"/>
    <col min="4" max="4" width="4.140625" style="1158" customWidth="1"/>
    <col min="5" max="5" width="4.7109375" style="1641" customWidth="1"/>
    <col min="6" max="6" width="12.85546875" style="1512" customWidth="1"/>
    <col min="7" max="7" width="12.85546875" style="1059" customWidth="1"/>
    <col min="8" max="8" width="12.42578125" style="1059" customWidth="1"/>
    <col min="9" max="16384" width="8.85546875" style="1059"/>
  </cols>
  <sheetData>
    <row r="1" spans="1:252" s="1542" customFormat="1">
      <c r="A1" s="1616" t="s">
        <v>2141</v>
      </c>
      <c r="B1" s="1617"/>
      <c r="C1" s="1617"/>
      <c r="D1" s="1618"/>
      <c r="E1" s="1619"/>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620" t="s">
        <v>1353</v>
      </c>
      <c r="B2" s="1621"/>
      <c r="C2" s="1617"/>
      <c r="D2" s="1618"/>
      <c r="E2" s="1619"/>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620" t="s">
        <v>1352</v>
      </c>
      <c r="B3" s="1621"/>
      <c r="C3" s="1616" t="s">
        <v>1351</v>
      </c>
      <c r="D3" s="1618"/>
      <c r="E3" s="1619"/>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15" customHeight="1">
      <c r="A4" s="1062"/>
      <c r="B4" s="1063"/>
      <c r="C4" s="1064"/>
      <c r="D4" s="1065"/>
      <c r="E4" s="1622"/>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623"/>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75">
      <c r="A6" s="1069" t="s">
        <v>1350</v>
      </c>
      <c r="B6" s="1070" t="s">
        <v>1349</v>
      </c>
      <c r="C6" s="1067"/>
      <c r="D6" s="1068"/>
      <c r="E6" s="1623"/>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623"/>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75">
      <c r="A8" s="1069"/>
      <c r="B8" s="1071" t="s">
        <v>1348</v>
      </c>
      <c r="C8" s="1067"/>
      <c r="D8" s="1068"/>
      <c r="E8" s="1623"/>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75">
      <c r="A9" s="1069"/>
      <c r="B9" s="1071"/>
      <c r="C9" s="1067"/>
      <c r="D9" s="1068"/>
      <c r="E9" s="1623"/>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75">
      <c r="A10" s="1069"/>
      <c r="B10" s="1072" t="s">
        <v>1946</v>
      </c>
      <c r="C10" s="1067"/>
      <c r="D10" s="1068"/>
      <c r="E10" s="1623"/>
      <c r="F10" s="1057"/>
      <c r="G10" s="1101"/>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75">
      <c r="A11" s="1069"/>
      <c r="B11" s="1071"/>
      <c r="C11" s="1067"/>
      <c r="D11" s="1068"/>
      <c r="E11" s="1623"/>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6.5">
      <c r="A12" s="1079" t="s">
        <v>1291</v>
      </c>
      <c r="B12" s="1080" t="s">
        <v>236</v>
      </c>
      <c r="C12" s="1067"/>
      <c r="D12" s="1068"/>
      <c r="E12" s="1623"/>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7" t="s">
        <v>1001</v>
      </c>
      <c r="B13" s="1088" t="s">
        <v>1000</v>
      </c>
      <c r="C13" s="1067"/>
      <c r="D13" s="1068"/>
      <c r="E13" s="1623"/>
      <c r="F13" s="1057"/>
      <c r="G13" s="1084">
        <f>+G159</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9" t="s">
        <v>907</v>
      </c>
      <c r="B14" s="1090" t="s">
        <v>906</v>
      </c>
      <c r="C14" s="1091"/>
      <c r="D14" s="1092"/>
      <c r="E14" s="1624"/>
      <c r="F14" s="1093"/>
      <c r="G14" s="1094">
        <f>+G204</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97"/>
      <c r="B15" s="1098"/>
      <c r="C15" s="1099"/>
      <c r="D15" s="1100"/>
      <c r="E15" s="1625"/>
      <c r="F15" s="1057"/>
      <c r="G15" s="1101">
        <f>SUM(G13:G14)</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625"/>
      <c r="F16" s="1057"/>
      <c r="G16" s="1058"/>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ht="16.5">
      <c r="A17" s="1079" t="s">
        <v>1346</v>
      </c>
      <c r="B17" s="1080" t="s">
        <v>1345</v>
      </c>
      <c r="C17" s="1067"/>
      <c r="D17" s="1068"/>
      <c r="E17" s="1623"/>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c r="A18" s="1089" t="s">
        <v>1001</v>
      </c>
      <c r="B18" s="1105" t="s">
        <v>1343</v>
      </c>
      <c r="C18" s="700"/>
      <c r="D18" s="699"/>
      <c r="E18" s="1626"/>
      <c r="F18" s="1093"/>
      <c r="G18" s="1094">
        <f>+G213</f>
        <v>0</v>
      </c>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97"/>
      <c r="B19" s="1107"/>
      <c r="C19" s="640"/>
      <c r="D19" s="639"/>
      <c r="E19" s="508"/>
      <c r="F19" s="1057"/>
      <c r="G19" s="1101">
        <f>SUM(G17:G18)</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97"/>
      <c r="B20" s="1107"/>
      <c r="C20" s="640"/>
      <c r="D20" s="639"/>
      <c r="E20" s="508"/>
      <c r="F20" s="1057"/>
      <c r="G20" s="1058"/>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109" t="s">
        <v>1342</v>
      </c>
      <c r="B21" s="1110" t="s">
        <v>1341</v>
      </c>
      <c r="C21" s="640"/>
      <c r="D21" s="639"/>
      <c r="E21" s="508"/>
      <c r="F21" s="1057"/>
      <c r="G21" s="1058"/>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ht="15.75">
      <c r="A22" s="1111" t="s">
        <v>1340</v>
      </c>
      <c r="B22" s="1112" t="s">
        <v>1337</v>
      </c>
      <c r="C22" s="1113"/>
      <c r="D22" s="1114"/>
      <c r="E22" s="1627"/>
      <c r="F22" s="1057"/>
      <c r="G22" s="1084">
        <f>+G244</f>
        <v>0</v>
      </c>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ht="15.75">
      <c r="A23" s="1111" t="s">
        <v>1338</v>
      </c>
      <c r="B23" s="1112" t="s">
        <v>1335</v>
      </c>
      <c r="C23" s="1113"/>
      <c r="D23" s="1114"/>
      <c r="E23" s="1627"/>
      <c r="F23" s="1057"/>
      <c r="G23" s="1084">
        <f>+G245</f>
        <v>0</v>
      </c>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75">
      <c r="A24" s="1116" t="s">
        <v>1336</v>
      </c>
      <c r="B24" s="1117" t="s">
        <v>1333</v>
      </c>
      <c r="C24" s="1118"/>
      <c r="D24" s="1119"/>
      <c r="E24" s="1628"/>
      <c r="F24" s="1093"/>
      <c r="G24" s="1094">
        <f>+G246</f>
        <v>0</v>
      </c>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75">
      <c r="A25" s="1121"/>
      <c r="B25" s="1122" t="s">
        <v>438</v>
      </c>
      <c r="C25" s="1123"/>
      <c r="D25" s="1114"/>
      <c r="E25" s="1629"/>
      <c r="F25" s="1057"/>
      <c r="G25" s="1101">
        <f>SUM(G22:G24)</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75">
      <c r="A26" s="1121"/>
      <c r="B26" s="1122"/>
      <c r="C26" s="1123"/>
      <c r="D26" s="1114"/>
      <c r="E26" s="1629"/>
      <c r="F26" s="1057"/>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75">
      <c r="A27" s="1121"/>
      <c r="B27" s="1110" t="s">
        <v>1945</v>
      </c>
      <c r="C27" s="1123"/>
      <c r="D27" s="1114"/>
      <c r="E27" s="1629"/>
      <c r="F27" s="1057"/>
      <c r="G27" s="1101">
        <f>+G15+G19+G25</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75">
      <c r="A28" s="1121"/>
      <c r="B28" s="1110"/>
      <c r="C28" s="1123"/>
      <c r="D28" s="1114"/>
      <c r="E28" s="1629"/>
      <c r="F28" s="1057"/>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c r="A29" s="1097"/>
      <c r="B29" s="1107"/>
      <c r="C29" s="640"/>
      <c r="D29" s="639"/>
      <c r="E29" s="508"/>
      <c r="F29" s="1057"/>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c r="A30" s="1066"/>
      <c r="B30" s="1134" t="s">
        <v>1332</v>
      </c>
      <c r="C30" s="1067"/>
      <c r="D30" s="1068"/>
      <c r="E30" s="1623"/>
      <c r="F30" s="1100"/>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25.5">
      <c r="A31" s="1066"/>
      <c r="B31" s="1135" t="s">
        <v>1331</v>
      </c>
      <c r="C31" s="1067"/>
      <c r="D31" s="1068"/>
      <c r="E31" s="1623"/>
      <c r="F31" s="1100"/>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63.75">
      <c r="A32" s="1066"/>
      <c r="B32" s="1135" t="s">
        <v>1330</v>
      </c>
      <c r="C32" s="1067"/>
      <c r="D32" s="1068"/>
      <c r="E32" s="1623"/>
      <c r="F32" s="1100"/>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38.25">
      <c r="A33" s="1066"/>
      <c r="B33" s="1135" t="s">
        <v>1329</v>
      </c>
      <c r="C33" s="1067"/>
      <c r="D33" s="1068"/>
      <c r="E33" s="1623"/>
      <c r="F33" s="1100"/>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ht="51">
      <c r="A34" s="1066"/>
      <c r="B34" s="1135" t="s">
        <v>1328</v>
      </c>
      <c r="C34" s="1067"/>
      <c r="D34" s="1068"/>
      <c r="E34" s="1623"/>
      <c r="F34" s="1100"/>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ht="38.25">
      <c r="A35" s="1066"/>
      <c r="B35" s="1135" t="s">
        <v>1327</v>
      </c>
      <c r="C35" s="1067"/>
      <c r="D35" s="1068"/>
      <c r="E35" s="1623"/>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38.25">
      <c r="A36" s="1066"/>
      <c r="B36" s="1134" t="s">
        <v>1326</v>
      </c>
      <c r="C36" s="1067"/>
      <c r="D36" s="1068"/>
      <c r="E36" s="1623"/>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c r="A37" s="1066"/>
      <c r="B37" s="1067"/>
      <c r="C37" s="1067"/>
      <c r="D37" s="1068"/>
      <c r="E37" s="1623"/>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25.5">
      <c r="A38" s="1066"/>
      <c r="B38" s="1137" t="s">
        <v>1325</v>
      </c>
      <c r="C38" s="1067"/>
      <c r="D38" s="1068"/>
      <c r="E38" s="1623"/>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25.5">
      <c r="A39" s="1138" t="s">
        <v>1324</v>
      </c>
      <c r="B39" s="1138" t="s">
        <v>1323</v>
      </c>
      <c r="C39" s="1067"/>
      <c r="D39" s="1068"/>
      <c r="E39" s="1623"/>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c r="A40" s="1138" t="s">
        <v>1322</v>
      </c>
      <c r="B40" s="1138" t="s">
        <v>1321</v>
      </c>
      <c r="C40" s="1067"/>
      <c r="D40" s="1068"/>
      <c r="E40" s="1623"/>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25.5">
      <c r="A41" s="1138" t="s">
        <v>1320</v>
      </c>
      <c r="B41" s="1138" t="s">
        <v>1319</v>
      </c>
      <c r="C41" s="1067"/>
      <c r="D41" s="1068"/>
      <c r="E41" s="1623"/>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c r="A42" s="1138" t="s">
        <v>1318</v>
      </c>
      <c r="B42" s="1138" t="s">
        <v>1317</v>
      </c>
      <c r="C42" s="1067"/>
      <c r="D42" s="1068"/>
      <c r="E42" s="1623"/>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c r="A43" s="1138" t="s">
        <v>1316</v>
      </c>
      <c r="B43" s="1138" t="s">
        <v>1315</v>
      </c>
      <c r="C43" s="1067"/>
      <c r="D43" s="1068"/>
      <c r="E43" s="1623"/>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1314</v>
      </c>
      <c r="B44" s="1138" t="s">
        <v>1313</v>
      </c>
      <c r="C44" s="1067"/>
      <c r="D44" s="1068"/>
      <c r="E44" s="1623"/>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ht="38.25">
      <c r="A45" s="1138" t="s">
        <v>43</v>
      </c>
      <c r="B45" s="1138" t="s">
        <v>1312</v>
      </c>
      <c r="C45" s="1067"/>
      <c r="D45" s="1068"/>
      <c r="E45" s="1623"/>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ht="25.5">
      <c r="A46" s="1138" t="s">
        <v>1311</v>
      </c>
      <c r="B46" s="1138" t="s">
        <v>1310</v>
      </c>
      <c r="C46" s="1067"/>
      <c r="D46" s="1068"/>
      <c r="E46" s="1623"/>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1309</v>
      </c>
      <c r="B47" s="1138" t="s">
        <v>1308</v>
      </c>
      <c r="C47" s="1067"/>
      <c r="D47" s="1068"/>
      <c r="E47" s="1623"/>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ht="25.5">
      <c r="A48" s="1138" t="s">
        <v>1307</v>
      </c>
      <c r="B48" s="1138" t="s">
        <v>1306</v>
      </c>
      <c r="C48" s="1067"/>
      <c r="D48" s="1068"/>
      <c r="E48" s="1623"/>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ht="25.5">
      <c r="A49" s="1138" t="s">
        <v>1305</v>
      </c>
      <c r="B49" s="1138" t="s">
        <v>1304</v>
      </c>
      <c r="C49" s="1067"/>
      <c r="D49" s="1068"/>
      <c r="E49" s="1623"/>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c r="A50" s="1138" t="s">
        <v>1303</v>
      </c>
      <c r="B50" s="1138" t="s">
        <v>1302</v>
      </c>
      <c r="C50" s="1067"/>
      <c r="D50" s="1068"/>
      <c r="E50" s="1623"/>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c r="A51" s="1138" t="s">
        <v>1301</v>
      </c>
      <c r="B51" s="1138" t="s">
        <v>1300</v>
      </c>
      <c r="C51" s="1067"/>
      <c r="D51" s="1068"/>
      <c r="E51" s="1623"/>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c r="A52" s="1138" t="s">
        <v>1299</v>
      </c>
      <c r="B52" s="1138" t="s">
        <v>1298</v>
      </c>
      <c r="C52" s="1067"/>
      <c r="D52" s="1068"/>
      <c r="E52" s="1623"/>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c r="A53" s="1138" t="s">
        <v>1297</v>
      </c>
      <c r="B53" s="1138" t="s">
        <v>1296</v>
      </c>
      <c r="C53" s="1067"/>
      <c r="D53" s="1068"/>
      <c r="E53" s="1623"/>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25.5">
      <c r="A54" s="1138" t="s">
        <v>1295</v>
      </c>
      <c r="B54" s="1138" t="s">
        <v>1294</v>
      </c>
      <c r="C54" s="1067"/>
      <c r="D54" s="1068"/>
      <c r="E54" s="1623"/>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1293</v>
      </c>
      <c r="B55" s="1138" t="s">
        <v>1292</v>
      </c>
      <c r="C55" s="1067"/>
      <c r="D55" s="1068"/>
      <c r="E55" s="1623"/>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097"/>
      <c r="B56" s="1107"/>
      <c r="C56" s="640"/>
      <c r="D56" s="639"/>
      <c r="E56" s="508"/>
      <c r="F56" s="1057"/>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066"/>
      <c r="B57" s="1067"/>
      <c r="C57" s="1067"/>
      <c r="D57" s="1068"/>
      <c r="E57" s="1623"/>
      <c r="F57" s="1057"/>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ht="15.75">
      <c r="A58" s="1139" t="s">
        <v>1291</v>
      </c>
      <c r="B58" s="1140" t="s">
        <v>236</v>
      </c>
      <c r="C58" s="1067"/>
      <c r="D58" s="1068"/>
      <c r="E58" s="1623"/>
      <c r="F58" s="1057"/>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c r="A59" s="1066"/>
      <c r="B59" s="1067"/>
      <c r="C59" s="1067"/>
      <c r="D59" s="1068"/>
      <c r="E59" s="1623"/>
      <c r="F59" s="1057"/>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191"/>
      <c r="B60" s="1197"/>
      <c r="C60" s="1262"/>
      <c r="D60" s="1184"/>
      <c r="E60" s="1642"/>
      <c r="F60" s="1057"/>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263" t="s">
        <v>1001</v>
      </c>
      <c r="B61" s="1187" t="s">
        <v>1000</v>
      </c>
      <c r="C61" s="1262"/>
      <c r="D61" s="1184"/>
      <c r="E61" s="1642"/>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224"/>
      <c r="B62" s="1198"/>
      <c r="C62" s="1198"/>
      <c r="D62" s="1199"/>
      <c r="E62" s="1651"/>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ht="25.5">
      <c r="A63" s="1545" t="s">
        <v>11</v>
      </c>
      <c r="B63" s="1159" t="s">
        <v>999</v>
      </c>
      <c r="C63" s="1227"/>
      <c r="D63" s="1276"/>
      <c r="E63" s="1652"/>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547"/>
      <c r="B64" s="1227" t="s">
        <v>998</v>
      </c>
      <c r="C64" s="1227"/>
      <c r="D64" s="1276"/>
      <c r="E64" s="1653"/>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547"/>
      <c r="B65" s="1227" t="s">
        <v>997</v>
      </c>
      <c r="C65" s="1227"/>
      <c r="D65" s="1276"/>
      <c r="E65" s="1653"/>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547"/>
      <c r="B66" s="1227" t="s">
        <v>996</v>
      </c>
      <c r="C66" s="1227"/>
      <c r="D66" s="1276"/>
      <c r="E66" s="1653"/>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c r="A67" s="1547"/>
      <c r="B67" s="1227" t="s">
        <v>995</v>
      </c>
      <c r="C67" s="1227"/>
      <c r="D67" s="1276"/>
      <c r="E67" s="1653"/>
      <c r="F67" s="1057"/>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c r="A68" s="1547"/>
      <c r="B68" s="1198" t="s">
        <v>994</v>
      </c>
      <c r="C68" s="1227"/>
      <c r="D68" s="1276"/>
      <c r="E68" s="1653"/>
      <c r="F68" s="1057"/>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547"/>
      <c r="B69" s="1227" t="s">
        <v>993</v>
      </c>
      <c r="C69" s="1227"/>
      <c r="D69" s="1276"/>
      <c r="E69" s="1653"/>
      <c r="F69" s="1057"/>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547"/>
      <c r="B70" s="1159" t="s">
        <v>992</v>
      </c>
      <c r="C70" s="1227"/>
      <c r="D70" s="1276"/>
      <c r="E70" s="1653"/>
      <c r="F70" s="1057"/>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ht="25.5">
      <c r="A71" s="1547"/>
      <c r="B71" s="1159" t="s">
        <v>991</v>
      </c>
      <c r="C71" s="1227"/>
      <c r="D71" s="1276"/>
      <c r="E71" s="1653"/>
      <c r="F71" s="1057"/>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ht="25.5">
      <c r="A72" s="1547"/>
      <c r="B72" s="1179" t="s">
        <v>990</v>
      </c>
      <c r="C72" s="67"/>
      <c r="D72" s="1276"/>
      <c r="E72" s="1653"/>
      <c r="F72" s="1057"/>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058"/>
      <c r="B73" s="1227" t="s">
        <v>989</v>
      </c>
      <c r="C73" s="67"/>
      <c r="D73" s="1276"/>
      <c r="E73" s="1653"/>
      <c r="F73" s="1057"/>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c r="A74" s="1058"/>
      <c r="B74" s="1227" t="s">
        <v>971</v>
      </c>
      <c r="C74" s="67"/>
      <c r="D74" s="1276"/>
      <c r="E74" s="1653"/>
      <c r="F74" s="1057"/>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058"/>
      <c r="B75" s="1227" t="s">
        <v>988</v>
      </c>
      <c r="C75" s="1227"/>
      <c r="D75" s="1276"/>
      <c r="E75" s="1653"/>
      <c r="F75" s="1057"/>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058"/>
      <c r="B76" s="1227" t="s">
        <v>987</v>
      </c>
      <c r="C76" s="1227"/>
      <c r="D76" s="1276"/>
      <c r="E76" s="1653"/>
      <c r="F76" s="1057"/>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058"/>
      <c r="B77" s="1227"/>
      <c r="C77" s="1227"/>
      <c r="D77" s="1276"/>
      <c r="E77" s="1654"/>
      <c r="F77" s="1057"/>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c r="A78" s="1058"/>
      <c r="B78" s="1071" t="s">
        <v>986</v>
      </c>
      <c r="C78" s="1227"/>
      <c r="D78" s="1276"/>
      <c r="E78" s="1654"/>
      <c r="F78" s="1057"/>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058"/>
      <c r="B79" s="1227" t="s">
        <v>985</v>
      </c>
      <c r="C79" s="1227"/>
      <c r="D79" s="1212" t="s">
        <v>62</v>
      </c>
      <c r="E79" s="1653">
        <v>7</v>
      </c>
      <c r="F79" s="781"/>
      <c r="G79" s="1230">
        <f>F79*E79</f>
        <v>0</v>
      </c>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058"/>
      <c r="B80" s="1227" t="s">
        <v>1944</v>
      </c>
      <c r="C80" s="1227"/>
      <c r="D80" s="1212" t="s">
        <v>62</v>
      </c>
      <c r="E80" s="1653">
        <v>2</v>
      </c>
      <c r="F80" s="781"/>
      <c r="G80" s="1230">
        <f>F80*E80</f>
        <v>0</v>
      </c>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058"/>
      <c r="B81" s="1227" t="s">
        <v>983</v>
      </c>
      <c r="C81" s="1227"/>
      <c r="D81" s="1212" t="s">
        <v>62</v>
      </c>
      <c r="E81" s="1653">
        <v>8</v>
      </c>
      <c r="F81" s="781"/>
      <c r="G81" s="1230">
        <f>F81*E81</f>
        <v>0</v>
      </c>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058"/>
      <c r="B82" s="1227"/>
      <c r="C82" s="1227"/>
      <c r="D82" s="1212"/>
      <c r="E82" s="1653"/>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c r="A83" s="1058"/>
      <c r="B83" s="1227"/>
      <c r="C83" s="1227"/>
      <c r="D83" s="1212"/>
      <c r="E83" s="1653"/>
      <c r="F83" s="1515"/>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058"/>
      <c r="B84" s="1227"/>
      <c r="C84" s="1227"/>
      <c r="D84" s="1212"/>
      <c r="E84" s="1653"/>
      <c r="F84" s="1515"/>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655" t="s">
        <v>980</v>
      </c>
      <c r="B85" s="1183" t="s">
        <v>979</v>
      </c>
      <c r="C85" s="1182"/>
      <c r="D85" s="1218"/>
      <c r="E85" s="1656"/>
      <c r="F85" s="1515"/>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c r="A86" s="1218"/>
      <c r="B86" s="1657" t="s">
        <v>978</v>
      </c>
      <c r="C86" s="1182"/>
      <c r="D86" s="1218"/>
      <c r="E86" s="1656"/>
      <c r="F86" s="1515"/>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219" t="s">
        <v>234</v>
      </c>
      <c r="B87" s="1657" t="s">
        <v>977</v>
      </c>
      <c r="C87" s="1182"/>
      <c r="D87" s="1218"/>
      <c r="E87" s="1656"/>
      <c r="F87" s="1515"/>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219"/>
      <c r="B88" s="1657" t="s">
        <v>976</v>
      </c>
      <c r="C88" s="1182"/>
      <c r="D88" s="1218"/>
      <c r="E88" s="1656"/>
      <c r="F88" s="1515"/>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219" t="s">
        <v>234</v>
      </c>
      <c r="B89" s="1657" t="s">
        <v>975</v>
      </c>
      <c r="C89" s="1182"/>
      <c r="D89" s="1218"/>
      <c r="E89" s="1656"/>
      <c r="F89" s="1515"/>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c r="A90" s="1218"/>
      <c r="B90" s="1657" t="s">
        <v>974</v>
      </c>
      <c r="C90" s="1182"/>
      <c r="D90" s="1218"/>
      <c r="E90" s="1656"/>
      <c r="F90" s="1515"/>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ht="25.5">
      <c r="A91" s="1218"/>
      <c r="B91" s="1657" t="s">
        <v>973</v>
      </c>
      <c r="C91" s="1182"/>
      <c r="D91" s="1218"/>
      <c r="E91" s="1656"/>
      <c r="F91" s="265"/>
      <c r="G91" s="1230"/>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8"/>
      <c r="B92" s="1658" t="s">
        <v>972</v>
      </c>
      <c r="C92" s="1182"/>
      <c r="D92" s="1218"/>
      <c r="E92" s="1656"/>
      <c r="F92" s="1515"/>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218"/>
      <c r="B93" s="1198" t="s">
        <v>971</v>
      </c>
      <c r="C93" s="1182"/>
      <c r="D93" s="1218"/>
      <c r="E93" s="1656"/>
      <c r="F93" s="1515"/>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218"/>
      <c r="B94" s="1198" t="s">
        <v>970</v>
      </c>
      <c r="C94" s="1182"/>
      <c r="D94" s="1218" t="s">
        <v>969</v>
      </c>
      <c r="E94" s="1656">
        <v>3</v>
      </c>
      <c r="F94" s="781"/>
      <c r="G94" s="1230">
        <f>F94*E94</f>
        <v>0</v>
      </c>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c r="A95" s="1058"/>
      <c r="B95" s="1227"/>
      <c r="C95" s="1227"/>
      <c r="D95" s="1212"/>
      <c r="E95" s="1653"/>
      <c r="F95" s="1515"/>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058"/>
      <c r="B96" s="1227"/>
      <c r="C96" s="1227"/>
      <c r="D96" s="1212"/>
      <c r="E96" s="1653"/>
      <c r="F96" s="1515"/>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76.5">
      <c r="A97" s="1204" t="s">
        <v>33</v>
      </c>
      <c r="B97" s="1222" t="s">
        <v>1943</v>
      </c>
      <c r="C97" s="1198"/>
      <c r="D97" s="1206"/>
      <c r="E97" s="1651"/>
      <c r="F97" s="1518"/>
      <c r="G97" s="1266"/>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225"/>
      <c r="B98" s="1203" t="s">
        <v>967</v>
      </c>
      <c r="C98" s="1198"/>
      <c r="D98" s="1206"/>
      <c r="E98" s="1651"/>
      <c r="F98" s="1518"/>
      <c r="G98" s="1266"/>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225"/>
      <c r="B99" s="1226" t="s">
        <v>966</v>
      </c>
      <c r="C99" s="1198"/>
      <c r="D99" s="1228" t="s">
        <v>216</v>
      </c>
      <c r="E99" s="1659">
        <v>6</v>
      </c>
      <c r="F99" s="781"/>
      <c r="G99" s="1230">
        <f>F99*E99</f>
        <v>0</v>
      </c>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c r="B100" s="1203" t="s">
        <v>965</v>
      </c>
      <c r="C100" s="1198"/>
      <c r="D100" s="1231" t="s">
        <v>216</v>
      </c>
      <c r="E100" s="1659">
        <v>35</v>
      </c>
      <c r="F100" s="781"/>
      <c r="G100" s="1230">
        <f>F100*E100</f>
        <v>0</v>
      </c>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B101" s="1203" t="s">
        <v>964</v>
      </c>
      <c r="C101" s="1198"/>
      <c r="D101" s="1231" t="s">
        <v>216</v>
      </c>
      <c r="E101" s="1660">
        <v>250</v>
      </c>
      <c r="F101" s="781"/>
      <c r="G101" s="1230">
        <f>F101*E101</f>
        <v>0</v>
      </c>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B102" s="1203"/>
      <c r="C102" s="1198"/>
      <c r="D102" s="1231"/>
      <c r="E102" s="1659"/>
      <c r="F102" s="265"/>
      <c r="G102" s="1230"/>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ht="38.25">
      <c r="A103" s="1201" t="s">
        <v>14</v>
      </c>
      <c r="B103" s="1202" t="s">
        <v>963</v>
      </c>
      <c r="C103" s="1202"/>
      <c r="D103" s="1182"/>
      <c r="E103" s="1635"/>
      <c r="F103" s="1515"/>
      <c r="G103" s="1550"/>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201"/>
      <c r="B104" s="1232" t="s">
        <v>962</v>
      </c>
      <c r="C104" s="1232"/>
      <c r="D104" s="1182"/>
      <c r="E104" s="1635"/>
      <c r="F104" s="1515"/>
      <c r="G104" s="1550"/>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ht="25.5">
      <c r="A105" s="1201"/>
      <c r="B105" s="1232" t="s">
        <v>961</v>
      </c>
      <c r="C105" s="1232"/>
      <c r="D105" s="1182"/>
      <c r="E105" s="1635"/>
      <c r="F105" s="1515"/>
      <c r="G105" s="1550"/>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01"/>
      <c r="B106" s="1232" t="s">
        <v>960</v>
      </c>
      <c r="C106" s="1232"/>
      <c r="D106" s="1182"/>
      <c r="E106" s="1635"/>
      <c r="F106" s="1515"/>
      <c r="G106" s="1550"/>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201"/>
      <c r="B107" s="1233" t="s">
        <v>959</v>
      </c>
      <c r="C107" s="1214"/>
      <c r="D107" s="1234" t="s">
        <v>216</v>
      </c>
      <c r="E107" s="1659">
        <v>3</v>
      </c>
      <c r="F107" s="781"/>
      <c r="G107" s="1230">
        <f>F107*E107</f>
        <v>0</v>
      </c>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218"/>
      <c r="B108" s="1551" t="s">
        <v>958</v>
      </c>
      <c r="C108" s="1236"/>
      <c r="D108" s="1237" t="s">
        <v>216</v>
      </c>
      <c r="E108" s="1659">
        <v>18</v>
      </c>
      <c r="F108" s="781"/>
      <c r="G108" s="1230">
        <f>F108*E108</f>
        <v>0</v>
      </c>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218"/>
      <c r="B109" s="1551" t="s">
        <v>957</v>
      </c>
      <c r="C109" s="1236"/>
      <c r="D109" s="1237" t="s">
        <v>216</v>
      </c>
      <c r="E109" s="1660">
        <v>55</v>
      </c>
      <c r="F109" s="781"/>
      <c r="G109" s="1230">
        <f>F109*E109</f>
        <v>0</v>
      </c>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218"/>
      <c r="B110" s="1551" t="s">
        <v>956</v>
      </c>
      <c r="C110" s="1236"/>
      <c r="D110" s="1237" t="s">
        <v>216</v>
      </c>
      <c r="E110" s="1660">
        <v>40</v>
      </c>
      <c r="F110" s="781"/>
      <c r="G110" s="1230">
        <f>F110*E110</f>
        <v>0</v>
      </c>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c r="A111" s="1219"/>
      <c r="B111" s="1203"/>
      <c r="C111" s="1182"/>
      <c r="D111" s="1264"/>
      <c r="E111" s="1661"/>
      <c r="F111" s="1516"/>
      <c r="G111" s="1266"/>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242" t="s">
        <v>15</v>
      </c>
      <c r="B112" s="1222" t="s">
        <v>955</v>
      </c>
      <c r="C112" s="1552"/>
      <c r="D112" s="1553"/>
      <c r="E112" s="1656"/>
      <c r="F112" s="1516"/>
      <c r="G112" s="1266"/>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ht="51">
      <c r="A113" s="1204"/>
      <c r="B113" s="1203" t="s">
        <v>1942</v>
      </c>
      <c r="C113" s="1554"/>
      <c r="D113" s="1219"/>
      <c r="E113" s="1656"/>
      <c r="F113" s="1516"/>
      <c r="G113" s="1266"/>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ht="63.75">
      <c r="A114" s="1555"/>
      <c r="B114" s="1203" t="s">
        <v>954</v>
      </c>
      <c r="C114" s="1554"/>
      <c r="D114" s="1219"/>
      <c r="E114" s="1656"/>
      <c r="F114" s="1516"/>
      <c r="G114" s="1266"/>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555"/>
      <c r="B115" s="1203" t="s">
        <v>953</v>
      </c>
      <c r="C115" s="1554"/>
      <c r="D115" s="1219"/>
      <c r="E115" s="1656"/>
      <c r="F115" s="1516"/>
      <c r="G115" s="1266"/>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555"/>
      <c r="B116" s="1203" t="s">
        <v>952</v>
      </c>
      <c r="C116" s="1554"/>
      <c r="D116" s="1219"/>
      <c r="E116" s="1656"/>
      <c r="F116" s="1516"/>
      <c r="G116" s="1266"/>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555"/>
      <c r="B117" s="1182" t="s">
        <v>951</v>
      </c>
      <c r="C117" s="1182"/>
      <c r="D117" s="1556" t="s">
        <v>216</v>
      </c>
      <c r="E117" s="1662">
        <v>20</v>
      </c>
      <c r="F117" s="781"/>
      <c r="G117" s="1230">
        <f>F117*E117</f>
        <v>0</v>
      </c>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c r="A118" s="1555"/>
      <c r="B118" s="1182"/>
      <c r="C118" s="1182"/>
      <c r="D118" s="1556"/>
      <c r="E118" s="1662"/>
      <c r="F118" s="265"/>
      <c r="G118" s="1230"/>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ht="38.25">
      <c r="A119" s="1242" t="s">
        <v>950</v>
      </c>
      <c r="B119" s="1222" t="s">
        <v>949</v>
      </c>
      <c r="C119" s="1182"/>
      <c r="D119" s="1556"/>
      <c r="E119" s="1662"/>
      <c r="F119" s="265"/>
      <c r="G119" s="1230"/>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ht="25.5">
      <c r="A120" s="1204"/>
      <c r="B120" s="1222" t="s">
        <v>948</v>
      </c>
      <c r="C120" s="1182"/>
      <c r="D120" s="1556"/>
      <c r="E120" s="1662"/>
      <c r="F120" s="265"/>
      <c r="G120" s="1230"/>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ht="25.5">
      <c r="A121" s="1555"/>
      <c r="B121" s="1222" t="s">
        <v>947</v>
      </c>
      <c r="C121" s="1182"/>
      <c r="D121" s="1556"/>
      <c r="E121" s="1662"/>
      <c r="F121" s="265"/>
      <c r="G121" s="1230"/>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555"/>
      <c r="B122" s="1557" t="s">
        <v>1941</v>
      </c>
      <c r="C122" s="1182"/>
      <c r="D122" s="1556" t="s">
        <v>216</v>
      </c>
      <c r="E122" s="1662">
        <f>+E117</f>
        <v>20</v>
      </c>
      <c r="F122" s="781"/>
      <c r="G122" s="1230">
        <f>F122*E122</f>
        <v>0</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558"/>
      <c r="B123" s="1183"/>
      <c r="C123" s="1182"/>
      <c r="D123" s="1556"/>
      <c r="E123" s="1660"/>
      <c r="F123" s="265"/>
      <c r="G123" s="1230"/>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31"/>
      <c r="B124" s="1145"/>
      <c r="C124" s="1145"/>
      <c r="D124" s="1146"/>
      <c r="E124" s="1631"/>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04" t="s">
        <v>18</v>
      </c>
      <c r="B125" s="1203" t="s">
        <v>946</v>
      </c>
      <c r="C125" s="1182"/>
      <c r="D125" s="1149"/>
      <c r="E125" s="1663"/>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149"/>
      <c r="B126" s="1203" t="s">
        <v>945</v>
      </c>
      <c r="C126" s="1182"/>
      <c r="D126" s="1149"/>
      <c r="E126" s="1663"/>
      <c r="F126" s="1515"/>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149"/>
      <c r="B127" s="1203" t="s">
        <v>944</v>
      </c>
      <c r="C127" s="1182"/>
      <c r="D127" s="1149" t="s">
        <v>42</v>
      </c>
      <c r="E127" s="1656">
        <v>74</v>
      </c>
      <c r="F127" s="781"/>
      <c r="G127" s="1230">
        <f>F127*E127</f>
        <v>0</v>
      </c>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149"/>
      <c r="B128" s="1203"/>
      <c r="C128" s="1182"/>
      <c r="D128" s="1149"/>
      <c r="E128" s="1656"/>
      <c r="F128" s="1515"/>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271"/>
      <c r="B129" s="1164"/>
      <c r="C129" s="97"/>
      <c r="D129" s="1273"/>
      <c r="E129" s="1719"/>
      <c r="F129" s="1515"/>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ht="38.25">
      <c r="A130" s="1267" t="s">
        <v>934</v>
      </c>
      <c r="B130" s="1268" t="s">
        <v>1940</v>
      </c>
      <c r="C130" s="97"/>
      <c r="D130" s="1269" t="s">
        <v>856</v>
      </c>
      <c r="E130" s="1647">
        <v>1</v>
      </c>
      <c r="F130" s="781"/>
      <c r="G130" s="1230">
        <f>F130*E130</f>
        <v>0</v>
      </c>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ht="38.25">
      <c r="A131" s="1271"/>
      <c r="B131" s="1164" t="s">
        <v>932</v>
      </c>
      <c r="C131" s="97"/>
      <c r="D131" s="1269"/>
      <c r="E131" s="1647"/>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271"/>
      <c r="B132" s="1164"/>
      <c r="C132" s="97"/>
      <c r="D132" s="1269"/>
      <c r="E132" s="1647"/>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272" t="s">
        <v>931</v>
      </c>
      <c r="B133" s="1164" t="s">
        <v>930</v>
      </c>
      <c r="C133" s="1562" t="s">
        <v>62</v>
      </c>
      <c r="D133" s="1563">
        <v>1</v>
      </c>
      <c r="E133" s="1647"/>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72"/>
      <c r="B134" s="1164" t="s">
        <v>929</v>
      </c>
      <c r="C134" s="97"/>
      <c r="D134" s="1269"/>
      <c r="E134" s="1647"/>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c r="A135" s="1561"/>
      <c r="B135" s="1164" t="s">
        <v>928</v>
      </c>
      <c r="C135" s="97"/>
      <c r="D135" s="1269"/>
      <c r="E135" s="1647"/>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561"/>
      <c r="B136" s="1164" t="s">
        <v>927</v>
      </c>
      <c r="C136" s="97"/>
      <c r="D136" s="1269"/>
      <c r="E136" s="1647"/>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274"/>
      <c r="B137" s="1164" t="s">
        <v>926</v>
      </c>
      <c r="C137" s="97"/>
      <c r="D137" s="1269"/>
      <c r="E137" s="1647"/>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274"/>
      <c r="B138" s="1164"/>
      <c r="C138" s="97"/>
      <c r="D138" s="1269"/>
      <c r="E138" s="1647"/>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272" t="s">
        <v>925</v>
      </c>
      <c r="B139" s="1164" t="s">
        <v>924</v>
      </c>
      <c r="C139" s="97"/>
      <c r="D139" s="1269"/>
      <c r="E139" s="1647"/>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272"/>
      <c r="B140" s="1275"/>
      <c r="C140" s="97"/>
      <c r="D140" s="1273"/>
      <c r="E140" s="1647"/>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ht="25.5">
      <c r="A141" s="1272" t="s">
        <v>923</v>
      </c>
      <c r="B141" s="1268" t="s">
        <v>922</v>
      </c>
      <c r="C141" s="1562" t="s">
        <v>62</v>
      </c>
      <c r="D141" s="1563">
        <v>2</v>
      </c>
      <c r="E141" s="1647"/>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271"/>
      <c r="B142" s="1164" t="s">
        <v>921</v>
      </c>
      <c r="C142" s="97"/>
      <c r="D142" s="1273"/>
      <c r="E142" s="1647"/>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c r="A143" s="1271"/>
      <c r="B143" s="1164" t="s">
        <v>920</v>
      </c>
      <c r="C143" s="97"/>
      <c r="D143" s="1273"/>
      <c r="E143" s="1647"/>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c r="A144" s="1271"/>
      <c r="B144" s="1164" t="s">
        <v>919</v>
      </c>
      <c r="C144" s="97"/>
      <c r="D144" s="1273"/>
      <c r="E144" s="1647"/>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271"/>
      <c r="B145" s="1164"/>
      <c r="C145" s="97"/>
      <c r="D145" s="1269"/>
      <c r="E145" s="1647"/>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272" t="s">
        <v>918</v>
      </c>
      <c r="B146" s="1164" t="s">
        <v>917</v>
      </c>
      <c r="C146" s="97"/>
      <c r="D146" s="1273"/>
      <c r="E146" s="1719"/>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274"/>
      <c r="B147" s="1275"/>
      <c r="C147" s="97"/>
      <c r="D147" s="1273"/>
      <c r="E147" s="1719"/>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ht="51">
      <c r="A148" s="1274"/>
      <c r="B148" s="1275" t="s">
        <v>916</v>
      </c>
      <c r="C148" s="97"/>
      <c r="D148" s="1273"/>
      <c r="E148" s="1719"/>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274"/>
      <c r="B149" s="1067" t="s">
        <v>915</v>
      </c>
      <c r="C149" s="1276" t="s">
        <v>216</v>
      </c>
      <c r="D149" s="1068">
        <v>22</v>
      </c>
      <c r="E149" s="1711"/>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274"/>
      <c r="B150" s="1067" t="s">
        <v>914</v>
      </c>
      <c r="C150" s="1276" t="s">
        <v>216</v>
      </c>
      <c r="D150" s="1068">
        <v>22</v>
      </c>
      <c r="E150" s="1711"/>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272"/>
      <c r="B151" s="1164"/>
      <c r="C151" s="1273"/>
      <c r="D151" s="1273"/>
      <c r="E151" s="1711"/>
      <c r="F151" s="1515"/>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ht="38.25">
      <c r="A152" s="1272" t="s">
        <v>913</v>
      </c>
      <c r="B152" s="1164" t="s">
        <v>912</v>
      </c>
      <c r="C152" s="1212" t="s">
        <v>216</v>
      </c>
      <c r="D152" s="67">
        <v>1</v>
      </c>
      <c r="E152" s="1711"/>
      <c r="F152" s="1515"/>
      <c r="G152" s="1058"/>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272"/>
      <c r="B153" s="1164"/>
      <c r="C153" s="1212"/>
      <c r="D153" s="67"/>
      <c r="E153" s="1711"/>
      <c r="F153" s="1515"/>
      <c r="G153" s="1058"/>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ht="25.5">
      <c r="A154" s="1272" t="s">
        <v>911</v>
      </c>
      <c r="B154" s="1164" t="s">
        <v>910</v>
      </c>
      <c r="C154" s="1277" t="s">
        <v>42</v>
      </c>
      <c r="D154" s="1278">
        <v>2</v>
      </c>
      <c r="E154" s="1711"/>
      <c r="F154" s="1515"/>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271"/>
      <c r="B155" s="1164"/>
      <c r="C155" s="1564"/>
      <c r="D155" s="1564"/>
      <c r="E155" s="1711"/>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271"/>
      <c r="B156" s="1164"/>
      <c r="C156" s="1212"/>
      <c r="D156" s="67"/>
      <c r="E156" s="1711"/>
      <c r="F156" s="1515"/>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280" t="s">
        <v>43</v>
      </c>
      <c r="B157" s="1281" t="s">
        <v>909</v>
      </c>
      <c r="D157" s="1282" t="s">
        <v>856</v>
      </c>
      <c r="E157" s="1720">
        <v>1</v>
      </c>
      <c r="F157" s="781"/>
      <c r="G157" s="1230">
        <f>E157*F157</f>
        <v>0</v>
      </c>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284"/>
      <c r="B158" s="1172"/>
      <c r="C158" s="1285"/>
      <c r="D158" s="1286"/>
      <c r="E158" s="1721"/>
      <c r="F158" s="1519"/>
      <c r="G158" s="1175"/>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A159" s="1066"/>
      <c r="B159" s="1067" t="s">
        <v>908</v>
      </c>
      <c r="C159" s="1067"/>
      <c r="D159" s="1068"/>
      <c r="E159" s="1623"/>
      <c r="F159" s="1515"/>
      <c r="G159" s="205">
        <f>SUM(G71:G158)</f>
        <v>0</v>
      </c>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A160" s="1066"/>
      <c r="B160" s="1067"/>
      <c r="C160" s="1067"/>
      <c r="D160" s="1068"/>
      <c r="E160" s="1623"/>
      <c r="F160" s="1515"/>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A161" s="1066"/>
      <c r="B161" s="1067"/>
      <c r="C161" s="1067"/>
      <c r="D161" s="1068"/>
      <c r="E161" s="1623"/>
      <c r="F161" s="1515"/>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288" t="s">
        <v>907</v>
      </c>
      <c r="B162" s="1289" t="s">
        <v>906</v>
      </c>
      <c r="C162" s="1198"/>
      <c r="D162" s="1243"/>
      <c r="E162" s="1627"/>
      <c r="F162" s="1515"/>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288"/>
      <c r="B163" s="1289"/>
      <c r="C163" s="1198"/>
      <c r="D163" s="1243"/>
      <c r="E163" s="1627"/>
      <c r="F163" s="1515"/>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ht="25.5">
      <c r="A164" s="1147" t="s">
        <v>11</v>
      </c>
      <c r="B164" s="1179" t="s">
        <v>905</v>
      </c>
      <c r="C164" s="1221"/>
      <c r="D164" s="1199"/>
      <c r="E164" s="1651"/>
      <c r="F164" s="1515"/>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c r="A165" s="1177"/>
      <c r="B165" s="1179" t="s">
        <v>904</v>
      </c>
      <c r="C165" s="1221"/>
      <c r="D165" s="1199"/>
      <c r="E165" s="1651"/>
      <c r="F165" s="1515"/>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177"/>
      <c r="B166" s="1179" t="s">
        <v>883</v>
      </c>
      <c r="C166" s="1221"/>
      <c r="D166" s="1199" t="s">
        <v>62</v>
      </c>
      <c r="E166" s="1651">
        <v>1</v>
      </c>
      <c r="F166" s="783"/>
      <c r="G166" s="205">
        <f>+E166*F166</f>
        <v>0</v>
      </c>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177"/>
      <c r="B167" s="1179"/>
      <c r="C167" s="1221"/>
      <c r="D167" s="1199"/>
      <c r="E167" s="1651"/>
      <c r="F167" s="243"/>
      <c r="G167" s="205"/>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ht="38.25">
      <c r="A168" s="1147" t="s">
        <v>33</v>
      </c>
      <c r="B168" s="1179" t="s">
        <v>903</v>
      </c>
      <c r="C168" s="1221"/>
      <c r="D168" s="1177"/>
      <c r="E168" s="1631"/>
      <c r="F168" s="1515"/>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c r="A169" s="1147"/>
      <c r="B169" s="1179" t="s">
        <v>902</v>
      </c>
      <c r="C169" s="1221"/>
      <c r="D169" s="1177"/>
      <c r="E169" s="1631"/>
      <c r="F169" s="1515"/>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147"/>
      <c r="B170" s="1179" t="s">
        <v>901</v>
      </c>
      <c r="C170" s="1221"/>
      <c r="D170" s="1177"/>
      <c r="E170" s="1631"/>
      <c r="F170" s="1515"/>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c r="A171" s="1147"/>
      <c r="B171" s="1179" t="s">
        <v>900</v>
      </c>
      <c r="C171" s="1221"/>
      <c r="D171" s="1177"/>
      <c r="E171" s="1631"/>
      <c r="F171" s="1515"/>
      <c r="G171" s="1058"/>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ht="25.5">
      <c r="A172" s="1177"/>
      <c r="B172" s="1291" t="s">
        <v>1929</v>
      </c>
      <c r="C172" s="1221"/>
      <c r="D172" s="1177"/>
      <c r="E172" s="1631"/>
      <c r="F172" s="1515"/>
      <c r="G172" s="1058"/>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c r="A173" s="1147"/>
      <c r="B173" s="1179" t="s">
        <v>899</v>
      </c>
      <c r="C173" s="1221"/>
      <c r="D173" s="1177"/>
      <c r="E173" s="1631"/>
      <c r="F173" s="1515"/>
      <c r="G173" s="1058"/>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ht="25.5">
      <c r="A174" s="1177"/>
      <c r="B174" s="1179" t="s">
        <v>898</v>
      </c>
      <c r="C174" s="1221"/>
      <c r="D174" s="1177"/>
      <c r="E174" s="1631"/>
      <c r="F174" s="1515"/>
      <c r="G174" s="1058"/>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c r="A175" s="1177"/>
      <c r="B175" s="1291" t="s">
        <v>897</v>
      </c>
      <c r="C175" s="1221"/>
      <c r="D175" s="1177"/>
      <c r="E175" s="1631"/>
      <c r="F175" s="1515"/>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ht="25.5">
      <c r="A176" s="1177"/>
      <c r="B176" s="1292" t="s">
        <v>886</v>
      </c>
      <c r="C176" s="1179"/>
      <c r="D176" s="1177" t="s">
        <v>856</v>
      </c>
      <c r="E176" s="1631">
        <v>1</v>
      </c>
      <c r="F176" s="784"/>
      <c r="G176" s="1293">
        <f>+E176*F176</f>
        <v>0</v>
      </c>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c r="A177" s="1177"/>
      <c r="B177" s="1179"/>
      <c r="C177" s="1221"/>
      <c r="D177" s="1177"/>
      <c r="E177" s="1631"/>
      <c r="F177" s="1515"/>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c r="A178" s="1146"/>
      <c r="B178" s="1145"/>
      <c r="C178" s="1198"/>
      <c r="D178" s="1243"/>
      <c r="E178" s="1627"/>
      <c r="F178" s="1515"/>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ht="51">
      <c r="A179" s="1147" t="s">
        <v>18</v>
      </c>
      <c r="B179" s="1179" t="s">
        <v>882</v>
      </c>
      <c r="C179" s="1221"/>
      <c r="D179" s="1177"/>
      <c r="E179" s="1631"/>
      <c r="F179" s="1515"/>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c r="A180" s="1177"/>
      <c r="B180" s="1179" t="s">
        <v>878</v>
      </c>
      <c r="C180" s="1221"/>
      <c r="D180" s="1177" t="s">
        <v>216</v>
      </c>
      <c r="E180" s="1631">
        <v>15</v>
      </c>
      <c r="F180" s="783"/>
      <c r="G180" s="205">
        <f>+E180*F180</f>
        <v>0</v>
      </c>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295"/>
      <c r="B181" s="1296"/>
      <c r="C181" s="1297"/>
      <c r="D181" s="1296"/>
      <c r="E181" s="1664"/>
      <c r="F181" s="1515"/>
      <c r="G181" s="1058"/>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ht="25.5">
      <c r="A182" s="1147" t="s">
        <v>43</v>
      </c>
      <c r="B182" s="1296" t="s">
        <v>877</v>
      </c>
      <c r="C182" s="1297"/>
      <c r="D182" s="1296"/>
      <c r="E182" s="1664"/>
      <c r="F182" s="1515"/>
      <c r="G182" s="1058"/>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95"/>
      <c r="B183" s="1296" t="s">
        <v>875</v>
      </c>
      <c r="C183" s="1297"/>
      <c r="D183" s="1296" t="s">
        <v>856</v>
      </c>
      <c r="E183" s="1664">
        <v>1</v>
      </c>
      <c r="F183" s="783"/>
      <c r="G183" s="205">
        <f>+E183*F183</f>
        <v>0</v>
      </c>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95"/>
      <c r="B184" s="1296"/>
      <c r="C184" s="1297"/>
      <c r="D184" s="1296"/>
      <c r="E184" s="1664"/>
      <c r="F184" s="1515"/>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ht="25.5">
      <c r="A185" s="1147" t="s">
        <v>45</v>
      </c>
      <c r="B185" s="1179" t="s">
        <v>873</v>
      </c>
      <c r="C185" s="1221"/>
      <c r="D185" s="1177"/>
      <c r="E185" s="1631"/>
      <c r="F185" s="1515"/>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c r="A186" s="1177"/>
      <c r="B186" s="1179" t="s">
        <v>868</v>
      </c>
      <c r="C186" s="1221"/>
      <c r="D186" s="1177" t="s">
        <v>62</v>
      </c>
      <c r="E186" s="1631">
        <v>1</v>
      </c>
      <c r="F186" s="783"/>
      <c r="G186" s="205">
        <f>+E186*F186</f>
        <v>0</v>
      </c>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c r="A187" s="1177"/>
      <c r="B187" s="1296"/>
      <c r="C187" s="1297"/>
      <c r="D187" s="1296"/>
      <c r="E187" s="1664"/>
      <c r="F187" s="243"/>
      <c r="G187" s="205"/>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ht="25.5">
      <c r="A188" s="1147" t="s">
        <v>46</v>
      </c>
      <c r="B188" s="1179" t="s">
        <v>872</v>
      </c>
      <c r="C188" s="1221"/>
      <c r="D188" s="1177"/>
      <c r="E188" s="1631"/>
      <c r="F188" s="1515"/>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c r="A189" s="1177"/>
      <c r="B189" s="1179" t="s">
        <v>871</v>
      </c>
      <c r="C189" s="1221"/>
      <c r="D189" s="1177" t="s">
        <v>62</v>
      </c>
      <c r="E189" s="1631">
        <v>2</v>
      </c>
      <c r="F189" s="783"/>
      <c r="G189" s="205">
        <f>+E189*F189</f>
        <v>0</v>
      </c>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c r="A190" s="1177"/>
      <c r="B190" s="1179"/>
      <c r="C190" s="1221"/>
      <c r="D190" s="1177"/>
      <c r="E190" s="1631"/>
      <c r="F190" s="1515"/>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ht="38.25">
      <c r="A191" s="1147" t="s">
        <v>47</v>
      </c>
      <c r="B191" s="1291" t="s">
        <v>870</v>
      </c>
      <c r="C191" s="1221"/>
      <c r="D191" s="1177"/>
      <c r="E191" s="1631"/>
      <c r="F191" s="1515"/>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177"/>
      <c r="B192" s="1179" t="s">
        <v>868</v>
      </c>
      <c r="C192" s="1221"/>
      <c r="D192" s="1177" t="s">
        <v>62</v>
      </c>
      <c r="E192" s="1631">
        <v>1</v>
      </c>
      <c r="F192" s="783"/>
      <c r="G192" s="205">
        <f>+E192*F192</f>
        <v>0</v>
      </c>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c r="A193" s="1177"/>
      <c r="B193" s="1179"/>
      <c r="C193" s="1221"/>
      <c r="D193" s="1177"/>
      <c r="E193" s="1631"/>
      <c r="F193" s="243"/>
      <c r="G193" s="205"/>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ht="25.5">
      <c r="A194" s="1213" t="s">
        <v>48</v>
      </c>
      <c r="B194" s="1152" t="s">
        <v>867</v>
      </c>
      <c r="C194" s="1184"/>
      <c r="D194" s="1185"/>
      <c r="E194" s="1642"/>
      <c r="F194" s="1520"/>
      <c r="G194" s="1294"/>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153"/>
      <c r="B195" s="1152" t="s">
        <v>866</v>
      </c>
      <c r="C195" s="1184"/>
      <c r="D195" s="1185" t="s">
        <v>62</v>
      </c>
      <c r="E195" s="1642">
        <v>1</v>
      </c>
      <c r="F195" s="783"/>
      <c r="G195" s="205">
        <f>+E195*F195</f>
        <v>0</v>
      </c>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146"/>
      <c r="B196" s="1145"/>
      <c r="C196" s="1198"/>
      <c r="D196" s="1243"/>
      <c r="E196" s="1627"/>
      <c r="F196" s="1520"/>
      <c r="G196" s="1294"/>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147" t="s">
        <v>50</v>
      </c>
      <c r="B197" s="1179" t="s">
        <v>865</v>
      </c>
      <c r="C197" s="1221"/>
      <c r="D197" s="1177" t="s">
        <v>856</v>
      </c>
      <c r="E197" s="1631">
        <v>1</v>
      </c>
      <c r="F197" s="783"/>
      <c r="G197" s="205">
        <f>+E197*F197</f>
        <v>0</v>
      </c>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177"/>
      <c r="B198" s="1179"/>
      <c r="C198" s="1221"/>
      <c r="D198" s="1177"/>
      <c r="E198" s="1631"/>
      <c r="F198" s="1521"/>
      <c r="G198" s="1294"/>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ht="25.5">
      <c r="A199" s="1147" t="s">
        <v>51</v>
      </c>
      <c r="B199" s="1179" t="s">
        <v>864</v>
      </c>
      <c r="C199" s="1221"/>
      <c r="D199" s="1177" t="s">
        <v>856</v>
      </c>
      <c r="E199" s="1631">
        <v>1</v>
      </c>
      <c r="F199" s="783"/>
      <c r="G199" s="205">
        <f>+E199*F199</f>
        <v>0</v>
      </c>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c r="A200" s="1177"/>
      <c r="B200" s="1179"/>
      <c r="C200" s="1221"/>
      <c r="D200" s="1177"/>
      <c r="E200" s="1631"/>
      <c r="F200" s="1521"/>
      <c r="G200" s="1294"/>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147" t="s">
        <v>63</v>
      </c>
      <c r="B201" s="1179" t="s">
        <v>863</v>
      </c>
      <c r="C201" s="1221"/>
      <c r="D201" s="1177" t="s">
        <v>856</v>
      </c>
      <c r="E201" s="1631">
        <v>1</v>
      </c>
      <c r="F201" s="783"/>
      <c r="G201" s="205">
        <f>+E201*F201</f>
        <v>0</v>
      </c>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c r="A202" s="1177"/>
      <c r="B202" s="1179"/>
      <c r="C202" s="1221"/>
      <c r="D202" s="1177"/>
      <c r="E202" s="1631"/>
      <c r="F202" s="1521"/>
      <c r="G202" s="1294"/>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ht="38.25">
      <c r="A203" s="1299" t="s">
        <v>64</v>
      </c>
      <c r="B203" s="1300" t="s">
        <v>862</v>
      </c>
      <c r="C203" s="1301"/>
      <c r="D203" s="1302" t="s">
        <v>42</v>
      </c>
      <c r="E203" s="1665">
        <v>2</v>
      </c>
      <c r="F203" s="785"/>
      <c r="G203" s="1303">
        <f>+E203*F203</f>
        <v>0</v>
      </c>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304"/>
      <c r="B204" s="1305" t="s">
        <v>861</v>
      </c>
      <c r="C204" s="640"/>
      <c r="D204" s="1245"/>
      <c r="E204" s="1631"/>
      <c r="F204" s="1515"/>
      <c r="G204" s="205">
        <f>SUM(G166:G203)</f>
        <v>0</v>
      </c>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c r="A205" s="1304"/>
      <c r="B205" s="1305"/>
      <c r="C205" s="640"/>
      <c r="D205" s="1245"/>
      <c r="E205" s="1631"/>
      <c r="F205" s="1515"/>
      <c r="G205" s="205"/>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304"/>
      <c r="B206" s="1305"/>
      <c r="C206" s="640"/>
      <c r="D206" s="1245"/>
      <c r="E206" s="1631"/>
      <c r="F206" s="1515"/>
      <c r="G206" s="205"/>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304"/>
      <c r="B207" s="1305"/>
      <c r="C207" s="640"/>
      <c r="D207" s="1245"/>
      <c r="E207" s="1631"/>
      <c r="F207" s="1515"/>
      <c r="G207" s="205"/>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304"/>
      <c r="B208" s="1305"/>
      <c r="C208" s="640"/>
      <c r="D208" s="1245"/>
      <c r="E208" s="1631"/>
      <c r="F208" s="1515"/>
      <c r="G208" s="205"/>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ht="16.5">
      <c r="A209" s="1306" t="s">
        <v>1346</v>
      </c>
      <c r="B209" s="1307" t="s">
        <v>237</v>
      </c>
      <c r="C209" s="1308"/>
      <c r="D209" s="1309"/>
      <c r="E209" s="1666"/>
      <c r="F209" s="1517"/>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311"/>
      <c r="B210" s="1312"/>
      <c r="C210" s="1312"/>
      <c r="D210" s="1309"/>
      <c r="E210" s="1666"/>
      <c r="F210" s="96"/>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ht="15.75">
      <c r="A211" s="1313"/>
      <c r="B211" s="1314" t="s">
        <v>1427</v>
      </c>
      <c r="C211" s="635"/>
      <c r="D211" s="634"/>
      <c r="E211" s="1667"/>
      <c r="F211" s="1517"/>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316"/>
      <c r="B212" s="1107"/>
      <c r="C212" s="648"/>
      <c r="D212" s="626"/>
      <c r="E212" s="1662"/>
      <c r="F212" s="1517"/>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087" t="s">
        <v>1001</v>
      </c>
      <c r="B213" s="1318" t="s">
        <v>1343</v>
      </c>
      <c r="C213" s="640"/>
      <c r="D213" s="639"/>
      <c r="E213" s="508"/>
      <c r="F213" s="96"/>
      <c r="G213" s="1319">
        <f>+G237</f>
        <v>0</v>
      </c>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ht="13.5" thickBot="1">
      <c r="A214" s="1312"/>
      <c r="B214" s="1320" t="s">
        <v>438</v>
      </c>
      <c r="C214" s="637"/>
      <c r="D214" s="636"/>
      <c r="E214" s="1668"/>
      <c r="F214" s="625"/>
      <c r="G214" s="1322">
        <f>SUM(G213:G213)</f>
        <v>0</v>
      </c>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ht="13.5" thickTop="1">
      <c r="A215" s="1312"/>
      <c r="B215" s="1314"/>
      <c r="C215" s="628"/>
      <c r="D215" s="623"/>
      <c r="E215" s="1669"/>
      <c r="F215" s="96"/>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324"/>
      <c r="B216" s="1325"/>
      <c r="C216" s="633"/>
      <c r="D216" s="638"/>
      <c r="E216" s="1670"/>
      <c r="F216" s="96"/>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311"/>
      <c r="B217" s="1312"/>
      <c r="C217" s="1312"/>
      <c r="D217" s="1309"/>
      <c r="E217" s="1666"/>
      <c r="F217" s="96"/>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327"/>
      <c r="B218" s="1331"/>
      <c r="C218" s="1331"/>
      <c r="D218" s="1332"/>
      <c r="E218" s="1672"/>
      <c r="F218" s="1517"/>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334"/>
      <c r="B219" s="1335"/>
      <c r="C219" s="1335"/>
      <c r="D219" s="1329"/>
      <c r="E219" s="1666"/>
      <c r="F219" s="1517"/>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c r="A220" s="1336" t="s">
        <v>1390</v>
      </c>
      <c r="B220" s="1337" t="s">
        <v>1389</v>
      </c>
      <c r="C220" s="1337"/>
      <c r="D220" s="1338"/>
      <c r="E220" s="1673"/>
      <c r="F220" s="1517"/>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340"/>
      <c r="B221" s="1341"/>
      <c r="C221" s="1341"/>
      <c r="D221" s="1338"/>
      <c r="E221" s="1673"/>
      <c r="F221" s="1517"/>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ht="63.75">
      <c r="A222" s="1336" t="s">
        <v>11</v>
      </c>
      <c r="B222" s="1342" t="s">
        <v>1388</v>
      </c>
      <c r="C222" s="1343"/>
      <c r="D222" s="1338"/>
      <c r="E222" s="1673"/>
      <c r="F222" s="1517"/>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ht="51">
      <c r="A223" s="1336"/>
      <c r="B223" s="1344" t="s">
        <v>1387</v>
      </c>
      <c r="C223" s="1343"/>
      <c r="D223" s="1338"/>
      <c r="E223" s="1673"/>
      <c r="F223" s="1517"/>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336"/>
      <c r="B224" s="1345" t="s">
        <v>1385</v>
      </c>
      <c r="C224" s="1345"/>
      <c r="D224" s="1338" t="s">
        <v>216</v>
      </c>
      <c r="E224" s="1673">
        <v>10</v>
      </c>
      <c r="F224" s="1522"/>
      <c r="G224" s="1319">
        <f>E224*F224</f>
        <v>0</v>
      </c>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336"/>
      <c r="B225" s="1345" t="s">
        <v>1384</v>
      </c>
      <c r="C225" s="1345"/>
      <c r="D225" s="1338" t="s">
        <v>216</v>
      </c>
      <c r="E225" s="1673">
        <v>2</v>
      </c>
      <c r="F225" s="1522"/>
      <c r="G225" s="1319">
        <f>E225*F225</f>
        <v>0</v>
      </c>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c r="A226" s="1336"/>
      <c r="B226" s="1345"/>
      <c r="C226" s="1345"/>
      <c r="D226" s="1338"/>
      <c r="E226" s="1673"/>
      <c r="F226" s="1517"/>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347"/>
      <c r="B227" s="1345"/>
      <c r="C227" s="1345"/>
      <c r="D227" s="1338"/>
      <c r="E227" s="1673"/>
      <c r="F227" s="1517"/>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353" t="s">
        <v>14</v>
      </c>
      <c r="B228" s="1353" t="s">
        <v>1377</v>
      </c>
      <c r="C228" s="1345"/>
      <c r="D228" s="1338"/>
      <c r="E228" s="1673"/>
      <c r="F228" s="1517"/>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347"/>
      <c r="B229" s="1345"/>
      <c r="C229" s="1345"/>
      <c r="D229" s="1338"/>
      <c r="E229" s="1673"/>
      <c r="F229" s="1517"/>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ht="38.25">
      <c r="A230" s="1576" t="s">
        <v>1376</v>
      </c>
      <c r="B230" s="1577" t="s">
        <v>1375</v>
      </c>
      <c r="C230" s="1577"/>
      <c r="D230" s="1578"/>
      <c r="E230" s="1674"/>
      <c r="F230" s="1515"/>
      <c r="G230" s="17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349" t="s">
        <v>234</v>
      </c>
      <c r="B231" s="97" t="s">
        <v>1374</v>
      </c>
      <c r="C231" s="97"/>
      <c r="D231" s="1578" t="s">
        <v>62</v>
      </c>
      <c r="E231" s="1674">
        <v>6</v>
      </c>
      <c r="F231" s="1522"/>
      <c r="G231" s="1319">
        <f>E231*F231</f>
        <v>0</v>
      </c>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318"/>
      <c r="B232" s="1318"/>
      <c r="C232" s="1318"/>
      <c r="D232" s="1338"/>
      <c r="E232" s="1675"/>
      <c r="F232" s="1515"/>
      <c r="G232" s="1359"/>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ht="51">
      <c r="A233" s="1579" t="s">
        <v>1373</v>
      </c>
      <c r="B233" s="1577" t="s">
        <v>1372</v>
      </c>
      <c r="C233" s="1577"/>
      <c r="D233" s="1580"/>
      <c r="E233" s="1675"/>
      <c r="F233" s="1515"/>
      <c r="G233" s="1359"/>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581"/>
      <c r="B234" s="1577"/>
      <c r="C234" s="1577"/>
      <c r="D234" s="1580"/>
      <c r="E234" s="1675"/>
      <c r="F234" s="1515"/>
      <c r="G234" s="1359"/>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582" t="s">
        <v>234</v>
      </c>
      <c r="B235" s="1384" t="s">
        <v>1371</v>
      </c>
      <c r="C235" s="97"/>
      <c r="D235" s="1338" t="s">
        <v>62</v>
      </c>
      <c r="E235" s="1675">
        <v>1</v>
      </c>
      <c r="F235" s="1522"/>
      <c r="G235" s="1319">
        <f>E235*F235</f>
        <v>0</v>
      </c>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583"/>
      <c r="B236" s="1584"/>
      <c r="C236" s="1584"/>
      <c r="D236" s="1585"/>
      <c r="E236" s="1722"/>
      <c r="F236" s="1614"/>
      <c r="G236" s="1175"/>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382"/>
      <c r="B237" s="1383" t="s">
        <v>1354</v>
      </c>
      <c r="C237" s="1384"/>
      <c r="D237" s="1199"/>
      <c r="E237" s="1647"/>
      <c r="F237" s="1517"/>
      <c r="G237" s="1717">
        <f>SUM(G223:G236)</f>
        <v>0</v>
      </c>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304"/>
      <c r="B238" s="1305"/>
      <c r="C238" s="640"/>
      <c r="D238" s="1245"/>
      <c r="E238" s="1631"/>
      <c r="F238" s="1515"/>
      <c r="G238" s="205"/>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304"/>
      <c r="B239" s="1305"/>
      <c r="C239" s="640"/>
      <c r="D239" s="1245"/>
      <c r="E239" s="1631"/>
      <c r="F239" s="1515"/>
      <c r="G239" s="205"/>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677" t="s">
        <v>1342</v>
      </c>
      <c r="B240" s="1678" t="s">
        <v>1939</v>
      </c>
      <c r="C240" s="1387"/>
      <c r="D240" s="1388"/>
      <c r="E240" s="1679"/>
      <c r="F240" s="1524"/>
      <c r="G240" s="1390"/>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391"/>
      <c r="B241" s="1392"/>
      <c r="C241" s="1387"/>
      <c r="D241" s="1388"/>
      <c r="E241" s="1679"/>
      <c r="F241" s="1524"/>
      <c r="G241" s="1390"/>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393"/>
      <c r="B242" s="1394" t="s">
        <v>1667</v>
      </c>
      <c r="C242" s="1395"/>
      <c r="D242" s="1396"/>
      <c r="E242" s="1680"/>
      <c r="F242" s="1524"/>
      <c r="G242" s="1390"/>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c r="A243" s="1393"/>
      <c r="B243" s="1398"/>
      <c r="C243" s="1399"/>
      <c r="D243" s="1400"/>
      <c r="E243" s="1680"/>
      <c r="F243" s="1525"/>
      <c r="G243" s="1401"/>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402" t="s">
        <v>11</v>
      </c>
      <c r="B244" s="1403" t="s">
        <v>1337</v>
      </c>
      <c r="C244" s="1404"/>
      <c r="D244" s="1405"/>
      <c r="E244" s="1681"/>
      <c r="F244" s="1526"/>
      <c r="G244" s="1319">
        <f>+G294</f>
        <v>0</v>
      </c>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402" t="s">
        <v>33</v>
      </c>
      <c r="B245" s="1403" t="s">
        <v>1335</v>
      </c>
      <c r="C245" s="1404"/>
      <c r="D245" s="1405"/>
      <c r="E245" s="1681"/>
      <c r="F245" s="1526"/>
      <c r="G245" s="1319">
        <f>+G319</f>
        <v>0</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ht="13.5" thickBot="1">
      <c r="A246" s="1402" t="s">
        <v>14</v>
      </c>
      <c r="B246" s="1403" t="s">
        <v>1333</v>
      </c>
      <c r="C246" s="1404"/>
      <c r="D246" s="1405"/>
      <c r="E246" s="1681"/>
      <c r="F246" s="1526"/>
      <c r="G246" s="1319">
        <f>+G394</f>
        <v>0</v>
      </c>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ht="13.5" thickTop="1">
      <c r="A247" s="1408"/>
      <c r="B247" s="1409" t="s">
        <v>438</v>
      </c>
      <c r="C247" s="1410"/>
      <c r="D247" s="1411"/>
      <c r="E247" s="1682"/>
      <c r="F247" s="1527"/>
      <c r="G247" s="1319">
        <f>SUM(G244:G246)</f>
        <v>0</v>
      </c>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c r="A248" s="1412"/>
      <c r="B248" s="1413"/>
      <c r="C248" s="1414"/>
      <c r="D248" s="1415"/>
      <c r="E248" s="1683"/>
      <c r="F248" s="1526"/>
      <c r="G248" s="1407"/>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425"/>
      <c r="B249" s="1430"/>
      <c r="C249" s="1423"/>
      <c r="D249" s="703"/>
      <c r="E249" s="1681"/>
      <c r="F249" s="1526"/>
      <c r="G249" s="1407"/>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417" t="s">
        <v>1340</v>
      </c>
      <c r="B250" s="1418" t="s">
        <v>1337</v>
      </c>
      <c r="C250" s="1423"/>
      <c r="D250" s="703"/>
      <c r="E250" s="1681"/>
      <c r="F250" s="1526"/>
      <c r="G250" s="1407"/>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421"/>
      <c r="B251" s="1422"/>
      <c r="C251" s="1423"/>
      <c r="D251" s="703"/>
      <c r="E251" s="1681"/>
      <c r="F251" s="1526"/>
      <c r="G251" s="1407"/>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ht="38.25">
      <c r="A252" s="1439" t="s">
        <v>11</v>
      </c>
      <c r="B252" s="1440" t="s">
        <v>1657</v>
      </c>
      <c r="C252" s="701"/>
      <c r="D252" s="1441"/>
      <c r="E252" s="1684"/>
      <c r="F252" s="1526"/>
      <c r="G252" s="1407"/>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439"/>
      <c r="B253" s="1440" t="s">
        <v>1656</v>
      </c>
      <c r="C253" s="701"/>
      <c r="D253" s="1441" t="s">
        <v>216</v>
      </c>
      <c r="E253" s="1684">
        <v>3</v>
      </c>
      <c r="F253" s="1528"/>
      <c r="G253" s="1319">
        <f t="shared" ref="G253:G258" si="0">+F253*E253</f>
        <v>0</v>
      </c>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439"/>
      <c r="B254" s="1440" t="s">
        <v>1655</v>
      </c>
      <c r="C254" s="701"/>
      <c r="D254" s="1441" t="s">
        <v>216</v>
      </c>
      <c r="E254" s="1684">
        <v>3</v>
      </c>
      <c r="F254" s="1528"/>
      <c r="G254" s="1319">
        <f t="shared" si="0"/>
        <v>0</v>
      </c>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c r="A255" s="1439"/>
      <c r="B255" s="1440" t="s">
        <v>1654</v>
      </c>
      <c r="C255" s="701"/>
      <c r="D255" s="1441" t="s">
        <v>216</v>
      </c>
      <c r="E255" s="1684">
        <v>6</v>
      </c>
      <c r="F255" s="1528"/>
      <c r="G255" s="1319">
        <f t="shared" si="0"/>
        <v>0</v>
      </c>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439"/>
      <c r="B256" s="1440" t="s">
        <v>1653</v>
      </c>
      <c r="C256" s="701"/>
      <c r="D256" s="1441" t="s">
        <v>216</v>
      </c>
      <c r="E256" s="1684">
        <v>20</v>
      </c>
      <c r="F256" s="1528"/>
      <c r="G256" s="1319">
        <f t="shared" si="0"/>
        <v>0</v>
      </c>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439"/>
      <c r="B257" s="1440" t="s">
        <v>1652</v>
      </c>
      <c r="C257" s="701"/>
      <c r="D257" s="1441" t="s">
        <v>216</v>
      </c>
      <c r="E257" s="1684">
        <v>8</v>
      </c>
      <c r="F257" s="1528"/>
      <c r="G257" s="1319">
        <f t="shared" si="0"/>
        <v>0</v>
      </c>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439"/>
      <c r="B258" s="1440" t="s">
        <v>1651</v>
      </c>
      <c r="C258" s="701"/>
      <c r="D258" s="1441" t="s">
        <v>216</v>
      </c>
      <c r="E258" s="1684">
        <v>35</v>
      </c>
      <c r="F258" s="1528"/>
      <c r="G258" s="1319">
        <f t="shared" si="0"/>
        <v>0</v>
      </c>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c r="A259" s="1421"/>
      <c r="B259" s="1443"/>
      <c r="C259" s="1423"/>
      <c r="D259" s="703"/>
      <c r="E259" s="1681"/>
      <c r="F259" s="1526"/>
      <c r="G259" s="1407"/>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ht="51">
      <c r="A260" s="1439" t="s">
        <v>33</v>
      </c>
      <c r="B260" s="1440" t="s">
        <v>1643</v>
      </c>
      <c r="C260" s="1444"/>
      <c r="D260" s="1441"/>
      <c r="E260" s="1685"/>
      <c r="F260" s="1526"/>
      <c r="G260" s="1407"/>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439"/>
      <c r="B261" s="1440" t="s">
        <v>1650</v>
      </c>
      <c r="C261" s="1444"/>
      <c r="D261" s="1441"/>
      <c r="E261" s="1685"/>
      <c r="F261" s="1526"/>
      <c r="G261" s="1407"/>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439"/>
      <c r="B262" s="1446" t="s">
        <v>1649</v>
      </c>
      <c r="C262" s="1444"/>
      <c r="D262" s="1441" t="s">
        <v>216</v>
      </c>
      <c r="E262" s="1685">
        <v>2.5</v>
      </c>
      <c r="F262" s="1528"/>
      <c r="G262" s="1319">
        <f>+F262*E262</f>
        <v>0</v>
      </c>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c r="A263" s="1439"/>
      <c r="B263" s="1446" t="s">
        <v>1648</v>
      </c>
      <c r="C263" s="1447"/>
      <c r="D263" s="1441" t="s">
        <v>216</v>
      </c>
      <c r="E263" s="1685">
        <v>3</v>
      </c>
      <c r="F263" s="1528"/>
      <c r="G263" s="1319">
        <f>+F263*E263</f>
        <v>0</v>
      </c>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439"/>
      <c r="B264" s="1446" t="s">
        <v>1646</v>
      </c>
      <c r="C264" s="1447"/>
      <c r="D264" s="1441" t="s">
        <v>216</v>
      </c>
      <c r="E264" s="1684">
        <v>16.5</v>
      </c>
      <c r="F264" s="1528"/>
      <c r="G264" s="1319">
        <f>+F264*E264</f>
        <v>0</v>
      </c>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c r="A265" s="1439"/>
      <c r="B265" s="1446" t="s">
        <v>1645</v>
      </c>
      <c r="C265" s="1447"/>
      <c r="D265" s="1441" t="s">
        <v>216</v>
      </c>
      <c r="E265" s="1684">
        <v>5.5</v>
      </c>
      <c r="F265" s="1528"/>
      <c r="G265" s="1319">
        <f>+F265*E265</f>
        <v>0</v>
      </c>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439"/>
      <c r="B266" s="1446" t="s">
        <v>1644</v>
      </c>
      <c r="C266" s="1447"/>
      <c r="D266" s="1441" t="s">
        <v>216</v>
      </c>
      <c r="E266" s="1684">
        <v>13</v>
      </c>
      <c r="F266" s="1528"/>
      <c r="G266" s="1319">
        <f>+F266*E266</f>
        <v>0</v>
      </c>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439"/>
      <c r="B267" s="1446"/>
      <c r="C267" s="1447"/>
      <c r="D267" s="1441"/>
      <c r="E267" s="1684"/>
      <c r="F267" s="1526"/>
      <c r="G267" s="1407"/>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ht="51">
      <c r="A268" s="1439" t="s">
        <v>14</v>
      </c>
      <c r="B268" s="1440" t="s">
        <v>1643</v>
      </c>
      <c r="C268" s="1444"/>
      <c r="D268" s="1441"/>
      <c r="E268" s="1685"/>
      <c r="F268" s="1526"/>
      <c r="G268" s="1407"/>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439"/>
      <c r="B269" s="1440" t="s">
        <v>1642</v>
      </c>
      <c r="C269" s="1444"/>
      <c r="D269" s="1441"/>
      <c r="E269" s="1685"/>
      <c r="F269" s="1531"/>
      <c r="G269" s="144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439"/>
      <c r="B270" s="1446" t="s">
        <v>1641</v>
      </c>
      <c r="C270" s="1447"/>
      <c r="D270" s="1441" t="s">
        <v>216</v>
      </c>
      <c r="E270" s="1685">
        <v>6</v>
      </c>
      <c r="F270" s="1528"/>
      <c r="G270" s="1319">
        <f t="shared" ref="G270:G275" si="1">+F270*E270</f>
        <v>0</v>
      </c>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439"/>
      <c r="B271" s="1446" t="s">
        <v>1640</v>
      </c>
      <c r="C271" s="1447"/>
      <c r="D271" s="1441" t="s">
        <v>216</v>
      </c>
      <c r="E271" s="1684">
        <v>3</v>
      </c>
      <c r="F271" s="1528"/>
      <c r="G271" s="1319">
        <f t="shared" si="1"/>
        <v>0</v>
      </c>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439"/>
      <c r="B272" s="1446" t="s">
        <v>1639</v>
      </c>
      <c r="C272" s="1447"/>
      <c r="D272" s="1441" t="s">
        <v>216</v>
      </c>
      <c r="E272" s="1684">
        <v>2</v>
      </c>
      <c r="F272" s="1528"/>
      <c r="G272" s="1319">
        <f t="shared" si="1"/>
        <v>0</v>
      </c>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439"/>
      <c r="B273" s="1446" t="s">
        <v>1638</v>
      </c>
      <c r="C273" s="1447"/>
      <c r="D273" s="1441" t="s">
        <v>216</v>
      </c>
      <c r="E273" s="1684">
        <v>1.5</v>
      </c>
      <c r="F273" s="1528"/>
      <c r="G273" s="1319">
        <f t="shared" si="1"/>
        <v>0</v>
      </c>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439"/>
      <c r="B274" s="1446" t="s">
        <v>1637</v>
      </c>
      <c r="C274" s="1447"/>
      <c r="D274" s="1441" t="s">
        <v>216</v>
      </c>
      <c r="E274" s="1684">
        <v>13</v>
      </c>
      <c r="F274" s="1528"/>
      <c r="G274" s="1319">
        <f t="shared" si="1"/>
        <v>0</v>
      </c>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439"/>
      <c r="B275" s="1446" t="s">
        <v>1636</v>
      </c>
      <c r="C275" s="1447"/>
      <c r="D275" s="1441" t="s">
        <v>216</v>
      </c>
      <c r="E275" s="1684">
        <v>9</v>
      </c>
      <c r="F275" s="1528"/>
      <c r="G275" s="1319">
        <f t="shared" si="1"/>
        <v>0</v>
      </c>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439"/>
      <c r="B276" s="1446"/>
      <c r="C276" s="1447"/>
      <c r="D276" s="1441"/>
      <c r="E276" s="1684"/>
      <c r="F276" s="1526"/>
      <c r="G276" s="1407"/>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ht="25.5">
      <c r="A277" s="1421" t="s">
        <v>1501</v>
      </c>
      <c r="B277" s="1430" t="s">
        <v>1628</v>
      </c>
      <c r="C277" s="1419"/>
      <c r="D277" s="1438"/>
      <c r="E277" s="1681"/>
      <c r="F277" s="1526"/>
      <c r="G277" s="1407"/>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421"/>
      <c r="B278" s="1430" t="s">
        <v>1627</v>
      </c>
      <c r="C278" s="1419"/>
      <c r="D278" s="1450" t="s">
        <v>62</v>
      </c>
      <c r="E278" s="1686">
        <v>7</v>
      </c>
      <c r="F278" s="1528"/>
      <c r="G278" s="1319">
        <f>+F278*E278</f>
        <v>0</v>
      </c>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421"/>
      <c r="B279" s="1430"/>
      <c r="C279" s="1419"/>
      <c r="D279" s="1450"/>
      <c r="E279" s="1686"/>
      <c r="F279" s="1526"/>
      <c r="G279" s="1407"/>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ht="25.5">
      <c r="A280" s="698" t="s">
        <v>1499</v>
      </c>
      <c r="B280" s="697" t="s">
        <v>1626</v>
      </c>
      <c r="C280" s="697"/>
      <c r="D280" s="707"/>
      <c r="E280" s="510"/>
      <c r="F280" s="1526"/>
      <c r="G280" s="1407"/>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698"/>
      <c r="B281" s="697" t="s">
        <v>1625</v>
      </c>
      <c r="C281" s="697"/>
      <c r="D281" s="1472" t="s">
        <v>856</v>
      </c>
      <c r="E281" s="1687">
        <v>2</v>
      </c>
      <c r="F281" s="1528"/>
      <c r="G281" s="1319">
        <f>+F281*E281</f>
        <v>0</v>
      </c>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c r="A282" s="1421"/>
      <c r="B282" s="1430"/>
      <c r="C282" s="1419"/>
      <c r="D282" s="1450"/>
      <c r="E282" s="1686"/>
      <c r="F282" s="1526"/>
      <c r="G282" s="1407"/>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421"/>
      <c r="B283" s="1469"/>
      <c r="C283" s="1423"/>
      <c r="D283" s="703"/>
      <c r="E283" s="1681"/>
      <c r="F283" s="1532"/>
      <c r="G283" s="1466"/>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423"/>
      <c r="B284" s="697"/>
      <c r="C284" s="1423"/>
      <c r="D284" s="1472"/>
      <c r="E284" s="1687"/>
      <c r="F284" s="1532"/>
      <c r="G284" s="1466"/>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ht="25.5">
      <c r="A285" s="1439" t="s">
        <v>46</v>
      </c>
      <c r="B285" s="1474" t="s">
        <v>1515</v>
      </c>
      <c r="C285" s="1475"/>
      <c r="D285" s="1441"/>
      <c r="E285" s="1690"/>
      <c r="F285" s="1532"/>
      <c r="G285" s="1466"/>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439"/>
      <c r="B286" s="1474" t="s">
        <v>1514</v>
      </c>
      <c r="C286" s="1475"/>
      <c r="D286" s="1441"/>
      <c r="E286" s="1690"/>
      <c r="F286" s="1532"/>
      <c r="G286" s="1466"/>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439"/>
      <c r="B287" s="1474" t="s">
        <v>1513</v>
      </c>
      <c r="C287" s="1475"/>
      <c r="D287" s="1441"/>
      <c r="E287" s="1690"/>
      <c r="F287" s="1532"/>
      <c r="G287" s="1466"/>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439"/>
      <c r="B288" s="1474" t="s">
        <v>1512</v>
      </c>
      <c r="C288" s="1475"/>
      <c r="D288" s="1441" t="s">
        <v>216</v>
      </c>
      <c r="E288" s="1690">
        <v>6</v>
      </c>
      <c r="F288" s="1528"/>
      <c r="G288" s="1319">
        <f>+F288*E288</f>
        <v>0</v>
      </c>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423"/>
      <c r="B289" s="697"/>
      <c r="C289" s="1423"/>
      <c r="D289" s="1472"/>
      <c r="E289" s="1687"/>
      <c r="F289" s="1532"/>
      <c r="G289" s="1466"/>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ht="38.25">
      <c r="A290" s="1421" t="s">
        <v>1443</v>
      </c>
      <c r="B290" s="1428" t="s">
        <v>1483</v>
      </c>
      <c r="C290" s="1454"/>
      <c r="D290" s="1415" t="s">
        <v>42</v>
      </c>
      <c r="E290" s="1683">
        <v>8</v>
      </c>
      <c r="F290" s="1528"/>
      <c r="G290" s="1319">
        <f>+F290*E290</f>
        <v>0</v>
      </c>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421"/>
      <c r="B291" s="1428"/>
      <c r="C291" s="1454"/>
      <c r="D291" s="1415"/>
      <c r="E291" s="1683"/>
      <c r="F291" s="1531"/>
      <c r="G291" s="144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421"/>
      <c r="B292" s="1422"/>
      <c r="C292" s="1423"/>
      <c r="D292" s="703"/>
      <c r="E292" s="1681"/>
      <c r="F292" s="1533"/>
      <c r="G292" s="147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c r="A293" s="1479"/>
      <c r="B293" s="1479"/>
      <c r="C293" s="1479"/>
      <c r="D293" s="1480"/>
      <c r="E293" s="1693"/>
      <c r="F293" s="1534"/>
      <c r="G293" s="1481"/>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421"/>
      <c r="B294" s="1482" t="s">
        <v>1511</v>
      </c>
      <c r="C294" s="1423"/>
      <c r="D294" s="703"/>
      <c r="E294" s="1681"/>
      <c r="F294" s="1532"/>
      <c r="G294" s="1319">
        <f>SUM(G252:G293)</f>
        <v>0</v>
      </c>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421"/>
      <c r="B295" s="1482"/>
      <c r="C295" s="1423"/>
      <c r="D295" s="703"/>
      <c r="E295" s="1681"/>
      <c r="F295" s="1532"/>
      <c r="G295" s="1466"/>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421"/>
      <c r="B296" s="1422"/>
      <c r="C296" s="1423"/>
      <c r="D296" s="703"/>
      <c r="E296" s="1681"/>
      <c r="F296" s="1532"/>
      <c r="G296" s="1466"/>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412" t="s">
        <v>1338</v>
      </c>
      <c r="B297" s="1483" t="s">
        <v>1335</v>
      </c>
      <c r="C297" s="1423"/>
      <c r="D297" s="703"/>
      <c r="E297" s="1681"/>
      <c r="F297" s="1532"/>
      <c r="G297" s="1466"/>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412"/>
      <c r="B298" s="1483"/>
      <c r="C298" s="1423"/>
      <c r="D298" s="703"/>
      <c r="E298" s="1681"/>
      <c r="F298" s="1532"/>
      <c r="G298" s="1466"/>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ht="38.25">
      <c r="A299" s="1439" t="s">
        <v>11</v>
      </c>
      <c r="B299" s="1440" t="s">
        <v>1508</v>
      </c>
      <c r="C299" s="1419"/>
      <c r="D299" s="703"/>
      <c r="E299" s="1681"/>
      <c r="F299" s="1532"/>
      <c r="G299" s="1466"/>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421"/>
      <c r="B300" s="1440" t="s">
        <v>1507</v>
      </c>
      <c r="C300" s="1419"/>
      <c r="D300" s="1441" t="s">
        <v>216</v>
      </c>
      <c r="E300" s="1681">
        <v>3</v>
      </c>
      <c r="F300" s="1528"/>
      <c r="G300" s="1319">
        <f>+F300*E300</f>
        <v>0</v>
      </c>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421"/>
      <c r="B301" s="1440" t="s">
        <v>1506</v>
      </c>
      <c r="C301" s="1419"/>
      <c r="D301" s="1441" t="s">
        <v>216</v>
      </c>
      <c r="E301" s="1681">
        <v>9</v>
      </c>
      <c r="F301" s="1528"/>
      <c r="G301" s="1319">
        <f>+F301*E301</f>
        <v>0</v>
      </c>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421"/>
      <c r="B302" s="1440" t="s">
        <v>1505</v>
      </c>
      <c r="C302" s="1419"/>
      <c r="D302" s="1441" t="s">
        <v>216</v>
      </c>
      <c r="E302" s="1681">
        <v>2.5</v>
      </c>
      <c r="F302" s="1528"/>
      <c r="G302" s="1319">
        <f>+F302*E302</f>
        <v>0</v>
      </c>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421"/>
      <c r="B303" s="1440" t="s">
        <v>1936</v>
      </c>
      <c r="C303" s="1419"/>
      <c r="D303" s="1441" t="s">
        <v>216</v>
      </c>
      <c r="E303" s="1681">
        <v>3</v>
      </c>
      <c r="F303" s="1528"/>
      <c r="G303" s="1319">
        <f>+F303*E303</f>
        <v>0</v>
      </c>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c r="A304" s="1421"/>
      <c r="B304" s="1430"/>
      <c r="C304" s="1419"/>
      <c r="D304" s="703"/>
      <c r="E304" s="1681"/>
      <c r="F304" s="1532"/>
      <c r="G304" s="1466"/>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ht="25.5">
      <c r="A305" s="1421" t="s">
        <v>33</v>
      </c>
      <c r="B305" s="1430" t="s">
        <v>1500</v>
      </c>
      <c r="C305" s="1419"/>
      <c r="D305" s="1438"/>
      <c r="E305" s="1681"/>
      <c r="F305" s="1532"/>
      <c r="G305" s="1466"/>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421"/>
      <c r="B306" s="1430" t="s">
        <v>1036</v>
      </c>
      <c r="C306" s="1419"/>
      <c r="D306" s="703" t="s">
        <v>216</v>
      </c>
      <c r="E306" s="1681">
        <v>5</v>
      </c>
      <c r="F306" s="1528"/>
      <c r="G306" s="1319">
        <f>+F306*E306</f>
        <v>0</v>
      </c>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421"/>
      <c r="B307" s="1430"/>
      <c r="C307" s="1419"/>
      <c r="D307" s="703"/>
      <c r="E307" s="1681"/>
      <c r="F307" s="1532"/>
      <c r="G307" s="1466"/>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421" t="s">
        <v>14</v>
      </c>
      <c r="B308" s="1467" t="s">
        <v>1498</v>
      </c>
      <c r="C308" s="1415"/>
      <c r="D308" s="703"/>
      <c r="E308" s="1681"/>
      <c r="F308" s="1532"/>
      <c r="G308" s="1466"/>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421"/>
      <c r="B309" s="1467" t="s">
        <v>1497</v>
      </c>
      <c r="C309" s="1415"/>
      <c r="D309" s="703"/>
      <c r="E309" s="1681"/>
      <c r="F309" s="1532"/>
      <c r="G309" s="1466"/>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421"/>
      <c r="B310" s="1467" t="s">
        <v>1496</v>
      </c>
      <c r="C310" s="1415"/>
      <c r="D310" s="703" t="s">
        <v>856</v>
      </c>
      <c r="E310" s="1681">
        <v>1</v>
      </c>
      <c r="F310" s="1528"/>
      <c r="G310" s="1319">
        <f>+F310*E310</f>
        <v>0</v>
      </c>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c r="A311" s="1421"/>
      <c r="B311" s="1467"/>
      <c r="C311" s="1415"/>
      <c r="D311" s="703"/>
      <c r="E311" s="1681"/>
      <c r="F311" s="1531"/>
      <c r="G311" s="144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ht="25.5">
      <c r="A312" s="1455" t="s">
        <v>1501</v>
      </c>
      <c r="B312" s="1485" t="s">
        <v>1935</v>
      </c>
      <c r="C312" s="1587"/>
      <c r="D312" s="703" t="s">
        <v>856</v>
      </c>
      <c r="E312" s="1681">
        <v>2</v>
      </c>
      <c r="F312" s="1528"/>
      <c r="G312" s="1319">
        <f>+F312*E312</f>
        <v>0</v>
      </c>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421"/>
      <c r="B313" s="1430"/>
      <c r="C313" s="1419"/>
      <c r="D313" s="703"/>
      <c r="E313" s="1681"/>
      <c r="F313" s="1532"/>
      <c r="G313" s="1466"/>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ht="63.75">
      <c r="A314" s="1455" t="s">
        <v>1499</v>
      </c>
      <c r="B314" s="1588" t="s">
        <v>1494</v>
      </c>
      <c r="C314" s="1419"/>
      <c r="D314" s="703" t="s">
        <v>856</v>
      </c>
      <c r="E314" s="1681">
        <v>1</v>
      </c>
      <c r="F314" s="1528"/>
      <c r="G314" s="1319">
        <f>+F314*E314</f>
        <v>0</v>
      </c>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421"/>
      <c r="B315" s="1485"/>
      <c r="C315" s="1419"/>
      <c r="D315" s="1450"/>
      <c r="E315" s="1686"/>
      <c r="F315" s="1532"/>
      <c r="G315" s="1466"/>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ht="38.25">
      <c r="A316" s="1421" t="s">
        <v>1464</v>
      </c>
      <c r="B316" s="1467" t="s">
        <v>1483</v>
      </c>
      <c r="C316" s="1454"/>
      <c r="D316" s="1415" t="s">
        <v>42</v>
      </c>
      <c r="E316" s="1683">
        <v>7.5</v>
      </c>
      <c r="F316" s="1528"/>
      <c r="G316" s="1319">
        <f>+F316*E316</f>
        <v>0</v>
      </c>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487"/>
      <c r="B317" s="1488"/>
      <c r="C317" s="1489"/>
      <c r="D317" s="1490"/>
      <c r="E317" s="1694"/>
      <c r="F317" s="1533"/>
      <c r="G317" s="147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484"/>
      <c r="B318" s="1492"/>
      <c r="C318" s="1414"/>
      <c r="D318" s="1415"/>
      <c r="E318" s="1683"/>
      <c r="F318" s="1534"/>
      <c r="G318" s="1481"/>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1421"/>
      <c r="B319" s="1469" t="s">
        <v>1482</v>
      </c>
      <c r="C319" s="1423"/>
      <c r="D319" s="703"/>
      <c r="E319" s="1681"/>
      <c r="F319" s="1532"/>
      <c r="G319" s="1319">
        <f>SUM(G299:G318)</f>
        <v>0</v>
      </c>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421"/>
      <c r="B320" s="1422"/>
      <c r="C320" s="1423"/>
      <c r="D320" s="703"/>
      <c r="E320" s="1681"/>
      <c r="F320" s="1532"/>
      <c r="G320" s="1466"/>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421"/>
      <c r="B321" s="1422"/>
      <c r="C321" s="1423"/>
      <c r="D321" s="703"/>
      <c r="E321" s="1681"/>
      <c r="F321" s="1532"/>
      <c r="G321" s="1466"/>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412" t="s">
        <v>1510</v>
      </c>
      <c r="B322" s="1483" t="s">
        <v>1333</v>
      </c>
      <c r="C322" s="1423"/>
      <c r="D322" s="703"/>
      <c r="E322" s="1681"/>
      <c r="F322" s="1532"/>
      <c r="G322" s="1466"/>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421"/>
      <c r="B323" s="1422"/>
      <c r="C323" s="1423"/>
      <c r="D323" s="703"/>
      <c r="E323" s="1681"/>
      <c r="F323" s="1532"/>
      <c r="G323" s="1466"/>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ht="51">
      <c r="A324" s="1421"/>
      <c r="B324" s="1470" t="s">
        <v>1481</v>
      </c>
      <c r="C324" s="1423"/>
      <c r="D324" s="703"/>
      <c r="E324" s="1681"/>
      <c r="F324" s="1532"/>
      <c r="G324" s="1466"/>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c r="A325" s="1421"/>
      <c r="B325" s="1422"/>
      <c r="C325" s="1423"/>
      <c r="D325" s="703"/>
      <c r="E325" s="1681"/>
      <c r="F325" s="1532"/>
      <c r="G325" s="1466"/>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c r="A326" s="1421" t="s">
        <v>11</v>
      </c>
      <c r="B326" s="1485" t="s">
        <v>1480</v>
      </c>
      <c r="C326" s="1419"/>
      <c r="D326" s="1450"/>
      <c r="E326" s="1686"/>
      <c r="F326" s="1532"/>
      <c r="G326" s="1466"/>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ht="25.5">
      <c r="A327" s="702"/>
      <c r="B327" s="702" t="s">
        <v>1479</v>
      </c>
      <c r="C327" s="704"/>
      <c r="D327" s="705"/>
      <c r="E327" s="1695"/>
      <c r="F327" s="1532"/>
      <c r="G327" s="1466"/>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ht="89.25">
      <c r="A328" s="702"/>
      <c r="B328" s="1440" t="s">
        <v>1478</v>
      </c>
      <c r="C328" s="704"/>
      <c r="D328" s="705"/>
      <c r="E328" s="1695"/>
      <c r="F328" s="1532"/>
      <c r="G328" s="1466"/>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702"/>
      <c r="B329" s="702" t="s">
        <v>1431</v>
      </c>
      <c r="C329" s="704"/>
      <c r="D329" s="705"/>
      <c r="E329" s="1695"/>
      <c r="F329" s="1532"/>
      <c r="G329" s="1466"/>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421"/>
      <c r="B330" s="1485" t="s">
        <v>1430</v>
      </c>
      <c r="C330" s="1419"/>
      <c r="D330" s="1450" t="s">
        <v>856</v>
      </c>
      <c r="E330" s="1686">
        <v>2</v>
      </c>
      <c r="F330" s="1528"/>
      <c r="G330" s="1319">
        <f>+F330*E330</f>
        <v>0</v>
      </c>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421"/>
      <c r="B331" s="1422"/>
      <c r="C331" s="1423"/>
      <c r="D331" s="703"/>
      <c r="E331" s="1681"/>
      <c r="F331" s="1532"/>
      <c r="G331" s="1466"/>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c r="A332" s="1455" t="s">
        <v>33</v>
      </c>
      <c r="B332" s="1590" t="s">
        <v>1477</v>
      </c>
      <c r="C332" s="1591"/>
      <c r="D332" s="1450"/>
      <c r="E332" s="1690"/>
      <c r="F332" s="1532"/>
      <c r="G332" s="1466"/>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455"/>
      <c r="B333" s="1590" t="s">
        <v>1470</v>
      </c>
      <c r="C333" s="1591"/>
      <c r="D333" s="1450"/>
      <c r="E333" s="1690"/>
      <c r="F333" s="1532"/>
      <c r="G333" s="1466"/>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c r="A334" s="1455"/>
      <c r="B334" s="1590" t="s">
        <v>1469</v>
      </c>
      <c r="C334" s="1591"/>
      <c r="D334" s="1450"/>
      <c r="E334" s="1690"/>
      <c r="F334" s="1532"/>
      <c r="G334" s="1466"/>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455"/>
      <c r="B335" s="1590" t="s">
        <v>1476</v>
      </c>
      <c r="C335" s="1591"/>
      <c r="D335" s="1450"/>
      <c r="E335" s="1690"/>
      <c r="F335" s="1532"/>
      <c r="G335" s="1466"/>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455"/>
      <c r="B336" s="1593" t="s">
        <v>1430</v>
      </c>
      <c r="C336" s="1591"/>
      <c r="D336" s="1441" t="s">
        <v>856</v>
      </c>
      <c r="E336" s="1690">
        <v>2</v>
      </c>
      <c r="F336" s="1528"/>
      <c r="G336" s="1319">
        <f>+F336*E336</f>
        <v>0</v>
      </c>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455"/>
      <c r="B337" s="1593"/>
      <c r="C337" s="1591"/>
      <c r="D337" s="1441"/>
      <c r="E337" s="1690"/>
      <c r="F337" s="1531"/>
      <c r="G337" s="1448"/>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455"/>
      <c r="B338" s="1593"/>
      <c r="C338" s="1591"/>
      <c r="D338" s="1441"/>
      <c r="E338" s="1690"/>
      <c r="F338" s="1532"/>
      <c r="G338" s="1466"/>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c r="A339" s="706" t="s">
        <v>18</v>
      </c>
      <c r="B339" s="1419" t="s">
        <v>1467</v>
      </c>
      <c r="C339" s="704"/>
      <c r="D339" s="705"/>
      <c r="E339" s="1696"/>
      <c r="F339" s="1532"/>
      <c r="G339" s="1466"/>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702"/>
      <c r="B340" s="1419" t="s">
        <v>1466</v>
      </c>
      <c r="C340" s="704"/>
      <c r="D340" s="705"/>
      <c r="E340" s="1696"/>
      <c r="F340" s="1532"/>
      <c r="G340" s="1466"/>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ht="25.5">
      <c r="A341" s="702"/>
      <c r="B341" s="1419" t="s">
        <v>1465</v>
      </c>
      <c r="C341" s="704"/>
      <c r="D341" s="705"/>
      <c r="E341" s="1696"/>
      <c r="F341" s="1532"/>
      <c r="G341" s="1466"/>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ht="25.5">
      <c r="A342" s="702"/>
      <c r="B342" s="1419" t="s">
        <v>1933</v>
      </c>
      <c r="C342" s="704"/>
      <c r="D342" s="705"/>
      <c r="E342" s="1696"/>
      <c r="F342" s="1532"/>
      <c r="G342" s="1466"/>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702"/>
      <c r="B343" s="1419" t="s">
        <v>1431</v>
      </c>
      <c r="C343" s="704"/>
      <c r="D343" s="703"/>
      <c r="E343" s="1696"/>
      <c r="F343" s="1532"/>
      <c r="G343" s="1466"/>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c r="A344" s="702"/>
      <c r="B344" s="1419" t="s">
        <v>1430</v>
      </c>
      <c r="C344" s="701"/>
      <c r="D344" s="1441" t="s">
        <v>856</v>
      </c>
      <c r="E344" s="1690">
        <v>2</v>
      </c>
      <c r="F344" s="1528"/>
      <c r="G344" s="1319">
        <f>+F344*E344</f>
        <v>0</v>
      </c>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702"/>
      <c r="B345" s="1419"/>
      <c r="C345" s="701"/>
      <c r="D345" s="1441"/>
      <c r="E345" s="1690"/>
      <c r="F345" s="1532"/>
      <c r="G345" s="1466"/>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702"/>
      <c r="B346" s="1419"/>
      <c r="C346" s="701"/>
      <c r="D346" s="1441"/>
      <c r="E346" s="1690"/>
      <c r="F346" s="1532"/>
      <c r="G346" s="1466"/>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1455" t="s">
        <v>1464</v>
      </c>
      <c r="B347" s="1485" t="s">
        <v>1461</v>
      </c>
      <c r="C347" s="1419"/>
      <c r="D347" s="1450"/>
      <c r="E347" s="1686"/>
      <c r="F347" s="1532"/>
      <c r="G347" s="1466"/>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455"/>
      <c r="B348" s="1594" t="s">
        <v>1463</v>
      </c>
      <c r="C348" s="1419"/>
      <c r="D348" s="1450"/>
      <c r="E348" s="1686"/>
      <c r="F348" s="1532"/>
      <c r="G348" s="1466"/>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455"/>
      <c r="B349" s="1430" t="s">
        <v>1459</v>
      </c>
      <c r="C349" s="1419"/>
      <c r="D349" s="1450"/>
      <c r="E349" s="1686"/>
      <c r="F349" s="1532"/>
      <c r="G349" s="1466"/>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ht="38.25">
      <c r="A350" s="1455"/>
      <c r="B350" s="1458" t="s">
        <v>1454</v>
      </c>
      <c r="C350" s="1419"/>
      <c r="D350" s="1450"/>
      <c r="E350" s="1686"/>
      <c r="F350" s="1532"/>
      <c r="G350" s="1466"/>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ht="25.5">
      <c r="A351" s="1455"/>
      <c r="B351" s="1419" t="s">
        <v>1453</v>
      </c>
      <c r="C351" s="1419"/>
      <c r="D351" s="1450"/>
      <c r="E351" s="1686"/>
      <c r="F351" s="1532"/>
      <c r="G351" s="1466"/>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c r="A352" s="1455"/>
      <c r="B352" s="1485" t="s">
        <v>1431</v>
      </c>
      <c r="C352" s="1419"/>
      <c r="D352" s="1450"/>
      <c r="E352" s="1686"/>
      <c r="F352" s="1532"/>
      <c r="G352" s="1466"/>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455"/>
      <c r="B353" s="1485" t="s">
        <v>1430</v>
      </c>
      <c r="C353" s="1419"/>
      <c r="D353" s="1450" t="s">
        <v>856</v>
      </c>
      <c r="E353" s="1686">
        <v>2</v>
      </c>
      <c r="F353" s="1528"/>
      <c r="G353" s="1319">
        <f>+F353*E353</f>
        <v>0</v>
      </c>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702"/>
      <c r="B354" s="1419"/>
      <c r="C354" s="701"/>
      <c r="D354" s="1441"/>
      <c r="E354" s="1690"/>
      <c r="F354" s="1532"/>
      <c r="G354" s="1466"/>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427" t="s">
        <v>43</v>
      </c>
      <c r="B355" s="1595" t="s">
        <v>1451</v>
      </c>
      <c r="C355" s="1419"/>
      <c r="D355" s="703"/>
      <c r="E355" s="1681"/>
      <c r="F355" s="1532"/>
      <c r="G355" s="1466"/>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427"/>
      <c r="B356" s="1455" t="s">
        <v>1450</v>
      </c>
      <c r="C356" s="1419"/>
      <c r="D356" s="703"/>
      <c r="E356" s="1690"/>
      <c r="F356" s="1532"/>
      <c r="G356" s="1466"/>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c r="A357" s="1427"/>
      <c r="B357" s="1455" t="s">
        <v>1449</v>
      </c>
      <c r="C357" s="1419"/>
      <c r="D357" s="703"/>
      <c r="E357" s="1690"/>
      <c r="F357" s="1532"/>
      <c r="G357" s="1466"/>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427"/>
      <c r="B358" s="1455" t="s">
        <v>1448</v>
      </c>
      <c r="C358" s="1419"/>
      <c r="D358" s="703"/>
      <c r="E358" s="1690"/>
      <c r="F358" s="1532"/>
      <c r="G358" s="1466"/>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427"/>
      <c r="B359" s="1455" t="s">
        <v>1447</v>
      </c>
      <c r="C359" s="1419"/>
      <c r="D359" s="703"/>
      <c r="E359" s="1690"/>
      <c r="F359" s="1532"/>
      <c r="G359" s="1466"/>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c r="A360" s="1427"/>
      <c r="B360" s="1455" t="s">
        <v>1446</v>
      </c>
      <c r="C360" s="1419"/>
      <c r="D360" s="703"/>
      <c r="E360" s="1690"/>
      <c r="F360" s="1532"/>
      <c r="G360" s="1466"/>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1427"/>
      <c r="B361" s="1455" t="s">
        <v>1430</v>
      </c>
      <c r="C361" s="1419"/>
      <c r="D361" s="1441" t="s">
        <v>856</v>
      </c>
      <c r="E361" s="1690">
        <v>2</v>
      </c>
      <c r="F361" s="1528"/>
      <c r="G361" s="1319">
        <f>+F361*E361</f>
        <v>0</v>
      </c>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27"/>
      <c r="B362" s="1455"/>
      <c r="C362" s="1419"/>
      <c r="D362" s="1441"/>
      <c r="E362" s="1690"/>
      <c r="F362" s="1531"/>
      <c r="G362" s="1448"/>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c r="A363" s="1427" t="s">
        <v>44</v>
      </c>
      <c r="B363" s="1697" t="s">
        <v>1442</v>
      </c>
      <c r="C363" s="1419"/>
      <c r="D363" s="1441"/>
      <c r="E363" s="1690"/>
      <c r="F363" s="1531"/>
      <c r="G363" s="1448"/>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427"/>
      <c r="B364" s="1697" t="s">
        <v>1444</v>
      </c>
      <c r="C364" s="1419"/>
      <c r="D364" s="1441"/>
      <c r="E364" s="1690"/>
      <c r="F364" s="1531"/>
      <c r="G364" s="1448"/>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ht="38.25">
      <c r="A365" s="1427"/>
      <c r="B365" s="1697" t="s">
        <v>1440</v>
      </c>
      <c r="C365" s="1419"/>
      <c r="D365" s="1441"/>
      <c r="E365" s="1690"/>
      <c r="F365" s="1531"/>
      <c r="G365" s="1448"/>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27"/>
      <c r="B366" s="1697" t="s">
        <v>1439</v>
      </c>
      <c r="C366" s="1419"/>
      <c r="D366" s="1441"/>
      <c r="E366" s="1690"/>
      <c r="F366" s="1531"/>
      <c r="G366" s="1448"/>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27"/>
      <c r="B367" s="1697" t="s">
        <v>1431</v>
      </c>
      <c r="C367" s="1419"/>
      <c r="D367" s="1441"/>
      <c r="E367" s="1690"/>
      <c r="F367" s="1531"/>
      <c r="G367" s="1448"/>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27"/>
      <c r="B368" s="1697" t="s">
        <v>1430</v>
      </c>
      <c r="C368" s="1419"/>
      <c r="D368" s="1441" t="s">
        <v>856</v>
      </c>
      <c r="E368" s="1690">
        <v>1</v>
      </c>
      <c r="F368" s="1528"/>
      <c r="G368" s="1319">
        <f>+F368*E368</f>
        <v>0</v>
      </c>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c r="A369" s="1427"/>
      <c r="B369" s="1455"/>
      <c r="C369" s="1419"/>
      <c r="D369" s="1441"/>
      <c r="E369" s="1690"/>
      <c r="F369" s="1531"/>
      <c r="G369" s="144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ht="25.5">
      <c r="A370" s="1427" t="s">
        <v>46</v>
      </c>
      <c r="B370" s="1430" t="s">
        <v>1434</v>
      </c>
      <c r="C370" s="1438"/>
      <c r="D370" s="1598"/>
      <c r="E370" s="1698"/>
      <c r="F370" s="1532"/>
      <c r="G370" s="1466"/>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ht="38.25">
      <c r="A371" s="1427"/>
      <c r="B371" s="1425" t="s">
        <v>1433</v>
      </c>
      <c r="C371" s="1438"/>
      <c r="D371" s="1598"/>
      <c r="E371" s="1698"/>
      <c r="F371" s="1532"/>
      <c r="G371" s="1466"/>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ht="25.5">
      <c r="A372" s="1427"/>
      <c r="B372" s="1600" t="s">
        <v>1432</v>
      </c>
      <c r="C372" s="1438"/>
      <c r="D372" s="1598"/>
      <c r="E372" s="1698"/>
      <c r="F372" s="1532"/>
      <c r="G372" s="1466"/>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c r="A373" s="1601"/>
      <c r="B373" s="1602" t="s">
        <v>1431</v>
      </c>
      <c r="C373" s="1438"/>
      <c r="D373" s="1598"/>
      <c r="E373" s="1698"/>
      <c r="F373" s="1532"/>
      <c r="G373" s="1466"/>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601"/>
      <c r="B374" s="1602" t="s">
        <v>1430</v>
      </c>
      <c r="C374" s="1438"/>
      <c r="D374" s="1598"/>
      <c r="E374" s="1698"/>
      <c r="F374" s="1532"/>
      <c r="G374" s="1466"/>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55"/>
      <c r="B375" s="1602" t="s">
        <v>1430</v>
      </c>
      <c r="C375" s="1591"/>
      <c r="D375" s="1596" t="s">
        <v>856</v>
      </c>
      <c r="E375" s="1699">
        <v>1</v>
      </c>
      <c r="F375" s="1528"/>
      <c r="G375" s="1319">
        <f>+F375*E375</f>
        <v>0</v>
      </c>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c r="A376" s="1455"/>
      <c r="B376" s="1602"/>
      <c r="C376" s="1591"/>
      <c r="D376" s="1596"/>
      <c r="E376" s="1699"/>
      <c r="F376" s="1531"/>
      <c r="G376" s="1448"/>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ht="76.5">
      <c r="A377" s="1439" t="s">
        <v>11</v>
      </c>
      <c r="B377" s="1428" t="s">
        <v>2172</v>
      </c>
      <c r="C377" s="1475"/>
      <c r="D377" s="1441"/>
      <c r="E377" s="1476"/>
      <c r="F377" s="1531"/>
      <c r="G377" s="1448"/>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ht="63.75">
      <c r="A378" s="1439"/>
      <c r="B378" s="1428" t="s">
        <v>2173</v>
      </c>
      <c r="C378" s="1475"/>
      <c r="D378" s="1441"/>
      <c r="E378" s="1476"/>
      <c r="F378" s="1531"/>
      <c r="G378" s="1448"/>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ht="25.5">
      <c r="A379" s="1439"/>
      <c r="B379" s="1428" t="s">
        <v>2174</v>
      </c>
      <c r="C379" s="1475"/>
      <c r="D379" s="1723" t="s">
        <v>61</v>
      </c>
      <c r="E379" s="1476">
        <v>45</v>
      </c>
      <c r="F379" s="1528"/>
      <c r="G379" s="1319">
        <f>E379*F379</f>
        <v>0</v>
      </c>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439"/>
      <c r="B380" s="1428"/>
      <c r="C380" s="1475"/>
      <c r="D380" s="1723"/>
      <c r="E380" s="1476"/>
      <c r="F380" s="1531"/>
      <c r="G380" s="1448"/>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ht="25.5">
      <c r="A381" s="1439" t="s">
        <v>33</v>
      </c>
      <c r="B381" s="1428" t="s">
        <v>2175</v>
      </c>
      <c r="C381" s="1475"/>
      <c r="D381" s="1723" t="s">
        <v>62</v>
      </c>
      <c r="E381" s="1476">
        <v>2</v>
      </c>
      <c r="F381" s="1528"/>
      <c r="G381" s="1319">
        <f>E381*F381</f>
        <v>0</v>
      </c>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c r="B382" s="1428"/>
      <c r="C382" s="1475"/>
      <c r="D382" s="1723"/>
      <c r="E382" s="1476"/>
      <c r="F382" s="1531"/>
      <c r="G382" s="1448"/>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ht="38.25">
      <c r="A383" s="1439" t="s">
        <v>14</v>
      </c>
      <c r="B383" s="1428" t="s">
        <v>2176</v>
      </c>
      <c r="C383" s="1475"/>
      <c r="D383" s="1723" t="s">
        <v>62</v>
      </c>
      <c r="E383" s="1476">
        <v>2</v>
      </c>
      <c r="F383" s="1528"/>
      <c r="G383" s="1319">
        <f>E383*F383</f>
        <v>0</v>
      </c>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39"/>
      <c r="B384" s="1428"/>
      <c r="C384" s="1475"/>
      <c r="D384" s="1723"/>
      <c r="E384" s="1476"/>
      <c r="F384" s="1531"/>
      <c r="G384" s="144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ht="38.25">
      <c r="A385" s="1439" t="s">
        <v>15</v>
      </c>
      <c r="B385" s="1428" t="s">
        <v>2177</v>
      </c>
      <c r="C385" s="1475"/>
      <c r="D385" s="1723" t="s">
        <v>856</v>
      </c>
      <c r="E385" s="1476">
        <v>1</v>
      </c>
      <c r="F385" s="1528"/>
      <c r="G385" s="1319">
        <f>E385*F385</f>
        <v>0</v>
      </c>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c r="A386" s="1439"/>
      <c r="B386" s="1428"/>
      <c r="C386" s="1475"/>
      <c r="D386" s="1723"/>
      <c r="E386" s="1476"/>
      <c r="F386" s="1531"/>
      <c r="G386" s="1448"/>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ht="51">
      <c r="A387" s="1439" t="s">
        <v>18</v>
      </c>
      <c r="B387" s="1428" t="s">
        <v>2178</v>
      </c>
      <c r="C387" s="1475"/>
      <c r="D387" s="1723" t="s">
        <v>61</v>
      </c>
      <c r="E387" s="1476">
        <v>1</v>
      </c>
      <c r="F387" s="1528"/>
      <c r="G387" s="1319">
        <f>E387*F387</f>
        <v>0</v>
      </c>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39"/>
      <c r="B388" s="1428"/>
      <c r="C388" s="1475"/>
      <c r="D388" s="1723"/>
      <c r="E388" s="1476"/>
      <c r="F388" s="1531"/>
      <c r="G388" s="1448"/>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ht="63.75">
      <c r="A389" s="1439" t="s">
        <v>41</v>
      </c>
      <c r="B389" s="1428" t="s">
        <v>2179</v>
      </c>
      <c r="C389" s="1475"/>
      <c r="D389" s="1723"/>
      <c r="E389" s="1476"/>
      <c r="F389" s="1531"/>
      <c r="G389" s="1448"/>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c r="A390" s="1439"/>
      <c r="B390" s="1428" t="s">
        <v>2180</v>
      </c>
      <c r="C390" s="1475"/>
      <c r="D390" s="1723" t="s">
        <v>62</v>
      </c>
      <c r="E390" s="1476">
        <v>1</v>
      </c>
      <c r="F390" s="1528"/>
      <c r="G390" s="1319">
        <f>E390*F390</f>
        <v>0</v>
      </c>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28"/>
      <c r="C391" s="1475"/>
      <c r="D391" s="1723"/>
      <c r="E391" s="1476"/>
      <c r="F391" s="1531"/>
      <c r="G391" s="144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ht="21" customHeight="1">
      <c r="A392" s="1439" t="s">
        <v>43</v>
      </c>
      <c r="B392" s="1724" t="s">
        <v>2181</v>
      </c>
      <c r="C392" s="1725"/>
      <c r="D392" s="1726" t="s">
        <v>856</v>
      </c>
      <c r="E392" s="1727">
        <v>1</v>
      </c>
      <c r="F392" s="1728"/>
      <c r="G392" s="1319">
        <f>E392*F392</f>
        <v>0</v>
      </c>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700"/>
      <c r="B393" s="1701"/>
      <c r="C393" s="1702"/>
      <c r="D393" s="1703"/>
      <c r="E393" s="1704"/>
      <c r="F393" s="1533"/>
      <c r="G393" s="147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c r="A394" s="1421"/>
      <c r="B394" s="1609" t="s">
        <v>1429</v>
      </c>
      <c r="C394" s="1419"/>
      <c r="D394" s="703"/>
      <c r="E394" s="1681"/>
      <c r="F394" s="1532"/>
      <c r="G394" s="1319">
        <f>SUM(G330:G393)</f>
        <v>0</v>
      </c>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c r="A395" s="1304"/>
      <c r="B395" s="1305"/>
      <c r="C395" s="640"/>
      <c r="D395" s="1245"/>
      <c r="E395" s="1631"/>
      <c r="F395" s="1515"/>
      <c r="G395" s="205"/>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066"/>
      <c r="B396" s="1067"/>
      <c r="C396" s="1067"/>
      <c r="D396" s="1068"/>
      <c r="E396" s="1623"/>
      <c r="F396" s="1515"/>
      <c r="G396" s="105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c r="A397" s="1066"/>
      <c r="B397" s="1067"/>
      <c r="C397" s="1067"/>
      <c r="D397" s="1068"/>
      <c r="E397" s="1623"/>
      <c r="F397" s="1515"/>
      <c r="G397" s="1058"/>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c r="A398" s="1510"/>
      <c r="B398" s="1511" t="s">
        <v>854</v>
      </c>
      <c r="F398" s="1536"/>
    </row>
    <row r="399" spans="1:252" ht="25.5">
      <c r="A399" s="1513" t="s">
        <v>851</v>
      </c>
      <c r="B399" s="1514" t="s">
        <v>853</v>
      </c>
      <c r="F399" s="1536"/>
    </row>
    <row r="400" spans="1:252" ht="38.25">
      <c r="A400" s="1513" t="s">
        <v>851</v>
      </c>
      <c r="B400" s="1514" t="s">
        <v>852</v>
      </c>
      <c r="D400" s="1059"/>
      <c r="E400" s="1711"/>
      <c r="F400" s="1612"/>
    </row>
    <row r="401" spans="1:6" ht="25.5">
      <c r="A401" s="1513" t="s">
        <v>851</v>
      </c>
      <c r="B401" s="1514" t="s">
        <v>850</v>
      </c>
      <c r="D401" s="1059"/>
      <c r="E401" s="1711"/>
      <c r="F401" s="1612"/>
    </row>
    <row r="402" spans="1:6">
      <c r="F402" s="1536"/>
    </row>
  </sheetData>
  <sheetProtection password="E8D1" sheet="1" objects="1" scenarios="1" formatCells="0" formatColumns="0" formatRows="0"/>
  <protectedRanges>
    <protectedRange sqref="E211:E212" name="Obseg5_11_1"/>
    <protectedRange sqref="G232:G234" name="Obseg5_5_1_1_2_1_2"/>
  </protectedRanges>
  <pageMargins left="0.82291666666666663" right="0.32291666666666669" top="0.39370078740157483" bottom="0.98425196850393704" header="0.51181102362204722" footer="0.59055118110236227"/>
  <pageSetup paperSize="257" firstPageNumber="23" orientation="portrait" useFirstPageNumber="1" r:id="rId1"/>
  <headerFooter alignWithMargins="0">
    <oddFooter>&amp;L     
         &amp;"Arial Narrow,Navadno"&amp;8projektantski popis s predizmerami&amp;C&amp;8&amp;A &amp;R&amp;8&amp;P/&amp;N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IJ242"/>
  <sheetViews>
    <sheetView view="pageBreakPreview" zoomScaleNormal="100" zoomScaleSheetLayoutView="100" workbookViewId="0">
      <selection activeCell="E36" sqref="E36"/>
    </sheetView>
  </sheetViews>
  <sheetFormatPr defaultColWidth="9.140625" defaultRowHeight="12.75"/>
  <cols>
    <col min="1" max="1" width="4.7109375" style="85" customWidth="1"/>
    <col min="2" max="2" width="4.7109375" style="251" customWidth="1"/>
    <col min="3" max="3" width="45.7109375" style="111" customWidth="1"/>
    <col min="4" max="4" width="5.7109375" style="112" customWidth="1"/>
    <col min="5" max="5" width="12.7109375" style="1731" customWidth="1"/>
    <col min="6" max="6" width="8.7109375" style="80" customWidth="1"/>
    <col min="7" max="7" width="12.7109375" style="80" customWidth="1"/>
    <col min="8" max="16384" width="9.140625" style="85"/>
  </cols>
  <sheetData>
    <row r="2" spans="1:244" ht="18.75" thickBot="1">
      <c r="A2" s="102" t="s">
        <v>231</v>
      </c>
      <c r="B2" s="266" t="s">
        <v>562</v>
      </c>
      <c r="C2" s="92"/>
      <c r="D2" s="101"/>
      <c r="E2" s="1729"/>
      <c r="F2" s="101"/>
      <c r="G2" s="1730"/>
    </row>
    <row r="5" spans="1:244">
      <c r="B5" s="122" t="s">
        <v>231</v>
      </c>
      <c r="C5" s="117" t="s">
        <v>2015</v>
      </c>
    </row>
    <row r="7" spans="1:244">
      <c r="B7" s="272"/>
      <c r="C7" s="120" t="s">
        <v>2008</v>
      </c>
      <c r="D7" s="440">
        <v>0.14000000000000001</v>
      </c>
      <c r="E7" s="878"/>
      <c r="F7" s="86"/>
      <c r="G7" s="919">
        <f>G27*D7</f>
        <v>0</v>
      </c>
    </row>
    <row r="8" spans="1:244">
      <c r="B8" s="272"/>
      <c r="C8" s="120" t="s">
        <v>2016</v>
      </c>
      <c r="D8" s="440">
        <v>0.34</v>
      </c>
      <c r="E8" s="878"/>
      <c r="F8" s="86"/>
      <c r="G8" s="919">
        <f>G27*D8</f>
        <v>0</v>
      </c>
    </row>
    <row r="9" spans="1:244">
      <c r="B9" s="272"/>
      <c r="C9" s="120" t="s">
        <v>2017</v>
      </c>
      <c r="D9" s="440">
        <v>0.37</v>
      </c>
      <c r="E9" s="878"/>
      <c r="F9" s="86"/>
      <c r="G9" s="919">
        <f>G27*D9</f>
        <v>0</v>
      </c>
    </row>
    <row r="10" spans="1:244">
      <c r="B10" s="441"/>
      <c r="C10" s="442" t="s">
        <v>2187</v>
      </c>
      <c r="D10" s="443">
        <v>0.15</v>
      </c>
      <c r="E10" s="879"/>
      <c r="F10" s="444"/>
      <c r="G10" s="919">
        <f>G27*D10</f>
        <v>0</v>
      </c>
    </row>
    <row r="11" spans="1:244">
      <c r="B11" s="272"/>
      <c r="C11" s="120"/>
      <c r="D11" s="440"/>
      <c r="E11" s="878"/>
      <c r="F11" s="86"/>
      <c r="G11" s="919">
        <f>SUM(G7:G10)</f>
        <v>0</v>
      </c>
    </row>
    <row r="14" spans="1:244" ht="18.75" thickBot="1">
      <c r="A14" s="102" t="s">
        <v>231</v>
      </c>
      <c r="B14" s="266" t="s">
        <v>562</v>
      </c>
      <c r="C14" s="92"/>
      <c r="D14" s="101"/>
      <c r="E14" s="1729"/>
      <c r="F14" s="101"/>
      <c r="G14" s="1730"/>
    </row>
    <row r="16" spans="1:244" s="97" customFormat="1">
      <c r="B16" s="122" t="s">
        <v>231</v>
      </c>
      <c r="C16" s="117" t="s">
        <v>444</v>
      </c>
      <c r="D16" s="98"/>
      <c r="E16" s="1732"/>
      <c r="F16" s="67"/>
      <c r="G16" s="1733"/>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1227"/>
      <c r="AM16" s="1227"/>
      <c r="AN16" s="1227"/>
      <c r="AO16" s="1227"/>
      <c r="AP16" s="1227"/>
      <c r="AQ16" s="1227"/>
      <c r="AR16" s="1227"/>
      <c r="AS16" s="1227"/>
      <c r="AT16" s="1227"/>
      <c r="AU16" s="1227"/>
      <c r="AV16" s="1227"/>
      <c r="AW16" s="1227"/>
      <c r="AX16" s="1227"/>
      <c r="AY16" s="1227"/>
      <c r="AZ16" s="1227"/>
      <c r="BA16" s="1227"/>
      <c r="BB16" s="1227"/>
      <c r="BC16" s="1227"/>
      <c r="BD16" s="1227"/>
      <c r="BE16" s="1227"/>
      <c r="BF16" s="1227"/>
      <c r="BG16" s="1227"/>
      <c r="BH16" s="1227"/>
      <c r="BI16" s="1227"/>
      <c r="BJ16" s="1227"/>
      <c r="BK16" s="1227"/>
      <c r="BL16" s="1227"/>
      <c r="BM16" s="1227"/>
      <c r="BN16" s="1227"/>
      <c r="BO16" s="1227"/>
      <c r="BP16" s="1227"/>
      <c r="BQ16" s="1227"/>
      <c r="BR16" s="1227"/>
      <c r="BS16" s="1227"/>
      <c r="BT16" s="1227"/>
      <c r="BU16" s="1227"/>
      <c r="BV16" s="1227"/>
      <c r="BW16" s="1227"/>
      <c r="BX16" s="1227"/>
      <c r="BY16" s="1227"/>
      <c r="BZ16" s="1227"/>
      <c r="CA16" s="1227"/>
      <c r="CB16" s="1227"/>
      <c r="CC16" s="1227"/>
      <c r="CD16" s="1227"/>
      <c r="CE16" s="1227"/>
      <c r="CF16" s="1227"/>
      <c r="CG16" s="1227"/>
      <c r="CH16" s="1227"/>
      <c r="CI16" s="1227"/>
      <c r="CJ16" s="1227"/>
      <c r="CK16" s="1227"/>
      <c r="CL16" s="1227"/>
      <c r="CM16" s="1227"/>
      <c r="CN16" s="1227"/>
      <c r="CO16" s="1227"/>
      <c r="CP16" s="1227"/>
      <c r="CQ16" s="1227"/>
      <c r="CR16" s="1227"/>
      <c r="CS16" s="1227"/>
      <c r="CT16" s="1227"/>
      <c r="CU16" s="1227"/>
      <c r="CV16" s="1227"/>
      <c r="CW16" s="1227"/>
      <c r="CX16" s="1227"/>
      <c r="CY16" s="1227"/>
      <c r="CZ16" s="1227"/>
      <c r="DA16" s="1227"/>
      <c r="DB16" s="1227"/>
      <c r="DC16" s="1227"/>
      <c r="DD16" s="1227"/>
      <c r="DE16" s="1227"/>
      <c r="DF16" s="1227"/>
      <c r="DG16" s="1227"/>
      <c r="DH16" s="1227"/>
      <c r="DI16" s="1227"/>
      <c r="DJ16" s="1227"/>
      <c r="DK16" s="1227"/>
      <c r="DL16" s="1227"/>
      <c r="DM16" s="1227"/>
      <c r="DN16" s="1227"/>
      <c r="DO16" s="1227"/>
      <c r="DP16" s="1227"/>
      <c r="DQ16" s="1227"/>
      <c r="DR16" s="1227"/>
      <c r="DS16" s="1227"/>
      <c r="DT16" s="1227"/>
      <c r="DU16" s="1227"/>
      <c r="DV16" s="1227"/>
      <c r="DW16" s="1227"/>
      <c r="DX16" s="1227"/>
      <c r="DY16" s="1227"/>
      <c r="DZ16" s="1227"/>
      <c r="EA16" s="1227"/>
      <c r="EB16" s="1227"/>
      <c r="EC16" s="1227"/>
      <c r="ED16" s="1227"/>
      <c r="EE16" s="1227"/>
      <c r="EF16" s="1227"/>
      <c r="EG16" s="1227"/>
      <c r="EH16" s="1227"/>
      <c r="EI16" s="1227"/>
      <c r="EJ16" s="1227"/>
      <c r="EK16" s="1227"/>
      <c r="EL16" s="1227"/>
      <c r="EM16" s="1227"/>
      <c r="EN16" s="1227"/>
      <c r="EO16" s="1227"/>
      <c r="EP16" s="1227"/>
      <c r="EQ16" s="1227"/>
      <c r="ER16" s="1227"/>
      <c r="ES16" s="1227"/>
      <c r="ET16" s="1227"/>
      <c r="EU16" s="1227"/>
      <c r="EV16" s="1227"/>
      <c r="EW16" s="1227"/>
      <c r="EX16" s="1227"/>
      <c r="EY16" s="1227"/>
      <c r="EZ16" s="1227"/>
      <c r="FA16" s="1227"/>
      <c r="FB16" s="1227"/>
      <c r="FC16" s="1227"/>
      <c r="FD16" s="1227"/>
      <c r="FE16" s="1227"/>
      <c r="FF16" s="1227"/>
      <c r="FG16" s="1227"/>
      <c r="FH16" s="1227"/>
      <c r="FI16" s="1227"/>
      <c r="FJ16" s="1227"/>
      <c r="FK16" s="1227"/>
      <c r="FL16" s="1227"/>
      <c r="FM16" s="1227"/>
      <c r="FN16" s="1227"/>
      <c r="FO16" s="1227"/>
      <c r="FP16" s="1227"/>
      <c r="FQ16" s="1227"/>
      <c r="FR16" s="1227"/>
      <c r="FS16" s="1227"/>
      <c r="FT16" s="1227"/>
      <c r="FU16" s="1227"/>
      <c r="FV16" s="1227"/>
      <c r="FW16" s="1227"/>
      <c r="FX16" s="1227"/>
      <c r="FY16" s="1227"/>
      <c r="FZ16" s="1227"/>
      <c r="GA16" s="1227"/>
      <c r="GB16" s="1227"/>
      <c r="GC16" s="1227"/>
      <c r="GD16" s="1227"/>
      <c r="GE16" s="1227"/>
      <c r="GF16" s="1227"/>
      <c r="GG16" s="1227"/>
      <c r="GH16" s="1227"/>
      <c r="GI16" s="1227"/>
      <c r="GJ16" s="1227"/>
      <c r="GK16" s="1227"/>
      <c r="GL16" s="1227"/>
      <c r="GM16" s="1227"/>
      <c r="GN16" s="1227"/>
      <c r="GO16" s="1227"/>
      <c r="GP16" s="1227"/>
      <c r="GQ16" s="1227"/>
      <c r="GR16" s="1227"/>
      <c r="GS16" s="1227"/>
      <c r="GT16" s="1227"/>
      <c r="GU16" s="1227"/>
      <c r="GV16" s="1227"/>
      <c r="GW16" s="1227"/>
      <c r="GX16" s="1227"/>
      <c r="GY16" s="1227"/>
      <c r="GZ16" s="1227"/>
      <c r="HA16" s="1227"/>
      <c r="HB16" s="1227"/>
      <c r="HC16" s="1227"/>
      <c r="HD16" s="1227"/>
      <c r="HE16" s="1227"/>
      <c r="HF16" s="1227"/>
      <c r="HG16" s="1227"/>
      <c r="HH16" s="1227"/>
      <c r="HI16" s="1227"/>
      <c r="HJ16" s="1227"/>
      <c r="HK16" s="1227"/>
      <c r="HL16" s="1227"/>
      <c r="HM16" s="1227"/>
      <c r="HN16" s="1227"/>
      <c r="HO16" s="1227"/>
      <c r="HP16" s="1227"/>
      <c r="HQ16" s="1227"/>
      <c r="HR16" s="1227"/>
      <c r="HS16" s="1227"/>
      <c r="HT16" s="1227"/>
      <c r="HU16" s="1227"/>
      <c r="HV16" s="1227"/>
      <c r="HW16" s="1227"/>
      <c r="HX16" s="1227"/>
      <c r="HY16" s="1227"/>
      <c r="HZ16" s="1227"/>
      <c r="IA16" s="1227"/>
      <c r="IB16" s="1227"/>
      <c r="IC16" s="1227"/>
      <c r="ID16" s="1227"/>
      <c r="IE16" s="1227"/>
      <c r="IF16" s="1227"/>
      <c r="IG16" s="1227"/>
      <c r="IH16" s="1227"/>
      <c r="II16" s="1227"/>
      <c r="IJ16" s="1227"/>
    </row>
    <row r="17" spans="1:242">
      <c r="B17" s="272"/>
      <c r="C17" s="120"/>
    </row>
    <row r="18" spans="1:242">
      <c r="B18" s="253" t="str">
        <f>B34</f>
        <v>1.00</v>
      </c>
      <c r="C18" s="81" t="str">
        <f>C34</f>
        <v>PREDDELA</v>
      </c>
      <c r="G18" s="919">
        <f>G67</f>
        <v>0</v>
      </c>
    </row>
    <row r="19" spans="1:242">
      <c r="B19" s="253" t="str">
        <f>B69</f>
        <v xml:space="preserve"> 2.00</v>
      </c>
      <c r="C19" s="81" t="str">
        <f>C69</f>
        <v xml:space="preserve">ZEMELJSKA DELA </v>
      </c>
      <c r="G19" s="919">
        <f>G100</f>
        <v>0</v>
      </c>
    </row>
    <row r="20" spans="1:242">
      <c r="B20" s="253" t="str">
        <f>B102</f>
        <v xml:space="preserve"> 3.00</v>
      </c>
      <c r="C20" s="81" t="str">
        <f>C102</f>
        <v>VOZIŠČNE KONSTRUKCIJE</v>
      </c>
      <c r="G20" s="919">
        <f>G139</f>
        <v>0</v>
      </c>
    </row>
    <row r="21" spans="1:242">
      <c r="B21" s="253" t="str">
        <f>B141</f>
        <v xml:space="preserve"> 4.00</v>
      </c>
      <c r="C21" s="81" t="str">
        <f>C141</f>
        <v>ODVODNJAVANJE</v>
      </c>
      <c r="G21" s="919">
        <f>G158</f>
        <v>0</v>
      </c>
    </row>
    <row r="22" spans="1:242">
      <c r="B22" s="253" t="str">
        <f>B160</f>
        <v xml:space="preserve"> 5.00</v>
      </c>
      <c r="C22" s="81" t="str">
        <f>C160</f>
        <v>KANALIZACIJA</v>
      </c>
      <c r="G22" s="919">
        <f>G173</f>
        <v>0</v>
      </c>
    </row>
    <row r="23" spans="1:242">
      <c r="B23" s="253" t="str">
        <f>B175</f>
        <v>6.00</v>
      </c>
      <c r="C23" s="81" t="str">
        <f>C175</f>
        <v>OPREMA</v>
      </c>
      <c r="G23" s="919">
        <f>G187</f>
        <v>0</v>
      </c>
    </row>
    <row r="24" spans="1:242">
      <c r="B24" s="253" t="str">
        <f>B189</f>
        <v>7.00</v>
      </c>
      <c r="C24" s="81" t="str">
        <f>C189</f>
        <v>TUJE STORITVE</v>
      </c>
      <c r="G24" s="919">
        <f>G204</f>
        <v>0</v>
      </c>
    </row>
    <row r="25" spans="1:242">
      <c r="B25" s="253" t="str">
        <f>B206</f>
        <v>8.00</v>
      </c>
      <c r="C25" s="81" t="str">
        <f>C206</f>
        <v>ZAKLJUČNA DELA</v>
      </c>
      <c r="G25" s="919">
        <f>G210</f>
        <v>0</v>
      </c>
    </row>
    <row r="26" spans="1:242">
      <c r="B26" s="253"/>
      <c r="C26" s="81"/>
    </row>
    <row r="27" spans="1:242" s="99" customFormat="1" ht="13.5" thickBot="1">
      <c r="B27" s="267"/>
      <c r="C27" s="87" t="s">
        <v>438</v>
      </c>
      <c r="D27" s="11"/>
      <c r="E27" s="1734"/>
      <c r="F27" s="12"/>
      <c r="G27" s="939">
        <f>SUM(G17:G26)</f>
        <v>0</v>
      </c>
      <c r="H27" s="1098"/>
      <c r="I27" s="1098"/>
      <c r="J27" s="1098"/>
      <c r="K27" s="1098"/>
      <c r="L27" s="1098"/>
      <c r="M27" s="1098"/>
      <c r="N27" s="1098"/>
      <c r="O27" s="1098"/>
      <c r="P27" s="1098"/>
      <c r="Q27" s="1098"/>
      <c r="R27" s="1098"/>
      <c r="S27" s="1098"/>
      <c r="T27" s="1098"/>
      <c r="U27" s="1098"/>
      <c r="V27" s="1098"/>
      <c r="W27" s="1098"/>
      <c r="X27" s="1098"/>
      <c r="Y27" s="1098"/>
      <c r="Z27" s="1098"/>
      <c r="AA27" s="1098"/>
      <c r="AB27" s="1098"/>
      <c r="AC27" s="1098"/>
      <c r="AD27" s="1098"/>
      <c r="AE27" s="1098"/>
      <c r="AF27" s="1098"/>
      <c r="AG27" s="1098"/>
      <c r="AH27" s="1098"/>
      <c r="AI27" s="1098"/>
      <c r="AJ27" s="1098"/>
      <c r="AK27" s="1098"/>
      <c r="AL27" s="1098"/>
      <c r="AM27" s="1098"/>
      <c r="AN27" s="1098"/>
      <c r="AO27" s="1098"/>
      <c r="AP27" s="1098"/>
      <c r="AQ27" s="1098"/>
      <c r="AR27" s="1098"/>
      <c r="AS27" s="1098"/>
      <c r="AT27" s="1098"/>
      <c r="AU27" s="1098"/>
      <c r="AV27" s="1098"/>
      <c r="AW27" s="1098"/>
      <c r="AX27" s="1098"/>
      <c r="AY27" s="1098"/>
      <c r="AZ27" s="1098"/>
      <c r="BA27" s="1098"/>
      <c r="BB27" s="1098"/>
      <c r="BC27" s="1098"/>
      <c r="BD27" s="1098"/>
      <c r="BE27" s="1098"/>
      <c r="BF27" s="1098"/>
      <c r="BG27" s="1098"/>
      <c r="BH27" s="1098"/>
      <c r="BI27" s="1098"/>
      <c r="BJ27" s="1098"/>
      <c r="BK27" s="1098"/>
      <c r="BL27" s="1098"/>
      <c r="BM27" s="1098"/>
      <c r="BN27" s="1098"/>
      <c r="BO27" s="1098"/>
      <c r="BP27" s="1098"/>
      <c r="BQ27" s="1098"/>
      <c r="BR27" s="1098"/>
      <c r="BS27" s="1098"/>
      <c r="BT27" s="1098"/>
      <c r="BU27" s="1098"/>
      <c r="BV27" s="1098"/>
      <c r="BW27" s="1098"/>
      <c r="BX27" s="1098"/>
      <c r="BY27" s="1098"/>
      <c r="BZ27" s="1098"/>
      <c r="CA27" s="1098"/>
      <c r="CB27" s="1098"/>
      <c r="CC27" s="1098"/>
      <c r="CD27" s="1098"/>
      <c r="CE27" s="1098"/>
      <c r="CF27" s="1098"/>
      <c r="CG27" s="1098"/>
      <c r="CH27" s="1098"/>
      <c r="CI27" s="1098"/>
      <c r="CJ27" s="1098"/>
      <c r="CK27" s="1098"/>
      <c r="CL27" s="1098"/>
      <c r="CM27" s="1098"/>
      <c r="CN27" s="1098"/>
      <c r="CO27" s="1098"/>
      <c r="CP27" s="1098"/>
      <c r="CQ27" s="1098"/>
      <c r="CR27" s="1098"/>
      <c r="CS27" s="1098"/>
      <c r="CT27" s="1098"/>
      <c r="CU27" s="1098"/>
      <c r="CV27" s="1098"/>
      <c r="CW27" s="1098"/>
      <c r="CX27" s="1098"/>
      <c r="CY27" s="1098"/>
      <c r="CZ27" s="1098"/>
      <c r="DA27" s="1098"/>
      <c r="DB27" s="1098"/>
      <c r="DC27" s="1098"/>
      <c r="DD27" s="1098"/>
      <c r="DE27" s="1098"/>
      <c r="DF27" s="1098"/>
      <c r="DG27" s="1098"/>
      <c r="DH27" s="1098"/>
      <c r="DI27" s="1098"/>
      <c r="DJ27" s="1098"/>
      <c r="DK27" s="1098"/>
      <c r="DL27" s="1098"/>
      <c r="DM27" s="1098"/>
      <c r="DN27" s="1098"/>
      <c r="DO27" s="1098"/>
      <c r="DP27" s="1098"/>
      <c r="DQ27" s="1098"/>
      <c r="DR27" s="1098"/>
      <c r="DS27" s="1098"/>
      <c r="DT27" s="1098"/>
      <c r="DU27" s="1098"/>
      <c r="DV27" s="1098"/>
      <c r="DW27" s="1098"/>
      <c r="DX27" s="1098"/>
      <c r="DY27" s="1098"/>
      <c r="DZ27" s="1098"/>
      <c r="EA27" s="1098"/>
      <c r="EB27" s="1098"/>
      <c r="EC27" s="1098"/>
      <c r="ED27" s="1098"/>
      <c r="EE27" s="1098"/>
      <c r="EF27" s="1098"/>
      <c r="EG27" s="1098"/>
      <c r="EH27" s="1098"/>
      <c r="EI27" s="1098"/>
      <c r="EJ27" s="1098"/>
      <c r="EK27" s="1098"/>
      <c r="EL27" s="1098"/>
      <c r="EM27" s="1098"/>
      <c r="EN27" s="1098"/>
      <c r="EO27" s="1098"/>
      <c r="EP27" s="1098"/>
      <c r="EQ27" s="1098"/>
      <c r="ER27" s="1098"/>
      <c r="ES27" s="1098"/>
      <c r="ET27" s="1098"/>
      <c r="EU27" s="1098"/>
      <c r="EV27" s="1098"/>
      <c r="EW27" s="1098"/>
      <c r="EX27" s="1098"/>
      <c r="EY27" s="1098"/>
      <c r="EZ27" s="1098"/>
      <c r="FA27" s="1098"/>
      <c r="FB27" s="1098"/>
      <c r="FC27" s="1098"/>
      <c r="FD27" s="1098"/>
      <c r="FE27" s="1098"/>
      <c r="FF27" s="1098"/>
      <c r="FG27" s="1098"/>
      <c r="FH27" s="1098"/>
      <c r="FI27" s="1098"/>
      <c r="FJ27" s="1098"/>
      <c r="FK27" s="1098"/>
      <c r="FL27" s="1098"/>
      <c r="FM27" s="1098"/>
      <c r="FN27" s="1098"/>
      <c r="FO27" s="1098"/>
      <c r="FP27" s="1098"/>
      <c r="FQ27" s="1098"/>
      <c r="FR27" s="1098"/>
      <c r="FS27" s="1098"/>
      <c r="FT27" s="1098"/>
      <c r="FU27" s="1098"/>
      <c r="FV27" s="1098"/>
      <c r="FW27" s="1098"/>
      <c r="FX27" s="1098"/>
      <c r="FY27" s="1098"/>
      <c r="FZ27" s="1098"/>
      <c r="GA27" s="1098"/>
      <c r="GB27" s="1098"/>
      <c r="GC27" s="1098"/>
      <c r="GD27" s="1098"/>
      <c r="GE27" s="1098"/>
      <c r="GF27" s="1098"/>
      <c r="GG27" s="1098"/>
      <c r="GH27" s="1098"/>
      <c r="GI27" s="1098"/>
      <c r="GJ27" s="1098"/>
      <c r="GK27" s="1098"/>
      <c r="GL27" s="1098"/>
      <c r="GM27" s="1098"/>
      <c r="GN27" s="1098"/>
      <c r="GO27" s="1098"/>
      <c r="GP27" s="1098"/>
      <c r="GQ27" s="1098"/>
      <c r="GR27" s="1098"/>
      <c r="GS27" s="1098"/>
      <c r="GT27" s="1098"/>
      <c r="GU27" s="1098"/>
      <c r="GV27" s="1098"/>
      <c r="GW27" s="1098"/>
      <c r="GX27" s="1098"/>
      <c r="GY27" s="1098"/>
      <c r="GZ27" s="1098"/>
      <c r="HA27" s="1098"/>
      <c r="HB27" s="1098"/>
      <c r="HC27" s="1098"/>
      <c r="HD27" s="1098"/>
      <c r="HE27" s="1098"/>
      <c r="HF27" s="1098"/>
      <c r="HG27" s="1098"/>
      <c r="HH27" s="1098"/>
      <c r="HI27" s="1098"/>
      <c r="HJ27" s="1098"/>
      <c r="HK27" s="1098"/>
      <c r="HL27" s="1098"/>
      <c r="HM27" s="1098"/>
      <c r="HN27" s="1098"/>
      <c r="HO27" s="1098"/>
      <c r="HP27" s="1098"/>
      <c r="HQ27" s="1098"/>
      <c r="HR27" s="1098"/>
      <c r="HS27" s="1098"/>
      <c r="HT27" s="1098"/>
      <c r="HU27" s="1098"/>
      <c r="HV27" s="1098"/>
      <c r="HW27" s="1098"/>
      <c r="HX27" s="1098"/>
      <c r="HY27" s="1098"/>
      <c r="HZ27" s="1098"/>
      <c r="IA27" s="1098"/>
      <c r="IB27" s="1098"/>
      <c r="IC27" s="1098"/>
      <c r="ID27" s="1098"/>
      <c r="IE27" s="1098"/>
      <c r="IF27" s="1098"/>
      <c r="IG27" s="1098"/>
      <c r="IH27" s="1098"/>
    </row>
    <row r="28" spans="1:242" ht="13.5" thickTop="1">
      <c r="B28" s="272"/>
      <c r="C28" s="120"/>
      <c r="D28" s="82"/>
      <c r="E28" s="878"/>
      <c r="F28" s="86"/>
      <c r="G28" s="86"/>
    </row>
    <row r="29" spans="1:242" ht="38.25">
      <c r="B29" s="271"/>
      <c r="C29" s="71" t="s">
        <v>5</v>
      </c>
      <c r="D29" s="66"/>
      <c r="E29" s="1735" t="s">
        <v>7</v>
      </c>
      <c r="F29" s="1735" t="s">
        <v>569</v>
      </c>
      <c r="G29" s="1735" t="s">
        <v>675</v>
      </c>
    </row>
    <row r="30" spans="1:242">
      <c r="B30" s="272"/>
      <c r="C30" s="120"/>
      <c r="D30" s="82"/>
      <c r="E30" s="878"/>
      <c r="F30" s="86"/>
      <c r="G30" s="86"/>
    </row>
    <row r="31" spans="1:242">
      <c r="C31" s="120"/>
    </row>
    <row r="32" spans="1:242">
      <c r="A32" s="13" t="s">
        <v>231</v>
      </c>
      <c r="B32" s="47"/>
      <c r="C32" s="79" t="s">
        <v>443</v>
      </c>
      <c r="D32" s="14"/>
      <c r="E32" s="1736"/>
      <c r="F32" s="15"/>
      <c r="G32" s="1737"/>
    </row>
    <row r="33" spans="1:7">
      <c r="B33" s="272"/>
      <c r="C33" s="120"/>
    </row>
    <row r="34" spans="1:7" s="958" customFormat="1">
      <c r="A34" s="10"/>
      <c r="B34" s="72" t="s">
        <v>449</v>
      </c>
      <c r="C34" s="121" t="s">
        <v>230</v>
      </c>
      <c r="D34" s="16"/>
      <c r="E34" s="1738"/>
      <c r="F34" s="17"/>
      <c r="G34" s="1739"/>
    </row>
    <row r="35" spans="1:7">
      <c r="B35" s="272"/>
      <c r="C35" s="120"/>
    </row>
    <row r="36" spans="1:7" s="180" customFormat="1" ht="51">
      <c r="A36" s="131"/>
      <c r="B36" s="206" t="s">
        <v>11</v>
      </c>
      <c r="C36" s="583" t="s">
        <v>721</v>
      </c>
      <c r="D36" s="112" t="s">
        <v>32</v>
      </c>
      <c r="E36" s="773"/>
      <c r="F36" s="774">
        <v>720</v>
      </c>
      <c r="G36" s="919">
        <f>F36*E36</f>
        <v>0</v>
      </c>
    </row>
    <row r="37" spans="1:7" s="180" customFormat="1">
      <c r="A37" s="131"/>
      <c r="B37" s="206"/>
      <c r="C37" s="583"/>
      <c r="D37" s="610"/>
      <c r="E37" s="919"/>
      <c r="F37" s="919"/>
      <c r="G37" s="919"/>
    </row>
    <row r="38" spans="1:7">
      <c r="B38" s="251" t="s">
        <v>33</v>
      </c>
      <c r="C38" s="111" t="s">
        <v>547</v>
      </c>
      <c r="F38" s="1740"/>
      <c r="G38" s="919"/>
    </row>
    <row r="39" spans="1:7">
      <c r="C39" s="111" t="s">
        <v>546</v>
      </c>
      <c r="F39" s="774"/>
      <c r="G39" s="919"/>
    </row>
    <row r="40" spans="1:7">
      <c r="C40" s="111" t="s">
        <v>545</v>
      </c>
      <c r="D40" s="112" t="s">
        <v>233</v>
      </c>
      <c r="E40" s="1750"/>
      <c r="F40" s="774">
        <v>1830</v>
      </c>
      <c r="G40" s="919">
        <f t="shared" ref="G40:G65" si="0">F40*E40</f>
        <v>0</v>
      </c>
    </row>
    <row r="41" spans="1:7">
      <c r="E41" s="1751"/>
      <c r="F41" s="774"/>
      <c r="G41" s="919"/>
    </row>
    <row r="42" spans="1:7">
      <c r="B42" s="251" t="s">
        <v>14</v>
      </c>
      <c r="C42" s="111" t="s">
        <v>544</v>
      </c>
      <c r="E42" s="1751"/>
      <c r="F42" s="774"/>
      <c r="G42" s="919"/>
    </row>
    <row r="43" spans="1:7">
      <c r="C43" s="111" t="s">
        <v>229</v>
      </c>
      <c r="D43" s="112" t="s">
        <v>117</v>
      </c>
      <c r="E43" s="1750"/>
      <c r="F43" s="774">
        <v>10</v>
      </c>
      <c r="G43" s="919">
        <f t="shared" si="0"/>
        <v>0</v>
      </c>
    </row>
    <row r="44" spans="1:7">
      <c r="E44" s="1751"/>
      <c r="F44" s="774"/>
      <c r="G44" s="919"/>
    </row>
    <row r="45" spans="1:7">
      <c r="B45" s="251" t="s">
        <v>15</v>
      </c>
      <c r="C45" s="111" t="s">
        <v>543</v>
      </c>
      <c r="E45" s="1751"/>
      <c r="F45" s="774"/>
      <c r="G45" s="919"/>
    </row>
    <row r="46" spans="1:7">
      <c r="C46" s="111" t="s">
        <v>542</v>
      </c>
      <c r="E46" s="1751"/>
      <c r="F46" s="774"/>
      <c r="G46" s="919"/>
    </row>
    <row r="47" spans="1:7">
      <c r="C47" s="111" t="s">
        <v>541</v>
      </c>
      <c r="E47" s="1751"/>
      <c r="F47" s="774"/>
      <c r="G47" s="919"/>
    </row>
    <row r="48" spans="1:7">
      <c r="C48" s="111" t="s">
        <v>540</v>
      </c>
      <c r="D48" s="112" t="s">
        <v>446</v>
      </c>
      <c r="E48" s="1750"/>
      <c r="F48" s="774">
        <v>1</v>
      </c>
      <c r="G48" s="919">
        <f t="shared" si="0"/>
        <v>0</v>
      </c>
    </row>
    <row r="49" spans="2:7">
      <c r="E49" s="1751"/>
      <c r="F49" s="774"/>
      <c r="G49" s="919"/>
    </row>
    <row r="50" spans="2:7">
      <c r="B50" s="251" t="s">
        <v>18</v>
      </c>
      <c r="C50" s="111" t="s">
        <v>539</v>
      </c>
      <c r="E50" s="1751"/>
      <c r="F50" s="774"/>
      <c r="G50" s="919"/>
    </row>
    <row r="51" spans="2:7">
      <c r="C51" s="111" t="s">
        <v>538</v>
      </c>
      <c r="E51" s="1751"/>
      <c r="F51" s="774"/>
      <c r="G51" s="919"/>
    </row>
    <row r="52" spans="2:7">
      <c r="C52" s="111" t="s">
        <v>537</v>
      </c>
      <c r="E52" s="1751"/>
      <c r="F52" s="774"/>
      <c r="G52" s="919"/>
    </row>
    <row r="53" spans="2:7">
      <c r="C53" s="111" t="s">
        <v>536</v>
      </c>
      <c r="E53" s="1751"/>
      <c r="F53" s="774"/>
      <c r="G53" s="919"/>
    </row>
    <row r="54" spans="2:7">
      <c r="C54" s="111" t="s">
        <v>535</v>
      </c>
      <c r="E54" s="1751"/>
      <c r="F54" s="774"/>
      <c r="G54" s="919"/>
    </row>
    <row r="55" spans="2:7">
      <c r="C55" s="111" t="s">
        <v>534</v>
      </c>
      <c r="D55" s="112" t="s">
        <v>446</v>
      </c>
      <c r="E55" s="1750"/>
      <c r="F55" s="774">
        <v>1</v>
      </c>
      <c r="G55" s="919">
        <f t="shared" si="0"/>
        <v>0</v>
      </c>
    </row>
    <row r="56" spans="2:7">
      <c r="E56" s="1751"/>
      <c r="F56" s="774"/>
      <c r="G56" s="919"/>
    </row>
    <row r="57" spans="2:7">
      <c r="B57" s="251" t="s">
        <v>41</v>
      </c>
      <c r="C57" s="111" t="s">
        <v>533</v>
      </c>
      <c r="E57" s="1751"/>
      <c r="F57" s="774"/>
      <c r="G57" s="919"/>
    </row>
    <row r="58" spans="2:7">
      <c r="C58" s="111" t="s">
        <v>532</v>
      </c>
      <c r="E58" s="1751"/>
      <c r="F58" s="774"/>
      <c r="G58" s="919"/>
    </row>
    <row r="59" spans="2:7">
      <c r="C59" s="111" t="s">
        <v>531</v>
      </c>
      <c r="D59" s="112" t="s">
        <v>233</v>
      </c>
      <c r="E59" s="1750"/>
      <c r="F59" s="774">
        <v>100</v>
      </c>
      <c r="G59" s="919">
        <f t="shared" si="0"/>
        <v>0</v>
      </c>
    </row>
    <row r="60" spans="2:7">
      <c r="E60" s="1751"/>
      <c r="F60" s="774"/>
      <c r="G60" s="919"/>
    </row>
    <row r="61" spans="2:7">
      <c r="B61" s="251" t="s">
        <v>43</v>
      </c>
      <c r="C61" s="111" t="s">
        <v>530</v>
      </c>
      <c r="E61" s="1751"/>
      <c r="F61" s="774"/>
      <c r="G61" s="919"/>
    </row>
    <row r="62" spans="2:7">
      <c r="C62" s="111" t="s">
        <v>529</v>
      </c>
      <c r="E62" s="1751"/>
      <c r="F62" s="774"/>
      <c r="G62" s="919"/>
    </row>
    <row r="63" spans="2:7">
      <c r="C63" s="111" t="s">
        <v>528</v>
      </c>
      <c r="D63" s="112" t="s">
        <v>216</v>
      </c>
      <c r="E63" s="1750"/>
      <c r="F63" s="774">
        <v>80</v>
      </c>
      <c r="G63" s="919">
        <f t="shared" si="0"/>
        <v>0</v>
      </c>
    </row>
    <row r="64" spans="2:7">
      <c r="E64" s="1751"/>
      <c r="F64" s="774"/>
      <c r="G64" s="919"/>
    </row>
    <row r="65" spans="1:7">
      <c r="B65" s="251" t="s">
        <v>44</v>
      </c>
      <c r="C65" s="111" t="s">
        <v>527</v>
      </c>
      <c r="D65" s="112" t="s">
        <v>216</v>
      </c>
      <c r="E65" s="1750"/>
      <c r="F65" s="774">
        <v>40</v>
      </c>
      <c r="G65" s="919">
        <f t="shared" si="0"/>
        <v>0</v>
      </c>
    </row>
    <row r="66" spans="1:7">
      <c r="E66" s="1751"/>
      <c r="F66" s="774"/>
    </row>
    <row r="67" spans="1:7" s="95" customFormat="1" ht="13.5" thickBot="1">
      <c r="B67" s="270"/>
      <c r="C67" s="565" t="s">
        <v>228</v>
      </c>
      <c r="D67" s="562"/>
      <c r="E67" s="1752"/>
      <c r="F67" s="44"/>
      <c r="G67" s="903">
        <f>SUM(G34:G66)</f>
        <v>0</v>
      </c>
    </row>
    <row r="68" spans="1:7" ht="13.5" thickTop="1">
      <c r="B68" s="272"/>
      <c r="E68" s="1751"/>
      <c r="F68" s="774"/>
    </row>
    <row r="69" spans="1:7" s="958" customFormat="1">
      <c r="A69" s="10"/>
      <c r="B69" s="72" t="s">
        <v>448</v>
      </c>
      <c r="C69" s="121" t="s">
        <v>227</v>
      </c>
      <c r="D69" s="16"/>
      <c r="E69" s="1753"/>
      <c r="F69" s="17"/>
      <c r="G69" s="1739"/>
    </row>
    <row r="70" spans="1:7">
      <c r="B70" s="272"/>
      <c r="C70" s="120"/>
      <c r="E70" s="1751"/>
      <c r="F70" s="774"/>
    </row>
    <row r="71" spans="1:7">
      <c r="B71" s="251" t="s">
        <v>11</v>
      </c>
      <c r="C71" s="111" t="s">
        <v>526</v>
      </c>
      <c r="E71" s="1751"/>
      <c r="F71" s="774"/>
    </row>
    <row r="72" spans="1:7">
      <c r="C72" s="111" t="s">
        <v>525</v>
      </c>
      <c r="D72" s="112" t="s">
        <v>226</v>
      </c>
      <c r="E72" s="1750"/>
      <c r="F72" s="774">
        <v>50</v>
      </c>
      <c r="G72" s="919">
        <f>F72*E72</f>
        <v>0</v>
      </c>
    </row>
    <row r="73" spans="1:7">
      <c r="E73" s="1751"/>
      <c r="F73" s="774"/>
    </row>
    <row r="74" spans="1:7">
      <c r="B74" s="251" t="s">
        <v>33</v>
      </c>
      <c r="C74" s="111" t="s">
        <v>524</v>
      </c>
      <c r="E74" s="1751"/>
      <c r="F74" s="774"/>
    </row>
    <row r="75" spans="1:7">
      <c r="C75" s="111" t="s">
        <v>523</v>
      </c>
      <c r="E75" s="1751"/>
      <c r="F75" s="774"/>
    </row>
    <row r="76" spans="1:7">
      <c r="C76" s="111" t="s">
        <v>522</v>
      </c>
      <c r="D76" s="112" t="s">
        <v>226</v>
      </c>
      <c r="E76" s="1750"/>
      <c r="F76" s="774">
        <v>10</v>
      </c>
      <c r="G76" s="919">
        <f>F76*E76</f>
        <v>0</v>
      </c>
    </row>
    <row r="77" spans="1:7">
      <c r="E77" s="1751"/>
      <c r="F77" s="774"/>
    </row>
    <row r="78" spans="1:7">
      <c r="B78" s="251" t="s">
        <v>14</v>
      </c>
      <c r="C78" s="111" t="s">
        <v>521</v>
      </c>
      <c r="E78" s="1751"/>
      <c r="F78" s="774"/>
    </row>
    <row r="79" spans="1:7">
      <c r="C79" s="111" t="s">
        <v>520</v>
      </c>
      <c r="E79" s="1751"/>
      <c r="F79" s="774"/>
    </row>
    <row r="80" spans="1:7">
      <c r="C80" s="111" t="s">
        <v>519</v>
      </c>
      <c r="E80" s="1751"/>
      <c r="F80" s="774"/>
    </row>
    <row r="81" spans="2:7">
      <c r="C81" s="111" t="s">
        <v>447</v>
      </c>
      <c r="E81" s="1751"/>
      <c r="F81" s="774"/>
    </row>
    <row r="82" spans="2:7">
      <c r="C82" s="111" t="s">
        <v>518</v>
      </c>
      <c r="D82" s="112" t="s">
        <v>226</v>
      </c>
      <c r="E82" s="1750"/>
      <c r="F82" s="774">
        <v>10</v>
      </c>
      <c r="G82" s="919">
        <f>F82*E82</f>
        <v>0</v>
      </c>
    </row>
    <row r="83" spans="2:7">
      <c r="E83" s="1751"/>
      <c r="F83" s="774"/>
    </row>
    <row r="84" spans="2:7">
      <c r="B84" s="251" t="s">
        <v>15</v>
      </c>
      <c r="C84" s="111" t="s">
        <v>517</v>
      </c>
      <c r="E84" s="1751"/>
      <c r="F84" s="774"/>
    </row>
    <row r="85" spans="2:7">
      <c r="C85" s="111" t="s">
        <v>516</v>
      </c>
      <c r="E85" s="1751"/>
      <c r="F85" s="774"/>
    </row>
    <row r="86" spans="2:7">
      <c r="C86" s="111" t="s">
        <v>515</v>
      </c>
      <c r="E86" s="1751"/>
      <c r="F86" s="774"/>
    </row>
    <row r="87" spans="2:7">
      <c r="C87" s="111" t="s">
        <v>514</v>
      </c>
      <c r="E87" s="1751"/>
      <c r="F87" s="774"/>
    </row>
    <row r="88" spans="2:7">
      <c r="C88" s="111" t="s">
        <v>513</v>
      </c>
      <c r="D88" s="112" t="s">
        <v>233</v>
      </c>
      <c r="E88" s="1750"/>
      <c r="F88" s="774">
        <v>610</v>
      </c>
      <c r="G88" s="919">
        <f>F88*E88</f>
        <v>0</v>
      </c>
    </row>
    <row r="89" spans="2:7">
      <c r="E89" s="1751"/>
      <c r="F89" s="774"/>
    </row>
    <row r="90" spans="2:7">
      <c r="B90" s="251" t="s">
        <v>18</v>
      </c>
      <c r="C90" s="111" t="s">
        <v>512</v>
      </c>
      <c r="E90" s="1751"/>
      <c r="F90" s="774"/>
    </row>
    <row r="91" spans="2:7">
      <c r="C91" s="111" t="s">
        <v>511</v>
      </c>
      <c r="E91" s="1751"/>
      <c r="F91" s="774"/>
    </row>
    <row r="92" spans="2:7">
      <c r="C92" s="111" t="s">
        <v>510</v>
      </c>
      <c r="E92" s="1751"/>
      <c r="F92" s="774"/>
    </row>
    <row r="93" spans="2:7">
      <c r="C93" s="111" t="s">
        <v>509</v>
      </c>
      <c r="E93" s="1751"/>
      <c r="F93" s="774"/>
    </row>
    <row r="94" spans="2:7">
      <c r="C94" s="111" t="s">
        <v>508</v>
      </c>
      <c r="D94" s="112" t="s">
        <v>233</v>
      </c>
      <c r="E94" s="1750"/>
      <c r="F94" s="774">
        <v>85</v>
      </c>
      <c r="G94" s="919">
        <f>F94*E94</f>
        <v>0</v>
      </c>
    </row>
    <row r="95" spans="2:7">
      <c r="E95" s="1751"/>
      <c r="F95" s="774"/>
    </row>
    <row r="96" spans="2:7">
      <c r="B96" s="251" t="s">
        <v>41</v>
      </c>
      <c r="C96" s="111" t="s">
        <v>507</v>
      </c>
      <c r="E96" s="1751"/>
      <c r="F96" s="774"/>
    </row>
    <row r="97" spans="1:7">
      <c r="C97" s="111" t="s">
        <v>506</v>
      </c>
      <c r="E97" s="1751"/>
      <c r="F97" s="774"/>
    </row>
    <row r="98" spans="1:7">
      <c r="C98" s="111" t="s">
        <v>505</v>
      </c>
      <c r="D98" s="112" t="s">
        <v>233</v>
      </c>
      <c r="E98" s="1750"/>
      <c r="F98" s="774">
        <v>610</v>
      </c>
      <c r="G98" s="919">
        <f>F98*E98</f>
        <v>0</v>
      </c>
    </row>
    <row r="99" spans="1:7">
      <c r="B99" s="272"/>
      <c r="C99" s="120"/>
      <c r="E99" s="1751"/>
      <c r="F99" s="774"/>
    </row>
    <row r="100" spans="1:7" s="95" customFormat="1" ht="13.5" thickBot="1">
      <c r="B100" s="270"/>
      <c r="C100" s="565" t="s">
        <v>225</v>
      </c>
      <c r="D100" s="562"/>
      <c r="E100" s="1752"/>
      <c r="F100" s="44"/>
      <c r="G100" s="903">
        <f>SUM(G69:G99)</f>
        <v>0</v>
      </c>
    </row>
    <row r="101" spans="1:7" ht="13.5" thickTop="1">
      <c r="B101" s="272"/>
      <c r="E101" s="1751"/>
      <c r="F101" s="774"/>
    </row>
    <row r="102" spans="1:7" s="958" customFormat="1">
      <c r="A102" s="10"/>
      <c r="B102" s="72" t="s">
        <v>504</v>
      </c>
      <c r="C102" s="121" t="s">
        <v>503</v>
      </c>
      <c r="D102" s="16"/>
      <c r="E102" s="1753"/>
      <c r="F102" s="17"/>
      <c r="G102" s="1739"/>
    </row>
    <row r="103" spans="1:7">
      <c r="B103" s="272"/>
      <c r="C103" s="120"/>
      <c r="E103" s="1751"/>
      <c r="F103" s="774"/>
    </row>
    <row r="104" spans="1:7">
      <c r="B104" s="251" t="s">
        <v>11</v>
      </c>
      <c r="C104" s="111" t="s">
        <v>502</v>
      </c>
      <c r="E104" s="1751"/>
      <c r="F104" s="774"/>
    </row>
    <row r="105" spans="1:7">
      <c r="C105" s="111" t="s">
        <v>501</v>
      </c>
      <c r="E105" s="1751"/>
      <c r="F105" s="774"/>
    </row>
    <row r="106" spans="1:7">
      <c r="C106" s="111" t="s">
        <v>500</v>
      </c>
      <c r="E106" s="1751"/>
      <c r="F106" s="774"/>
    </row>
    <row r="107" spans="1:7">
      <c r="C107" s="111" t="s">
        <v>499</v>
      </c>
      <c r="D107" s="112" t="s">
        <v>226</v>
      </c>
      <c r="E107" s="1750"/>
      <c r="F107" s="774">
        <v>100</v>
      </c>
      <c r="G107" s="919">
        <f>F107*E107</f>
        <v>0</v>
      </c>
    </row>
    <row r="108" spans="1:7">
      <c r="E108" s="1751"/>
      <c r="F108" s="774"/>
    </row>
    <row r="109" spans="1:7">
      <c r="B109" s="251" t="s">
        <v>33</v>
      </c>
      <c r="C109" s="111" t="s">
        <v>498</v>
      </c>
      <c r="E109" s="1751"/>
      <c r="F109" s="774"/>
    </row>
    <row r="110" spans="1:7">
      <c r="C110" s="111" t="s">
        <v>497</v>
      </c>
      <c r="E110" s="1751"/>
      <c r="F110" s="774"/>
    </row>
    <row r="111" spans="1:7">
      <c r="C111" s="111" t="s">
        <v>496</v>
      </c>
      <c r="D111" s="112" t="s">
        <v>233</v>
      </c>
      <c r="E111" s="1750"/>
      <c r="F111" s="774">
        <v>100</v>
      </c>
      <c r="G111" s="919">
        <f>F111*E111</f>
        <v>0</v>
      </c>
    </row>
    <row r="112" spans="1:7">
      <c r="E112" s="1751"/>
      <c r="F112" s="774"/>
    </row>
    <row r="113" spans="2:7">
      <c r="B113" s="251" t="s">
        <v>14</v>
      </c>
      <c r="C113" s="111" t="s">
        <v>495</v>
      </c>
      <c r="E113" s="1751"/>
      <c r="F113" s="774"/>
    </row>
    <row r="114" spans="2:7">
      <c r="C114" s="111" t="s">
        <v>494</v>
      </c>
      <c r="E114" s="1751"/>
      <c r="F114" s="774"/>
    </row>
    <row r="115" spans="2:7">
      <c r="C115" s="111" t="s">
        <v>493</v>
      </c>
      <c r="E115" s="1751"/>
      <c r="F115" s="774"/>
    </row>
    <row r="116" spans="2:7">
      <c r="C116" s="111" t="s">
        <v>492</v>
      </c>
      <c r="D116" s="112" t="s">
        <v>233</v>
      </c>
      <c r="E116" s="1750"/>
      <c r="F116" s="774">
        <v>100</v>
      </c>
      <c r="G116" s="919">
        <f>F116*E116</f>
        <v>0</v>
      </c>
    </row>
    <row r="117" spans="2:7">
      <c r="E117" s="1751"/>
      <c r="F117" s="774"/>
    </row>
    <row r="118" spans="2:7">
      <c r="B118" s="251" t="s">
        <v>15</v>
      </c>
      <c r="C118" s="111" t="s">
        <v>489</v>
      </c>
      <c r="E118" s="1751"/>
      <c r="F118" s="774"/>
    </row>
    <row r="119" spans="2:7">
      <c r="C119" s="111" t="s">
        <v>488</v>
      </c>
      <c r="E119" s="1751"/>
      <c r="F119" s="774"/>
    </row>
    <row r="120" spans="2:7">
      <c r="C120" s="111" t="s">
        <v>491</v>
      </c>
      <c r="E120" s="1751"/>
      <c r="F120" s="774"/>
    </row>
    <row r="121" spans="2:7">
      <c r="C121" s="111" t="s">
        <v>490</v>
      </c>
      <c r="D121" s="112" t="s">
        <v>233</v>
      </c>
      <c r="E121" s="1750"/>
      <c r="F121" s="774">
        <v>100</v>
      </c>
      <c r="G121" s="919">
        <f>F121*E121</f>
        <v>0</v>
      </c>
    </row>
    <row r="122" spans="2:7">
      <c r="E122" s="1751"/>
      <c r="F122" s="774"/>
    </row>
    <row r="123" spans="2:7">
      <c r="B123" s="251" t="s">
        <v>18</v>
      </c>
      <c r="C123" s="111" t="s">
        <v>489</v>
      </c>
      <c r="E123" s="1751"/>
      <c r="F123" s="774"/>
    </row>
    <row r="124" spans="2:7">
      <c r="C124" s="111" t="s">
        <v>488</v>
      </c>
      <c r="E124" s="1751"/>
      <c r="F124" s="774"/>
    </row>
    <row r="125" spans="2:7">
      <c r="C125" s="111" t="s">
        <v>487</v>
      </c>
      <c r="E125" s="1751"/>
      <c r="F125" s="774"/>
    </row>
    <row r="126" spans="2:7">
      <c r="C126" s="111" t="s">
        <v>486</v>
      </c>
      <c r="D126" s="112" t="s">
        <v>233</v>
      </c>
      <c r="E126" s="1750"/>
      <c r="F126" s="774">
        <v>100</v>
      </c>
      <c r="G126" s="919">
        <f>F126*E126</f>
        <v>0</v>
      </c>
    </row>
    <row r="127" spans="2:7">
      <c r="E127" s="1751"/>
      <c r="F127" s="774"/>
    </row>
    <row r="128" spans="2:7">
      <c r="B128" s="251" t="s">
        <v>41</v>
      </c>
      <c r="C128" s="111" t="s">
        <v>837</v>
      </c>
      <c r="E128" s="1751"/>
      <c r="F128" s="774"/>
    </row>
    <row r="129" spans="1:7">
      <c r="C129" s="111" t="s">
        <v>838</v>
      </c>
      <c r="E129" s="1751"/>
      <c r="F129" s="774"/>
    </row>
    <row r="130" spans="1:7">
      <c r="C130" s="111" t="s">
        <v>839</v>
      </c>
      <c r="E130" s="1751"/>
      <c r="F130" s="774"/>
    </row>
    <row r="131" spans="1:7">
      <c r="C131" s="111" t="s">
        <v>485</v>
      </c>
      <c r="D131" s="112" t="s">
        <v>233</v>
      </c>
      <c r="E131" s="1750"/>
      <c r="F131" s="774">
        <v>82</v>
      </c>
      <c r="G131" s="919">
        <f>F131*E131</f>
        <v>0</v>
      </c>
    </row>
    <row r="132" spans="1:7">
      <c r="E132" s="1751"/>
      <c r="F132" s="774"/>
    </row>
    <row r="133" spans="1:7">
      <c r="B133" s="251" t="s">
        <v>43</v>
      </c>
      <c r="C133" s="111" t="s">
        <v>484</v>
      </c>
      <c r="E133" s="1751"/>
      <c r="F133" s="774"/>
    </row>
    <row r="134" spans="1:7">
      <c r="C134" s="111" t="s">
        <v>483</v>
      </c>
      <c r="D134" s="112" t="s">
        <v>216</v>
      </c>
      <c r="E134" s="1750"/>
      <c r="F134" s="774">
        <v>50</v>
      </c>
      <c r="G134" s="919">
        <f>F134*E134</f>
        <v>0</v>
      </c>
    </row>
    <row r="135" spans="1:7">
      <c r="E135" s="1751"/>
      <c r="F135" s="774"/>
    </row>
    <row r="136" spans="1:7">
      <c r="B136" s="251" t="s">
        <v>44</v>
      </c>
      <c r="C136" s="111" t="s">
        <v>484</v>
      </c>
      <c r="E136" s="1751"/>
      <c r="F136" s="774"/>
    </row>
    <row r="137" spans="1:7">
      <c r="C137" s="111" t="s">
        <v>1882</v>
      </c>
      <c r="D137" s="112" t="s">
        <v>216</v>
      </c>
      <c r="E137" s="1750"/>
      <c r="F137" s="774">
        <v>85</v>
      </c>
      <c r="G137" s="919">
        <f>F137*E137</f>
        <v>0</v>
      </c>
    </row>
    <row r="138" spans="1:7">
      <c r="B138" s="272"/>
      <c r="C138" s="120"/>
      <c r="E138" s="1751"/>
      <c r="F138" s="774"/>
    </row>
    <row r="139" spans="1:7" s="95" customFormat="1" ht="13.5" thickBot="1">
      <c r="B139" s="270"/>
      <c r="C139" s="565" t="s">
        <v>482</v>
      </c>
      <c r="D139" s="562"/>
      <c r="E139" s="1752"/>
      <c r="F139" s="44"/>
      <c r="G139" s="903">
        <f>SUM(G102:G138)</f>
        <v>0</v>
      </c>
    </row>
    <row r="140" spans="1:7" ht="13.5" thickTop="1">
      <c r="B140" s="272"/>
      <c r="E140" s="1751"/>
      <c r="F140" s="774"/>
    </row>
    <row r="141" spans="1:7" s="958" customFormat="1">
      <c r="A141" s="10"/>
      <c r="B141" s="72" t="s">
        <v>481</v>
      </c>
      <c r="C141" s="121" t="s">
        <v>480</v>
      </c>
      <c r="D141" s="16"/>
      <c r="E141" s="1753"/>
      <c r="F141" s="17"/>
      <c r="G141" s="1739"/>
    </row>
    <row r="142" spans="1:7">
      <c r="B142" s="272"/>
      <c r="C142" s="120"/>
      <c r="E142" s="1751"/>
      <c r="F142" s="774"/>
    </row>
    <row r="143" spans="1:7">
      <c r="B143" s="251" t="s">
        <v>11</v>
      </c>
      <c r="C143" s="111" t="s">
        <v>223</v>
      </c>
      <c r="E143" s="1751"/>
      <c r="F143" s="774"/>
    </row>
    <row r="144" spans="1:7">
      <c r="C144" s="111" t="s">
        <v>222</v>
      </c>
      <c r="E144" s="1751"/>
      <c r="F144" s="774"/>
    </row>
    <row r="145" spans="1:7">
      <c r="C145" s="111" t="s">
        <v>473</v>
      </c>
      <c r="E145" s="1751"/>
      <c r="F145" s="774"/>
    </row>
    <row r="146" spans="1:7">
      <c r="C146" s="111" t="s">
        <v>554</v>
      </c>
      <c r="D146" s="112" t="s">
        <v>216</v>
      </c>
      <c r="E146" s="1750"/>
      <c r="F146" s="774">
        <v>20</v>
      </c>
      <c r="G146" s="919">
        <f>F146*E146</f>
        <v>0</v>
      </c>
    </row>
    <row r="147" spans="1:7">
      <c r="E147" s="1751"/>
      <c r="F147" s="774"/>
    </row>
    <row r="148" spans="1:7">
      <c r="B148" s="251" t="s">
        <v>33</v>
      </c>
      <c r="C148" s="111" t="s">
        <v>472</v>
      </c>
      <c r="E148" s="1751"/>
      <c r="F148" s="774"/>
    </row>
    <row r="149" spans="1:7">
      <c r="C149" s="111" t="s">
        <v>479</v>
      </c>
      <c r="D149" s="112" t="s">
        <v>117</v>
      </c>
      <c r="E149" s="1750"/>
      <c r="F149" s="774">
        <v>4</v>
      </c>
      <c r="G149" s="919">
        <f>F149*E149</f>
        <v>0</v>
      </c>
    </row>
    <row r="150" spans="1:7">
      <c r="E150" s="1751"/>
      <c r="F150" s="774"/>
    </row>
    <row r="151" spans="1:7">
      <c r="B151" s="251" t="s">
        <v>14</v>
      </c>
      <c r="C151" s="111" t="s">
        <v>478</v>
      </c>
      <c r="E151" s="1751"/>
      <c r="F151" s="774"/>
    </row>
    <row r="152" spans="1:7">
      <c r="C152" s="111" t="s">
        <v>477</v>
      </c>
      <c r="E152" s="1751"/>
      <c r="F152" s="774"/>
    </row>
    <row r="153" spans="1:7">
      <c r="C153" s="111" t="s">
        <v>476</v>
      </c>
      <c r="D153" s="112" t="s">
        <v>117</v>
      </c>
      <c r="E153" s="1750"/>
      <c r="F153" s="774">
        <v>5</v>
      </c>
      <c r="G153" s="919">
        <f>F153*E153</f>
        <v>0</v>
      </c>
    </row>
    <row r="154" spans="1:7">
      <c r="E154" s="1751"/>
      <c r="F154" s="774"/>
    </row>
    <row r="155" spans="1:7">
      <c r="B155" s="251" t="s">
        <v>15</v>
      </c>
      <c r="C155" s="111" t="s">
        <v>840</v>
      </c>
      <c r="D155" s="85"/>
      <c r="E155" s="1754"/>
      <c r="F155" s="1741"/>
      <c r="G155" s="85"/>
    </row>
    <row r="156" spans="1:7">
      <c r="C156" s="111" t="s">
        <v>841</v>
      </c>
      <c r="D156" s="112" t="s">
        <v>62</v>
      </c>
      <c r="E156" s="1750"/>
      <c r="F156" s="774">
        <v>4</v>
      </c>
      <c r="G156" s="919">
        <f>F156*E156</f>
        <v>0</v>
      </c>
    </row>
    <row r="157" spans="1:7">
      <c r="B157" s="272"/>
      <c r="C157" s="120"/>
      <c r="E157" s="1751"/>
      <c r="F157" s="774"/>
    </row>
    <row r="158" spans="1:7" s="95" customFormat="1" ht="13.5" thickBot="1">
      <c r="B158" s="270"/>
      <c r="C158" s="565" t="s">
        <v>475</v>
      </c>
      <c r="D158" s="562"/>
      <c r="E158" s="1752"/>
      <c r="F158" s="44"/>
      <c r="G158" s="903">
        <f>SUM(G141:G157)</f>
        <v>0</v>
      </c>
    </row>
    <row r="159" spans="1:7" ht="13.5" thickTop="1">
      <c r="B159" s="272"/>
      <c r="E159" s="1751"/>
      <c r="F159" s="774"/>
    </row>
    <row r="160" spans="1:7" s="958" customFormat="1">
      <c r="A160" s="10"/>
      <c r="B160" s="72" t="s">
        <v>474</v>
      </c>
      <c r="C160" s="121" t="s">
        <v>224</v>
      </c>
      <c r="D160" s="16"/>
      <c r="E160" s="1753"/>
      <c r="F160" s="17"/>
      <c r="G160" s="1739"/>
    </row>
    <row r="161" spans="1:7">
      <c r="B161" s="272"/>
      <c r="C161" s="120"/>
      <c r="E161" s="1751"/>
      <c r="F161" s="774"/>
    </row>
    <row r="162" spans="1:7">
      <c r="B162" s="251" t="s">
        <v>11</v>
      </c>
      <c r="C162" s="111" t="s">
        <v>223</v>
      </c>
      <c r="E162" s="1751"/>
      <c r="F162" s="774"/>
    </row>
    <row r="163" spans="1:7">
      <c r="C163" s="111" t="s">
        <v>222</v>
      </c>
      <c r="E163" s="1751"/>
      <c r="F163" s="774"/>
    </row>
    <row r="164" spans="1:7">
      <c r="C164" s="111" t="s">
        <v>473</v>
      </c>
      <c r="E164" s="1751"/>
      <c r="F164" s="774"/>
    </row>
    <row r="165" spans="1:7">
      <c r="C165" s="111" t="s">
        <v>554</v>
      </c>
      <c r="D165" s="112" t="s">
        <v>216</v>
      </c>
      <c r="E165" s="1750"/>
      <c r="F165" s="774">
        <v>10</v>
      </c>
      <c r="G165" s="919">
        <f>F165*E165</f>
        <v>0</v>
      </c>
    </row>
    <row r="166" spans="1:7">
      <c r="E166" s="1751"/>
      <c r="F166" s="774"/>
    </row>
    <row r="167" spans="1:7">
      <c r="B167" s="251" t="s">
        <v>33</v>
      </c>
      <c r="C167" s="111" t="s">
        <v>223</v>
      </c>
      <c r="E167" s="1751"/>
      <c r="F167" s="774"/>
    </row>
    <row r="168" spans="1:7">
      <c r="C168" s="111" t="s">
        <v>222</v>
      </c>
      <c r="E168" s="1751"/>
      <c r="F168" s="774"/>
    </row>
    <row r="169" spans="1:7">
      <c r="C169" s="111" t="s">
        <v>473</v>
      </c>
      <c r="E169" s="1751"/>
      <c r="F169" s="774"/>
    </row>
    <row r="170" spans="1:7">
      <c r="C170" s="111" t="s">
        <v>555</v>
      </c>
      <c r="D170" s="112" t="s">
        <v>216</v>
      </c>
      <c r="E170" s="1750"/>
      <c r="F170" s="774">
        <v>45</v>
      </c>
      <c r="G170" s="919">
        <f>F170*E170</f>
        <v>0</v>
      </c>
    </row>
    <row r="171" spans="1:7">
      <c r="E171" s="1751"/>
      <c r="F171" s="774"/>
    </row>
    <row r="172" spans="1:7">
      <c r="E172" s="1751"/>
      <c r="F172" s="774"/>
    </row>
    <row r="173" spans="1:7" s="95" customFormat="1" ht="13.5" thickBot="1">
      <c r="B173" s="270"/>
      <c r="C173" s="565" t="s">
        <v>221</v>
      </c>
      <c r="D173" s="562"/>
      <c r="E173" s="1752"/>
      <c r="F173" s="44"/>
      <c r="G173" s="903">
        <f>SUM(G160:G172)</f>
        <v>0</v>
      </c>
    </row>
    <row r="174" spans="1:7" ht="13.5" thickTop="1">
      <c r="B174" s="272"/>
      <c r="E174" s="1751"/>
      <c r="F174" s="774"/>
    </row>
    <row r="175" spans="1:7" s="958" customFormat="1">
      <c r="A175" s="10"/>
      <c r="B175" s="72" t="s">
        <v>471</v>
      </c>
      <c r="C175" s="121" t="s">
        <v>470</v>
      </c>
      <c r="D175" s="16"/>
      <c r="E175" s="1753"/>
      <c r="F175" s="17"/>
      <c r="G175" s="1739"/>
    </row>
    <row r="176" spans="1:7">
      <c r="B176" s="272"/>
      <c r="C176" s="120"/>
      <c r="E176" s="1751"/>
      <c r="F176" s="774"/>
    </row>
    <row r="177" spans="1:7">
      <c r="B177" s="251" t="s">
        <v>469</v>
      </c>
      <c r="C177" s="111" t="s">
        <v>468</v>
      </c>
      <c r="E177" s="1751"/>
      <c r="F177" s="774"/>
    </row>
    <row r="178" spans="1:7">
      <c r="C178" s="111" t="s">
        <v>467</v>
      </c>
      <c r="E178" s="1751"/>
      <c r="F178" s="774"/>
    </row>
    <row r="179" spans="1:7">
      <c r="C179" s="111" t="s">
        <v>466</v>
      </c>
      <c r="D179" s="112" t="s">
        <v>216</v>
      </c>
      <c r="E179" s="1750"/>
      <c r="F179" s="774">
        <v>270</v>
      </c>
      <c r="G179" s="919">
        <f>F179*E179</f>
        <v>0</v>
      </c>
    </row>
    <row r="180" spans="1:7">
      <c r="E180" s="1751"/>
      <c r="F180" s="774"/>
    </row>
    <row r="181" spans="1:7">
      <c r="B181" s="251" t="s">
        <v>465</v>
      </c>
      <c r="C181" s="111" t="s">
        <v>464</v>
      </c>
      <c r="E181" s="1751"/>
      <c r="F181" s="774"/>
    </row>
    <row r="182" spans="1:7">
      <c r="C182" s="111" t="s">
        <v>463</v>
      </c>
      <c r="D182" s="112" t="s">
        <v>117</v>
      </c>
      <c r="E182" s="1750"/>
      <c r="F182" s="774">
        <v>2</v>
      </c>
      <c r="G182" s="919">
        <f>F182*E182</f>
        <v>0</v>
      </c>
    </row>
    <row r="183" spans="1:7">
      <c r="E183" s="1751"/>
      <c r="F183" s="774"/>
    </row>
    <row r="184" spans="1:7">
      <c r="E184" s="1751"/>
      <c r="F184" s="774"/>
    </row>
    <row r="185" spans="1:7" ht="76.5">
      <c r="B185" s="251" t="s">
        <v>552</v>
      </c>
      <c r="C185" s="583" t="s">
        <v>403</v>
      </c>
      <c r="D185" s="59" t="s">
        <v>290</v>
      </c>
      <c r="E185" s="1750"/>
      <c r="F185" s="178">
        <v>3</v>
      </c>
      <c r="G185" s="962">
        <f>F185*E185</f>
        <v>0</v>
      </c>
    </row>
    <row r="186" spans="1:7">
      <c r="E186" s="1751"/>
      <c r="F186" s="774"/>
    </row>
    <row r="187" spans="1:7" s="95" customFormat="1" ht="13.5" thickBot="1">
      <c r="B187" s="270"/>
      <c r="C187" s="565" t="s">
        <v>462</v>
      </c>
      <c r="D187" s="562"/>
      <c r="E187" s="1752"/>
      <c r="F187" s="44"/>
      <c r="G187" s="903">
        <f>SUM(G179:G185)</f>
        <v>0</v>
      </c>
    </row>
    <row r="188" spans="1:7" ht="13.5" thickTop="1">
      <c r="B188" s="272"/>
      <c r="E188" s="1751"/>
      <c r="F188" s="774"/>
    </row>
    <row r="189" spans="1:7" s="958" customFormat="1">
      <c r="A189" s="10"/>
      <c r="B189" s="72" t="s">
        <v>461</v>
      </c>
      <c r="C189" s="121" t="s">
        <v>220</v>
      </c>
      <c r="D189" s="16"/>
      <c r="E189" s="1753"/>
      <c r="F189" s="17"/>
      <c r="G189" s="1739"/>
    </row>
    <row r="190" spans="1:7">
      <c r="B190" s="272"/>
      <c r="C190" s="120"/>
      <c r="E190" s="1751"/>
      <c r="F190" s="774"/>
    </row>
    <row r="191" spans="1:7">
      <c r="B191" s="251" t="s">
        <v>460</v>
      </c>
      <c r="C191" s="111" t="s">
        <v>219</v>
      </c>
      <c r="E191" s="1751"/>
      <c r="F191" s="774"/>
    </row>
    <row r="192" spans="1:7">
      <c r="C192" s="111" t="s">
        <v>459</v>
      </c>
      <c r="D192" s="112" t="s">
        <v>216</v>
      </c>
      <c r="E192" s="1750"/>
      <c r="F192" s="774">
        <v>105</v>
      </c>
      <c r="G192" s="919">
        <f>F192*E192</f>
        <v>0</v>
      </c>
    </row>
    <row r="193" spans="1:7">
      <c r="E193" s="1751"/>
      <c r="F193" s="774"/>
    </row>
    <row r="194" spans="1:7">
      <c r="B194" s="251" t="s">
        <v>458</v>
      </c>
      <c r="C194" s="111" t="s">
        <v>219</v>
      </c>
      <c r="E194" s="1751"/>
      <c r="F194" s="774"/>
    </row>
    <row r="195" spans="1:7">
      <c r="C195" s="111" t="s">
        <v>457</v>
      </c>
      <c r="D195" s="112" t="s">
        <v>117</v>
      </c>
      <c r="E195" s="1750"/>
      <c r="F195" s="774">
        <v>7</v>
      </c>
      <c r="G195" s="919">
        <f>F195*E195</f>
        <v>0</v>
      </c>
    </row>
    <row r="196" spans="1:7">
      <c r="E196" s="1751"/>
      <c r="F196" s="774"/>
    </row>
    <row r="197" spans="1:7">
      <c r="B197" s="251" t="s">
        <v>456</v>
      </c>
      <c r="C197" s="111" t="s">
        <v>219</v>
      </c>
      <c r="E197" s="1751"/>
      <c r="F197" s="774"/>
    </row>
    <row r="198" spans="1:7">
      <c r="C198" s="111" t="s">
        <v>455</v>
      </c>
      <c r="D198" s="112" t="s">
        <v>117</v>
      </c>
      <c r="E198" s="1750"/>
      <c r="F198" s="774">
        <v>10</v>
      </c>
      <c r="G198" s="919">
        <f>F198*E198</f>
        <v>0</v>
      </c>
    </row>
    <row r="199" spans="1:7">
      <c r="E199" s="1751"/>
      <c r="F199" s="774"/>
    </row>
    <row r="200" spans="1:7">
      <c r="B200" s="251" t="s">
        <v>454</v>
      </c>
      <c r="C200" s="111" t="s">
        <v>218</v>
      </c>
      <c r="E200" s="1751"/>
      <c r="F200" s="774"/>
    </row>
    <row r="201" spans="1:7">
      <c r="C201" s="111" t="s">
        <v>217</v>
      </c>
      <c r="D201" s="112" t="s">
        <v>216</v>
      </c>
      <c r="E201" s="1750"/>
      <c r="F201" s="774">
        <v>105</v>
      </c>
      <c r="G201" s="919">
        <f>F201*E201</f>
        <v>0</v>
      </c>
    </row>
    <row r="202" spans="1:7">
      <c r="E202" s="1751"/>
      <c r="F202" s="774"/>
    </row>
    <row r="203" spans="1:7">
      <c r="E203" s="1751"/>
      <c r="F203" s="774"/>
    </row>
    <row r="204" spans="1:7" s="95" customFormat="1" ht="13.5" thickBot="1">
      <c r="B204" s="270"/>
      <c r="C204" s="565" t="s">
        <v>214</v>
      </c>
      <c r="D204" s="562"/>
      <c r="E204" s="1752"/>
      <c r="F204" s="44"/>
      <c r="G204" s="903">
        <f>SUM(G189:G203)</f>
        <v>0</v>
      </c>
    </row>
    <row r="205" spans="1:7" ht="13.5" thickTop="1">
      <c r="B205" s="272"/>
      <c r="E205" s="1751"/>
      <c r="F205" s="774"/>
    </row>
    <row r="206" spans="1:7" s="958" customFormat="1">
      <c r="A206" s="10"/>
      <c r="B206" s="72" t="s">
        <v>453</v>
      </c>
      <c r="C206" s="121" t="s">
        <v>213</v>
      </c>
      <c r="D206" s="16"/>
      <c r="E206" s="1753"/>
      <c r="F206" s="17"/>
      <c r="G206" s="1739"/>
    </row>
    <row r="207" spans="1:7">
      <c r="B207" s="272"/>
      <c r="C207" s="120"/>
      <c r="E207" s="1751"/>
      <c r="F207" s="774"/>
    </row>
    <row r="208" spans="1:7">
      <c r="B208" s="251" t="s">
        <v>452</v>
      </c>
      <c r="C208" s="111" t="s">
        <v>451</v>
      </c>
      <c r="D208" s="112" t="s">
        <v>233</v>
      </c>
      <c r="E208" s="1750"/>
      <c r="F208" s="774">
        <v>1830</v>
      </c>
      <c r="G208" s="919">
        <f>F208*E208</f>
        <v>0</v>
      </c>
    </row>
    <row r="209" spans="2:7">
      <c r="E209" s="1751"/>
    </row>
    <row r="210" spans="2:7" s="95" customFormat="1" ht="13.5" thickBot="1">
      <c r="B210" s="270"/>
      <c r="C210" s="565" t="s">
        <v>445</v>
      </c>
      <c r="D210" s="562"/>
      <c r="E210" s="1752" t="s">
        <v>450</v>
      </c>
      <c r="F210" s="44"/>
      <c r="G210" s="903">
        <f>SUM(G206:G209)</f>
        <v>0</v>
      </c>
    </row>
    <row r="211" spans="2:7" ht="13.5" thickTop="1">
      <c r="B211" s="272"/>
    </row>
    <row r="212" spans="2:7">
      <c r="B212" s="272"/>
    </row>
    <row r="213" spans="2:7">
      <c r="B213" s="272"/>
    </row>
    <row r="214" spans="2:7">
      <c r="B214" s="272"/>
    </row>
    <row r="215" spans="2:7">
      <c r="B215" s="256"/>
      <c r="C215" s="118"/>
      <c r="D215" s="85"/>
      <c r="F215" s="85"/>
      <c r="G215" s="85"/>
    </row>
    <row r="216" spans="2:7">
      <c r="B216" s="256"/>
      <c r="C216" s="118"/>
      <c r="D216" s="85"/>
      <c r="F216" s="85"/>
      <c r="G216" s="85"/>
    </row>
    <row r="217" spans="2:7">
      <c r="B217" s="256"/>
      <c r="C217" s="118"/>
      <c r="D217" s="85"/>
      <c r="F217" s="85"/>
      <c r="G217" s="85"/>
    </row>
    <row r="218" spans="2:7">
      <c r="B218" s="256"/>
      <c r="C218" s="118"/>
      <c r="D218" s="85"/>
      <c r="F218" s="85"/>
      <c r="G218" s="85"/>
    </row>
    <row r="219" spans="2:7">
      <c r="B219" s="256"/>
      <c r="C219" s="118"/>
      <c r="D219" s="85"/>
      <c r="F219" s="85"/>
      <c r="G219" s="85"/>
    </row>
    <row r="220" spans="2:7">
      <c r="B220" s="256"/>
      <c r="C220" s="118"/>
      <c r="D220" s="85"/>
      <c r="F220" s="85"/>
      <c r="G220" s="85"/>
    </row>
    <row r="221" spans="2:7">
      <c r="B221" s="256"/>
      <c r="C221" s="118"/>
      <c r="D221" s="85"/>
      <c r="F221" s="85"/>
      <c r="G221" s="85"/>
    </row>
    <row r="222" spans="2:7">
      <c r="B222" s="256"/>
      <c r="C222" s="118"/>
      <c r="D222" s="85"/>
      <c r="F222" s="85"/>
      <c r="G222" s="85"/>
    </row>
    <row r="223" spans="2:7">
      <c r="B223" s="256"/>
      <c r="C223" s="118"/>
      <c r="D223" s="85"/>
      <c r="F223" s="85"/>
      <c r="G223" s="85"/>
    </row>
    <row r="224" spans="2:7">
      <c r="B224" s="256"/>
      <c r="C224" s="118"/>
      <c r="D224" s="85"/>
      <c r="F224" s="85"/>
      <c r="G224" s="85"/>
    </row>
    <row r="225" spans="2:7">
      <c r="B225" s="256"/>
      <c r="C225" s="118"/>
      <c r="D225" s="85"/>
      <c r="F225" s="85"/>
      <c r="G225" s="85"/>
    </row>
    <row r="226" spans="2:7">
      <c r="B226" s="256"/>
      <c r="C226" s="118"/>
      <c r="D226" s="85"/>
      <c r="F226" s="85"/>
      <c r="G226" s="85"/>
    </row>
    <row r="227" spans="2:7">
      <c r="B227" s="256"/>
      <c r="C227" s="118"/>
      <c r="D227" s="85"/>
      <c r="F227" s="85"/>
      <c r="G227" s="85"/>
    </row>
    <row r="228" spans="2:7">
      <c r="B228" s="256"/>
      <c r="C228" s="118"/>
      <c r="D228" s="85"/>
      <c r="F228" s="85"/>
      <c r="G228" s="85"/>
    </row>
    <row r="229" spans="2:7">
      <c r="B229" s="256"/>
      <c r="C229" s="118"/>
      <c r="D229" s="85"/>
      <c r="F229" s="85"/>
      <c r="G229" s="85"/>
    </row>
    <row r="230" spans="2:7">
      <c r="B230" s="256"/>
      <c r="C230" s="118"/>
      <c r="D230" s="85"/>
      <c r="F230" s="85"/>
      <c r="G230" s="85"/>
    </row>
    <row r="231" spans="2:7">
      <c r="B231" s="256"/>
      <c r="C231" s="118"/>
      <c r="D231" s="85"/>
      <c r="F231" s="85"/>
      <c r="G231" s="85"/>
    </row>
    <row r="232" spans="2:7">
      <c r="B232" s="256"/>
      <c r="C232" s="118"/>
      <c r="D232" s="85"/>
      <c r="F232" s="85"/>
      <c r="G232" s="85"/>
    </row>
    <row r="233" spans="2:7">
      <c r="B233" s="256"/>
      <c r="C233" s="118"/>
      <c r="D233" s="85"/>
      <c r="F233" s="85"/>
      <c r="G233" s="85"/>
    </row>
    <row r="234" spans="2:7">
      <c r="B234" s="272"/>
    </row>
    <row r="235" spans="2:7">
      <c r="B235" s="272"/>
    </row>
    <row r="237" spans="2:7">
      <c r="B237" s="256"/>
      <c r="C237" s="118"/>
      <c r="D237" s="85"/>
      <c r="F237" s="85"/>
      <c r="G237" s="85"/>
    </row>
    <row r="238" spans="2:7">
      <c r="B238" s="256"/>
      <c r="C238" s="118"/>
      <c r="D238" s="85"/>
      <c r="F238" s="85"/>
      <c r="G238" s="85"/>
    </row>
    <row r="239" spans="2:7">
      <c r="B239" s="256"/>
      <c r="C239" s="118"/>
      <c r="D239" s="85"/>
      <c r="F239" s="85"/>
      <c r="G239" s="85"/>
    </row>
    <row r="240" spans="2:7">
      <c r="B240" s="256"/>
      <c r="C240" s="118"/>
      <c r="D240" s="85"/>
      <c r="F240" s="85"/>
      <c r="G240" s="85"/>
    </row>
    <row r="241" spans="2:7">
      <c r="B241" s="256"/>
      <c r="C241" s="118"/>
      <c r="D241" s="85"/>
      <c r="F241" s="85"/>
      <c r="G241" s="85"/>
    </row>
    <row r="242" spans="2:7">
      <c r="B242" s="256"/>
      <c r="C242" s="118"/>
      <c r="D242" s="85"/>
      <c r="F242" s="85"/>
      <c r="G242" s="85"/>
    </row>
  </sheetData>
  <sheetProtection password="E8D1" sheet="1" objects="1" scenarios="1" formatCells="0" formatColumns="0" formatRows="0"/>
  <protectedRanges>
    <protectedRange sqref="E36:E37" name="Obseg5_3_1_1"/>
    <protectedRange sqref="G36:G65" name="Obseg5_4_2_1"/>
  </protectedRanges>
  <printOptions gridLines="1"/>
  <pageMargins left="0.82677165354330717" right="0.59055118110236227" top="0.98425196850393704" bottom="0.59055118110236227" header="0.31496062992125984" footer="0.19685039370078741"/>
  <pageSetup paperSize="9" scale="90" orientation="portrait" horizontalDpi="300" verticalDpi="300" r:id="rId1"/>
  <headerFooter alignWithMargins="0">
    <oddHeader>&amp;L&amp;"Arial Narrow,Navadno"&amp;8&amp;K04-015INVESTITOR:
MESTNA OBČINA NOVA GORICA&amp;C&amp;"Arial Narrow,Navadno"&amp;8&amp;K04-016SKUPNOSTNI CENTER NOVA GORICA
&amp;R&amp;"Arial Narrow,Navadno"&amp;8&amp;K04-015PROJEKTANT:
Styria arhitektura d.o.o. 
Cankarjeva ul. 6E,2000 Maribor</oddHeader>
    <oddFooter>&amp;L&amp;"Arial Narrow,Navadno"&amp;8&amp;K04-020&amp;A &amp;R&amp;"Arial Narrow,Navadno"&amp;8&amp;K04-020&amp;P/&amp;N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R858"/>
  <sheetViews>
    <sheetView zoomScaleNormal="100" workbookViewId="0">
      <selection activeCell="C27" sqref="C27"/>
    </sheetView>
  </sheetViews>
  <sheetFormatPr defaultColWidth="9.140625" defaultRowHeight="12.75"/>
  <cols>
    <col min="1" max="1" width="5.7109375" style="208" customWidth="1"/>
    <col min="2" max="2" width="5.7109375" style="159" customWidth="1"/>
    <col min="3" max="3" width="80.5703125" style="136" customWidth="1"/>
    <col min="4" max="4" width="6.7109375" style="173" customWidth="1"/>
    <col min="5" max="5" width="9.7109375" style="146" customWidth="1"/>
    <col min="6" max="7" width="12.7109375" style="146" customWidth="1"/>
    <col min="8" max="16384" width="9.140625" style="601"/>
  </cols>
  <sheetData>
    <row r="2" spans="1:7" ht="16.5">
      <c r="A2" s="279"/>
      <c r="B2" s="613"/>
      <c r="C2" s="199" t="s">
        <v>163</v>
      </c>
      <c r="D2" s="606"/>
      <c r="E2" s="125"/>
      <c r="F2" s="137"/>
      <c r="G2" s="137"/>
    </row>
    <row r="3" spans="1:7" s="180" customFormat="1">
      <c r="A3" s="208"/>
      <c r="B3" s="613"/>
      <c r="C3" s="204" t="s">
        <v>164</v>
      </c>
      <c r="D3" s="606"/>
      <c r="E3" s="137"/>
      <c r="F3" s="137"/>
      <c r="G3" s="137"/>
    </row>
    <row r="4" spans="1:7" s="180" customFormat="1">
      <c r="A4" s="208"/>
      <c r="B4" s="613"/>
      <c r="C4" s="204" t="s">
        <v>165</v>
      </c>
      <c r="D4" s="606"/>
      <c r="E4" s="137"/>
      <c r="F4" s="137"/>
      <c r="G4" s="137"/>
    </row>
    <row r="5" spans="1:7" s="180" customFormat="1">
      <c r="A5" s="208"/>
      <c r="B5" s="613"/>
      <c r="C5" s="204" t="s">
        <v>166</v>
      </c>
      <c r="D5" s="606"/>
      <c r="E5" s="137"/>
      <c r="F5" s="137"/>
      <c r="G5" s="137"/>
    </row>
    <row r="6" spans="1:7" s="180" customFormat="1">
      <c r="A6" s="208"/>
      <c r="B6" s="613"/>
      <c r="C6" s="204" t="s">
        <v>167</v>
      </c>
      <c r="D6" s="606"/>
      <c r="E6" s="137"/>
      <c r="F6" s="137"/>
      <c r="G6" s="137"/>
    </row>
    <row r="7" spans="1:7" s="180" customFormat="1">
      <c r="A7" s="208"/>
      <c r="B7" s="613"/>
      <c r="C7" s="204" t="s">
        <v>168</v>
      </c>
      <c r="D7" s="606"/>
      <c r="E7" s="137"/>
      <c r="F7" s="137"/>
      <c r="G7" s="137"/>
    </row>
    <row r="8" spans="1:7" s="180" customFormat="1">
      <c r="A8" s="208"/>
      <c r="B8" s="613"/>
      <c r="C8" s="204" t="s">
        <v>169</v>
      </c>
      <c r="D8" s="606"/>
      <c r="E8" s="137"/>
      <c r="F8" s="137"/>
      <c r="G8" s="137"/>
    </row>
    <row r="9" spans="1:7" s="180" customFormat="1">
      <c r="A9" s="208"/>
      <c r="B9" s="200"/>
      <c r="C9" s="204" t="s">
        <v>170</v>
      </c>
      <c r="D9" s="606"/>
      <c r="E9" s="137"/>
      <c r="F9" s="137"/>
      <c r="G9" s="137"/>
    </row>
    <row r="10" spans="1:7" s="180" customFormat="1">
      <c r="A10" s="208"/>
      <c r="B10" s="200"/>
      <c r="C10" s="204" t="s">
        <v>171</v>
      </c>
      <c r="D10" s="606"/>
      <c r="E10" s="137"/>
      <c r="F10" s="137"/>
      <c r="G10" s="137"/>
    </row>
    <row r="11" spans="1:7" s="180" customFormat="1">
      <c r="A11" s="208"/>
      <c r="B11" s="613"/>
      <c r="C11" s="204" t="s">
        <v>172</v>
      </c>
      <c r="D11" s="606"/>
      <c r="E11" s="137"/>
      <c r="F11" s="137"/>
      <c r="G11" s="137"/>
    </row>
    <row r="12" spans="1:7" s="180" customFormat="1">
      <c r="A12" s="208"/>
      <c r="B12" s="613"/>
      <c r="C12" s="204" t="s">
        <v>173</v>
      </c>
      <c r="D12" s="606"/>
      <c r="E12" s="137"/>
      <c r="F12" s="137"/>
      <c r="G12" s="137"/>
    </row>
    <row r="13" spans="1:7" s="180" customFormat="1">
      <c r="A13" s="208"/>
      <c r="B13" s="613"/>
      <c r="C13" s="204" t="s">
        <v>174</v>
      </c>
      <c r="D13" s="606"/>
      <c r="E13" s="137"/>
      <c r="F13" s="137"/>
      <c r="G13" s="137"/>
    </row>
    <row r="14" spans="1:7" s="180" customFormat="1">
      <c r="A14" s="208"/>
      <c r="B14" s="613"/>
      <c r="C14" s="204" t="s">
        <v>175</v>
      </c>
      <c r="D14" s="606"/>
      <c r="E14" s="137"/>
      <c r="F14" s="137"/>
      <c r="G14" s="137"/>
    </row>
    <row r="15" spans="1:7" s="180" customFormat="1">
      <c r="A15" s="208"/>
      <c r="B15" s="613"/>
      <c r="C15" s="204" t="s">
        <v>176</v>
      </c>
      <c r="D15" s="606"/>
      <c r="E15" s="137"/>
      <c r="F15" s="137"/>
      <c r="G15" s="137"/>
    </row>
    <row r="16" spans="1:7" s="180" customFormat="1">
      <c r="A16" s="208"/>
      <c r="B16" s="613"/>
      <c r="C16" s="209" t="s">
        <v>177</v>
      </c>
      <c r="D16" s="606"/>
      <c r="E16" s="137"/>
      <c r="F16" s="137"/>
      <c r="G16" s="137"/>
    </row>
    <row r="17" spans="1:96" s="180" customFormat="1">
      <c r="A17" s="208"/>
      <c r="B17" s="613"/>
      <c r="C17" s="209" t="s">
        <v>1884</v>
      </c>
      <c r="D17" s="606"/>
      <c r="E17" s="125"/>
      <c r="F17" s="137"/>
      <c r="G17" s="137"/>
    </row>
    <row r="18" spans="1:96" s="180" customFormat="1">
      <c r="A18" s="208"/>
      <c r="B18" s="613"/>
      <c r="C18" s="209"/>
      <c r="D18" s="606"/>
      <c r="E18" s="125"/>
      <c r="F18" s="137"/>
      <c r="G18" s="137"/>
    </row>
    <row r="19" spans="1:96" s="180" customFormat="1" ht="15.75">
      <c r="A19" s="208"/>
      <c r="B19" s="613"/>
      <c r="C19" s="1759" t="s">
        <v>2214</v>
      </c>
      <c r="D19" s="606"/>
      <c r="E19" s="125"/>
      <c r="F19" s="137"/>
      <c r="G19" s="137"/>
    </row>
    <row r="20" spans="1:96" s="180" customFormat="1" ht="25.5">
      <c r="A20" s="208"/>
      <c r="B20" s="613"/>
      <c r="C20" s="1760" t="s">
        <v>2215</v>
      </c>
      <c r="D20" s="606"/>
      <c r="E20" s="125"/>
      <c r="F20" s="137"/>
      <c r="G20" s="137"/>
    </row>
    <row r="21" spans="1:96" s="180" customFormat="1">
      <c r="A21" s="208"/>
      <c r="B21" s="613"/>
      <c r="C21" s="1760" t="s">
        <v>2216</v>
      </c>
      <c r="D21" s="606"/>
      <c r="E21" s="125"/>
      <c r="F21" s="137"/>
      <c r="G21" s="137"/>
    </row>
    <row r="22" spans="1:96" s="180" customFormat="1">
      <c r="A22" s="208"/>
      <c r="B22" s="206"/>
      <c r="C22" s="209"/>
      <c r="D22" s="607"/>
      <c r="E22" s="608"/>
      <c r="F22" s="178"/>
      <c r="G22" s="178"/>
    </row>
    <row r="23" spans="1:96" s="180" customFormat="1">
      <c r="A23" s="208"/>
      <c r="B23" s="206"/>
      <c r="C23" s="199" t="s">
        <v>9</v>
      </c>
      <c r="D23" s="607"/>
      <c r="E23" s="608"/>
      <c r="F23" s="178"/>
      <c r="G23" s="178"/>
    </row>
    <row r="24" spans="1:96" s="605" customFormat="1">
      <c r="A24" s="201"/>
      <c r="B24" s="207"/>
      <c r="C24" s="199" t="s">
        <v>178</v>
      </c>
      <c r="D24" s="181"/>
      <c r="E24" s="138"/>
      <c r="F24" s="138"/>
      <c r="G24" s="138"/>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row>
    <row r="25" spans="1:96" s="605" customFormat="1">
      <c r="A25" s="201"/>
      <c r="B25" s="612" t="s">
        <v>179</v>
      </c>
      <c r="C25" s="204" t="s">
        <v>180</v>
      </c>
      <c r="D25" s="181"/>
      <c r="E25" s="138"/>
      <c r="F25" s="138"/>
      <c r="G25" s="138"/>
      <c r="H25" s="173"/>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row>
    <row r="26" spans="1:96" s="605" customFormat="1">
      <c r="A26" s="205"/>
      <c r="B26" s="612" t="s">
        <v>179</v>
      </c>
      <c r="C26" s="204" t="s">
        <v>181</v>
      </c>
      <c r="D26" s="132"/>
      <c r="E26" s="174"/>
      <c r="F26" s="174"/>
      <c r="G26" s="174"/>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row>
    <row r="27" spans="1:96" s="605" customFormat="1">
      <c r="A27" s="205"/>
      <c r="B27" s="612" t="s">
        <v>179</v>
      </c>
      <c r="C27" s="204" t="s">
        <v>182</v>
      </c>
      <c r="D27" s="132"/>
      <c r="E27" s="174"/>
      <c r="F27" s="174"/>
      <c r="G27" s="174"/>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row>
    <row r="28" spans="1:96" s="605" customFormat="1">
      <c r="A28" s="205"/>
      <c r="B28" s="612" t="s">
        <v>179</v>
      </c>
      <c r="C28" s="204" t="s">
        <v>183</v>
      </c>
      <c r="D28" s="132"/>
      <c r="E28" s="174"/>
      <c r="F28" s="174"/>
      <c r="G28" s="174"/>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c r="CG28" s="173"/>
      <c r="CH28" s="173"/>
      <c r="CI28" s="173"/>
      <c r="CJ28" s="173"/>
      <c r="CK28" s="173"/>
      <c r="CL28" s="173"/>
      <c r="CM28" s="173"/>
      <c r="CN28" s="173"/>
      <c r="CO28" s="173"/>
      <c r="CP28" s="173"/>
      <c r="CQ28" s="173"/>
      <c r="CR28" s="173"/>
    </row>
    <row r="29" spans="1:96" s="605" customFormat="1">
      <c r="A29" s="205"/>
      <c r="B29" s="612" t="s">
        <v>179</v>
      </c>
      <c r="C29" s="204" t="s">
        <v>184</v>
      </c>
      <c r="D29" s="132"/>
      <c r="E29" s="174"/>
      <c r="F29" s="174"/>
      <c r="G29" s="174"/>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row>
    <row r="30" spans="1:96" s="605" customFormat="1">
      <c r="A30" s="205"/>
      <c r="B30" s="612" t="s">
        <v>179</v>
      </c>
      <c r="C30" s="204" t="s">
        <v>185</v>
      </c>
      <c r="D30" s="132"/>
      <c r="E30" s="174"/>
      <c r="F30" s="174"/>
      <c r="G30" s="174"/>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row>
    <row r="31" spans="1:96" s="605" customFormat="1">
      <c r="A31" s="205"/>
      <c r="B31" s="612" t="s">
        <v>179</v>
      </c>
      <c r="C31" s="204" t="s">
        <v>186</v>
      </c>
      <c r="D31" s="132"/>
      <c r="E31" s="174"/>
      <c r="F31" s="174"/>
      <c r="G31" s="174"/>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row>
    <row r="32" spans="1:96" s="605" customFormat="1" ht="25.5">
      <c r="A32" s="205"/>
      <c r="B32" s="612" t="s">
        <v>179</v>
      </c>
      <c r="C32" s="204" t="s">
        <v>187</v>
      </c>
      <c r="D32" s="132"/>
      <c r="E32" s="174"/>
      <c r="F32" s="174"/>
      <c r="G32" s="174"/>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row>
    <row r="33" spans="1:96" s="605" customFormat="1">
      <c r="A33" s="205"/>
      <c r="B33" s="612" t="s">
        <v>179</v>
      </c>
      <c r="C33" s="204" t="s">
        <v>188</v>
      </c>
      <c r="D33" s="132"/>
      <c r="E33" s="174"/>
      <c r="F33" s="174"/>
      <c r="G33" s="174"/>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row>
    <row r="34" spans="1:96" s="605" customFormat="1">
      <c r="A34" s="205"/>
      <c r="B34" s="612" t="s">
        <v>179</v>
      </c>
      <c r="C34" s="204" t="s">
        <v>189</v>
      </c>
      <c r="D34" s="132"/>
      <c r="E34" s="174"/>
      <c r="F34" s="174"/>
      <c r="G34" s="174"/>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row>
    <row r="35" spans="1:96" s="180" customFormat="1">
      <c r="A35" s="205"/>
      <c r="B35" s="612" t="s">
        <v>179</v>
      </c>
      <c r="C35" s="204" t="s">
        <v>190</v>
      </c>
      <c r="D35" s="132"/>
      <c r="E35" s="174"/>
      <c r="F35" s="174"/>
      <c r="G35" s="174"/>
    </row>
    <row r="36" spans="1:96" s="180" customFormat="1">
      <c r="A36" s="208"/>
      <c r="B36" s="612" t="s">
        <v>179</v>
      </c>
      <c r="C36" s="204" t="s">
        <v>191</v>
      </c>
      <c r="D36" s="607"/>
      <c r="E36" s="608"/>
      <c r="F36" s="178"/>
      <c r="G36" s="178"/>
    </row>
    <row r="37" spans="1:96" s="180" customFormat="1">
      <c r="A37" s="208"/>
      <c r="B37" s="612" t="s">
        <v>179</v>
      </c>
      <c r="C37" s="204" t="s">
        <v>192</v>
      </c>
      <c r="D37" s="607"/>
      <c r="E37" s="608"/>
      <c r="F37" s="178"/>
      <c r="G37" s="178"/>
    </row>
    <row r="38" spans="1:96" s="180" customFormat="1" ht="25.5">
      <c r="A38" s="208"/>
      <c r="B38" s="612" t="s">
        <v>179</v>
      </c>
      <c r="C38" s="204" t="s">
        <v>193</v>
      </c>
      <c r="D38" s="607"/>
      <c r="E38" s="608"/>
      <c r="F38" s="178"/>
      <c r="G38" s="178"/>
    </row>
    <row r="39" spans="1:96" s="180" customFormat="1">
      <c r="A39" s="208"/>
      <c r="B39" s="612" t="s">
        <v>179</v>
      </c>
      <c r="C39" s="204" t="s">
        <v>194</v>
      </c>
      <c r="D39" s="607"/>
      <c r="E39" s="608"/>
      <c r="F39" s="178"/>
      <c r="G39" s="178"/>
    </row>
    <row r="40" spans="1:96" s="180" customFormat="1" ht="25.5">
      <c r="A40" s="208"/>
      <c r="B40" s="612" t="s">
        <v>179</v>
      </c>
      <c r="C40" s="204" t="s">
        <v>195</v>
      </c>
      <c r="D40" s="607"/>
      <c r="E40" s="608"/>
      <c r="F40" s="178"/>
      <c r="G40" s="178"/>
    </row>
    <row r="41" spans="1:96" s="180" customFormat="1" ht="156.75" customHeight="1">
      <c r="A41" s="208"/>
      <c r="B41" s="612" t="s">
        <v>179</v>
      </c>
      <c r="C41" s="203" t="s">
        <v>248</v>
      </c>
      <c r="D41" s="607"/>
      <c r="E41" s="608"/>
      <c r="F41" s="178"/>
      <c r="G41" s="178"/>
    </row>
    <row r="42" spans="1:96" s="180" customFormat="1">
      <c r="A42" s="208"/>
      <c r="B42" s="612"/>
      <c r="C42" s="203"/>
      <c r="D42" s="607"/>
      <c r="E42" s="608"/>
      <c r="F42" s="178"/>
      <c r="G42" s="178"/>
    </row>
    <row r="43" spans="1:96" s="605" customFormat="1">
      <c r="A43" s="205"/>
      <c r="B43" s="207"/>
      <c r="C43" s="210" t="s">
        <v>196</v>
      </c>
      <c r="D43" s="139"/>
      <c r="E43" s="174"/>
      <c r="F43" s="174"/>
      <c r="G43" s="174"/>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row>
    <row r="44" spans="1:96" s="605" customFormat="1" ht="25.5">
      <c r="A44" s="205"/>
      <c r="B44" s="207"/>
      <c r="C44" s="209" t="s">
        <v>249</v>
      </c>
      <c r="D44" s="139"/>
      <c r="E44" s="174"/>
      <c r="F44" s="174"/>
      <c r="G44" s="174"/>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row>
    <row r="45" spans="1:96" s="605" customFormat="1" ht="42.75" customHeight="1">
      <c r="A45" s="205"/>
      <c r="B45" s="207"/>
      <c r="C45" s="209" t="s">
        <v>197</v>
      </c>
      <c r="D45" s="139"/>
      <c r="E45" s="174"/>
      <c r="F45" s="174"/>
      <c r="G45" s="174"/>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row>
    <row r="46" spans="1:96" s="605" customFormat="1" ht="48" customHeight="1">
      <c r="A46" s="205"/>
      <c r="B46" s="207"/>
      <c r="C46" s="209" t="s">
        <v>198</v>
      </c>
      <c r="D46" s="139"/>
      <c r="E46" s="174"/>
      <c r="F46" s="174"/>
      <c r="G46" s="174"/>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row>
    <row r="47" spans="1:96" s="605" customFormat="1" ht="119.25" customHeight="1">
      <c r="A47" s="205"/>
      <c r="B47" s="207"/>
      <c r="C47" s="209" t="s">
        <v>563</v>
      </c>
      <c r="D47" s="139"/>
      <c r="E47" s="174"/>
      <c r="F47" s="174"/>
      <c r="G47" s="174"/>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row>
    <row r="48" spans="1:96" s="605" customFormat="1" ht="78.75" customHeight="1">
      <c r="A48" s="205"/>
      <c r="B48" s="207"/>
      <c r="C48" s="209" t="s">
        <v>250</v>
      </c>
      <c r="D48" s="139"/>
      <c r="E48" s="174"/>
      <c r="F48" s="174"/>
      <c r="G48" s="174"/>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row>
    <row r="49" spans="1:96" s="605" customFormat="1" ht="143.25" customHeight="1">
      <c r="A49" s="205"/>
      <c r="B49" s="207"/>
      <c r="C49" s="209" t="s">
        <v>565</v>
      </c>
      <c r="D49" s="139"/>
      <c r="E49" s="174"/>
      <c r="F49" s="174"/>
      <c r="G49" s="174"/>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row>
    <row r="50" spans="1:96" s="605" customFormat="1" ht="141.75" customHeight="1">
      <c r="A50" s="205"/>
      <c r="B50" s="207"/>
      <c r="C50" s="209" t="s">
        <v>564</v>
      </c>
      <c r="D50" s="139"/>
      <c r="E50" s="174"/>
      <c r="F50" s="174"/>
      <c r="G50" s="174"/>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row>
    <row r="51" spans="1:96" s="605" customFormat="1" ht="198" customHeight="1">
      <c r="A51" s="205"/>
      <c r="B51" s="207"/>
      <c r="C51" s="209" t="s">
        <v>251</v>
      </c>
      <c r="D51" s="139"/>
      <c r="E51" s="174"/>
      <c r="F51" s="174"/>
      <c r="G51" s="174"/>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row>
    <row r="52" spans="1:96" s="605" customFormat="1" ht="57" customHeight="1">
      <c r="A52" s="205"/>
      <c r="B52" s="207"/>
      <c r="C52" s="211" t="s">
        <v>566</v>
      </c>
      <c r="D52" s="139"/>
      <c r="E52" s="174"/>
      <c r="F52" s="174"/>
      <c r="G52" s="174"/>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row>
    <row r="53" spans="1:96" s="605" customFormat="1" ht="171" customHeight="1">
      <c r="A53" s="205"/>
      <c r="B53" s="207"/>
      <c r="C53" s="211" t="s">
        <v>550</v>
      </c>
      <c r="D53" s="139"/>
      <c r="E53" s="174"/>
      <c r="F53" s="174"/>
      <c r="G53" s="174"/>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row>
    <row r="54" spans="1:96" s="605" customFormat="1" ht="115.5" customHeight="1">
      <c r="A54" s="205"/>
      <c r="B54" s="207"/>
      <c r="C54" s="211" t="s">
        <v>551</v>
      </c>
      <c r="D54" s="139"/>
      <c r="E54" s="174"/>
      <c r="F54" s="174"/>
      <c r="G54" s="174"/>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row>
    <row r="55" spans="1:96" s="605" customFormat="1" ht="44.25" customHeight="1">
      <c r="A55" s="205"/>
      <c r="B55" s="207"/>
      <c r="C55" s="204" t="s">
        <v>199</v>
      </c>
      <c r="D55" s="139"/>
      <c r="E55" s="174"/>
      <c r="F55" s="174"/>
      <c r="G55" s="174"/>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c r="CG55" s="173"/>
      <c r="CH55" s="173"/>
      <c r="CI55" s="173"/>
      <c r="CJ55" s="173"/>
      <c r="CK55" s="173"/>
      <c r="CL55" s="173"/>
      <c r="CM55" s="173"/>
      <c r="CN55" s="173"/>
      <c r="CO55" s="173"/>
      <c r="CP55" s="173"/>
      <c r="CQ55" s="173"/>
      <c r="CR55" s="173"/>
    </row>
    <row r="56" spans="1:96" s="605" customFormat="1" ht="31.5" customHeight="1">
      <c r="A56" s="205"/>
      <c r="B56" s="207"/>
      <c r="C56" s="204" t="s">
        <v>200</v>
      </c>
      <c r="D56" s="139"/>
      <c r="E56" s="174"/>
      <c r="F56" s="174"/>
      <c r="G56" s="174"/>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row>
    <row r="57" spans="1:96" s="605" customFormat="1" ht="46.5" customHeight="1">
      <c r="A57" s="205"/>
      <c r="B57" s="207"/>
      <c r="C57" s="204" t="s">
        <v>201</v>
      </c>
      <c r="D57" s="139"/>
      <c r="E57" s="174"/>
      <c r="F57" s="174"/>
      <c r="G57" s="174"/>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row>
    <row r="58" spans="1:96" s="145" customFormat="1" ht="15.75">
      <c r="A58" s="140"/>
      <c r="B58" s="141"/>
      <c r="C58" s="142"/>
      <c r="D58" s="143"/>
      <c r="E58" s="144"/>
      <c r="F58" s="189"/>
      <c r="G58" s="189"/>
    </row>
    <row r="59" spans="1:96" s="173" customFormat="1">
      <c r="A59" s="123"/>
      <c r="B59" s="179"/>
      <c r="C59" s="602"/>
      <c r="D59" s="124"/>
      <c r="E59" s="146"/>
      <c r="F59" s="188"/>
      <c r="G59" s="188"/>
    </row>
    <row r="60" spans="1:96">
      <c r="B60" s="206"/>
      <c r="C60" s="209"/>
      <c r="D60" s="607"/>
      <c r="E60" s="608"/>
      <c r="F60" s="178"/>
      <c r="G60" s="178"/>
    </row>
    <row r="61" spans="1:96">
      <c r="B61" s="172"/>
      <c r="C61" s="210"/>
      <c r="D61" s="607"/>
      <c r="E61" s="608"/>
      <c r="F61" s="178"/>
      <c r="G61" s="178"/>
    </row>
    <row r="62" spans="1:96">
      <c r="B62" s="172"/>
      <c r="C62" s="210"/>
      <c r="D62" s="607"/>
      <c r="E62" s="608"/>
      <c r="F62" s="178"/>
      <c r="G62" s="178"/>
    </row>
    <row r="63" spans="1:96">
      <c r="B63" s="206"/>
      <c r="C63" s="209"/>
      <c r="D63" s="607"/>
      <c r="E63" s="608"/>
      <c r="F63" s="178"/>
      <c r="G63" s="195"/>
    </row>
    <row r="64" spans="1:96">
      <c r="B64" s="206"/>
      <c r="C64" s="209"/>
      <c r="D64" s="607"/>
      <c r="E64" s="608"/>
      <c r="G64" s="195"/>
    </row>
    <row r="65" spans="1:7">
      <c r="B65" s="206"/>
      <c r="C65" s="209"/>
      <c r="D65" s="607"/>
      <c r="E65" s="608"/>
      <c r="G65" s="195"/>
    </row>
    <row r="66" spans="1:7">
      <c r="B66" s="206"/>
      <c r="C66" s="209"/>
      <c r="D66" s="607"/>
      <c r="E66" s="608"/>
      <c r="G66" s="195"/>
    </row>
    <row r="67" spans="1:7">
      <c r="B67" s="206"/>
      <c r="C67" s="209"/>
      <c r="D67" s="607"/>
      <c r="E67" s="608"/>
      <c r="G67" s="195"/>
    </row>
    <row r="68" spans="1:7">
      <c r="B68" s="206"/>
      <c r="C68" s="209"/>
      <c r="D68" s="607"/>
      <c r="E68" s="608"/>
      <c r="G68" s="195"/>
    </row>
    <row r="69" spans="1:7">
      <c r="B69" s="601"/>
      <c r="C69" s="209"/>
      <c r="D69" s="607"/>
      <c r="E69" s="608"/>
      <c r="G69" s="195"/>
    </row>
    <row r="70" spans="1:7">
      <c r="B70" s="206"/>
      <c r="C70" s="210"/>
      <c r="D70" s="607"/>
      <c r="E70" s="608"/>
      <c r="F70" s="601"/>
      <c r="G70" s="178"/>
    </row>
    <row r="71" spans="1:7" s="130" customFormat="1">
      <c r="A71" s="126"/>
      <c r="B71" s="172"/>
      <c r="C71" s="210"/>
      <c r="D71" s="609"/>
      <c r="E71" s="134"/>
      <c r="F71" s="163"/>
      <c r="G71" s="183"/>
    </row>
    <row r="72" spans="1:7">
      <c r="B72" s="206"/>
      <c r="C72" s="210"/>
      <c r="D72" s="607"/>
      <c r="E72" s="608"/>
      <c r="F72" s="601"/>
      <c r="G72" s="178"/>
    </row>
    <row r="73" spans="1:7">
      <c r="B73" s="206"/>
      <c r="C73" s="210"/>
      <c r="D73" s="607"/>
      <c r="E73" s="608"/>
      <c r="F73" s="178"/>
      <c r="G73" s="178"/>
    </row>
    <row r="74" spans="1:7">
      <c r="B74" s="206"/>
      <c r="C74" s="210"/>
      <c r="D74" s="607"/>
      <c r="E74" s="608"/>
      <c r="F74" s="178"/>
      <c r="G74" s="178"/>
    </row>
    <row r="75" spans="1:7">
      <c r="B75" s="206"/>
      <c r="C75" s="209"/>
      <c r="D75" s="607"/>
      <c r="E75" s="178"/>
      <c r="F75" s="178"/>
      <c r="G75" s="178"/>
    </row>
    <row r="76" spans="1:7">
      <c r="B76" s="206"/>
      <c r="C76" s="209"/>
      <c r="D76" s="607"/>
      <c r="E76" s="178"/>
      <c r="F76" s="178"/>
      <c r="G76" s="178"/>
    </row>
    <row r="77" spans="1:7">
      <c r="B77" s="206"/>
      <c r="C77" s="209"/>
      <c r="D77" s="607"/>
      <c r="E77" s="178"/>
      <c r="F77" s="178"/>
      <c r="G77" s="178"/>
    </row>
    <row r="78" spans="1:7">
      <c r="B78" s="206"/>
      <c r="C78" s="209"/>
      <c r="D78" s="607"/>
      <c r="E78" s="178"/>
      <c r="F78" s="178"/>
      <c r="G78" s="178"/>
    </row>
    <row r="79" spans="1:7">
      <c r="B79" s="206"/>
      <c r="C79" s="209"/>
      <c r="D79" s="607"/>
      <c r="E79" s="178"/>
      <c r="F79" s="178"/>
      <c r="G79" s="178"/>
    </row>
    <row r="80" spans="1:7">
      <c r="B80" s="206"/>
      <c r="C80" s="209"/>
      <c r="D80" s="607"/>
      <c r="E80" s="178"/>
      <c r="F80" s="178"/>
      <c r="G80" s="178"/>
    </row>
    <row r="81" spans="1:7">
      <c r="B81" s="604"/>
      <c r="C81" s="209"/>
      <c r="D81" s="607"/>
      <c r="E81" s="178"/>
      <c r="F81" s="178"/>
      <c r="G81" s="178"/>
    </row>
    <row r="82" spans="1:7">
      <c r="B82" s="604"/>
      <c r="C82" s="209"/>
      <c r="D82" s="607"/>
      <c r="E82" s="178"/>
      <c r="F82" s="178"/>
      <c r="G82" s="178"/>
    </row>
    <row r="83" spans="1:7">
      <c r="B83" s="206"/>
      <c r="C83" s="209"/>
      <c r="D83" s="607"/>
      <c r="E83" s="178"/>
      <c r="F83" s="178"/>
      <c r="G83" s="178"/>
    </row>
    <row r="84" spans="1:7">
      <c r="B84" s="206"/>
      <c r="C84" s="209"/>
      <c r="D84" s="607"/>
      <c r="E84" s="178"/>
      <c r="F84" s="178"/>
      <c r="G84" s="178"/>
    </row>
    <row r="85" spans="1:7">
      <c r="B85" s="206"/>
      <c r="C85" s="209"/>
      <c r="D85" s="607"/>
      <c r="E85" s="178"/>
      <c r="F85" s="178"/>
      <c r="G85" s="178"/>
    </row>
    <row r="86" spans="1:7">
      <c r="B86" s="206"/>
      <c r="C86" s="209"/>
      <c r="D86" s="607"/>
      <c r="E86" s="178"/>
      <c r="F86" s="178"/>
      <c r="G86" s="178"/>
    </row>
    <row r="87" spans="1:7">
      <c r="B87" s="206"/>
      <c r="C87" s="209"/>
      <c r="D87" s="607"/>
      <c r="E87" s="178"/>
      <c r="F87" s="178"/>
      <c r="G87" s="178"/>
    </row>
    <row r="88" spans="1:7">
      <c r="B88" s="206"/>
      <c r="C88" s="209"/>
      <c r="D88" s="607"/>
      <c r="E88" s="178"/>
      <c r="F88" s="178"/>
      <c r="G88" s="178"/>
    </row>
    <row r="89" spans="1:7">
      <c r="B89" s="206"/>
      <c r="C89" s="209"/>
      <c r="D89" s="607"/>
      <c r="E89" s="608"/>
      <c r="F89" s="178"/>
      <c r="G89" s="178"/>
    </row>
    <row r="90" spans="1:7">
      <c r="B90" s="206"/>
      <c r="C90" s="209"/>
      <c r="D90" s="607"/>
      <c r="E90" s="608"/>
      <c r="F90" s="178"/>
      <c r="G90" s="178"/>
    </row>
    <row r="91" spans="1:7">
      <c r="B91" s="206"/>
      <c r="C91" s="210"/>
      <c r="D91" s="607"/>
      <c r="E91" s="608"/>
      <c r="F91" s="178"/>
      <c r="G91" s="178"/>
    </row>
    <row r="92" spans="1:7" s="173" customFormat="1">
      <c r="A92" s="201"/>
      <c r="B92" s="147"/>
      <c r="C92" s="210"/>
      <c r="D92" s="139"/>
      <c r="E92" s="148"/>
      <c r="F92" s="148"/>
      <c r="G92" s="148"/>
    </row>
    <row r="93" spans="1:7" s="173" customFormat="1">
      <c r="A93" s="205"/>
      <c r="B93" s="603"/>
      <c r="C93" s="209"/>
      <c r="D93" s="136"/>
      <c r="E93" s="149"/>
      <c r="F93" s="149"/>
      <c r="G93" s="149"/>
    </row>
    <row r="94" spans="1:7" s="173" customFormat="1">
      <c r="A94" s="205"/>
      <c r="B94" s="603"/>
      <c r="C94" s="209"/>
      <c r="D94" s="136"/>
      <c r="E94" s="149"/>
      <c r="F94" s="149"/>
      <c r="G94" s="149"/>
    </row>
    <row r="95" spans="1:7" s="173" customFormat="1">
      <c r="A95" s="205"/>
      <c r="B95" s="603"/>
      <c r="C95" s="209"/>
      <c r="D95" s="136"/>
      <c r="E95" s="149"/>
      <c r="F95" s="149"/>
      <c r="G95" s="149"/>
    </row>
    <row r="96" spans="1:7" s="173" customFormat="1">
      <c r="A96" s="205"/>
      <c r="B96" s="603"/>
      <c r="C96" s="209"/>
      <c r="D96" s="136"/>
      <c r="E96" s="149"/>
      <c r="F96" s="149"/>
      <c r="G96" s="149"/>
    </row>
    <row r="97" spans="1:7" s="173" customFormat="1">
      <c r="A97" s="205"/>
      <c r="B97" s="603"/>
      <c r="C97" s="209"/>
      <c r="D97" s="136"/>
      <c r="E97" s="149"/>
      <c r="F97" s="149"/>
      <c r="G97" s="149"/>
    </row>
    <row r="98" spans="1:7" s="173" customFormat="1">
      <c r="A98" s="205"/>
      <c r="B98" s="603"/>
      <c r="C98" s="209"/>
      <c r="D98" s="136"/>
      <c r="E98" s="149"/>
      <c r="F98" s="149"/>
      <c r="G98" s="149"/>
    </row>
    <row r="99" spans="1:7" s="173" customFormat="1">
      <c r="A99" s="205"/>
      <c r="B99" s="603"/>
      <c r="C99" s="209"/>
      <c r="D99" s="136"/>
      <c r="E99" s="149"/>
      <c r="F99" s="149"/>
      <c r="G99" s="149"/>
    </row>
    <row r="100" spans="1:7" s="173" customFormat="1">
      <c r="A100" s="205"/>
      <c r="B100" s="603"/>
      <c r="C100" s="209"/>
      <c r="D100" s="136"/>
      <c r="E100" s="149"/>
      <c r="F100" s="149"/>
      <c r="G100" s="149"/>
    </row>
    <row r="101" spans="1:7" s="173" customFormat="1">
      <c r="A101" s="205"/>
      <c r="B101" s="603"/>
      <c r="C101" s="209"/>
      <c r="D101" s="136"/>
      <c r="E101" s="149"/>
      <c r="F101" s="149"/>
      <c r="G101" s="149"/>
    </row>
    <row r="102" spans="1:7">
      <c r="A102" s="205"/>
      <c r="B102" s="603"/>
      <c r="C102" s="209"/>
      <c r="D102" s="136"/>
      <c r="E102" s="149"/>
      <c r="F102" s="149"/>
      <c r="G102" s="149"/>
    </row>
    <row r="103" spans="1:7">
      <c r="B103" s="603"/>
      <c r="C103" s="209"/>
      <c r="D103" s="607"/>
      <c r="E103" s="608"/>
      <c r="F103" s="178"/>
      <c r="G103" s="178"/>
    </row>
    <row r="104" spans="1:7">
      <c r="B104" s="603"/>
      <c r="C104" s="209"/>
      <c r="D104" s="607"/>
      <c r="E104" s="608"/>
      <c r="F104" s="178"/>
      <c r="G104" s="178"/>
    </row>
    <row r="105" spans="1:7">
      <c r="B105" s="603"/>
      <c r="C105" s="209"/>
      <c r="D105" s="607"/>
      <c r="E105" s="608"/>
      <c r="F105" s="178"/>
      <c r="G105" s="178"/>
    </row>
    <row r="106" spans="1:7">
      <c r="B106" s="603"/>
      <c r="C106" s="209"/>
      <c r="D106" s="607"/>
      <c r="E106" s="608"/>
      <c r="F106" s="178"/>
      <c r="G106" s="178"/>
    </row>
    <row r="107" spans="1:7">
      <c r="B107" s="603"/>
      <c r="C107" s="209"/>
      <c r="D107" s="607"/>
      <c r="E107" s="608"/>
      <c r="F107" s="178"/>
      <c r="G107" s="178"/>
    </row>
    <row r="108" spans="1:7">
      <c r="B108" s="603"/>
      <c r="C108" s="209"/>
      <c r="D108" s="607"/>
      <c r="E108" s="608"/>
      <c r="F108" s="178"/>
      <c r="G108" s="178"/>
    </row>
    <row r="109" spans="1:7" s="173" customFormat="1">
      <c r="A109" s="205"/>
      <c r="B109" s="147"/>
      <c r="C109" s="210"/>
      <c r="D109" s="139"/>
      <c r="E109" s="149"/>
      <c r="F109" s="149"/>
      <c r="G109" s="149"/>
    </row>
    <row r="110" spans="1:7" s="173" customFormat="1">
      <c r="A110" s="205"/>
      <c r="B110" s="147"/>
      <c r="C110" s="209"/>
      <c r="D110" s="139"/>
      <c r="E110" s="149"/>
      <c r="F110" s="149"/>
      <c r="G110" s="149"/>
    </row>
    <row r="111" spans="1:7" s="173" customFormat="1">
      <c r="A111" s="205"/>
      <c r="B111" s="147"/>
      <c r="C111" s="209"/>
      <c r="D111" s="139"/>
      <c r="E111" s="149"/>
      <c r="F111" s="149"/>
      <c r="G111" s="149"/>
    </row>
    <row r="112" spans="1:7" s="173" customFormat="1">
      <c r="A112" s="205"/>
      <c r="B112" s="147"/>
      <c r="C112" s="209"/>
      <c r="D112" s="139"/>
      <c r="E112" s="149"/>
      <c r="F112" s="149"/>
      <c r="G112" s="149"/>
    </row>
    <row r="113" spans="1:7" s="173" customFormat="1">
      <c r="A113" s="205"/>
      <c r="B113" s="147"/>
      <c r="C113" s="209"/>
      <c r="D113" s="139"/>
      <c r="E113" s="149"/>
      <c r="F113" s="149"/>
      <c r="G113" s="149"/>
    </row>
    <row r="114" spans="1:7" s="173" customFormat="1">
      <c r="A114" s="205"/>
      <c r="B114" s="147"/>
      <c r="C114" s="209"/>
      <c r="D114" s="139"/>
      <c r="E114" s="149"/>
      <c r="F114" s="149"/>
      <c r="G114" s="149"/>
    </row>
    <row r="115" spans="1:7" s="173" customFormat="1">
      <c r="A115" s="205"/>
      <c r="B115" s="147"/>
      <c r="C115" s="209"/>
      <c r="D115" s="139"/>
      <c r="E115" s="149"/>
      <c r="F115" s="149"/>
      <c r="G115" s="149"/>
    </row>
    <row r="116" spans="1:7" s="173" customFormat="1">
      <c r="A116" s="205"/>
      <c r="B116" s="147"/>
      <c r="C116" s="209"/>
      <c r="D116" s="139"/>
      <c r="E116" s="149"/>
      <c r="F116" s="149"/>
      <c r="G116" s="149"/>
    </row>
    <row r="117" spans="1:7">
      <c r="A117" s="150"/>
      <c r="B117" s="151"/>
      <c r="C117" s="152"/>
      <c r="D117" s="153"/>
      <c r="E117" s="154"/>
      <c r="F117" s="190"/>
      <c r="G117" s="190"/>
    </row>
    <row r="118" spans="1:7">
      <c r="A118" s="150"/>
      <c r="B118" s="151"/>
      <c r="C118" s="155"/>
      <c r="D118" s="156"/>
      <c r="E118" s="157"/>
      <c r="F118" s="191"/>
      <c r="G118" s="191"/>
    </row>
    <row r="119" spans="1:7">
      <c r="A119" s="158"/>
      <c r="B119" s="206"/>
      <c r="C119" s="127"/>
      <c r="D119" s="128"/>
      <c r="E119" s="129"/>
      <c r="F119" s="129"/>
      <c r="G119" s="129"/>
    </row>
    <row r="120" spans="1:7" s="130" customFormat="1">
      <c r="A120" s="600"/>
      <c r="B120" s="600"/>
      <c r="C120" s="177"/>
      <c r="D120" s="611"/>
      <c r="E120" s="171"/>
      <c r="F120" s="171"/>
      <c r="G120" s="171"/>
    </row>
    <row r="121" spans="1:7" s="130" customFormat="1">
      <c r="A121" s="600"/>
      <c r="B121" s="600"/>
      <c r="C121" s="177"/>
      <c r="D121" s="611"/>
      <c r="E121" s="171"/>
      <c r="F121" s="171"/>
      <c r="G121" s="171"/>
    </row>
    <row r="122" spans="1:7" s="130" customFormat="1">
      <c r="A122" s="600"/>
      <c r="B122" s="600"/>
      <c r="C122" s="177"/>
      <c r="D122" s="611"/>
      <c r="E122" s="171"/>
      <c r="F122" s="171"/>
      <c r="G122" s="171"/>
    </row>
    <row r="123" spans="1:7" s="130" customFormat="1">
      <c r="A123" s="600"/>
      <c r="B123" s="600"/>
      <c r="C123" s="177"/>
      <c r="D123" s="611"/>
      <c r="E123" s="171"/>
      <c r="F123" s="171"/>
      <c r="G123" s="171"/>
    </row>
    <row r="124" spans="1:7" s="130" customFormat="1">
      <c r="A124" s="600"/>
      <c r="B124" s="159"/>
      <c r="C124" s="177"/>
      <c r="D124" s="173"/>
      <c r="E124" s="146"/>
      <c r="F124" s="146"/>
      <c r="G124" s="146"/>
    </row>
    <row r="125" spans="1:7" s="130" customFormat="1" ht="51" customHeight="1">
      <c r="A125" s="600"/>
      <c r="B125" s="159"/>
      <c r="C125" s="182"/>
      <c r="D125" s="173"/>
      <c r="E125" s="146"/>
      <c r="F125" s="146"/>
      <c r="G125" s="146"/>
    </row>
    <row r="126" spans="1:7" s="130" customFormat="1">
      <c r="A126" s="600"/>
      <c r="B126" s="159"/>
      <c r="C126" s="182"/>
      <c r="D126" s="173"/>
      <c r="E126" s="146"/>
      <c r="F126" s="146"/>
      <c r="G126" s="146"/>
    </row>
    <row r="127" spans="1:7">
      <c r="A127" s="604"/>
      <c r="B127" s="604"/>
      <c r="C127" s="182"/>
      <c r="D127" s="610"/>
      <c r="E127" s="178"/>
      <c r="F127" s="178"/>
      <c r="G127" s="178"/>
    </row>
    <row r="128" spans="1:7">
      <c r="A128" s="604"/>
      <c r="B128" s="604"/>
      <c r="C128" s="601"/>
      <c r="D128" s="601"/>
      <c r="E128" s="601"/>
      <c r="F128" s="601"/>
      <c r="G128" s="601"/>
    </row>
    <row r="129" spans="1:7">
      <c r="A129" s="604"/>
      <c r="B129" s="604"/>
      <c r="C129" s="601"/>
      <c r="D129" s="610"/>
      <c r="E129" s="178"/>
      <c r="F129" s="187"/>
      <c r="G129" s="195"/>
    </row>
    <row r="130" spans="1:7">
      <c r="A130" s="604"/>
      <c r="B130" s="604"/>
      <c r="C130" s="601"/>
      <c r="D130" s="601"/>
      <c r="E130" s="601"/>
      <c r="F130" s="601"/>
      <c r="G130" s="601"/>
    </row>
    <row r="131" spans="1:7">
      <c r="A131" s="604"/>
      <c r="B131" s="604"/>
      <c r="C131" s="601"/>
      <c r="D131" s="610"/>
      <c r="E131" s="178"/>
      <c r="F131" s="187"/>
      <c r="G131" s="195"/>
    </row>
    <row r="132" spans="1:7">
      <c r="A132" s="604"/>
      <c r="B132" s="604"/>
      <c r="C132" s="601"/>
      <c r="D132" s="610"/>
      <c r="E132" s="178"/>
      <c r="F132" s="187"/>
      <c r="G132" s="195"/>
    </row>
    <row r="133" spans="1:7">
      <c r="A133" s="604"/>
      <c r="B133" s="604"/>
      <c r="C133" s="601"/>
      <c r="D133" s="610"/>
      <c r="E133" s="178"/>
      <c r="F133" s="187"/>
      <c r="G133" s="195"/>
    </row>
    <row r="134" spans="1:7">
      <c r="A134" s="604"/>
      <c r="B134" s="604"/>
      <c r="C134" s="601"/>
      <c r="D134" s="610"/>
      <c r="E134" s="178"/>
      <c r="F134" s="187"/>
      <c r="G134" s="195"/>
    </row>
    <row r="135" spans="1:7">
      <c r="A135" s="604"/>
      <c r="B135" s="601"/>
      <c r="C135" s="601"/>
      <c r="D135" s="610"/>
      <c r="E135" s="178"/>
      <c r="F135" s="187"/>
      <c r="G135" s="195"/>
    </row>
    <row r="136" spans="1:7">
      <c r="A136" s="604"/>
      <c r="B136" s="604"/>
      <c r="C136" s="182"/>
      <c r="D136" s="610"/>
      <c r="E136" s="178"/>
      <c r="F136" s="178"/>
      <c r="G136" s="178"/>
    </row>
    <row r="137" spans="1:7">
      <c r="A137" s="604"/>
      <c r="B137" s="604"/>
      <c r="C137" s="182"/>
      <c r="D137" s="610"/>
      <c r="E137" s="178"/>
      <c r="F137" s="187"/>
      <c r="G137" s="195"/>
    </row>
    <row r="138" spans="1:7">
      <c r="A138" s="604"/>
      <c r="B138" s="604"/>
      <c r="C138" s="182"/>
      <c r="D138" s="610"/>
      <c r="E138" s="178"/>
      <c r="F138" s="178"/>
      <c r="G138" s="178"/>
    </row>
    <row r="139" spans="1:7">
      <c r="A139" s="604"/>
      <c r="B139" s="604"/>
      <c r="C139" s="182"/>
      <c r="D139" s="610"/>
      <c r="E139" s="178"/>
      <c r="F139" s="178"/>
      <c r="G139" s="178"/>
    </row>
    <row r="140" spans="1:7">
      <c r="A140" s="604"/>
      <c r="B140" s="604"/>
      <c r="C140" s="182"/>
      <c r="D140" s="610"/>
      <c r="E140" s="178"/>
      <c r="F140" s="187"/>
      <c r="G140" s="195"/>
    </row>
    <row r="141" spans="1:7">
      <c r="A141" s="604"/>
      <c r="B141" s="604"/>
      <c r="C141" s="182"/>
      <c r="D141" s="601"/>
      <c r="E141" s="601"/>
      <c r="F141" s="601"/>
      <c r="G141" s="601"/>
    </row>
    <row r="142" spans="1:7">
      <c r="B142" s="604"/>
      <c r="C142" s="182"/>
      <c r="D142" s="610"/>
      <c r="E142" s="178"/>
      <c r="F142" s="187"/>
      <c r="G142" s="195"/>
    </row>
    <row r="143" spans="1:7">
      <c r="B143" s="604"/>
      <c r="C143" s="182"/>
      <c r="D143" s="610"/>
      <c r="E143" s="178"/>
      <c r="F143" s="187"/>
      <c r="G143" s="195"/>
    </row>
    <row r="144" spans="1:7">
      <c r="B144" s="604"/>
      <c r="C144" s="182"/>
      <c r="D144" s="610"/>
      <c r="E144" s="178"/>
      <c r="F144" s="187"/>
      <c r="G144" s="195"/>
    </row>
    <row r="145" spans="1:7">
      <c r="B145" s="604"/>
      <c r="C145" s="182"/>
      <c r="D145" s="601"/>
      <c r="E145" s="601"/>
      <c r="F145" s="601"/>
      <c r="G145" s="601"/>
    </row>
    <row r="146" spans="1:7">
      <c r="B146" s="604"/>
      <c r="C146" s="182"/>
      <c r="D146" s="601"/>
      <c r="E146" s="601"/>
      <c r="F146" s="601"/>
      <c r="G146" s="601"/>
    </row>
    <row r="147" spans="1:7">
      <c r="B147" s="604"/>
      <c r="C147" s="175"/>
      <c r="D147" s="610"/>
      <c r="E147" s="178"/>
      <c r="F147" s="187"/>
      <c r="G147" s="195"/>
    </row>
    <row r="148" spans="1:7">
      <c r="B148" s="604"/>
      <c r="C148" s="175"/>
      <c r="D148" s="610"/>
      <c r="E148" s="178"/>
      <c r="F148" s="187"/>
      <c r="G148" s="195"/>
    </row>
    <row r="149" spans="1:7">
      <c r="B149" s="604"/>
      <c r="C149" s="175"/>
      <c r="D149" s="610"/>
      <c r="E149" s="178"/>
      <c r="F149" s="187"/>
      <c r="G149" s="195"/>
    </row>
    <row r="150" spans="1:7">
      <c r="B150" s="604"/>
      <c r="C150" s="177"/>
      <c r="D150" s="610"/>
      <c r="E150" s="178"/>
      <c r="F150" s="187"/>
      <c r="G150" s="195"/>
    </row>
    <row r="151" spans="1:7">
      <c r="B151" s="604"/>
      <c r="C151" s="182"/>
      <c r="D151" s="610"/>
      <c r="E151" s="178"/>
      <c r="F151" s="187"/>
      <c r="G151" s="195"/>
    </row>
    <row r="152" spans="1:7">
      <c r="B152" s="604"/>
      <c r="C152" s="182"/>
      <c r="D152" s="610"/>
      <c r="E152" s="178"/>
      <c r="F152" s="187"/>
      <c r="G152" s="195"/>
    </row>
    <row r="153" spans="1:7">
      <c r="B153" s="604"/>
      <c r="C153" s="182"/>
      <c r="D153" s="610"/>
      <c r="E153" s="178"/>
      <c r="F153" s="187"/>
      <c r="G153" s="195"/>
    </row>
    <row r="154" spans="1:7">
      <c r="B154" s="604"/>
      <c r="C154" s="182"/>
      <c r="D154" s="610"/>
      <c r="E154" s="178"/>
      <c r="F154" s="187"/>
      <c r="G154" s="195"/>
    </row>
    <row r="155" spans="1:7">
      <c r="B155" s="604"/>
      <c r="C155" s="182"/>
      <c r="D155" s="610"/>
      <c r="E155" s="178"/>
      <c r="F155" s="187"/>
      <c r="G155" s="195"/>
    </row>
    <row r="156" spans="1:7">
      <c r="B156" s="604"/>
      <c r="C156" s="182"/>
    </row>
    <row r="157" spans="1:7" s="130" customFormat="1">
      <c r="A157" s="176"/>
      <c r="B157" s="600"/>
      <c r="C157" s="177"/>
      <c r="D157" s="611"/>
      <c r="E157" s="171"/>
      <c r="F157" s="171"/>
      <c r="G157" s="171"/>
    </row>
    <row r="158" spans="1:7" s="130" customFormat="1">
      <c r="A158" s="176"/>
      <c r="B158" s="600"/>
      <c r="C158" s="177"/>
      <c r="D158" s="611"/>
      <c r="E158" s="171"/>
      <c r="F158" s="171"/>
      <c r="G158" s="171"/>
    </row>
    <row r="159" spans="1:7">
      <c r="B159" s="603"/>
      <c r="C159" s="177"/>
    </row>
    <row r="160" spans="1:7">
      <c r="B160" s="603"/>
      <c r="C160" s="182"/>
    </row>
    <row r="161" spans="2:7">
      <c r="B161" s="603"/>
      <c r="C161" s="182"/>
    </row>
    <row r="162" spans="2:7">
      <c r="B162" s="603"/>
      <c r="C162" s="182"/>
    </row>
    <row r="163" spans="2:7">
      <c r="B163" s="603"/>
      <c r="C163" s="182"/>
    </row>
    <row r="164" spans="2:7">
      <c r="B164" s="603"/>
      <c r="C164" s="182"/>
    </row>
    <row r="165" spans="2:7">
      <c r="B165" s="603"/>
      <c r="C165" s="182"/>
    </row>
    <row r="166" spans="2:7" ht="13.5">
      <c r="B166" s="603"/>
      <c r="C166" s="160"/>
    </row>
    <row r="167" spans="2:7">
      <c r="B167" s="603"/>
      <c r="C167" s="182"/>
      <c r="D167" s="610"/>
      <c r="E167" s="178"/>
      <c r="F167" s="187"/>
      <c r="G167" s="195"/>
    </row>
    <row r="168" spans="2:7">
      <c r="B168" s="603"/>
      <c r="C168" s="182"/>
    </row>
    <row r="169" spans="2:7">
      <c r="B169" s="603"/>
      <c r="C169" s="182"/>
      <c r="D169" s="601"/>
      <c r="E169" s="601"/>
      <c r="F169" s="601"/>
      <c r="G169" s="601"/>
    </row>
    <row r="170" spans="2:7">
      <c r="B170" s="603"/>
      <c r="C170" s="182"/>
      <c r="D170" s="610"/>
      <c r="E170" s="178"/>
      <c r="F170" s="187"/>
      <c r="G170" s="195"/>
    </row>
    <row r="171" spans="2:7">
      <c r="B171" s="603"/>
      <c r="C171" s="182"/>
    </row>
    <row r="172" spans="2:7">
      <c r="B172" s="603"/>
      <c r="C172" s="182"/>
      <c r="D172" s="610"/>
      <c r="E172" s="178"/>
      <c r="F172" s="187"/>
      <c r="G172" s="195"/>
    </row>
    <row r="173" spans="2:7">
      <c r="B173" s="603"/>
      <c r="C173" s="182"/>
    </row>
    <row r="174" spans="2:7" ht="40.5" customHeight="1">
      <c r="B174" s="603"/>
      <c r="C174" s="182"/>
      <c r="D174" s="610"/>
      <c r="E174" s="178"/>
      <c r="F174" s="187"/>
      <c r="G174" s="195"/>
    </row>
    <row r="175" spans="2:7">
      <c r="B175" s="603"/>
      <c r="C175" s="182"/>
    </row>
    <row r="176" spans="2:7">
      <c r="B176" s="603"/>
      <c r="C176" s="182"/>
      <c r="D176" s="610"/>
      <c r="E176" s="178"/>
      <c r="F176" s="187"/>
      <c r="G176" s="195"/>
    </row>
    <row r="177" spans="2:7">
      <c r="B177" s="603"/>
      <c r="C177" s="182"/>
    </row>
    <row r="178" spans="2:7">
      <c r="B178" s="603"/>
      <c r="C178" s="182"/>
      <c r="D178" s="610"/>
      <c r="E178" s="178"/>
      <c r="F178" s="187"/>
      <c r="G178" s="195"/>
    </row>
    <row r="179" spans="2:7">
      <c r="B179" s="603"/>
      <c r="C179" s="182"/>
    </row>
    <row r="180" spans="2:7">
      <c r="B180" s="603"/>
      <c r="C180" s="182"/>
    </row>
    <row r="181" spans="2:7">
      <c r="B181" s="603"/>
      <c r="C181" s="175"/>
      <c r="D181" s="610"/>
      <c r="E181" s="178"/>
      <c r="F181" s="187"/>
      <c r="G181" s="195"/>
    </row>
    <row r="182" spans="2:7">
      <c r="B182" s="603"/>
      <c r="C182" s="175"/>
      <c r="D182" s="610"/>
      <c r="E182" s="178"/>
      <c r="F182" s="187"/>
      <c r="G182" s="195"/>
    </row>
    <row r="183" spans="2:7">
      <c r="B183" s="603"/>
      <c r="C183" s="175"/>
      <c r="D183" s="610"/>
      <c r="E183" s="178"/>
      <c r="F183" s="187"/>
      <c r="G183" s="195"/>
    </row>
    <row r="184" spans="2:7">
      <c r="B184" s="603"/>
      <c r="C184" s="175"/>
      <c r="D184" s="610"/>
      <c r="E184" s="178"/>
      <c r="F184" s="187"/>
      <c r="G184" s="195"/>
    </row>
    <row r="185" spans="2:7">
      <c r="B185" s="603"/>
      <c r="C185" s="175"/>
      <c r="D185" s="610"/>
      <c r="E185" s="178"/>
      <c r="F185" s="187"/>
      <c r="G185" s="195"/>
    </row>
    <row r="186" spans="2:7">
      <c r="B186" s="603"/>
      <c r="C186" s="175"/>
      <c r="D186" s="610"/>
      <c r="E186" s="178"/>
      <c r="F186" s="187"/>
      <c r="G186" s="195"/>
    </row>
    <row r="187" spans="2:7">
      <c r="B187" s="603"/>
      <c r="C187" s="175"/>
      <c r="D187" s="610"/>
      <c r="E187" s="178"/>
      <c r="F187" s="187"/>
      <c r="G187" s="195"/>
    </row>
    <row r="188" spans="2:7">
      <c r="B188" s="603"/>
      <c r="C188" s="175"/>
      <c r="D188" s="610"/>
      <c r="E188" s="178"/>
      <c r="F188" s="187"/>
      <c r="G188" s="195"/>
    </row>
    <row r="189" spans="2:7">
      <c r="B189" s="603"/>
      <c r="C189" s="175"/>
      <c r="D189" s="610"/>
      <c r="E189" s="178"/>
      <c r="F189" s="187"/>
      <c r="G189" s="195"/>
    </row>
    <row r="190" spans="2:7">
      <c r="B190" s="603"/>
      <c r="C190" s="175"/>
      <c r="D190" s="610"/>
      <c r="E190" s="178"/>
      <c r="F190" s="187"/>
      <c r="G190" s="195"/>
    </row>
    <row r="191" spans="2:7">
      <c r="B191" s="603"/>
      <c r="C191" s="175"/>
      <c r="D191" s="610"/>
      <c r="E191" s="178"/>
      <c r="F191" s="187"/>
      <c r="G191" s="195"/>
    </row>
    <row r="192" spans="2:7">
      <c r="B192" s="603"/>
      <c r="C192" s="161"/>
      <c r="D192" s="601"/>
      <c r="E192" s="601"/>
      <c r="F192" s="601"/>
      <c r="G192" s="601"/>
    </row>
    <row r="193" spans="2:7">
      <c r="B193" s="603"/>
      <c r="C193" s="175"/>
      <c r="D193" s="610"/>
      <c r="E193" s="178"/>
      <c r="F193" s="187"/>
      <c r="G193" s="195"/>
    </row>
    <row r="194" spans="2:7">
      <c r="B194" s="603"/>
      <c r="C194" s="175"/>
      <c r="D194" s="610"/>
      <c r="E194" s="178"/>
      <c r="F194" s="187"/>
      <c r="G194" s="195"/>
    </row>
    <row r="195" spans="2:7">
      <c r="B195" s="603"/>
      <c r="C195" s="175"/>
      <c r="D195" s="610"/>
      <c r="E195" s="178"/>
      <c r="F195" s="187"/>
      <c r="G195" s="195"/>
    </row>
    <row r="196" spans="2:7">
      <c r="B196" s="603"/>
      <c r="C196" s="175"/>
      <c r="D196" s="610"/>
      <c r="E196" s="178"/>
      <c r="F196" s="187"/>
      <c r="G196" s="195"/>
    </row>
    <row r="197" spans="2:7">
      <c r="B197" s="603"/>
      <c r="C197" s="161"/>
      <c r="D197" s="601"/>
      <c r="E197" s="601"/>
      <c r="F197" s="601"/>
      <c r="G197" s="601"/>
    </row>
    <row r="198" spans="2:7">
      <c r="B198" s="603"/>
      <c r="C198" s="175"/>
      <c r="D198" s="610"/>
      <c r="E198" s="178"/>
      <c r="F198" s="187"/>
      <c r="G198" s="195"/>
    </row>
    <row r="199" spans="2:7">
      <c r="B199" s="603"/>
      <c r="C199" s="175"/>
      <c r="D199" s="610"/>
      <c r="E199" s="178"/>
      <c r="F199" s="187"/>
      <c r="G199" s="195"/>
    </row>
    <row r="200" spans="2:7">
      <c r="B200" s="603"/>
      <c r="C200" s="175"/>
      <c r="D200" s="610"/>
      <c r="E200" s="178"/>
      <c r="F200" s="187"/>
      <c r="G200" s="195"/>
    </row>
    <row r="201" spans="2:7">
      <c r="B201" s="603"/>
      <c r="C201" s="161"/>
      <c r="D201" s="601"/>
      <c r="E201" s="601"/>
      <c r="F201" s="601"/>
      <c r="G201" s="601"/>
    </row>
    <row r="202" spans="2:7">
      <c r="B202" s="603"/>
      <c r="C202" s="175"/>
      <c r="D202" s="610"/>
      <c r="E202" s="178"/>
      <c r="F202" s="187"/>
      <c r="G202" s="195"/>
    </row>
    <row r="203" spans="2:7">
      <c r="B203" s="603"/>
      <c r="C203" s="175"/>
      <c r="D203" s="610"/>
      <c r="E203" s="178"/>
      <c r="F203" s="187"/>
      <c r="G203" s="195"/>
    </row>
    <row r="204" spans="2:7">
      <c r="B204" s="603"/>
      <c r="C204" s="175"/>
      <c r="D204" s="610"/>
      <c r="E204" s="178"/>
      <c r="F204" s="187"/>
      <c r="G204" s="195"/>
    </row>
    <row r="205" spans="2:7">
      <c r="B205" s="603"/>
      <c r="C205" s="175"/>
      <c r="D205" s="610"/>
      <c r="E205" s="178"/>
      <c r="F205" s="187"/>
      <c r="G205" s="195"/>
    </row>
    <row r="206" spans="2:7">
      <c r="B206" s="603"/>
      <c r="C206" s="161"/>
      <c r="D206" s="610"/>
      <c r="E206" s="178"/>
      <c r="F206" s="187"/>
      <c r="G206" s="195"/>
    </row>
    <row r="207" spans="2:7">
      <c r="B207" s="603"/>
      <c r="C207" s="175"/>
      <c r="D207" s="601"/>
      <c r="E207" s="601"/>
      <c r="F207" s="601"/>
      <c r="G207" s="601"/>
    </row>
    <row r="208" spans="2:7">
      <c r="B208" s="603"/>
      <c r="C208" s="161"/>
      <c r="D208" s="610"/>
      <c r="E208" s="178"/>
      <c r="F208" s="187"/>
      <c r="G208" s="195"/>
    </row>
    <row r="209" spans="2:7">
      <c r="B209" s="603"/>
      <c r="C209" s="175"/>
      <c r="D209" s="610"/>
      <c r="E209" s="178"/>
      <c r="F209" s="187"/>
      <c r="G209" s="195"/>
    </row>
    <row r="210" spans="2:7">
      <c r="B210" s="603"/>
      <c r="C210" s="161"/>
      <c r="D210" s="610"/>
      <c r="E210" s="178"/>
      <c r="F210" s="187"/>
      <c r="G210" s="195"/>
    </row>
    <row r="211" spans="2:7">
      <c r="B211" s="603"/>
      <c r="C211" s="175"/>
      <c r="D211" s="610"/>
      <c r="E211" s="178"/>
      <c r="F211" s="187"/>
      <c r="G211" s="195"/>
    </row>
    <row r="212" spans="2:7">
      <c r="B212" s="603"/>
      <c r="C212" s="161"/>
      <c r="D212" s="610"/>
      <c r="E212" s="178"/>
      <c r="F212" s="187"/>
      <c r="G212" s="195"/>
    </row>
    <row r="213" spans="2:7">
      <c r="B213" s="603"/>
      <c r="C213" s="161"/>
      <c r="D213" s="610"/>
      <c r="E213" s="178"/>
      <c r="F213" s="187"/>
      <c r="G213" s="195"/>
    </row>
    <row r="214" spans="2:7">
      <c r="B214" s="603"/>
      <c r="C214" s="161"/>
      <c r="D214" s="610"/>
      <c r="E214" s="178"/>
      <c r="F214" s="187"/>
      <c r="G214" s="195"/>
    </row>
    <row r="215" spans="2:7">
      <c r="B215" s="603"/>
      <c r="C215" s="161"/>
      <c r="D215" s="610"/>
      <c r="E215" s="178"/>
      <c r="F215" s="187"/>
      <c r="G215" s="195"/>
    </row>
    <row r="216" spans="2:7">
      <c r="B216" s="603"/>
      <c r="C216" s="161"/>
      <c r="D216" s="610"/>
      <c r="E216" s="178"/>
      <c r="F216" s="187"/>
      <c r="G216" s="195"/>
    </row>
    <row r="217" spans="2:7">
      <c r="B217" s="603"/>
      <c r="C217" s="161"/>
      <c r="D217" s="610"/>
      <c r="E217" s="178"/>
      <c r="F217" s="187"/>
      <c r="G217" s="195"/>
    </row>
    <row r="218" spans="2:7">
      <c r="B218" s="603"/>
      <c r="C218" s="161"/>
      <c r="D218" s="610"/>
      <c r="E218" s="178"/>
      <c r="F218" s="187"/>
      <c r="G218" s="195"/>
    </row>
    <row r="219" spans="2:7">
      <c r="B219" s="603"/>
      <c r="C219" s="161"/>
      <c r="D219" s="610"/>
      <c r="E219" s="178"/>
      <c r="F219" s="187"/>
      <c r="G219" s="195"/>
    </row>
    <row r="220" spans="2:7">
      <c r="B220" s="603"/>
      <c r="C220" s="161"/>
      <c r="D220" s="610"/>
      <c r="E220" s="178"/>
      <c r="F220" s="187"/>
      <c r="G220" s="195"/>
    </row>
    <row r="221" spans="2:7">
      <c r="B221" s="603"/>
      <c r="C221" s="161"/>
      <c r="D221" s="610"/>
      <c r="E221" s="178"/>
      <c r="F221" s="187"/>
      <c r="G221" s="195"/>
    </row>
    <row r="222" spans="2:7">
      <c r="B222" s="603"/>
      <c r="C222" s="161"/>
      <c r="D222" s="610"/>
      <c r="E222" s="178"/>
      <c r="F222" s="187"/>
      <c r="G222" s="195"/>
    </row>
    <row r="223" spans="2:7">
      <c r="B223" s="603"/>
      <c r="C223" s="161"/>
      <c r="D223" s="610"/>
      <c r="E223" s="178"/>
      <c r="F223" s="187"/>
      <c r="G223" s="195"/>
    </row>
    <row r="224" spans="2:7">
      <c r="B224" s="603"/>
      <c r="C224" s="161"/>
      <c r="D224" s="610"/>
      <c r="E224" s="178"/>
      <c r="F224" s="187"/>
      <c r="G224" s="195"/>
    </row>
    <row r="225" spans="1:7">
      <c r="B225" s="603"/>
      <c r="C225" s="161"/>
      <c r="D225" s="610"/>
      <c r="E225" s="178"/>
      <c r="F225" s="187"/>
      <c r="G225" s="195"/>
    </row>
    <row r="226" spans="1:7">
      <c r="B226" s="603"/>
      <c r="C226" s="161"/>
      <c r="D226" s="610"/>
      <c r="E226" s="178"/>
      <c r="F226" s="187"/>
      <c r="G226" s="195"/>
    </row>
    <row r="227" spans="1:7">
      <c r="B227" s="603"/>
      <c r="C227" s="161"/>
      <c r="D227" s="610"/>
      <c r="E227" s="178"/>
      <c r="F227" s="187"/>
      <c r="G227" s="195"/>
    </row>
    <row r="228" spans="1:7">
      <c r="B228" s="603"/>
      <c r="C228" s="161"/>
      <c r="D228" s="610"/>
      <c r="E228" s="178"/>
      <c r="F228" s="187"/>
      <c r="G228" s="195"/>
    </row>
    <row r="229" spans="1:7">
      <c r="A229" s="205"/>
      <c r="B229" s="603"/>
      <c r="C229" s="209"/>
      <c r="D229" s="610"/>
      <c r="E229" s="178"/>
      <c r="F229" s="187"/>
      <c r="G229" s="187"/>
    </row>
    <row r="230" spans="1:7" s="130" customFormat="1">
      <c r="A230" s="126"/>
      <c r="B230" s="603"/>
      <c r="C230" s="210"/>
      <c r="D230" s="609"/>
      <c r="E230" s="171"/>
      <c r="F230" s="187"/>
      <c r="G230" s="183"/>
    </row>
    <row r="233" spans="1:7" s="130" customFormat="1">
      <c r="A233" s="176"/>
      <c r="B233" s="600"/>
      <c r="C233" s="177"/>
      <c r="D233" s="611"/>
      <c r="E233" s="171"/>
      <c r="F233" s="187"/>
      <c r="G233" s="187"/>
    </row>
    <row r="234" spans="1:7">
      <c r="A234" s="131"/>
      <c r="B234" s="604"/>
      <c r="C234" s="182"/>
      <c r="D234" s="610"/>
      <c r="E234" s="178"/>
      <c r="F234" s="187"/>
      <c r="G234" s="187"/>
    </row>
    <row r="235" spans="1:7" ht="13.5">
      <c r="A235" s="131"/>
      <c r="B235" s="604"/>
      <c r="C235" s="160"/>
      <c r="D235" s="610"/>
      <c r="E235" s="178"/>
      <c r="F235" s="187"/>
      <c r="G235" s="187"/>
    </row>
    <row r="236" spans="1:7">
      <c r="A236" s="131"/>
      <c r="B236" s="604"/>
      <c r="C236" s="182"/>
      <c r="D236" s="610"/>
      <c r="E236" s="178"/>
      <c r="F236" s="187"/>
      <c r="G236" s="187"/>
    </row>
    <row r="237" spans="1:7">
      <c r="A237" s="131"/>
      <c r="B237" s="604"/>
      <c r="C237" s="182"/>
      <c r="D237" s="610"/>
      <c r="E237" s="178"/>
      <c r="F237" s="187"/>
      <c r="G237" s="187"/>
    </row>
    <row r="238" spans="1:7">
      <c r="A238" s="131"/>
      <c r="B238" s="604"/>
      <c r="C238" s="182"/>
      <c r="D238" s="610"/>
      <c r="E238" s="178"/>
      <c r="F238" s="187"/>
      <c r="G238" s="187"/>
    </row>
    <row r="239" spans="1:7">
      <c r="A239" s="131"/>
      <c r="B239" s="604"/>
      <c r="C239" s="182"/>
      <c r="D239" s="610"/>
      <c r="E239" s="178"/>
      <c r="F239" s="187"/>
      <c r="G239" s="187"/>
    </row>
    <row r="240" spans="1:7">
      <c r="A240" s="131"/>
      <c r="B240" s="604"/>
      <c r="C240" s="182"/>
      <c r="D240" s="610"/>
      <c r="E240" s="178"/>
      <c r="F240" s="187"/>
      <c r="G240" s="187"/>
    </row>
    <row r="241" spans="1:7">
      <c r="A241" s="131"/>
      <c r="B241" s="604"/>
      <c r="C241" s="182"/>
      <c r="D241" s="610"/>
      <c r="E241" s="178"/>
      <c r="F241" s="187"/>
      <c r="G241" s="187"/>
    </row>
    <row r="242" spans="1:7">
      <c r="A242" s="131"/>
      <c r="B242" s="604"/>
      <c r="C242" s="182"/>
      <c r="D242" s="610"/>
      <c r="E242" s="178"/>
      <c r="F242" s="187"/>
      <c r="G242" s="187"/>
    </row>
    <row r="243" spans="1:7">
      <c r="A243" s="131"/>
      <c r="B243" s="604"/>
      <c r="C243" s="182"/>
      <c r="D243" s="610"/>
      <c r="E243" s="178"/>
      <c r="F243" s="187"/>
      <c r="G243" s="187"/>
    </row>
    <row r="244" spans="1:7">
      <c r="A244" s="131"/>
      <c r="B244" s="604"/>
      <c r="C244" s="182"/>
      <c r="D244" s="610"/>
      <c r="E244" s="178"/>
      <c r="F244" s="187"/>
      <c r="G244" s="187"/>
    </row>
    <row r="245" spans="1:7">
      <c r="A245" s="131"/>
      <c r="B245" s="604"/>
      <c r="C245" s="182"/>
      <c r="D245" s="610"/>
      <c r="E245" s="178"/>
      <c r="F245" s="187"/>
      <c r="G245" s="195"/>
    </row>
    <row r="246" spans="1:7" ht="13.5">
      <c r="A246" s="131"/>
      <c r="B246" s="604"/>
      <c r="C246" s="160"/>
      <c r="D246" s="610"/>
      <c r="E246" s="178"/>
      <c r="F246" s="187"/>
      <c r="G246" s="195"/>
    </row>
    <row r="247" spans="1:7">
      <c r="A247" s="131"/>
      <c r="B247" s="604"/>
      <c r="C247" s="600"/>
      <c r="D247" s="610"/>
      <c r="E247" s="178"/>
      <c r="F247" s="187"/>
      <c r="G247" s="195"/>
    </row>
    <row r="248" spans="1:7">
      <c r="A248" s="131"/>
      <c r="B248" s="604"/>
      <c r="C248" s="170"/>
      <c r="D248" s="184"/>
      <c r="E248" s="194"/>
      <c r="F248" s="187"/>
      <c r="G248" s="195"/>
    </row>
    <row r="249" spans="1:7">
      <c r="A249" s="131"/>
      <c r="B249" s="604"/>
      <c r="C249" s="170"/>
      <c r="D249" s="184"/>
      <c r="E249" s="194"/>
      <c r="F249" s="187"/>
      <c r="G249" s="195"/>
    </row>
    <row r="250" spans="1:7" ht="40.5" customHeight="1">
      <c r="A250" s="131"/>
      <c r="B250" s="604"/>
      <c r="C250" s="182"/>
      <c r="D250" s="610"/>
      <c r="E250" s="178"/>
      <c r="F250" s="187"/>
      <c r="G250" s="195"/>
    </row>
    <row r="251" spans="1:7">
      <c r="A251" s="131"/>
      <c r="B251" s="604"/>
      <c r="C251" s="182"/>
      <c r="D251" s="610"/>
      <c r="E251" s="178"/>
      <c r="F251" s="187"/>
      <c r="G251" s="195"/>
    </row>
    <row r="252" spans="1:7">
      <c r="A252" s="131"/>
      <c r="B252" s="604"/>
      <c r="C252" s="182"/>
      <c r="D252" s="610"/>
      <c r="E252" s="178"/>
      <c r="F252" s="187"/>
      <c r="G252" s="195"/>
    </row>
    <row r="253" spans="1:7">
      <c r="A253" s="131"/>
      <c r="B253" s="604"/>
      <c r="C253" s="182"/>
      <c r="D253" s="610"/>
      <c r="E253" s="178"/>
      <c r="F253" s="187"/>
      <c r="G253" s="195"/>
    </row>
    <row r="254" spans="1:7">
      <c r="A254" s="131"/>
      <c r="B254" s="604"/>
      <c r="C254" s="182"/>
      <c r="D254" s="610"/>
      <c r="E254" s="178"/>
      <c r="F254" s="187"/>
      <c r="G254" s="195"/>
    </row>
    <row r="255" spans="1:7">
      <c r="A255" s="131"/>
      <c r="B255" s="604"/>
      <c r="C255" s="182"/>
      <c r="D255" s="610"/>
      <c r="E255" s="178"/>
      <c r="F255" s="187"/>
      <c r="G255" s="195"/>
    </row>
    <row r="256" spans="1:7">
      <c r="A256" s="131"/>
      <c r="B256" s="604"/>
      <c r="C256" s="182"/>
      <c r="D256" s="610"/>
      <c r="E256" s="178"/>
      <c r="F256" s="187"/>
      <c r="G256" s="195"/>
    </row>
    <row r="257" spans="1:7">
      <c r="A257" s="131"/>
      <c r="B257" s="604"/>
      <c r="C257" s="182"/>
      <c r="D257" s="610"/>
      <c r="E257" s="178"/>
      <c r="F257" s="187"/>
      <c r="G257" s="195"/>
    </row>
    <row r="258" spans="1:7">
      <c r="A258" s="131"/>
      <c r="B258" s="604"/>
      <c r="C258" s="182"/>
      <c r="D258" s="610"/>
      <c r="E258" s="178"/>
      <c r="F258" s="187"/>
      <c r="G258" s="195"/>
    </row>
    <row r="259" spans="1:7">
      <c r="A259" s="131"/>
      <c r="B259" s="604"/>
      <c r="C259" s="182"/>
      <c r="D259" s="610"/>
      <c r="E259" s="178"/>
      <c r="F259" s="187"/>
      <c r="G259" s="187"/>
    </row>
    <row r="260" spans="1:7">
      <c r="A260" s="131"/>
      <c r="B260" s="604"/>
      <c r="C260" s="182"/>
      <c r="D260" s="610"/>
      <c r="E260" s="178"/>
      <c r="F260" s="187"/>
      <c r="G260" s="195"/>
    </row>
    <row r="261" spans="1:7">
      <c r="A261" s="131"/>
      <c r="B261" s="604"/>
      <c r="C261" s="182"/>
      <c r="D261" s="610"/>
      <c r="E261" s="178"/>
      <c r="F261" s="187"/>
      <c r="G261" s="187"/>
    </row>
    <row r="262" spans="1:7">
      <c r="A262" s="131"/>
      <c r="B262" s="604"/>
      <c r="C262" s="182"/>
      <c r="D262" s="610"/>
      <c r="E262" s="178"/>
      <c r="F262" s="187"/>
      <c r="G262" s="195"/>
    </row>
    <row r="263" spans="1:7">
      <c r="A263" s="131"/>
      <c r="B263" s="604"/>
      <c r="C263" s="182"/>
      <c r="D263" s="610"/>
      <c r="E263" s="178"/>
      <c r="F263" s="187"/>
      <c r="G263" s="195"/>
    </row>
    <row r="264" spans="1:7">
      <c r="A264" s="131"/>
      <c r="B264" s="604"/>
      <c r="C264" s="182"/>
      <c r="D264" s="610"/>
      <c r="E264" s="178"/>
      <c r="F264" s="187"/>
      <c r="G264" s="195"/>
    </row>
    <row r="265" spans="1:7">
      <c r="A265" s="131"/>
      <c r="B265" s="604"/>
      <c r="C265" s="182"/>
      <c r="D265" s="610"/>
      <c r="E265" s="178"/>
      <c r="F265" s="187"/>
      <c r="G265" s="195"/>
    </row>
    <row r="266" spans="1:7">
      <c r="A266" s="131"/>
      <c r="B266" s="604"/>
      <c r="C266" s="182"/>
      <c r="D266" s="610"/>
      <c r="E266" s="178"/>
      <c r="F266" s="187"/>
      <c r="G266" s="195"/>
    </row>
    <row r="267" spans="1:7">
      <c r="A267" s="131"/>
      <c r="B267" s="604"/>
      <c r="C267" s="182"/>
      <c r="D267" s="610"/>
      <c r="E267" s="178"/>
      <c r="F267" s="187"/>
      <c r="G267" s="195"/>
    </row>
    <row r="268" spans="1:7">
      <c r="A268" s="131"/>
      <c r="B268" s="604"/>
      <c r="C268" s="182"/>
      <c r="D268" s="610"/>
      <c r="E268" s="178"/>
      <c r="F268" s="187"/>
      <c r="G268" s="195"/>
    </row>
    <row r="269" spans="1:7">
      <c r="A269" s="131"/>
      <c r="B269" s="604"/>
      <c r="C269" s="182"/>
      <c r="D269" s="610"/>
      <c r="E269" s="178"/>
      <c r="F269" s="187"/>
      <c r="G269" s="195"/>
    </row>
    <row r="270" spans="1:7">
      <c r="A270" s="131"/>
      <c r="B270" s="604"/>
      <c r="C270" s="182"/>
      <c r="D270" s="610"/>
      <c r="E270" s="178"/>
      <c r="F270" s="187"/>
      <c r="G270" s="195"/>
    </row>
    <row r="271" spans="1:7">
      <c r="A271" s="131"/>
      <c r="B271" s="604"/>
      <c r="C271" s="182"/>
      <c r="D271" s="610"/>
      <c r="E271" s="178"/>
      <c r="F271" s="187"/>
      <c r="G271" s="195"/>
    </row>
    <row r="272" spans="1:7">
      <c r="A272" s="131"/>
      <c r="B272" s="601"/>
      <c r="C272" s="182"/>
      <c r="D272" s="610"/>
      <c r="E272" s="178"/>
      <c r="F272" s="187"/>
      <c r="G272" s="195"/>
    </row>
    <row r="273" spans="1:7">
      <c r="A273" s="131"/>
      <c r="B273" s="206"/>
    </row>
    <row r="274" spans="1:7" s="130" customFormat="1">
      <c r="A274" s="176"/>
      <c r="B274" s="172"/>
      <c r="C274" s="177"/>
      <c r="D274" s="611"/>
      <c r="E274" s="171"/>
      <c r="F274" s="187"/>
      <c r="G274" s="183"/>
    </row>
    <row r="275" spans="1:7" s="130" customFormat="1">
      <c r="A275" s="176"/>
      <c r="B275" s="172"/>
      <c r="C275" s="177"/>
      <c r="D275" s="611"/>
      <c r="E275" s="171"/>
      <c r="F275" s="187"/>
      <c r="G275" s="183"/>
    </row>
    <row r="277" spans="1:7">
      <c r="A277" s="176"/>
      <c r="B277" s="172"/>
      <c r="C277" s="177"/>
      <c r="D277" s="611"/>
      <c r="E277" s="171"/>
      <c r="F277" s="187"/>
      <c r="G277" s="187"/>
    </row>
    <row r="278" spans="1:7">
      <c r="A278" s="131"/>
      <c r="B278" s="206"/>
      <c r="C278" s="182"/>
      <c r="D278" s="610"/>
      <c r="E278" s="178"/>
      <c r="F278" s="187"/>
      <c r="G278" s="195"/>
    </row>
    <row r="279" spans="1:7">
      <c r="A279" s="131"/>
      <c r="B279" s="206"/>
      <c r="C279" s="182"/>
      <c r="D279" s="610"/>
      <c r="E279" s="178"/>
      <c r="F279" s="187"/>
      <c r="G279" s="195"/>
    </row>
    <row r="280" spans="1:7">
      <c r="A280" s="131"/>
      <c r="B280" s="206"/>
      <c r="C280" s="182"/>
      <c r="D280" s="610"/>
      <c r="E280" s="178"/>
      <c r="F280" s="187"/>
      <c r="G280" s="195"/>
    </row>
    <row r="281" spans="1:7" ht="13.5">
      <c r="A281" s="176"/>
      <c r="B281" s="604"/>
      <c r="C281" s="160"/>
      <c r="D281" s="611"/>
      <c r="E281" s="133"/>
      <c r="F281" s="187"/>
      <c r="G281" s="187"/>
    </row>
    <row r="282" spans="1:7">
      <c r="A282" s="176"/>
      <c r="B282" s="604"/>
      <c r="C282" s="182"/>
      <c r="D282" s="611"/>
      <c r="E282" s="133"/>
      <c r="F282" s="187"/>
      <c r="G282" s="187"/>
    </row>
    <row r="283" spans="1:7">
      <c r="A283" s="176"/>
      <c r="B283" s="604"/>
      <c r="C283" s="182"/>
      <c r="D283" s="610"/>
      <c r="E283" s="178"/>
      <c r="F283" s="187"/>
      <c r="G283" s="195"/>
    </row>
    <row r="284" spans="1:7">
      <c r="A284" s="176"/>
      <c r="B284" s="604"/>
      <c r="C284" s="182"/>
      <c r="D284" s="610"/>
      <c r="E284" s="178"/>
      <c r="F284" s="187"/>
      <c r="G284" s="195"/>
    </row>
    <row r="285" spans="1:7">
      <c r="A285" s="176"/>
      <c r="B285" s="604"/>
      <c r="C285" s="182"/>
      <c r="D285" s="610"/>
      <c r="E285" s="162"/>
      <c r="F285" s="187"/>
      <c r="G285" s="195"/>
    </row>
    <row r="286" spans="1:7">
      <c r="A286" s="176"/>
      <c r="B286" s="604"/>
      <c r="C286" s="182"/>
      <c r="D286" s="610"/>
      <c r="E286" s="178"/>
      <c r="F286" s="187"/>
      <c r="G286" s="195"/>
    </row>
    <row r="287" spans="1:7">
      <c r="A287" s="176"/>
      <c r="B287" s="604"/>
      <c r="C287" s="182"/>
      <c r="D287" s="610"/>
      <c r="E287" s="178"/>
      <c r="F287" s="187"/>
      <c r="G287" s="195"/>
    </row>
    <row r="288" spans="1:7">
      <c r="A288" s="176"/>
      <c r="B288" s="604"/>
      <c r="C288" s="182"/>
      <c r="D288" s="611"/>
      <c r="E288" s="133"/>
      <c r="F288" s="187"/>
      <c r="G288" s="187"/>
    </row>
    <row r="289" spans="1:7">
      <c r="A289" s="176"/>
      <c r="B289" s="604"/>
      <c r="C289" s="182"/>
      <c r="D289" s="610"/>
      <c r="E289" s="178"/>
      <c r="F289" s="187"/>
      <c r="G289" s="195"/>
    </row>
    <row r="290" spans="1:7">
      <c r="A290" s="176"/>
      <c r="B290" s="604"/>
      <c r="C290" s="182"/>
      <c r="D290" s="610"/>
      <c r="E290" s="178"/>
      <c r="F290" s="187"/>
      <c r="G290" s="195"/>
    </row>
    <row r="291" spans="1:7">
      <c r="A291" s="176"/>
      <c r="B291" s="604"/>
      <c r="C291" s="182"/>
      <c r="D291" s="611"/>
      <c r="E291" s="133"/>
      <c r="F291" s="187"/>
      <c r="G291" s="187"/>
    </row>
    <row r="292" spans="1:7">
      <c r="A292" s="176"/>
      <c r="B292" s="604"/>
      <c r="C292" s="182"/>
      <c r="D292" s="610"/>
      <c r="E292" s="178"/>
      <c r="F292" s="187"/>
      <c r="G292" s="195"/>
    </row>
    <row r="293" spans="1:7">
      <c r="A293" s="176"/>
      <c r="B293" s="604"/>
      <c r="C293" s="182"/>
      <c r="D293" s="610"/>
      <c r="E293" s="178"/>
      <c r="F293" s="187"/>
      <c r="G293" s="195"/>
    </row>
    <row r="294" spans="1:7">
      <c r="A294" s="176"/>
      <c r="B294" s="604"/>
      <c r="C294" s="182"/>
      <c r="D294" s="610"/>
      <c r="E294" s="178"/>
      <c r="F294" s="187"/>
      <c r="G294" s="195"/>
    </row>
    <row r="295" spans="1:7">
      <c r="A295" s="176"/>
      <c r="B295" s="604"/>
      <c r="C295" s="182"/>
      <c r="D295" s="610"/>
      <c r="E295" s="178"/>
      <c r="F295" s="187"/>
      <c r="G295" s="195"/>
    </row>
    <row r="296" spans="1:7">
      <c r="A296" s="176"/>
      <c r="B296" s="604"/>
      <c r="C296" s="182"/>
      <c r="D296" s="610"/>
      <c r="E296" s="178"/>
      <c r="F296" s="187"/>
      <c r="G296" s="195"/>
    </row>
    <row r="297" spans="1:7">
      <c r="A297" s="176"/>
      <c r="B297" s="604"/>
      <c r="C297" s="182"/>
      <c r="D297" s="610"/>
      <c r="E297" s="178"/>
      <c r="F297" s="187"/>
      <c r="G297" s="195"/>
    </row>
    <row r="298" spans="1:7">
      <c r="A298" s="176"/>
      <c r="B298" s="604"/>
      <c r="C298" s="182"/>
      <c r="D298" s="610"/>
      <c r="E298" s="178"/>
      <c r="F298" s="187"/>
      <c r="G298" s="195"/>
    </row>
    <row r="299" spans="1:7">
      <c r="A299" s="176"/>
      <c r="B299" s="604"/>
      <c r="C299" s="182"/>
      <c r="D299" s="610"/>
      <c r="E299" s="178"/>
      <c r="F299" s="187"/>
      <c r="G299" s="195"/>
    </row>
    <row r="300" spans="1:7">
      <c r="A300" s="176"/>
      <c r="B300" s="604"/>
      <c r="C300" s="182"/>
      <c r="D300" s="610"/>
      <c r="E300" s="178"/>
      <c r="F300" s="187"/>
      <c r="G300" s="195"/>
    </row>
    <row r="301" spans="1:7">
      <c r="A301" s="176"/>
      <c r="B301" s="604"/>
      <c r="C301" s="182"/>
      <c r="D301" s="610"/>
      <c r="E301" s="178"/>
      <c r="F301" s="187"/>
      <c r="G301" s="195"/>
    </row>
    <row r="302" spans="1:7">
      <c r="A302" s="176"/>
      <c r="B302" s="604"/>
      <c r="C302" s="182"/>
      <c r="D302" s="610"/>
      <c r="E302" s="178"/>
      <c r="F302" s="187"/>
      <c r="G302" s="195"/>
    </row>
    <row r="303" spans="1:7">
      <c r="A303" s="176"/>
      <c r="B303" s="604"/>
      <c r="C303" s="182"/>
      <c r="D303" s="610"/>
      <c r="E303" s="178"/>
      <c r="F303" s="187"/>
      <c r="G303" s="195"/>
    </row>
    <row r="304" spans="1:7" ht="13.5">
      <c r="A304" s="176"/>
      <c r="B304" s="604"/>
      <c r="C304" s="160"/>
      <c r="D304" s="610"/>
      <c r="E304" s="178"/>
      <c r="F304" s="187"/>
      <c r="G304" s="195"/>
    </row>
    <row r="305" spans="1:7">
      <c r="A305" s="176"/>
      <c r="B305" s="604"/>
      <c r="C305" s="182"/>
      <c r="D305" s="610"/>
      <c r="E305" s="178"/>
      <c r="F305" s="187"/>
      <c r="G305" s="195"/>
    </row>
    <row r="306" spans="1:7">
      <c r="A306" s="176"/>
      <c r="B306" s="604"/>
      <c r="C306" s="182"/>
      <c r="D306" s="610"/>
      <c r="E306" s="178"/>
      <c r="F306" s="187"/>
      <c r="G306" s="195"/>
    </row>
    <row r="307" spans="1:7">
      <c r="A307" s="176"/>
      <c r="B307" s="604"/>
      <c r="C307" s="182"/>
      <c r="D307" s="610"/>
      <c r="E307" s="178"/>
      <c r="F307" s="187"/>
      <c r="G307" s="195"/>
    </row>
    <row r="308" spans="1:7">
      <c r="A308" s="176"/>
      <c r="B308" s="206"/>
      <c r="C308" s="182"/>
      <c r="D308" s="610"/>
      <c r="E308" s="178"/>
      <c r="F308" s="187"/>
      <c r="G308" s="195"/>
    </row>
    <row r="309" spans="1:7">
      <c r="A309" s="176"/>
      <c r="B309" s="604"/>
      <c r="C309" s="182"/>
      <c r="D309" s="610"/>
      <c r="E309" s="178"/>
      <c r="F309" s="187"/>
      <c r="G309" s="195"/>
    </row>
    <row r="310" spans="1:7">
      <c r="A310" s="176"/>
      <c r="B310" s="604"/>
      <c r="C310" s="182"/>
      <c r="D310" s="610"/>
      <c r="E310" s="178"/>
      <c r="F310" s="187"/>
      <c r="G310" s="195"/>
    </row>
    <row r="311" spans="1:7">
      <c r="A311" s="176"/>
      <c r="B311" s="604"/>
      <c r="C311" s="182"/>
      <c r="D311" s="610"/>
      <c r="E311" s="178"/>
      <c r="F311" s="187"/>
      <c r="G311" s="195"/>
    </row>
    <row r="312" spans="1:7">
      <c r="A312" s="176"/>
      <c r="B312" s="604"/>
      <c r="C312" s="182"/>
      <c r="D312" s="610"/>
      <c r="E312" s="178"/>
      <c r="F312" s="187"/>
      <c r="G312" s="195"/>
    </row>
    <row r="313" spans="1:7">
      <c r="A313" s="176"/>
      <c r="B313" s="604"/>
      <c r="C313" s="182"/>
      <c r="D313" s="610"/>
      <c r="E313" s="178"/>
      <c r="F313" s="187"/>
      <c r="G313" s="195"/>
    </row>
    <row r="314" spans="1:7">
      <c r="A314" s="176"/>
      <c r="B314" s="206"/>
      <c r="C314" s="182"/>
      <c r="D314" s="610"/>
      <c r="E314" s="178"/>
      <c r="F314" s="187"/>
      <c r="G314" s="195"/>
    </row>
    <row r="315" spans="1:7" ht="13.5">
      <c r="A315" s="176"/>
      <c r="B315" s="601"/>
      <c r="C315" s="160"/>
      <c r="D315" s="610"/>
      <c r="E315" s="162"/>
      <c r="F315" s="187"/>
      <c r="G315" s="187"/>
    </row>
    <row r="316" spans="1:7">
      <c r="A316" s="176"/>
      <c r="B316" s="601"/>
      <c r="C316" s="182"/>
      <c r="D316" s="610"/>
      <c r="E316" s="162"/>
      <c r="F316" s="187"/>
      <c r="G316" s="187"/>
    </row>
    <row r="317" spans="1:7">
      <c r="A317" s="176"/>
      <c r="B317" s="604"/>
      <c r="C317" s="182"/>
      <c r="D317" s="610"/>
      <c r="E317" s="178"/>
      <c r="F317" s="187"/>
      <c r="G317" s="195"/>
    </row>
    <row r="318" spans="1:7">
      <c r="A318" s="176"/>
      <c r="B318" s="604"/>
      <c r="C318" s="182"/>
      <c r="D318" s="610"/>
      <c r="E318" s="178"/>
      <c r="F318" s="187"/>
      <c r="G318" s="195"/>
    </row>
    <row r="319" spans="1:7">
      <c r="A319" s="176"/>
      <c r="B319" s="604"/>
      <c r="C319" s="182"/>
      <c r="D319" s="610"/>
      <c r="E319" s="162"/>
      <c r="F319" s="187"/>
      <c r="G319" s="195"/>
    </row>
    <row r="320" spans="1:7">
      <c r="A320" s="176"/>
      <c r="B320" s="604"/>
      <c r="C320" s="182"/>
      <c r="D320" s="610"/>
      <c r="E320" s="178"/>
      <c r="F320" s="187"/>
      <c r="G320" s="195"/>
    </row>
    <row r="321" spans="1:7">
      <c r="A321" s="176"/>
      <c r="B321" s="604"/>
      <c r="C321" s="182"/>
      <c r="D321" s="610"/>
      <c r="E321" s="178"/>
      <c r="F321" s="187"/>
      <c r="G321" s="195"/>
    </row>
    <row r="322" spans="1:7">
      <c r="A322" s="176"/>
      <c r="B322" s="604"/>
      <c r="C322" s="182"/>
      <c r="D322" s="610"/>
      <c r="E322" s="162"/>
      <c r="F322" s="187"/>
      <c r="G322" s="195"/>
    </row>
    <row r="323" spans="1:7">
      <c r="A323" s="176"/>
      <c r="B323" s="604"/>
      <c r="C323" s="182"/>
      <c r="D323" s="610"/>
      <c r="E323" s="178"/>
      <c r="F323" s="187"/>
      <c r="G323" s="195"/>
    </row>
    <row r="324" spans="1:7">
      <c r="A324" s="176"/>
      <c r="B324" s="601"/>
      <c r="C324" s="182"/>
      <c r="D324" s="610"/>
      <c r="E324" s="178"/>
      <c r="F324" s="187"/>
      <c r="G324" s="195"/>
    </row>
    <row r="325" spans="1:7">
      <c r="A325" s="176"/>
      <c r="B325" s="601"/>
      <c r="C325" s="182"/>
      <c r="D325" s="610"/>
      <c r="E325" s="178"/>
      <c r="F325" s="187"/>
      <c r="G325" s="195"/>
    </row>
    <row r="326" spans="1:7">
      <c r="A326" s="176"/>
      <c r="B326" s="604"/>
      <c r="C326" s="182"/>
      <c r="D326" s="610"/>
      <c r="E326" s="178"/>
      <c r="F326" s="187"/>
      <c r="G326" s="195"/>
    </row>
    <row r="327" spans="1:7">
      <c r="A327" s="176"/>
      <c r="B327" s="601"/>
      <c r="C327" s="182"/>
      <c r="D327" s="610"/>
      <c r="E327" s="178"/>
      <c r="F327" s="187"/>
      <c r="G327" s="195"/>
    </row>
    <row r="328" spans="1:7">
      <c r="A328" s="176"/>
      <c r="B328" s="601"/>
      <c r="C328" s="182"/>
      <c r="D328" s="610"/>
      <c r="E328" s="162"/>
      <c r="F328" s="187"/>
      <c r="G328" s="187"/>
    </row>
    <row r="329" spans="1:7">
      <c r="A329" s="176"/>
      <c r="B329" s="604"/>
      <c r="C329" s="182"/>
      <c r="D329" s="610"/>
      <c r="E329" s="178"/>
      <c r="F329" s="187"/>
      <c r="G329" s="195"/>
    </row>
    <row r="330" spans="1:7">
      <c r="A330" s="176"/>
      <c r="B330" s="601"/>
      <c r="C330" s="182"/>
      <c r="D330" s="610"/>
      <c r="E330" s="178"/>
      <c r="F330" s="187"/>
      <c r="G330" s="195"/>
    </row>
    <row r="331" spans="1:7">
      <c r="A331" s="176"/>
      <c r="B331" s="601"/>
      <c r="C331" s="601"/>
      <c r="D331" s="601"/>
      <c r="E331" s="601"/>
      <c r="F331" s="601"/>
      <c r="G331" s="601"/>
    </row>
    <row r="332" spans="1:7" ht="13.5">
      <c r="A332" s="176"/>
      <c r="B332" s="601"/>
      <c r="C332" s="160"/>
      <c r="D332" s="610"/>
      <c r="E332" s="162"/>
      <c r="F332" s="187"/>
      <c r="G332" s="187"/>
    </row>
    <row r="333" spans="1:7">
      <c r="A333" s="176"/>
      <c r="B333" s="601"/>
      <c r="C333" s="182"/>
      <c r="D333" s="610"/>
      <c r="E333" s="162"/>
      <c r="F333" s="187"/>
      <c r="G333" s="187"/>
    </row>
    <row r="334" spans="1:7">
      <c r="A334" s="176"/>
      <c r="B334" s="604"/>
      <c r="C334" s="182"/>
      <c r="D334" s="610"/>
      <c r="E334" s="178"/>
      <c r="F334" s="187"/>
      <c r="G334" s="195"/>
    </row>
    <row r="335" spans="1:7">
      <c r="A335" s="176"/>
      <c r="B335" s="604"/>
      <c r="C335" s="182"/>
      <c r="D335" s="610"/>
      <c r="E335" s="178"/>
      <c r="F335" s="187"/>
      <c r="G335" s="195"/>
    </row>
    <row r="336" spans="1:7">
      <c r="A336" s="176"/>
      <c r="B336" s="604"/>
      <c r="C336" s="182"/>
      <c r="D336" s="610"/>
      <c r="E336" s="162"/>
      <c r="F336" s="187"/>
      <c r="G336" s="187"/>
    </row>
    <row r="337" spans="1:7">
      <c r="A337" s="176"/>
      <c r="B337" s="604"/>
      <c r="C337" s="182"/>
      <c r="D337" s="610"/>
      <c r="E337" s="178"/>
      <c r="F337" s="187"/>
      <c r="G337" s="195"/>
    </row>
    <row r="338" spans="1:7">
      <c r="A338" s="176"/>
      <c r="B338" s="604"/>
      <c r="C338" s="182"/>
      <c r="D338" s="610"/>
      <c r="E338" s="178"/>
      <c r="F338" s="187"/>
      <c r="G338" s="195"/>
    </row>
    <row r="339" spans="1:7">
      <c r="A339" s="176"/>
      <c r="B339" s="604"/>
      <c r="C339" s="182"/>
      <c r="D339" s="610"/>
      <c r="E339" s="178"/>
      <c r="F339" s="187"/>
      <c r="G339" s="195"/>
    </row>
    <row r="340" spans="1:7">
      <c r="A340" s="176"/>
      <c r="B340" s="604"/>
      <c r="C340" s="182"/>
      <c r="D340" s="610"/>
      <c r="E340" s="178"/>
      <c r="F340" s="187"/>
      <c r="G340" s="195"/>
    </row>
    <row r="341" spans="1:7">
      <c r="A341" s="176"/>
      <c r="B341" s="604"/>
      <c r="C341" s="182"/>
      <c r="D341" s="610"/>
      <c r="E341" s="178"/>
      <c r="F341" s="187"/>
      <c r="G341" s="195"/>
    </row>
    <row r="342" spans="1:7">
      <c r="A342" s="176"/>
      <c r="B342" s="604"/>
      <c r="C342" s="182"/>
      <c r="D342" s="610"/>
      <c r="E342" s="162"/>
      <c r="F342" s="187"/>
      <c r="G342" s="187"/>
    </row>
    <row r="343" spans="1:7">
      <c r="A343" s="176"/>
      <c r="B343" s="604"/>
      <c r="C343" s="182"/>
      <c r="D343" s="610"/>
      <c r="E343" s="178"/>
      <c r="F343" s="187"/>
      <c r="G343" s="195"/>
    </row>
    <row r="344" spans="1:7">
      <c r="A344" s="176"/>
      <c r="B344" s="604"/>
      <c r="C344" s="182"/>
      <c r="D344" s="610"/>
      <c r="E344" s="178"/>
      <c r="F344" s="187"/>
      <c r="G344" s="195"/>
    </row>
    <row r="345" spans="1:7">
      <c r="A345" s="176"/>
      <c r="B345" s="206"/>
      <c r="C345" s="182"/>
      <c r="D345" s="610"/>
      <c r="E345" s="162"/>
      <c r="F345" s="187"/>
      <c r="G345" s="187"/>
    </row>
    <row r="346" spans="1:7">
      <c r="A346" s="176"/>
      <c r="B346" s="604"/>
      <c r="C346" s="182"/>
      <c r="D346" s="610"/>
      <c r="E346" s="178"/>
      <c r="F346" s="187"/>
      <c r="G346" s="195"/>
    </row>
    <row r="347" spans="1:7" ht="16.5" customHeight="1">
      <c r="A347" s="176"/>
      <c r="B347" s="601"/>
      <c r="C347" s="182"/>
      <c r="D347" s="610"/>
      <c r="E347" s="178"/>
      <c r="F347" s="187"/>
      <c r="G347" s="195"/>
    </row>
    <row r="348" spans="1:7">
      <c r="A348" s="176"/>
      <c r="B348" s="604"/>
      <c r="C348" s="182"/>
      <c r="D348" s="610"/>
      <c r="E348" s="178"/>
      <c r="F348" s="187"/>
      <c r="G348" s="195"/>
    </row>
    <row r="349" spans="1:7">
      <c r="A349" s="176"/>
      <c r="B349" s="604"/>
      <c r="C349" s="182"/>
      <c r="D349" s="610"/>
      <c r="E349" s="178"/>
      <c r="F349" s="187"/>
      <c r="G349" s="195"/>
    </row>
    <row r="350" spans="1:7" ht="15.75" customHeight="1">
      <c r="A350" s="176"/>
      <c r="B350" s="601"/>
      <c r="C350" s="182"/>
      <c r="D350" s="610"/>
      <c r="E350" s="178"/>
      <c r="F350" s="187"/>
      <c r="G350" s="195"/>
    </row>
    <row r="351" spans="1:7">
      <c r="A351" s="176"/>
      <c r="B351" s="601"/>
      <c r="C351" s="601"/>
      <c r="D351" s="601"/>
      <c r="E351" s="601"/>
      <c r="F351" s="601"/>
      <c r="G351" s="601"/>
    </row>
    <row r="352" spans="1:7">
      <c r="A352" s="176"/>
      <c r="B352" s="601"/>
      <c r="C352" s="182"/>
      <c r="D352" s="610"/>
      <c r="E352" s="178"/>
      <c r="F352" s="187"/>
      <c r="G352" s="195"/>
    </row>
    <row r="353" spans="1:7">
      <c r="A353" s="176"/>
      <c r="B353" s="601"/>
      <c r="C353" s="182"/>
      <c r="D353" s="610"/>
      <c r="E353" s="178"/>
      <c r="F353" s="187"/>
      <c r="G353" s="195"/>
    </row>
    <row r="354" spans="1:7">
      <c r="A354" s="176"/>
      <c r="B354" s="601"/>
      <c r="C354" s="182"/>
      <c r="D354" s="610"/>
      <c r="E354" s="178"/>
      <c r="F354" s="187"/>
      <c r="G354" s="195"/>
    </row>
    <row r="355" spans="1:7">
      <c r="A355" s="176"/>
      <c r="B355" s="604"/>
      <c r="C355" s="182"/>
      <c r="D355" s="610"/>
      <c r="E355" s="178"/>
      <c r="F355" s="187"/>
      <c r="G355" s="195"/>
    </row>
    <row r="356" spans="1:7" ht="15.75" customHeight="1">
      <c r="A356" s="176"/>
      <c r="B356" s="604"/>
      <c r="C356" s="182"/>
      <c r="D356" s="610"/>
      <c r="E356" s="178"/>
      <c r="F356" s="187"/>
      <c r="G356" s="195"/>
    </row>
    <row r="357" spans="1:7">
      <c r="A357" s="176"/>
      <c r="B357" s="604"/>
      <c r="C357" s="601"/>
      <c r="D357" s="601"/>
      <c r="E357" s="601"/>
      <c r="F357" s="601"/>
      <c r="G357" s="601"/>
    </row>
    <row r="358" spans="1:7" ht="13.5">
      <c r="A358" s="176"/>
      <c r="B358" s="604"/>
      <c r="C358" s="160"/>
      <c r="D358" s="601"/>
      <c r="E358" s="601"/>
      <c r="F358" s="601"/>
      <c r="G358" s="601"/>
    </row>
    <row r="359" spans="1:7">
      <c r="A359" s="176"/>
      <c r="B359" s="206"/>
      <c r="C359" s="601"/>
      <c r="D359" s="601"/>
      <c r="E359" s="601"/>
      <c r="F359" s="601"/>
      <c r="G359" s="601"/>
    </row>
    <row r="360" spans="1:7">
      <c r="A360" s="131"/>
      <c r="B360" s="604"/>
      <c r="C360" s="182"/>
      <c r="D360" s="610"/>
      <c r="E360" s="178"/>
      <c r="F360" s="187"/>
      <c r="G360" s="195"/>
    </row>
    <row r="361" spans="1:7">
      <c r="A361" s="131"/>
      <c r="B361" s="604"/>
      <c r="C361" s="182"/>
      <c r="D361" s="610"/>
      <c r="E361" s="178"/>
      <c r="F361" s="187"/>
      <c r="G361" s="195"/>
    </row>
    <row r="362" spans="1:7">
      <c r="A362" s="176"/>
      <c r="B362" s="604"/>
      <c r="C362" s="601"/>
      <c r="D362" s="601"/>
      <c r="E362" s="601"/>
      <c r="F362" s="601"/>
      <c r="G362" s="601"/>
    </row>
    <row r="363" spans="1:7">
      <c r="A363" s="131"/>
      <c r="B363" s="604"/>
      <c r="C363" s="182"/>
      <c r="D363" s="610"/>
      <c r="E363" s="178"/>
      <c r="F363" s="187"/>
      <c r="G363" s="195"/>
    </row>
    <row r="364" spans="1:7">
      <c r="A364" s="131"/>
      <c r="B364" s="601"/>
      <c r="C364" s="182"/>
      <c r="D364" s="610"/>
      <c r="E364" s="178"/>
      <c r="F364" s="187"/>
      <c r="G364" s="195"/>
    </row>
    <row r="365" spans="1:7">
      <c r="A365" s="131"/>
      <c r="B365" s="601"/>
      <c r="C365" s="601"/>
      <c r="D365" s="601"/>
      <c r="E365" s="601"/>
      <c r="F365" s="601"/>
      <c r="G365" s="601"/>
    </row>
    <row r="366" spans="1:7">
      <c r="A366" s="131"/>
      <c r="B366" s="604"/>
      <c r="C366" s="182"/>
      <c r="D366" s="610"/>
      <c r="E366" s="178"/>
      <c r="F366" s="187"/>
      <c r="G366" s="195"/>
    </row>
    <row r="367" spans="1:7">
      <c r="A367" s="131"/>
      <c r="B367" s="604"/>
      <c r="C367" s="182"/>
      <c r="D367" s="610"/>
      <c r="E367" s="178"/>
      <c r="F367" s="187"/>
      <c r="G367" s="195"/>
    </row>
    <row r="368" spans="1:7">
      <c r="A368" s="131"/>
      <c r="B368" s="604"/>
      <c r="C368" s="601"/>
      <c r="D368" s="601"/>
      <c r="E368" s="601"/>
      <c r="F368" s="601"/>
      <c r="G368" s="601"/>
    </row>
    <row r="369" spans="1:7" ht="13.5">
      <c r="A369" s="131"/>
      <c r="B369" s="604"/>
      <c r="C369" s="160"/>
      <c r="D369" s="601"/>
      <c r="E369" s="601"/>
      <c r="F369" s="601"/>
      <c r="G369" s="601"/>
    </row>
    <row r="370" spans="1:7">
      <c r="A370" s="131"/>
      <c r="B370" s="604"/>
      <c r="C370" s="182"/>
      <c r="D370" s="601"/>
      <c r="E370" s="601"/>
      <c r="F370" s="601"/>
      <c r="G370" s="601"/>
    </row>
    <row r="371" spans="1:7">
      <c r="A371" s="131"/>
      <c r="B371" s="604"/>
      <c r="C371" s="601"/>
      <c r="D371" s="601"/>
      <c r="E371" s="601"/>
      <c r="F371" s="601"/>
      <c r="G371" s="601"/>
    </row>
    <row r="372" spans="1:7">
      <c r="A372" s="131"/>
      <c r="B372" s="604"/>
      <c r="C372" s="182"/>
      <c r="D372" s="610"/>
      <c r="E372" s="178"/>
      <c r="F372" s="601"/>
      <c r="G372" s="601"/>
    </row>
    <row r="373" spans="1:7">
      <c r="A373" s="131"/>
      <c r="B373" s="604"/>
      <c r="C373" s="182"/>
      <c r="D373" s="610"/>
      <c r="E373" s="178"/>
      <c r="F373" s="601"/>
      <c r="G373" s="195"/>
    </row>
    <row r="374" spans="1:7">
      <c r="A374" s="131"/>
      <c r="B374" s="604"/>
      <c r="C374" s="182"/>
      <c r="D374" s="610"/>
      <c r="E374" s="178"/>
      <c r="F374" s="601"/>
      <c r="G374" s="195"/>
    </row>
    <row r="375" spans="1:7">
      <c r="A375" s="131"/>
      <c r="B375" s="604"/>
      <c r="C375" s="601"/>
      <c r="D375" s="601"/>
      <c r="E375" s="601"/>
      <c r="F375" s="601"/>
      <c r="G375" s="601"/>
    </row>
    <row r="376" spans="1:7">
      <c r="A376" s="131"/>
      <c r="B376" s="604"/>
      <c r="C376" s="182"/>
      <c r="D376" s="610"/>
      <c r="E376" s="178"/>
      <c r="F376" s="601"/>
      <c r="G376" s="601"/>
    </row>
    <row r="377" spans="1:7">
      <c r="A377" s="131"/>
      <c r="B377" s="604"/>
      <c r="C377" s="182"/>
      <c r="D377" s="610"/>
      <c r="E377" s="178"/>
      <c r="F377" s="601"/>
      <c r="G377" s="195"/>
    </row>
    <row r="378" spans="1:7">
      <c r="A378" s="131"/>
      <c r="B378" s="604"/>
      <c r="C378" s="182"/>
      <c r="D378" s="610"/>
      <c r="E378" s="178"/>
      <c r="F378" s="601"/>
      <c r="G378" s="195"/>
    </row>
    <row r="379" spans="1:7">
      <c r="A379" s="131"/>
      <c r="B379" s="604"/>
      <c r="C379" s="601"/>
      <c r="D379" s="601"/>
      <c r="E379" s="601"/>
      <c r="F379" s="601"/>
      <c r="G379" s="601"/>
    </row>
    <row r="380" spans="1:7">
      <c r="A380" s="131"/>
      <c r="B380" s="604"/>
      <c r="C380" s="182"/>
      <c r="D380" s="610"/>
      <c r="E380" s="178"/>
      <c r="F380" s="601"/>
      <c r="G380" s="195"/>
    </row>
    <row r="381" spans="1:7">
      <c r="A381" s="131"/>
      <c r="B381" s="604"/>
      <c r="C381" s="182"/>
      <c r="D381" s="610"/>
      <c r="E381" s="178"/>
      <c r="F381" s="601"/>
      <c r="G381" s="195"/>
    </row>
    <row r="382" spans="1:7">
      <c r="A382" s="131"/>
      <c r="B382" s="604"/>
      <c r="C382" s="601"/>
      <c r="D382" s="601"/>
      <c r="E382" s="601"/>
      <c r="F382" s="601"/>
      <c r="G382" s="601"/>
    </row>
    <row r="383" spans="1:7">
      <c r="A383" s="131"/>
      <c r="B383" s="604"/>
      <c r="C383" s="182"/>
      <c r="D383" s="610"/>
      <c r="E383" s="178"/>
      <c r="F383" s="601"/>
      <c r="G383" s="601"/>
    </row>
    <row r="384" spans="1:7">
      <c r="A384" s="131"/>
      <c r="B384" s="604"/>
      <c r="C384" s="182"/>
      <c r="D384" s="610"/>
      <c r="E384" s="178"/>
      <c r="F384" s="601"/>
      <c r="G384" s="195"/>
    </row>
    <row r="385" spans="1:7">
      <c r="A385" s="131"/>
      <c r="B385" s="604"/>
      <c r="C385" s="182"/>
      <c r="D385" s="610"/>
      <c r="E385" s="178"/>
      <c r="F385" s="601"/>
      <c r="G385" s="195"/>
    </row>
    <row r="386" spans="1:7">
      <c r="A386" s="131"/>
      <c r="B386" s="604"/>
      <c r="C386" s="601"/>
      <c r="D386" s="601"/>
      <c r="E386" s="601"/>
      <c r="F386" s="187"/>
      <c r="G386" s="195"/>
    </row>
    <row r="387" spans="1:7">
      <c r="A387" s="131"/>
      <c r="B387" s="604"/>
      <c r="C387" s="182"/>
      <c r="D387" s="610"/>
      <c r="E387" s="178"/>
      <c r="F387" s="601"/>
      <c r="G387" s="195"/>
    </row>
    <row r="388" spans="1:7">
      <c r="A388" s="131"/>
      <c r="B388" s="604"/>
      <c r="C388" s="182"/>
      <c r="D388" s="610"/>
      <c r="E388" s="178"/>
      <c r="F388" s="601"/>
      <c r="G388" s="195"/>
    </row>
    <row r="389" spans="1:7">
      <c r="A389" s="131"/>
      <c r="B389" s="604"/>
      <c r="C389" s="182"/>
      <c r="D389" s="610"/>
      <c r="E389" s="178"/>
      <c r="F389" s="187"/>
      <c r="G389" s="195"/>
    </row>
    <row r="390" spans="1:7">
      <c r="A390" s="131"/>
      <c r="B390" s="604"/>
      <c r="C390" s="182"/>
      <c r="D390" s="610"/>
      <c r="E390" s="178"/>
      <c r="F390" s="187"/>
      <c r="G390" s="195"/>
    </row>
    <row r="391" spans="1:7">
      <c r="A391" s="131"/>
      <c r="B391" s="604"/>
      <c r="C391" s="182"/>
      <c r="D391" s="610"/>
      <c r="E391" s="178"/>
      <c r="F391" s="187"/>
      <c r="G391" s="195"/>
    </row>
    <row r="392" spans="1:7">
      <c r="A392" s="131"/>
      <c r="B392" s="604"/>
      <c r="C392" s="182"/>
      <c r="D392" s="610"/>
      <c r="E392" s="178"/>
      <c r="F392" s="187"/>
      <c r="G392" s="195"/>
    </row>
    <row r="393" spans="1:7">
      <c r="A393" s="131"/>
      <c r="B393" s="604"/>
      <c r="C393" s="182"/>
      <c r="D393" s="610"/>
      <c r="E393" s="178"/>
      <c r="F393" s="187"/>
      <c r="G393" s="195"/>
    </row>
    <row r="394" spans="1:7">
      <c r="A394" s="131"/>
      <c r="B394" s="604"/>
      <c r="C394" s="182"/>
      <c r="D394" s="610"/>
      <c r="E394" s="178"/>
      <c r="F394" s="187"/>
      <c r="G394" s="195"/>
    </row>
    <row r="395" spans="1:7">
      <c r="A395" s="131"/>
      <c r="B395" s="604"/>
      <c r="C395" s="182"/>
      <c r="D395" s="610"/>
      <c r="E395" s="178"/>
      <c r="F395" s="187"/>
      <c r="G395" s="195"/>
    </row>
    <row r="396" spans="1:7">
      <c r="A396" s="131"/>
      <c r="B396" s="604"/>
      <c r="C396" s="182"/>
      <c r="D396" s="610"/>
      <c r="E396" s="178"/>
      <c r="F396" s="187"/>
      <c r="G396" s="195"/>
    </row>
    <row r="397" spans="1:7">
      <c r="A397" s="131"/>
      <c r="B397" s="604"/>
      <c r="C397" s="182"/>
      <c r="D397" s="610"/>
      <c r="E397" s="178"/>
      <c r="F397" s="187"/>
      <c r="G397" s="195"/>
    </row>
    <row r="398" spans="1:7">
      <c r="A398" s="131"/>
      <c r="B398" s="604"/>
      <c r="C398" s="182"/>
      <c r="D398" s="610"/>
      <c r="E398" s="178"/>
      <c r="F398" s="187"/>
      <c r="G398" s="195"/>
    </row>
    <row r="399" spans="1:7">
      <c r="A399" s="131"/>
      <c r="B399" s="604"/>
      <c r="C399" s="182"/>
      <c r="D399" s="610"/>
      <c r="E399" s="178"/>
      <c r="F399" s="187"/>
      <c r="G399" s="195"/>
    </row>
    <row r="400" spans="1:7">
      <c r="A400" s="131"/>
      <c r="B400" s="604"/>
      <c r="C400" s="182"/>
      <c r="D400" s="610"/>
      <c r="E400" s="178"/>
      <c r="F400" s="187"/>
      <c r="G400" s="195"/>
    </row>
    <row r="401" spans="1:7">
      <c r="A401" s="131"/>
      <c r="B401" s="604"/>
      <c r="C401" s="182"/>
      <c r="D401" s="610"/>
      <c r="E401" s="178"/>
      <c r="F401" s="187"/>
      <c r="G401" s="195"/>
    </row>
    <row r="402" spans="1:7">
      <c r="A402" s="131"/>
      <c r="B402" s="601"/>
      <c r="C402" s="182"/>
      <c r="D402" s="610"/>
      <c r="E402" s="178"/>
      <c r="F402" s="187"/>
      <c r="G402" s="195"/>
    </row>
    <row r="403" spans="1:7">
      <c r="A403" s="131"/>
      <c r="B403" s="601"/>
      <c r="C403" s="182"/>
      <c r="D403" s="610"/>
      <c r="E403" s="178"/>
      <c r="F403" s="187"/>
      <c r="G403" s="195"/>
    </row>
    <row r="404" spans="1:7">
      <c r="A404" s="131"/>
      <c r="B404" s="601"/>
      <c r="C404" s="182"/>
      <c r="D404" s="610"/>
      <c r="E404" s="178"/>
      <c r="F404" s="187"/>
      <c r="G404" s="195"/>
    </row>
    <row r="405" spans="1:7">
      <c r="A405" s="131"/>
      <c r="B405" s="604"/>
      <c r="C405" s="182"/>
      <c r="D405" s="610"/>
      <c r="E405" s="178"/>
      <c r="F405" s="187"/>
      <c r="G405" s="195"/>
    </row>
    <row r="406" spans="1:7">
      <c r="A406" s="131"/>
      <c r="B406" s="604"/>
      <c r="C406" s="182"/>
      <c r="D406" s="610"/>
      <c r="E406" s="178"/>
      <c r="F406" s="187"/>
      <c r="G406" s="195"/>
    </row>
    <row r="407" spans="1:7">
      <c r="A407" s="131"/>
      <c r="B407" s="604"/>
      <c r="C407" s="182"/>
      <c r="D407" s="610"/>
      <c r="E407" s="178"/>
      <c r="F407" s="187"/>
      <c r="G407" s="195"/>
    </row>
    <row r="408" spans="1:7">
      <c r="A408" s="131"/>
      <c r="B408" s="604"/>
      <c r="C408" s="182"/>
      <c r="D408" s="610"/>
      <c r="E408" s="178"/>
      <c r="F408" s="187"/>
      <c r="G408" s="195"/>
    </row>
    <row r="409" spans="1:7">
      <c r="A409" s="131"/>
      <c r="B409" s="604"/>
      <c r="C409" s="182"/>
      <c r="D409" s="610"/>
      <c r="E409" s="178"/>
      <c r="F409" s="187"/>
      <c r="G409" s="195"/>
    </row>
    <row r="410" spans="1:7">
      <c r="A410" s="131"/>
      <c r="B410" s="604"/>
      <c r="C410" s="182"/>
      <c r="D410" s="610"/>
      <c r="E410" s="178"/>
      <c r="F410" s="187"/>
      <c r="G410" s="195"/>
    </row>
    <row r="411" spans="1:7">
      <c r="A411" s="131"/>
      <c r="B411" s="604"/>
      <c r="C411" s="182"/>
      <c r="D411" s="610"/>
      <c r="E411" s="178"/>
      <c r="F411" s="187"/>
      <c r="G411" s="195"/>
    </row>
    <row r="412" spans="1:7">
      <c r="A412" s="131"/>
      <c r="B412" s="604"/>
      <c r="C412" s="182"/>
      <c r="D412" s="610"/>
      <c r="E412" s="178"/>
      <c r="F412" s="187"/>
      <c r="G412" s="195"/>
    </row>
    <row r="413" spans="1:7">
      <c r="A413" s="131"/>
      <c r="B413" s="604"/>
      <c r="C413" s="182"/>
      <c r="D413" s="610"/>
      <c r="E413" s="178"/>
      <c r="F413" s="187"/>
      <c r="G413" s="195"/>
    </row>
    <row r="414" spans="1:7">
      <c r="A414" s="131"/>
      <c r="B414" s="604"/>
      <c r="C414" s="182"/>
      <c r="D414" s="610"/>
      <c r="E414" s="178"/>
      <c r="F414" s="187"/>
      <c r="G414" s="195"/>
    </row>
    <row r="415" spans="1:7">
      <c r="A415" s="131"/>
      <c r="B415" s="604"/>
      <c r="C415" s="182"/>
      <c r="D415" s="610"/>
      <c r="E415" s="178"/>
      <c r="F415" s="187"/>
      <c r="G415" s="195"/>
    </row>
    <row r="416" spans="1:7">
      <c r="A416" s="131"/>
      <c r="B416" s="604"/>
      <c r="C416" s="182"/>
      <c r="D416" s="610"/>
      <c r="E416" s="178"/>
      <c r="F416" s="187"/>
      <c r="G416" s="195"/>
    </row>
    <row r="417" spans="1:7">
      <c r="A417" s="131"/>
      <c r="B417" s="604"/>
      <c r="C417" s="182"/>
      <c r="D417" s="610"/>
      <c r="E417" s="178"/>
      <c r="F417" s="187"/>
      <c r="G417" s="195"/>
    </row>
    <row r="418" spans="1:7">
      <c r="A418" s="131"/>
      <c r="B418" s="604"/>
      <c r="C418" s="182"/>
      <c r="D418" s="610"/>
      <c r="E418" s="178"/>
      <c r="F418" s="187"/>
      <c r="G418" s="195"/>
    </row>
    <row r="419" spans="1:7">
      <c r="A419" s="131"/>
      <c r="B419" s="604"/>
      <c r="C419" s="182"/>
      <c r="D419" s="610"/>
      <c r="E419" s="178"/>
      <c r="F419" s="187"/>
      <c r="G419" s="195"/>
    </row>
    <row r="420" spans="1:7">
      <c r="A420" s="131"/>
      <c r="B420" s="601"/>
      <c r="C420" s="182"/>
      <c r="D420" s="610"/>
      <c r="E420" s="178"/>
      <c r="F420" s="187"/>
      <c r="G420" s="195"/>
    </row>
    <row r="421" spans="1:7">
      <c r="A421" s="131"/>
      <c r="B421" s="604"/>
      <c r="C421" s="182"/>
      <c r="D421" s="610"/>
      <c r="E421" s="178"/>
      <c r="F421" s="187"/>
      <c r="G421" s="195"/>
    </row>
    <row r="422" spans="1:7">
      <c r="A422" s="131"/>
      <c r="B422" s="604"/>
      <c r="C422" s="182"/>
      <c r="D422" s="610"/>
      <c r="E422" s="178"/>
      <c r="F422" s="187"/>
      <c r="G422" s="195"/>
    </row>
    <row r="423" spans="1:7">
      <c r="A423" s="131"/>
      <c r="B423" s="604"/>
      <c r="C423" s="182"/>
      <c r="D423" s="610"/>
      <c r="E423" s="178"/>
      <c r="F423" s="187"/>
      <c r="G423" s="195"/>
    </row>
    <row r="424" spans="1:7">
      <c r="A424" s="131"/>
      <c r="B424" s="604"/>
      <c r="C424" s="182"/>
      <c r="D424" s="610"/>
      <c r="E424" s="178"/>
      <c r="F424" s="601"/>
      <c r="G424" s="195"/>
    </row>
    <row r="425" spans="1:7">
      <c r="A425" s="131"/>
      <c r="B425" s="206"/>
      <c r="C425" s="182"/>
      <c r="D425" s="610"/>
      <c r="E425" s="178"/>
      <c r="F425" s="187"/>
      <c r="G425" s="195"/>
    </row>
    <row r="426" spans="1:7">
      <c r="A426" s="131"/>
      <c r="B426" s="206"/>
      <c r="C426" s="182"/>
      <c r="D426" s="610"/>
      <c r="E426" s="178"/>
      <c r="F426" s="187"/>
      <c r="G426" s="187"/>
    </row>
    <row r="427" spans="1:7">
      <c r="A427" s="131"/>
      <c r="B427" s="206"/>
      <c r="C427" s="182"/>
      <c r="D427" s="610"/>
      <c r="E427" s="178"/>
      <c r="F427" s="187"/>
      <c r="G427" s="187"/>
    </row>
    <row r="428" spans="1:7">
      <c r="A428" s="131"/>
      <c r="B428" s="206"/>
      <c r="C428" s="182"/>
      <c r="D428" s="610"/>
      <c r="E428" s="178"/>
      <c r="F428" s="187"/>
      <c r="G428" s="195"/>
    </row>
    <row r="429" spans="1:7">
      <c r="A429" s="131"/>
      <c r="B429" s="206"/>
      <c r="C429" s="182"/>
      <c r="D429" s="610"/>
      <c r="E429" s="178"/>
      <c r="F429" s="187"/>
      <c r="G429" s="195"/>
    </row>
    <row r="430" spans="1:7">
      <c r="A430" s="131"/>
      <c r="B430" s="206"/>
      <c r="C430" s="182"/>
      <c r="D430" s="610"/>
      <c r="E430" s="178"/>
      <c r="F430" s="187"/>
      <c r="G430" s="187"/>
    </row>
    <row r="431" spans="1:7">
      <c r="A431" s="131"/>
      <c r="B431" s="206"/>
      <c r="C431" s="182"/>
      <c r="D431" s="610"/>
      <c r="E431" s="178"/>
      <c r="F431" s="187"/>
      <c r="G431" s="187"/>
    </row>
    <row r="432" spans="1:7">
      <c r="A432" s="131"/>
      <c r="B432" s="206"/>
      <c r="C432" s="182"/>
      <c r="D432" s="610"/>
      <c r="E432" s="178"/>
      <c r="F432" s="187"/>
      <c r="G432" s="195"/>
    </row>
    <row r="433" spans="1:7">
      <c r="A433" s="131"/>
      <c r="B433" s="206"/>
      <c r="C433" s="182"/>
      <c r="D433" s="610"/>
      <c r="E433" s="178"/>
      <c r="F433" s="187"/>
      <c r="G433" s="195"/>
    </row>
    <row r="434" spans="1:7">
      <c r="A434" s="131"/>
      <c r="B434" s="206"/>
      <c r="C434" s="182"/>
      <c r="D434" s="610"/>
      <c r="E434" s="178"/>
      <c r="F434" s="187"/>
      <c r="G434" s="187"/>
    </row>
    <row r="435" spans="1:7">
      <c r="A435" s="131"/>
      <c r="B435" s="206"/>
      <c r="C435" s="182"/>
      <c r="D435" s="610"/>
      <c r="E435" s="178"/>
      <c r="F435" s="187"/>
      <c r="G435" s="195"/>
    </row>
    <row r="436" spans="1:7">
      <c r="A436" s="131"/>
      <c r="B436" s="206"/>
      <c r="C436" s="182"/>
      <c r="D436" s="610"/>
      <c r="E436" s="178"/>
      <c r="F436" s="187"/>
      <c r="G436" s="195"/>
    </row>
    <row r="437" spans="1:7">
      <c r="A437" s="131"/>
      <c r="B437" s="206"/>
      <c r="C437" s="182"/>
      <c r="D437" s="610"/>
      <c r="E437" s="178"/>
      <c r="F437" s="187"/>
      <c r="G437" s="187"/>
    </row>
    <row r="438" spans="1:7">
      <c r="A438" s="131"/>
      <c r="B438" s="206"/>
      <c r="C438" s="182"/>
      <c r="D438" s="610"/>
      <c r="E438" s="178"/>
      <c r="F438" s="187"/>
      <c r="G438" s="187"/>
    </row>
    <row r="439" spans="1:7">
      <c r="A439" s="131"/>
      <c r="B439" s="206"/>
      <c r="C439" s="182"/>
      <c r="D439" s="610"/>
      <c r="E439" s="178"/>
      <c r="F439" s="187"/>
      <c r="G439" s="195"/>
    </row>
    <row r="440" spans="1:7">
      <c r="A440" s="131"/>
      <c r="B440" s="206"/>
      <c r="C440" s="182"/>
      <c r="D440" s="610"/>
      <c r="E440" s="178"/>
      <c r="F440" s="187"/>
      <c r="G440" s="195"/>
    </row>
    <row r="441" spans="1:7">
      <c r="A441" s="131"/>
      <c r="B441" s="206"/>
      <c r="C441" s="182"/>
      <c r="D441" s="610"/>
      <c r="E441" s="178"/>
      <c r="F441" s="187"/>
      <c r="G441" s="187"/>
    </row>
    <row r="442" spans="1:7">
      <c r="A442" s="131"/>
      <c r="B442" s="206"/>
      <c r="C442" s="182"/>
      <c r="D442" s="610"/>
      <c r="E442" s="178"/>
      <c r="F442" s="187"/>
      <c r="G442" s="187"/>
    </row>
    <row r="443" spans="1:7">
      <c r="A443" s="131"/>
      <c r="B443" s="206"/>
      <c r="C443" s="182"/>
      <c r="D443" s="610"/>
      <c r="E443" s="178"/>
      <c r="F443" s="187"/>
      <c r="G443" s="195"/>
    </row>
    <row r="444" spans="1:7">
      <c r="A444" s="131"/>
      <c r="B444" s="206"/>
      <c r="C444" s="182"/>
      <c r="D444" s="610"/>
      <c r="E444" s="178"/>
      <c r="F444" s="187"/>
      <c r="G444" s="195"/>
    </row>
    <row r="445" spans="1:7">
      <c r="A445" s="131"/>
      <c r="B445" s="206"/>
      <c r="C445" s="182"/>
      <c r="D445" s="610"/>
      <c r="E445" s="178"/>
      <c r="F445" s="187"/>
      <c r="G445" s="187"/>
    </row>
    <row r="446" spans="1:7">
      <c r="A446" s="131"/>
      <c r="B446" s="206"/>
      <c r="C446" s="182"/>
      <c r="D446" s="610"/>
      <c r="E446" s="178"/>
      <c r="F446" s="187"/>
      <c r="G446" s="187"/>
    </row>
    <row r="447" spans="1:7">
      <c r="A447" s="131"/>
      <c r="B447" s="206"/>
      <c r="C447" s="182"/>
      <c r="D447" s="610"/>
      <c r="E447" s="178"/>
      <c r="F447" s="187"/>
      <c r="G447" s="195"/>
    </row>
    <row r="448" spans="1:7">
      <c r="A448" s="131"/>
      <c r="B448" s="206"/>
      <c r="C448" s="182"/>
      <c r="D448" s="610"/>
      <c r="E448" s="178"/>
      <c r="F448" s="187"/>
      <c r="G448" s="195"/>
    </row>
    <row r="449" spans="1:7">
      <c r="A449" s="131"/>
      <c r="B449" s="206"/>
      <c r="C449" s="182"/>
      <c r="D449" s="610"/>
      <c r="E449" s="178"/>
      <c r="F449" s="187"/>
      <c r="G449" s="187"/>
    </row>
    <row r="450" spans="1:7">
      <c r="A450" s="131"/>
      <c r="B450" s="206"/>
      <c r="C450" s="182"/>
      <c r="D450" s="610"/>
      <c r="E450" s="178"/>
      <c r="F450" s="187"/>
      <c r="G450" s="187"/>
    </row>
    <row r="451" spans="1:7">
      <c r="A451" s="131"/>
      <c r="B451" s="206"/>
      <c r="C451" s="182"/>
      <c r="D451" s="610"/>
      <c r="E451" s="178"/>
      <c r="F451" s="187"/>
      <c r="G451" s="195"/>
    </row>
    <row r="452" spans="1:7">
      <c r="A452" s="131"/>
      <c r="B452" s="206"/>
      <c r="C452" s="182"/>
      <c r="D452" s="610"/>
      <c r="E452" s="178"/>
      <c r="F452" s="187"/>
      <c r="G452" s="195"/>
    </row>
    <row r="453" spans="1:7">
      <c r="A453" s="131"/>
      <c r="B453" s="206"/>
      <c r="C453" s="182"/>
      <c r="D453" s="610"/>
      <c r="E453" s="178"/>
      <c r="F453" s="187"/>
      <c r="G453" s="187"/>
    </row>
    <row r="454" spans="1:7">
      <c r="A454" s="131"/>
      <c r="B454" s="206"/>
      <c r="C454" s="182"/>
      <c r="D454" s="610"/>
      <c r="E454" s="178"/>
      <c r="F454" s="187"/>
      <c r="G454" s="187"/>
    </row>
    <row r="455" spans="1:7">
      <c r="A455" s="131"/>
      <c r="B455" s="206"/>
      <c r="C455" s="182"/>
      <c r="D455" s="610"/>
      <c r="E455" s="178"/>
      <c r="F455" s="187"/>
      <c r="G455" s="195"/>
    </row>
    <row r="456" spans="1:7">
      <c r="A456" s="131"/>
      <c r="B456" s="206"/>
      <c r="C456" s="182"/>
      <c r="D456" s="610"/>
      <c r="E456" s="178"/>
      <c r="F456" s="187"/>
      <c r="G456" s="195"/>
    </row>
    <row r="457" spans="1:7">
      <c r="A457" s="131"/>
      <c r="B457" s="206"/>
      <c r="C457" s="182"/>
      <c r="D457" s="610"/>
      <c r="E457" s="178"/>
      <c r="F457" s="187"/>
      <c r="G457" s="187"/>
    </row>
    <row r="458" spans="1:7">
      <c r="A458" s="131"/>
      <c r="B458" s="206"/>
      <c r="C458" s="182"/>
      <c r="D458" s="610"/>
      <c r="E458" s="178"/>
      <c r="F458" s="187"/>
      <c r="G458" s="187"/>
    </row>
    <row r="459" spans="1:7">
      <c r="A459" s="131"/>
      <c r="B459" s="206"/>
      <c r="C459" s="182"/>
      <c r="D459" s="610"/>
      <c r="E459" s="178"/>
      <c r="F459" s="187"/>
      <c r="G459" s="195"/>
    </row>
    <row r="460" spans="1:7">
      <c r="A460" s="131"/>
      <c r="B460" s="206"/>
      <c r="C460" s="182"/>
      <c r="D460" s="610"/>
      <c r="E460" s="178"/>
      <c r="F460" s="187"/>
      <c r="G460" s="195"/>
    </row>
    <row r="461" spans="1:7">
      <c r="A461" s="131"/>
      <c r="B461" s="206"/>
      <c r="C461" s="182"/>
      <c r="D461" s="610"/>
      <c r="E461" s="178"/>
      <c r="F461" s="187"/>
      <c r="G461" s="187"/>
    </row>
    <row r="462" spans="1:7">
      <c r="A462" s="131"/>
      <c r="B462" s="206"/>
      <c r="C462" s="182"/>
      <c r="D462" s="610"/>
      <c r="E462" s="178"/>
      <c r="F462" s="187"/>
      <c r="G462" s="187"/>
    </row>
    <row r="463" spans="1:7">
      <c r="A463" s="131"/>
      <c r="B463" s="206"/>
      <c r="C463" s="182"/>
      <c r="D463" s="610"/>
      <c r="E463" s="178"/>
      <c r="F463" s="187"/>
      <c r="G463" s="195"/>
    </row>
    <row r="464" spans="1:7">
      <c r="A464" s="131"/>
      <c r="B464" s="206"/>
      <c r="C464" s="182"/>
      <c r="D464" s="610"/>
      <c r="E464" s="178"/>
      <c r="F464" s="187"/>
      <c r="G464" s="195"/>
    </row>
    <row r="465" spans="1:7">
      <c r="A465" s="131"/>
      <c r="B465" s="206"/>
      <c r="C465" s="182"/>
      <c r="D465" s="610"/>
      <c r="E465" s="178"/>
      <c r="F465" s="187"/>
      <c r="G465" s="187"/>
    </row>
    <row r="466" spans="1:7">
      <c r="A466" s="131"/>
      <c r="B466" s="206"/>
      <c r="C466" s="182"/>
      <c r="D466" s="610"/>
      <c r="E466" s="178"/>
      <c r="F466" s="187"/>
      <c r="G466" s="187"/>
    </row>
    <row r="467" spans="1:7">
      <c r="A467" s="131"/>
      <c r="B467" s="206"/>
      <c r="C467" s="182"/>
      <c r="D467" s="610"/>
      <c r="E467" s="178"/>
      <c r="F467" s="187"/>
      <c r="G467" s="195"/>
    </row>
    <row r="468" spans="1:7">
      <c r="A468" s="131"/>
      <c r="B468" s="206"/>
      <c r="C468" s="182"/>
      <c r="D468" s="610"/>
      <c r="E468" s="178"/>
      <c r="F468" s="187"/>
      <c r="G468" s="195"/>
    </row>
    <row r="469" spans="1:7">
      <c r="A469" s="131"/>
      <c r="B469" s="206"/>
      <c r="C469" s="182"/>
      <c r="D469" s="610"/>
      <c r="E469" s="178"/>
      <c r="F469" s="187"/>
      <c r="G469" s="187"/>
    </row>
    <row r="470" spans="1:7">
      <c r="A470" s="131"/>
      <c r="B470" s="206"/>
      <c r="C470" s="182"/>
      <c r="D470" s="610"/>
      <c r="E470" s="178"/>
      <c r="F470" s="187"/>
      <c r="G470" s="195"/>
    </row>
    <row r="471" spans="1:7">
      <c r="A471" s="131"/>
      <c r="B471" s="206"/>
      <c r="C471" s="182"/>
      <c r="D471" s="610"/>
      <c r="E471" s="178"/>
      <c r="F471" s="187"/>
      <c r="G471" s="195"/>
    </row>
    <row r="472" spans="1:7">
      <c r="A472" s="131"/>
      <c r="B472" s="206"/>
      <c r="C472" s="182"/>
      <c r="D472" s="610"/>
      <c r="E472" s="178"/>
      <c r="F472" s="187"/>
      <c r="G472" s="187"/>
    </row>
    <row r="473" spans="1:7">
      <c r="A473" s="131"/>
      <c r="B473" s="206"/>
      <c r="C473" s="182"/>
      <c r="D473" s="610"/>
      <c r="E473" s="178"/>
      <c r="F473" s="187"/>
      <c r="G473" s="195"/>
    </row>
    <row r="474" spans="1:7">
      <c r="A474" s="131"/>
      <c r="B474" s="206"/>
      <c r="C474" s="182"/>
      <c r="D474" s="610"/>
      <c r="E474" s="178"/>
      <c r="F474" s="187"/>
      <c r="G474" s="195"/>
    </row>
    <row r="475" spans="1:7">
      <c r="A475" s="131"/>
      <c r="B475" s="206"/>
      <c r="C475" s="182"/>
      <c r="D475" s="610"/>
      <c r="E475" s="178"/>
      <c r="F475" s="187"/>
      <c r="G475" s="187"/>
    </row>
    <row r="476" spans="1:7">
      <c r="A476" s="131"/>
      <c r="B476" s="206"/>
      <c r="C476" s="182"/>
      <c r="D476" s="610"/>
      <c r="E476" s="178"/>
      <c r="F476" s="187"/>
      <c r="G476" s="187"/>
    </row>
    <row r="477" spans="1:7">
      <c r="A477" s="131"/>
      <c r="B477" s="206"/>
      <c r="C477" s="182"/>
      <c r="D477" s="610"/>
      <c r="E477" s="178"/>
      <c r="F477" s="187"/>
      <c r="G477" s="195"/>
    </row>
    <row r="478" spans="1:7">
      <c r="A478" s="131"/>
      <c r="B478" s="206"/>
      <c r="C478" s="182"/>
      <c r="D478" s="610"/>
      <c r="E478" s="178"/>
      <c r="F478" s="187"/>
      <c r="G478" s="195"/>
    </row>
    <row r="479" spans="1:7">
      <c r="A479" s="131"/>
      <c r="B479" s="206"/>
      <c r="C479" s="601"/>
      <c r="D479" s="610"/>
      <c r="E479" s="162"/>
      <c r="F479" s="187"/>
      <c r="G479" s="187"/>
    </row>
    <row r="480" spans="1:7">
      <c r="A480" s="131"/>
      <c r="B480" s="206"/>
      <c r="C480" s="182"/>
      <c r="D480" s="610"/>
      <c r="E480" s="178"/>
      <c r="F480" s="187"/>
      <c r="G480" s="195"/>
    </row>
    <row r="481" spans="1:7">
      <c r="A481" s="131"/>
      <c r="B481" s="604"/>
      <c r="C481" s="182"/>
      <c r="D481" s="610"/>
      <c r="E481" s="178"/>
    </row>
    <row r="482" spans="1:7">
      <c r="A482" s="131"/>
      <c r="B482" s="604"/>
      <c r="C482" s="182"/>
      <c r="D482" s="610"/>
      <c r="E482" s="178"/>
      <c r="F482" s="187"/>
      <c r="G482" s="187"/>
    </row>
    <row r="483" spans="1:7">
      <c r="A483" s="131"/>
      <c r="B483" s="604"/>
      <c r="C483" s="182"/>
      <c r="D483" s="610"/>
      <c r="E483" s="178"/>
      <c r="F483" s="187"/>
      <c r="G483" s="195"/>
    </row>
    <row r="484" spans="1:7">
      <c r="A484" s="131"/>
      <c r="B484" s="604"/>
      <c r="C484" s="182"/>
      <c r="D484" s="610"/>
      <c r="E484" s="178"/>
      <c r="F484" s="187"/>
      <c r="G484" s="195"/>
    </row>
    <row r="485" spans="1:7">
      <c r="A485" s="131"/>
      <c r="B485" s="604"/>
      <c r="C485" s="182"/>
      <c r="D485" s="610"/>
      <c r="E485" s="178"/>
      <c r="F485" s="187"/>
      <c r="G485" s="195"/>
    </row>
    <row r="486" spans="1:7">
      <c r="A486" s="131"/>
      <c r="B486" s="604"/>
      <c r="C486" s="182"/>
      <c r="D486" s="610"/>
      <c r="E486" s="178"/>
      <c r="F486" s="187"/>
      <c r="G486" s="187"/>
    </row>
    <row r="487" spans="1:7">
      <c r="A487" s="131"/>
      <c r="B487" s="604"/>
      <c r="C487" s="182"/>
      <c r="D487" s="610"/>
      <c r="E487" s="178"/>
      <c r="F487" s="187"/>
      <c r="G487" s="195"/>
    </row>
    <row r="488" spans="1:7">
      <c r="A488" s="131"/>
      <c r="B488" s="604"/>
      <c r="C488" s="182"/>
      <c r="D488" s="610"/>
      <c r="E488" s="178"/>
      <c r="F488" s="187"/>
      <c r="G488" s="195"/>
    </row>
    <row r="489" spans="1:7">
      <c r="A489" s="131"/>
      <c r="B489" s="604"/>
      <c r="C489" s="182"/>
      <c r="D489" s="610"/>
      <c r="E489" s="178"/>
    </row>
    <row r="490" spans="1:7">
      <c r="A490" s="131"/>
      <c r="B490" s="604"/>
      <c r="C490" s="182"/>
      <c r="D490" s="610"/>
      <c r="E490" s="178"/>
    </row>
    <row r="491" spans="1:7">
      <c r="A491" s="131"/>
      <c r="B491" s="604"/>
      <c r="C491" s="182"/>
      <c r="D491" s="610"/>
      <c r="E491" s="178"/>
      <c r="F491" s="187"/>
      <c r="G491" s="195"/>
    </row>
    <row r="492" spans="1:7">
      <c r="A492" s="131"/>
      <c r="B492" s="601"/>
      <c r="C492" s="182"/>
      <c r="D492" s="610"/>
      <c r="E492" s="178"/>
      <c r="F492" s="187"/>
      <c r="G492" s="187"/>
    </row>
    <row r="493" spans="1:7">
      <c r="A493" s="131"/>
      <c r="B493" s="604"/>
      <c r="C493" s="182"/>
      <c r="D493" s="610"/>
      <c r="E493" s="178"/>
      <c r="F493" s="187"/>
      <c r="G493" s="195"/>
    </row>
    <row r="494" spans="1:7">
      <c r="A494" s="131"/>
      <c r="B494" s="604"/>
      <c r="C494" s="182"/>
      <c r="D494" s="610"/>
      <c r="E494" s="178"/>
      <c r="F494" s="187"/>
      <c r="G494" s="195"/>
    </row>
    <row r="495" spans="1:7">
      <c r="A495" s="131"/>
      <c r="B495" s="604"/>
      <c r="C495" s="182"/>
      <c r="D495" s="610"/>
      <c r="E495" s="178"/>
      <c r="F495" s="187"/>
      <c r="G495" s="195"/>
    </row>
    <row r="496" spans="1:7" ht="13.5">
      <c r="A496" s="131"/>
      <c r="B496" s="604"/>
      <c r="C496" s="160"/>
      <c r="D496" s="610"/>
      <c r="E496" s="178"/>
      <c r="F496" s="187"/>
      <c r="G496" s="195"/>
    </row>
    <row r="497" spans="1:7">
      <c r="A497" s="131"/>
      <c r="B497" s="604"/>
      <c r="C497" s="182"/>
      <c r="D497" s="610"/>
      <c r="E497" s="178"/>
      <c r="F497" s="187"/>
      <c r="G497" s="195"/>
    </row>
    <row r="498" spans="1:7">
      <c r="A498" s="131"/>
      <c r="B498" s="206"/>
      <c r="C498" s="182"/>
      <c r="D498" s="610"/>
      <c r="E498" s="178"/>
      <c r="F498" s="187"/>
      <c r="G498" s="187"/>
    </row>
    <row r="499" spans="1:7">
      <c r="A499" s="131"/>
      <c r="B499" s="604"/>
      <c r="C499" s="182"/>
      <c r="D499" s="610"/>
      <c r="E499" s="178"/>
      <c r="F499" s="187"/>
      <c r="G499" s="195"/>
    </row>
    <row r="500" spans="1:7">
      <c r="A500" s="131"/>
      <c r="B500" s="604"/>
      <c r="C500" s="182"/>
      <c r="D500" s="610"/>
      <c r="E500" s="178"/>
      <c r="F500" s="187"/>
      <c r="G500" s="195"/>
    </row>
    <row r="501" spans="1:7">
      <c r="A501" s="131"/>
      <c r="B501" s="604"/>
      <c r="C501" s="175"/>
      <c r="D501" s="610"/>
      <c r="E501" s="178"/>
      <c r="F501" s="187"/>
      <c r="G501" s="195"/>
    </row>
    <row r="502" spans="1:7">
      <c r="A502" s="131"/>
      <c r="B502" s="604"/>
      <c r="C502" s="210"/>
      <c r="D502" s="609"/>
      <c r="E502" s="134"/>
      <c r="F502" s="185"/>
      <c r="G502" s="183"/>
    </row>
    <row r="505" spans="1:7">
      <c r="A505" s="176"/>
      <c r="B505" s="172"/>
      <c r="C505" s="177"/>
      <c r="D505" s="611"/>
      <c r="E505" s="171"/>
      <c r="F505" s="187"/>
      <c r="G505" s="187"/>
    </row>
    <row r="506" spans="1:7">
      <c r="A506" s="131"/>
      <c r="B506" s="604"/>
      <c r="C506" s="182"/>
      <c r="D506" s="610"/>
      <c r="E506" s="178"/>
      <c r="F506" s="187"/>
      <c r="G506" s="195"/>
    </row>
    <row r="507" spans="1:7">
      <c r="A507" s="131"/>
      <c r="B507" s="604"/>
      <c r="C507" s="182"/>
      <c r="D507" s="610"/>
      <c r="E507" s="178"/>
      <c r="F507" s="187"/>
      <c r="G507" s="195"/>
    </row>
    <row r="508" spans="1:7">
      <c r="A508" s="131"/>
      <c r="B508" s="604"/>
      <c r="C508" s="182"/>
      <c r="D508" s="610"/>
      <c r="E508" s="178"/>
      <c r="F508" s="187"/>
      <c r="G508" s="195"/>
    </row>
    <row r="509" spans="1:7" ht="13.5">
      <c r="A509" s="176"/>
      <c r="B509" s="604"/>
      <c r="C509" s="160"/>
      <c r="D509" s="610"/>
      <c r="E509" s="178"/>
      <c r="F509" s="187"/>
      <c r="G509" s="195"/>
    </row>
    <row r="510" spans="1:7">
      <c r="A510" s="176"/>
      <c r="B510" s="604"/>
      <c r="C510" s="182"/>
      <c r="D510" s="610"/>
      <c r="E510" s="178"/>
      <c r="F510" s="187"/>
      <c r="G510" s="195"/>
    </row>
    <row r="511" spans="1:7">
      <c r="A511" s="176"/>
      <c r="B511" s="604"/>
      <c r="C511" s="182"/>
      <c r="D511" s="601"/>
      <c r="E511" s="601"/>
      <c r="F511" s="601"/>
      <c r="G511" s="601"/>
    </row>
    <row r="512" spans="1:7">
      <c r="A512" s="176"/>
      <c r="B512" s="604"/>
      <c r="C512" s="182"/>
      <c r="D512" s="610"/>
      <c r="E512" s="178"/>
      <c r="F512" s="187"/>
      <c r="G512" s="195"/>
    </row>
    <row r="513" spans="1:7">
      <c r="A513" s="176"/>
      <c r="B513" s="604"/>
      <c r="C513" s="182"/>
      <c r="D513" s="610"/>
      <c r="E513" s="178"/>
      <c r="F513" s="187"/>
      <c r="G513" s="195"/>
    </row>
    <row r="514" spans="1:7">
      <c r="A514" s="176"/>
      <c r="B514" s="604"/>
      <c r="C514" s="182"/>
      <c r="D514" s="610"/>
      <c r="E514" s="178"/>
      <c r="F514" s="187"/>
      <c r="G514" s="195"/>
    </row>
    <row r="515" spans="1:7">
      <c r="A515" s="176"/>
      <c r="B515" s="604"/>
      <c r="C515" s="182"/>
      <c r="D515" s="610"/>
      <c r="E515" s="178"/>
      <c r="F515" s="187"/>
      <c r="G515" s="195"/>
    </row>
    <row r="516" spans="1:7">
      <c r="A516" s="176"/>
      <c r="B516" s="604"/>
      <c r="C516" s="182"/>
      <c r="D516" s="610"/>
      <c r="E516" s="178"/>
      <c r="F516" s="187"/>
      <c r="G516" s="195"/>
    </row>
    <row r="517" spans="1:7">
      <c r="A517" s="176"/>
      <c r="B517" s="604"/>
      <c r="C517" s="182"/>
      <c r="D517" s="610"/>
      <c r="E517" s="178"/>
      <c r="F517" s="187"/>
      <c r="G517" s="195"/>
    </row>
    <row r="518" spans="1:7">
      <c r="A518" s="176"/>
      <c r="B518" s="604"/>
      <c r="C518" s="182"/>
      <c r="D518" s="610"/>
      <c r="E518" s="178"/>
      <c r="F518" s="187"/>
      <c r="G518" s="195"/>
    </row>
    <row r="519" spans="1:7">
      <c r="A519" s="176"/>
      <c r="B519" s="604"/>
      <c r="C519" s="182"/>
      <c r="D519" s="610"/>
      <c r="E519" s="178"/>
      <c r="F519" s="187"/>
      <c r="G519" s="195"/>
    </row>
    <row r="520" spans="1:7">
      <c r="A520" s="176"/>
      <c r="B520" s="604"/>
      <c r="C520" s="182"/>
      <c r="D520" s="610"/>
      <c r="E520" s="178"/>
      <c r="F520" s="187"/>
      <c r="G520" s="195"/>
    </row>
    <row r="521" spans="1:7">
      <c r="A521" s="176"/>
      <c r="B521" s="604"/>
      <c r="C521" s="182"/>
      <c r="D521" s="610"/>
      <c r="E521" s="178"/>
      <c r="F521" s="187"/>
      <c r="G521" s="195"/>
    </row>
    <row r="522" spans="1:7">
      <c r="A522" s="176"/>
      <c r="B522" s="604"/>
      <c r="C522" s="182"/>
      <c r="D522" s="610"/>
      <c r="E522" s="178"/>
      <c r="F522" s="187"/>
      <c r="G522" s="195"/>
    </row>
    <row r="523" spans="1:7">
      <c r="A523" s="176"/>
      <c r="B523" s="206"/>
      <c r="C523" s="182"/>
      <c r="D523" s="601"/>
      <c r="E523" s="601"/>
      <c r="F523" s="601"/>
      <c r="G523" s="601"/>
    </row>
    <row r="524" spans="1:7">
      <c r="A524" s="176"/>
      <c r="B524" s="206"/>
      <c r="C524" s="182"/>
      <c r="D524" s="610"/>
      <c r="E524" s="178"/>
      <c r="F524" s="187"/>
      <c r="G524" s="195"/>
    </row>
    <row r="525" spans="1:7">
      <c r="A525" s="176"/>
      <c r="B525" s="206"/>
      <c r="C525" s="182"/>
      <c r="D525" s="610"/>
      <c r="E525" s="178"/>
      <c r="F525" s="187"/>
      <c r="G525" s="195"/>
    </row>
    <row r="526" spans="1:7">
      <c r="A526" s="176"/>
      <c r="B526" s="206"/>
      <c r="C526" s="182"/>
      <c r="D526" s="601"/>
      <c r="E526" s="601"/>
      <c r="F526" s="601"/>
      <c r="G526" s="601"/>
    </row>
    <row r="527" spans="1:7" ht="31.5" customHeight="1">
      <c r="A527" s="176"/>
      <c r="B527" s="206"/>
      <c r="C527" s="182"/>
      <c r="D527" s="601"/>
      <c r="E527" s="601"/>
      <c r="F527" s="601"/>
      <c r="G527" s="601"/>
    </row>
    <row r="528" spans="1:7">
      <c r="A528" s="176"/>
      <c r="B528" s="604"/>
      <c r="C528" s="182"/>
      <c r="D528" s="610"/>
      <c r="E528" s="178"/>
      <c r="F528" s="187"/>
      <c r="G528" s="195"/>
    </row>
    <row r="529" spans="1:7">
      <c r="A529" s="176"/>
      <c r="B529" s="604"/>
      <c r="C529" s="182"/>
      <c r="D529" s="610"/>
      <c r="E529" s="178"/>
      <c r="F529" s="187"/>
      <c r="G529" s="195"/>
    </row>
    <row r="530" spans="1:7">
      <c r="A530" s="176"/>
      <c r="B530" s="206"/>
      <c r="C530" s="182"/>
      <c r="D530" s="610"/>
      <c r="E530" s="178"/>
      <c r="F530" s="187"/>
      <c r="G530" s="195"/>
    </row>
    <row r="531" spans="1:7" ht="13.5">
      <c r="A531" s="176"/>
      <c r="B531" s="601"/>
      <c r="C531" s="160"/>
      <c r="D531" s="610"/>
      <c r="E531" s="162"/>
      <c r="F531" s="187"/>
      <c r="G531" s="187"/>
    </row>
    <row r="532" spans="1:7">
      <c r="A532" s="176"/>
      <c r="B532" s="601"/>
      <c r="C532" s="182"/>
      <c r="D532" s="610"/>
      <c r="E532" s="162"/>
      <c r="F532" s="187"/>
      <c r="G532" s="187"/>
    </row>
    <row r="533" spans="1:7">
      <c r="A533" s="176"/>
      <c r="B533" s="601"/>
      <c r="C533" s="182"/>
      <c r="D533" s="601"/>
      <c r="E533" s="601"/>
      <c r="F533" s="601"/>
      <c r="G533" s="601"/>
    </row>
    <row r="534" spans="1:7">
      <c r="A534" s="176"/>
      <c r="B534" s="601"/>
      <c r="C534" s="182"/>
      <c r="D534" s="610"/>
      <c r="E534" s="178"/>
      <c r="F534" s="187"/>
      <c r="G534" s="195"/>
    </row>
    <row r="535" spans="1:7">
      <c r="A535" s="176"/>
      <c r="B535" s="604"/>
      <c r="C535" s="182"/>
      <c r="D535" s="610"/>
      <c r="E535" s="162"/>
      <c r="F535" s="187"/>
      <c r="G535" s="195"/>
    </row>
    <row r="536" spans="1:7">
      <c r="A536" s="176"/>
      <c r="B536" s="604"/>
      <c r="C536" s="182"/>
      <c r="D536" s="601"/>
      <c r="E536" s="601"/>
      <c r="F536" s="601"/>
      <c r="G536" s="601"/>
    </row>
    <row r="537" spans="1:7">
      <c r="A537" s="176"/>
      <c r="B537" s="604"/>
      <c r="C537" s="182"/>
      <c r="D537" s="610"/>
      <c r="E537" s="178"/>
      <c r="F537" s="187"/>
      <c r="G537" s="195"/>
    </row>
    <row r="538" spans="1:7">
      <c r="A538" s="176"/>
      <c r="B538" s="604"/>
      <c r="C538" s="182"/>
      <c r="D538" s="610"/>
      <c r="E538" s="162"/>
      <c r="F538" s="187"/>
      <c r="G538" s="195"/>
    </row>
    <row r="539" spans="1:7">
      <c r="A539" s="176"/>
      <c r="B539" s="604"/>
      <c r="C539" s="182"/>
      <c r="D539" s="601"/>
      <c r="E539" s="601"/>
      <c r="F539" s="601"/>
      <c r="G539" s="601"/>
    </row>
    <row r="540" spans="1:7">
      <c r="A540" s="176"/>
      <c r="B540" s="604"/>
      <c r="C540" s="182"/>
      <c r="D540" s="610"/>
      <c r="E540" s="178"/>
      <c r="F540" s="187"/>
      <c r="G540" s="195"/>
    </row>
    <row r="541" spans="1:7">
      <c r="A541" s="176"/>
      <c r="B541" s="604"/>
      <c r="C541" s="182"/>
      <c r="D541" s="610"/>
      <c r="E541" s="162"/>
      <c r="F541" s="187"/>
      <c r="G541" s="195"/>
    </row>
    <row r="542" spans="1:7">
      <c r="A542" s="176"/>
      <c r="B542" s="604"/>
      <c r="C542" s="182"/>
      <c r="D542" s="601"/>
      <c r="E542" s="601"/>
      <c r="F542" s="601"/>
      <c r="G542" s="601"/>
    </row>
    <row r="543" spans="1:7">
      <c r="A543" s="176"/>
      <c r="B543" s="601"/>
      <c r="C543" s="182"/>
      <c r="D543" s="610"/>
      <c r="E543" s="178"/>
      <c r="F543" s="187"/>
      <c r="G543" s="195"/>
    </row>
    <row r="544" spans="1:7">
      <c r="A544" s="176"/>
      <c r="B544" s="601"/>
      <c r="C544" s="601"/>
      <c r="D544" s="601"/>
      <c r="E544" s="601"/>
      <c r="F544" s="601"/>
      <c r="G544" s="601"/>
    </row>
    <row r="545" spans="1:7" ht="13.5">
      <c r="A545" s="176"/>
      <c r="B545" s="601"/>
      <c r="C545" s="160"/>
      <c r="D545" s="610"/>
      <c r="E545" s="162"/>
      <c r="F545" s="187"/>
      <c r="G545" s="187"/>
    </row>
    <row r="546" spans="1:7">
      <c r="A546" s="176"/>
      <c r="B546" s="601"/>
      <c r="C546" s="182"/>
      <c r="D546" s="610"/>
      <c r="E546" s="162"/>
      <c r="F546" s="187"/>
      <c r="G546" s="187"/>
    </row>
    <row r="547" spans="1:7">
      <c r="A547" s="176"/>
      <c r="B547" s="601"/>
      <c r="C547" s="182"/>
      <c r="D547" s="601"/>
      <c r="E547" s="601"/>
      <c r="F547" s="601"/>
      <c r="G547" s="601"/>
    </row>
    <row r="548" spans="1:7">
      <c r="A548" s="176"/>
      <c r="B548" s="601"/>
      <c r="C548" s="182"/>
      <c r="D548" s="610"/>
      <c r="E548" s="178"/>
      <c r="F548" s="187"/>
      <c r="G548" s="195"/>
    </row>
    <row r="549" spans="1:7">
      <c r="A549" s="176"/>
      <c r="B549" s="601"/>
      <c r="C549" s="182"/>
      <c r="D549" s="610"/>
      <c r="E549" s="178"/>
      <c r="F549" s="187"/>
      <c r="G549" s="195"/>
    </row>
    <row r="550" spans="1:7">
      <c r="A550" s="176"/>
      <c r="B550" s="601"/>
      <c r="C550" s="182"/>
      <c r="D550" s="610"/>
      <c r="E550" s="178"/>
      <c r="F550" s="187"/>
      <c r="G550" s="195"/>
    </row>
    <row r="551" spans="1:7">
      <c r="A551" s="176"/>
      <c r="B551" s="601"/>
      <c r="C551" s="182"/>
      <c r="D551" s="601"/>
      <c r="E551" s="601"/>
      <c r="F551" s="601"/>
      <c r="G551" s="601"/>
    </row>
    <row r="552" spans="1:7">
      <c r="A552" s="176"/>
      <c r="B552" s="601"/>
      <c r="C552" s="182"/>
      <c r="D552" s="610"/>
      <c r="E552" s="178"/>
      <c r="F552" s="187"/>
      <c r="G552" s="195"/>
    </row>
    <row r="553" spans="1:7">
      <c r="A553" s="176"/>
      <c r="B553" s="601"/>
      <c r="C553" s="182"/>
      <c r="D553" s="610"/>
      <c r="E553" s="178"/>
      <c r="F553" s="187"/>
      <c r="G553" s="195"/>
    </row>
    <row r="554" spans="1:7">
      <c r="A554" s="176"/>
      <c r="B554" s="601"/>
      <c r="C554" s="182"/>
      <c r="D554" s="610"/>
      <c r="E554" s="162"/>
      <c r="F554" s="187"/>
      <c r="G554" s="187"/>
    </row>
    <row r="555" spans="1:7" ht="30" customHeight="1">
      <c r="A555" s="176"/>
      <c r="B555" s="604"/>
      <c r="C555" s="182"/>
      <c r="D555" s="601"/>
      <c r="E555" s="601"/>
      <c r="F555" s="601"/>
      <c r="G555" s="601"/>
    </row>
    <row r="556" spans="1:7">
      <c r="A556" s="176"/>
      <c r="B556" s="604"/>
      <c r="C556" s="182"/>
      <c r="D556" s="610"/>
      <c r="E556" s="178"/>
      <c r="F556" s="187"/>
      <c r="G556" s="195"/>
    </row>
    <row r="557" spans="1:7">
      <c r="A557" s="176"/>
      <c r="B557" s="604"/>
      <c r="C557" s="182"/>
      <c r="D557" s="610"/>
      <c r="E557" s="178"/>
      <c r="F557" s="187"/>
      <c r="G557" s="195"/>
    </row>
    <row r="558" spans="1:7">
      <c r="A558" s="176"/>
      <c r="B558" s="604"/>
      <c r="C558" s="182"/>
      <c r="D558" s="610"/>
      <c r="E558" s="178"/>
      <c r="F558" s="187"/>
      <c r="G558" s="195"/>
    </row>
    <row r="559" spans="1:7" ht="30" customHeight="1">
      <c r="A559" s="176"/>
      <c r="B559" s="604"/>
      <c r="C559" s="182"/>
      <c r="D559" s="601"/>
      <c r="E559" s="601"/>
      <c r="F559" s="601"/>
      <c r="G559" s="601"/>
    </row>
    <row r="560" spans="1:7">
      <c r="A560" s="176"/>
      <c r="B560" s="604"/>
      <c r="C560" s="182"/>
      <c r="D560" s="610"/>
      <c r="E560" s="178"/>
      <c r="F560" s="187"/>
      <c r="G560" s="195"/>
    </row>
    <row r="561" spans="1:7">
      <c r="A561" s="176"/>
      <c r="B561" s="604"/>
      <c r="C561" s="182"/>
      <c r="D561" s="610"/>
      <c r="E561" s="178"/>
      <c r="F561" s="187"/>
      <c r="G561" s="195"/>
    </row>
    <row r="562" spans="1:7">
      <c r="A562" s="176"/>
      <c r="B562" s="604"/>
      <c r="C562" s="182"/>
      <c r="D562" s="610"/>
      <c r="E562" s="178"/>
      <c r="F562" s="187"/>
      <c r="G562" s="195"/>
    </row>
    <row r="563" spans="1:7">
      <c r="A563" s="176"/>
      <c r="B563" s="604"/>
      <c r="C563" s="182"/>
      <c r="D563" s="601"/>
      <c r="E563" s="601"/>
      <c r="F563" s="601"/>
      <c r="G563" s="601"/>
    </row>
    <row r="564" spans="1:7">
      <c r="A564" s="176"/>
      <c r="B564" s="604"/>
      <c r="C564" s="182"/>
      <c r="D564" s="610"/>
      <c r="E564" s="178"/>
      <c r="F564" s="187"/>
      <c r="G564" s="195"/>
    </row>
    <row r="565" spans="1:7">
      <c r="A565" s="176"/>
      <c r="B565" s="604"/>
      <c r="C565" s="182"/>
      <c r="D565" s="610"/>
      <c r="E565" s="178"/>
      <c r="F565" s="187"/>
      <c r="G565" s="195"/>
    </row>
    <row r="566" spans="1:7">
      <c r="A566" s="176"/>
      <c r="B566" s="604"/>
      <c r="C566" s="182"/>
      <c r="D566" s="610"/>
      <c r="E566" s="178"/>
      <c r="F566" s="187"/>
      <c r="G566" s="195"/>
    </row>
    <row r="567" spans="1:7">
      <c r="A567" s="176"/>
      <c r="B567" s="604"/>
      <c r="C567" s="182"/>
      <c r="D567" s="601"/>
      <c r="E567" s="601"/>
      <c r="F567" s="601"/>
      <c r="G567" s="601"/>
    </row>
    <row r="568" spans="1:7">
      <c r="A568" s="176"/>
      <c r="B568" s="604"/>
      <c r="C568" s="182"/>
      <c r="D568" s="610"/>
      <c r="E568" s="178"/>
      <c r="F568" s="187"/>
      <c r="G568" s="195"/>
    </row>
    <row r="569" spans="1:7">
      <c r="A569" s="176"/>
      <c r="B569" s="604"/>
      <c r="C569" s="182"/>
      <c r="D569" s="610"/>
      <c r="E569" s="178"/>
      <c r="F569" s="187"/>
      <c r="G569" s="195"/>
    </row>
    <row r="570" spans="1:7">
      <c r="A570" s="176"/>
      <c r="B570" s="206"/>
      <c r="C570" s="182"/>
      <c r="D570" s="610"/>
      <c r="E570" s="162"/>
      <c r="F570" s="187"/>
      <c r="G570" s="187"/>
    </row>
    <row r="571" spans="1:7">
      <c r="A571" s="176"/>
      <c r="B571" s="604"/>
      <c r="C571" s="182"/>
      <c r="D571" s="601"/>
      <c r="E571" s="601"/>
      <c r="F571" s="601"/>
      <c r="G571" s="601"/>
    </row>
    <row r="572" spans="1:7">
      <c r="A572" s="176"/>
      <c r="B572" s="604"/>
      <c r="C572" s="182"/>
      <c r="D572" s="610"/>
      <c r="E572" s="178"/>
      <c r="F572" s="187"/>
      <c r="G572" s="195"/>
    </row>
    <row r="573" spans="1:7">
      <c r="A573" s="176"/>
      <c r="B573" s="601"/>
      <c r="C573" s="182"/>
      <c r="D573" s="610"/>
      <c r="E573" s="178"/>
      <c r="F573" s="187"/>
      <c r="G573" s="195"/>
    </row>
    <row r="574" spans="1:7">
      <c r="A574" s="176"/>
      <c r="B574" s="601"/>
      <c r="C574" s="601"/>
      <c r="D574" s="601"/>
      <c r="E574" s="601"/>
      <c r="F574" s="601"/>
      <c r="G574" s="601"/>
    </row>
    <row r="575" spans="1:7">
      <c r="A575" s="176"/>
      <c r="B575" s="601"/>
      <c r="C575" s="182"/>
      <c r="D575" s="601"/>
      <c r="E575" s="601"/>
      <c r="F575" s="601"/>
      <c r="G575" s="601"/>
    </row>
    <row r="576" spans="1:7">
      <c r="A576" s="176"/>
      <c r="B576" s="601"/>
      <c r="C576" s="182"/>
      <c r="D576" s="610"/>
      <c r="E576" s="178"/>
      <c r="F576" s="187"/>
      <c r="G576" s="195"/>
    </row>
    <row r="577" spans="1:7">
      <c r="A577" s="176"/>
      <c r="B577" s="601"/>
      <c r="C577" s="182"/>
      <c r="D577" s="610"/>
      <c r="E577" s="178"/>
      <c r="F577" s="187"/>
      <c r="G577" s="195"/>
    </row>
    <row r="578" spans="1:7">
      <c r="A578" s="176"/>
      <c r="B578" s="604"/>
      <c r="C578" s="182"/>
      <c r="D578" s="610"/>
      <c r="E578" s="178"/>
      <c r="F578" s="187"/>
      <c r="G578" s="195"/>
    </row>
    <row r="579" spans="1:7" ht="13.5">
      <c r="A579" s="176"/>
      <c r="B579" s="604"/>
      <c r="C579" s="160"/>
      <c r="D579" s="601"/>
      <c r="E579" s="601"/>
      <c r="F579" s="601"/>
      <c r="G579" s="601"/>
    </row>
    <row r="580" spans="1:7">
      <c r="A580" s="176"/>
      <c r="B580" s="604"/>
      <c r="C580" s="182"/>
      <c r="D580" s="601"/>
      <c r="E580" s="601"/>
      <c r="F580" s="601"/>
      <c r="G580" s="601"/>
    </row>
    <row r="581" spans="1:7">
      <c r="A581" s="176"/>
      <c r="B581" s="604"/>
      <c r="C581" s="182"/>
      <c r="D581" s="601"/>
      <c r="E581" s="601"/>
      <c r="F581" s="601"/>
      <c r="G581" s="601"/>
    </row>
    <row r="582" spans="1:7">
      <c r="A582" s="176"/>
      <c r="B582" s="604"/>
      <c r="C582" s="175"/>
      <c r="D582" s="610"/>
      <c r="E582" s="178"/>
      <c r="F582" s="187"/>
      <c r="G582" s="195"/>
    </row>
    <row r="583" spans="1:7">
      <c r="A583" s="176"/>
      <c r="B583" s="604"/>
      <c r="C583" s="175"/>
      <c r="D583" s="610"/>
      <c r="E583" s="178"/>
      <c r="F583" s="187"/>
      <c r="G583" s="195"/>
    </row>
    <row r="584" spans="1:7">
      <c r="A584" s="176"/>
      <c r="B584" s="604"/>
      <c r="C584" s="175"/>
      <c r="D584" s="610"/>
      <c r="E584" s="178"/>
      <c r="F584" s="187"/>
      <c r="G584" s="195"/>
    </row>
    <row r="585" spans="1:7">
      <c r="A585" s="176"/>
      <c r="B585" s="604"/>
      <c r="C585" s="175"/>
      <c r="D585" s="610"/>
      <c r="E585" s="178"/>
      <c r="F585" s="187"/>
      <c r="G585" s="195"/>
    </row>
    <row r="586" spans="1:7">
      <c r="A586" s="176"/>
      <c r="B586" s="604"/>
      <c r="C586" s="175"/>
      <c r="D586" s="601"/>
      <c r="E586" s="601"/>
      <c r="F586" s="601"/>
      <c r="G586" s="601"/>
    </row>
    <row r="587" spans="1:7">
      <c r="A587" s="176"/>
      <c r="B587" s="604"/>
      <c r="C587" s="182"/>
      <c r="D587" s="601"/>
      <c r="E587" s="601"/>
      <c r="F587" s="601"/>
      <c r="G587" s="601"/>
    </row>
    <row r="588" spans="1:7">
      <c r="A588" s="176"/>
      <c r="B588" s="604"/>
      <c r="C588" s="175"/>
      <c r="D588" s="610"/>
      <c r="E588" s="178"/>
      <c r="F588" s="187"/>
      <c r="G588" s="195"/>
    </row>
    <row r="589" spans="1:7">
      <c r="A589" s="176"/>
      <c r="B589" s="604"/>
      <c r="C589" s="175"/>
      <c r="D589" s="601"/>
      <c r="E589" s="601"/>
      <c r="F589" s="601"/>
      <c r="G589" s="601"/>
    </row>
    <row r="590" spans="1:7">
      <c r="A590" s="176"/>
      <c r="B590" s="604"/>
      <c r="C590" s="182"/>
      <c r="D590" s="601"/>
      <c r="E590" s="601"/>
      <c r="F590" s="601"/>
      <c r="G590" s="601"/>
    </row>
    <row r="591" spans="1:7">
      <c r="A591" s="176"/>
      <c r="B591" s="604"/>
      <c r="C591" s="175"/>
      <c r="D591" s="610"/>
      <c r="E591" s="178"/>
      <c r="F591" s="187"/>
      <c r="G591" s="195"/>
    </row>
    <row r="592" spans="1:7">
      <c r="A592" s="176"/>
      <c r="B592" s="604"/>
      <c r="C592" s="175"/>
      <c r="D592" s="610"/>
      <c r="E592" s="178"/>
      <c r="F592" s="187"/>
      <c r="G592" s="195"/>
    </row>
    <row r="593" spans="1:7">
      <c r="A593" s="176"/>
      <c r="B593" s="604"/>
      <c r="C593" s="175"/>
      <c r="D593" s="610"/>
      <c r="E593" s="178"/>
      <c r="F593" s="187"/>
      <c r="G593" s="195"/>
    </row>
    <row r="594" spans="1:7">
      <c r="A594" s="176"/>
      <c r="B594" s="604"/>
      <c r="C594" s="175"/>
      <c r="D594" s="610"/>
      <c r="E594" s="178"/>
      <c r="F594" s="187"/>
      <c r="G594" s="195"/>
    </row>
    <row r="595" spans="1:7">
      <c r="A595" s="176"/>
      <c r="B595" s="604"/>
      <c r="C595" s="175"/>
      <c r="D595" s="610"/>
      <c r="E595" s="178"/>
      <c r="F595" s="187"/>
      <c r="G595" s="195"/>
    </row>
    <row r="596" spans="1:7" ht="13.5">
      <c r="A596" s="176"/>
      <c r="B596" s="604"/>
      <c r="C596" s="160"/>
      <c r="D596" s="610"/>
      <c r="E596" s="178"/>
      <c r="F596" s="187"/>
      <c r="G596" s="195"/>
    </row>
    <row r="597" spans="1:7">
      <c r="A597" s="176"/>
      <c r="B597" s="604"/>
      <c r="C597" s="175"/>
      <c r="D597" s="610"/>
      <c r="E597" s="178"/>
      <c r="F597" s="187"/>
      <c r="G597" s="195"/>
    </row>
    <row r="598" spans="1:7">
      <c r="A598" s="176"/>
      <c r="B598" s="604"/>
      <c r="C598" s="182"/>
      <c r="D598" s="610"/>
      <c r="E598" s="178"/>
      <c r="F598" s="187"/>
      <c r="G598" s="195"/>
    </row>
    <row r="599" spans="1:7">
      <c r="A599" s="176"/>
      <c r="B599" s="604"/>
      <c r="C599" s="175"/>
      <c r="D599" s="610"/>
      <c r="E599" s="178"/>
      <c r="F599" s="187"/>
      <c r="G599" s="195"/>
    </row>
    <row r="600" spans="1:7">
      <c r="A600" s="176"/>
      <c r="B600" s="604"/>
      <c r="C600" s="182"/>
      <c r="D600" s="610"/>
      <c r="E600" s="178"/>
      <c r="F600" s="187"/>
      <c r="G600" s="195"/>
    </row>
    <row r="601" spans="1:7">
      <c r="A601" s="176"/>
      <c r="B601" s="604"/>
      <c r="C601" s="175"/>
      <c r="D601" s="610"/>
      <c r="E601" s="178"/>
      <c r="F601" s="187"/>
      <c r="G601" s="195"/>
    </row>
    <row r="602" spans="1:7">
      <c r="A602" s="176"/>
      <c r="B602" s="604"/>
      <c r="C602" s="182"/>
      <c r="D602" s="610"/>
      <c r="E602" s="178"/>
      <c r="F602" s="187"/>
      <c r="G602" s="195"/>
    </row>
    <row r="603" spans="1:7">
      <c r="A603" s="176"/>
      <c r="B603" s="604"/>
      <c r="C603" s="175"/>
      <c r="D603" s="610"/>
      <c r="E603" s="178"/>
      <c r="F603" s="187"/>
      <c r="G603" s="195"/>
    </row>
    <row r="604" spans="1:7">
      <c r="A604" s="131"/>
      <c r="B604" s="604"/>
      <c r="C604" s="601"/>
      <c r="D604" s="601"/>
      <c r="E604" s="601"/>
      <c r="F604" s="601"/>
      <c r="G604" s="601"/>
    </row>
    <row r="605" spans="1:7" ht="13.5">
      <c r="A605" s="131"/>
      <c r="B605" s="604"/>
      <c r="C605" s="160"/>
      <c r="D605" s="601"/>
      <c r="E605" s="601"/>
      <c r="F605" s="601"/>
      <c r="G605" s="601"/>
    </row>
    <row r="606" spans="1:7">
      <c r="A606" s="131"/>
      <c r="B606" s="604"/>
      <c r="C606" s="182"/>
      <c r="D606" s="601"/>
      <c r="E606" s="601"/>
      <c r="F606" s="601"/>
      <c r="G606" s="601"/>
    </row>
    <row r="607" spans="1:7">
      <c r="A607" s="131"/>
      <c r="B607" s="604"/>
      <c r="C607" s="182"/>
      <c r="D607" s="601"/>
      <c r="E607" s="601"/>
      <c r="F607" s="601"/>
      <c r="G607" s="601"/>
    </row>
    <row r="608" spans="1:7">
      <c r="A608" s="131"/>
      <c r="B608" s="604"/>
      <c r="C608" s="182"/>
      <c r="D608" s="601"/>
      <c r="E608" s="601"/>
      <c r="F608" s="601"/>
      <c r="G608" s="601"/>
    </row>
    <row r="609" spans="1:7">
      <c r="A609" s="131"/>
      <c r="B609" s="604"/>
      <c r="C609" s="175"/>
      <c r="D609" s="610"/>
      <c r="E609" s="178"/>
      <c r="F609" s="187"/>
      <c r="G609" s="195"/>
    </row>
    <row r="610" spans="1:7">
      <c r="A610" s="131"/>
      <c r="B610" s="604"/>
      <c r="C610" s="175"/>
      <c r="D610" s="610"/>
      <c r="E610" s="178"/>
      <c r="F610" s="187"/>
      <c r="G610" s="195"/>
    </row>
    <row r="611" spans="1:7">
      <c r="A611" s="131"/>
      <c r="B611" s="604"/>
      <c r="C611" s="175"/>
      <c r="D611" s="610"/>
      <c r="E611" s="178"/>
      <c r="F611" s="187"/>
      <c r="G611" s="195"/>
    </row>
    <row r="612" spans="1:7">
      <c r="A612" s="131"/>
      <c r="B612" s="604"/>
      <c r="C612" s="182"/>
      <c r="D612" s="601"/>
      <c r="E612" s="601"/>
      <c r="F612" s="601"/>
      <c r="G612" s="601"/>
    </row>
    <row r="613" spans="1:7">
      <c r="A613" s="131"/>
      <c r="B613" s="604"/>
      <c r="C613" s="182"/>
      <c r="D613" s="601"/>
      <c r="E613" s="601"/>
      <c r="F613" s="601"/>
      <c r="G613" s="601"/>
    </row>
    <row r="614" spans="1:7">
      <c r="A614" s="131"/>
      <c r="B614" s="604"/>
      <c r="C614" s="175"/>
      <c r="D614" s="610"/>
      <c r="E614" s="178"/>
      <c r="F614" s="187"/>
      <c r="G614" s="195"/>
    </row>
    <row r="615" spans="1:7">
      <c r="A615" s="131"/>
      <c r="B615" s="604"/>
      <c r="C615" s="175"/>
      <c r="D615" s="610"/>
      <c r="E615" s="178"/>
      <c r="F615" s="187"/>
      <c r="G615" s="195"/>
    </row>
    <row r="616" spans="1:7">
      <c r="A616" s="131"/>
      <c r="B616" s="604"/>
      <c r="C616" s="175"/>
      <c r="D616" s="610"/>
      <c r="E616" s="178"/>
      <c r="F616" s="187"/>
      <c r="G616" s="195"/>
    </row>
    <row r="617" spans="1:7">
      <c r="A617" s="131"/>
      <c r="B617" s="604"/>
      <c r="C617" s="175"/>
      <c r="D617" s="610"/>
      <c r="E617" s="178"/>
      <c r="F617" s="187"/>
      <c r="G617" s="195"/>
    </row>
    <row r="618" spans="1:7">
      <c r="A618" s="131"/>
      <c r="B618" s="604"/>
      <c r="C618" s="175"/>
      <c r="D618" s="610"/>
      <c r="E618" s="178"/>
      <c r="F618" s="187"/>
      <c r="G618" s="195"/>
    </row>
    <row r="619" spans="1:7">
      <c r="A619" s="131"/>
      <c r="B619" s="604"/>
      <c r="C619" s="175"/>
      <c r="D619" s="610"/>
      <c r="E619" s="178"/>
      <c r="F619" s="187"/>
      <c r="G619" s="195"/>
    </row>
    <row r="620" spans="1:7">
      <c r="A620" s="131"/>
      <c r="B620" s="604"/>
      <c r="C620" s="175"/>
      <c r="D620" s="610"/>
      <c r="E620" s="178"/>
      <c r="F620" s="187"/>
      <c r="G620" s="195"/>
    </row>
    <row r="621" spans="1:7">
      <c r="A621" s="131"/>
      <c r="B621" s="604"/>
      <c r="C621" s="182"/>
      <c r="D621" s="601"/>
      <c r="E621" s="601"/>
      <c r="F621" s="601"/>
      <c r="G621" s="601"/>
    </row>
    <row r="622" spans="1:7">
      <c r="A622" s="131"/>
      <c r="B622" s="604"/>
      <c r="C622" s="175"/>
      <c r="D622" s="610"/>
      <c r="E622" s="178"/>
      <c r="F622" s="187"/>
      <c r="G622" s="195"/>
    </row>
    <row r="623" spans="1:7">
      <c r="A623" s="131"/>
      <c r="B623" s="604"/>
      <c r="C623" s="175"/>
      <c r="D623" s="610"/>
      <c r="E623" s="178"/>
      <c r="F623" s="187"/>
      <c r="G623" s="195"/>
    </row>
    <row r="624" spans="1:7">
      <c r="A624" s="131"/>
      <c r="B624" s="604"/>
      <c r="C624" s="175"/>
      <c r="D624" s="610"/>
      <c r="E624" s="178"/>
      <c r="F624" s="187"/>
      <c r="G624" s="195"/>
    </row>
    <row r="625" spans="1:7">
      <c r="A625" s="131"/>
      <c r="B625" s="604"/>
      <c r="C625" s="175"/>
      <c r="D625" s="610"/>
      <c r="E625" s="178"/>
      <c r="F625" s="187"/>
      <c r="G625" s="195"/>
    </row>
    <row r="626" spans="1:7">
      <c r="A626" s="131"/>
      <c r="B626" s="604"/>
      <c r="C626" s="175"/>
      <c r="D626" s="610"/>
      <c r="E626" s="178"/>
      <c r="F626" s="187"/>
      <c r="G626" s="195"/>
    </row>
    <row r="627" spans="1:7">
      <c r="A627" s="131"/>
      <c r="B627" s="604"/>
      <c r="C627" s="175"/>
      <c r="D627" s="610"/>
      <c r="E627" s="178"/>
      <c r="F627" s="187"/>
      <c r="G627" s="195"/>
    </row>
    <row r="628" spans="1:7">
      <c r="A628" s="131"/>
      <c r="B628" s="604"/>
      <c r="C628" s="175"/>
      <c r="D628" s="610"/>
      <c r="E628" s="178"/>
      <c r="F628" s="187"/>
      <c r="G628" s="195"/>
    </row>
    <row r="629" spans="1:7">
      <c r="A629" s="131"/>
      <c r="B629" s="604"/>
      <c r="C629" s="175"/>
      <c r="D629" s="610"/>
      <c r="E629" s="178"/>
      <c r="F629" s="187"/>
      <c r="G629" s="195"/>
    </row>
    <row r="630" spans="1:7">
      <c r="A630" s="131"/>
      <c r="B630" s="604"/>
      <c r="C630" s="175"/>
      <c r="D630" s="610"/>
      <c r="E630" s="178"/>
      <c r="F630" s="187"/>
      <c r="G630" s="195"/>
    </row>
    <row r="631" spans="1:7">
      <c r="A631" s="131"/>
      <c r="B631" s="604"/>
      <c r="C631" s="601"/>
      <c r="D631" s="601"/>
      <c r="E631" s="601"/>
      <c r="F631" s="601"/>
      <c r="G631" s="601"/>
    </row>
    <row r="632" spans="1:7">
      <c r="A632" s="131"/>
      <c r="B632" s="604"/>
      <c r="C632" s="182"/>
      <c r="D632" s="601"/>
      <c r="E632" s="601"/>
      <c r="F632" s="601"/>
      <c r="G632" s="601"/>
    </row>
    <row r="633" spans="1:7">
      <c r="A633" s="131"/>
      <c r="B633" s="604"/>
      <c r="C633" s="175"/>
      <c r="D633" s="610"/>
      <c r="E633" s="178"/>
      <c r="F633" s="187"/>
      <c r="G633" s="195"/>
    </row>
    <row r="634" spans="1:7">
      <c r="A634" s="131"/>
      <c r="B634" s="604"/>
      <c r="C634" s="175"/>
      <c r="D634" s="610"/>
      <c r="E634" s="178"/>
      <c r="F634" s="187"/>
      <c r="G634" s="195"/>
    </row>
    <row r="635" spans="1:7">
      <c r="A635" s="131"/>
      <c r="B635" s="604"/>
      <c r="C635" s="175"/>
      <c r="D635" s="610"/>
      <c r="E635" s="178"/>
      <c r="F635" s="187"/>
      <c r="G635" s="195"/>
    </row>
    <row r="636" spans="1:7">
      <c r="A636" s="131"/>
      <c r="B636" s="604"/>
      <c r="C636" s="175"/>
      <c r="D636" s="610"/>
      <c r="E636" s="178"/>
      <c r="F636" s="187"/>
      <c r="G636" s="195"/>
    </row>
    <row r="637" spans="1:7">
      <c r="A637" s="131"/>
      <c r="B637" s="604"/>
      <c r="C637" s="175"/>
      <c r="D637" s="610"/>
      <c r="E637" s="178"/>
      <c r="F637" s="187"/>
      <c r="G637" s="195"/>
    </row>
    <row r="638" spans="1:7">
      <c r="A638" s="131"/>
      <c r="B638" s="604"/>
      <c r="C638" s="182"/>
      <c r="D638" s="601"/>
      <c r="E638" s="601"/>
      <c r="F638" s="601"/>
      <c r="G638" s="601"/>
    </row>
    <row r="639" spans="1:7">
      <c r="A639" s="131"/>
      <c r="B639" s="604"/>
      <c r="C639" s="175"/>
      <c r="D639" s="610"/>
      <c r="E639" s="178"/>
      <c r="F639" s="187"/>
      <c r="G639" s="195"/>
    </row>
    <row r="640" spans="1:7">
      <c r="A640" s="131"/>
      <c r="B640" s="604"/>
      <c r="C640" s="175"/>
      <c r="D640" s="610"/>
      <c r="E640" s="178"/>
      <c r="F640" s="187"/>
      <c r="G640" s="195"/>
    </row>
    <row r="641" spans="1:7">
      <c r="A641" s="131"/>
      <c r="B641" s="604"/>
      <c r="C641" s="175"/>
      <c r="D641" s="610"/>
      <c r="E641" s="178"/>
      <c r="F641" s="187"/>
      <c r="G641" s="195"/>
    </row>
    <row r="642" spans="1:7">
      <c r="A642" s="131"/>
      <c r="B642" s="604"/>
      <c r="C642" s="182"/>
      <c r="D642" s="601"/>
      <c r="E642" s="601"/>
      <c r="F642" s="601"/>
      <c r="G642" s="601"/>
    </row>
    <row r="643" spans="1:7">
      <c r="A643" s="131"/>
      <c r="B643" s="604"/>
      <c r="C643" s="175"/>
      <c r="D643" s="610"/>
      <c r="E643" s="178"/>
      <c r="F643" s="187"/>
      <c r="G643" s="195"/>
    </row>
    <row r="644" spans="1:7">
      <c r="A644" s="131"/>
      <c r="B644" s="604"/>
      <c r="C644" s="175"/>
      <c r="D644" s="610"/>
      <c r="E644" s="178"/>
      <c r="F644" s="187"/>
      <c r="G644" s="195"/>
    </row>
    <row r="645" spans="1:7">
      <c r="A645" s="131"/>
      <c r="B645" s="604"/>
      <c r="C645" s="175"/>
      <c r="D645" s="610"/>
      <c r="E645" s="178"/>
      <c r="F645" s="187"/>
      <c r="G645" s="195"/>
    </row>
    <row r="646" spans="1:7">
      <c r="A646" s="131"/>
      <c r="B646" s="604"/>
      <c r="C646" s="175"/>
      <c r="D646" s="610"/>
      <c r="E646" s="178"/>
      <c r="F646" s="187"/>
      <c r="G646" s="195"/>
    </row>
    <row r="647" spans="1:7">
      <c r="A647" s="131"/>
      <c r="B647" s="604"/>
      <c r="C647" s="175"/>
      <c r="D647" s="610"/>
      <c r="E647" s="178"/>
      <c r="F647" s="187"/>
      <c r="G647" s="195"/>
    </row>
    <row r="648" spans="1:7">
      <c r="A648" s="131"/>
      <c r="B648" s="604"/>
      <c r="C648" s="182"/>
      <c r="D648" s="610"/>
      <c r="E648" s="178"/>
      <c r="F648" s="187"/>
      <c r="G648" s="195"/>
    </row>
    <row r="649" spans="1:7">
      <c r="A649" s="131"/>
      <c r="B649" s="604"/>
      <c r="C649" s="182"/>
      <c r="D649" s="610"/>
      <c r="E649" s="178"/>
      <c r="F649" s="187"/>
      <c r="G649" s="195"/>
    </row>
    <row r="650" spans="1:7">
      <c r="A650" s="131"/>
      <c r="B650" s="604"/>
      <c r="C650" s="182"/>
      <c r="D650" s="601"/>
      <c r="E650" s="601"/>
      <c r="F650" s="601"/>
      <c r="G650" s="601"/>
    </row>
    <row r="651" spans="1:7">
      <c r="A651" s="131"/>
      <c r="B651" s="604"/>
      <c r="C651" s="175"/>
      <c r="D651" s="610"/>
      <c r="E651" s="178"/>
      <c r="F651" s="187"/>
      <c r="G651" s="195"/>
    </row>
    <row r="652" spans="1:7">
      <c r="A652" s="131"/>
      <c r="B652" s="604"/>
      <c r="C652" s="175"/>
      <c r="D652" s="610"/>
      <c r="E652" s="178"/>
      <c r="F652" s="187"/>
      <c r="G652" s="195"/>
    </row>
    <row r="653" spans="1:7">
      <c r="A653" s="131"/>
      <c r="B653" s="604"/>
      <c r="C653" s="175"/>
      <c r="D653" s="610"/>
      <c r="E653" s="178"/>
      <c r="F653" s="187"/>
      <c r="G653" s="195"/>
    </row>
    <row r="654" spans="1:7">
      <c r="A654" s="131"/>
      <c r="B654" s="604"/>
      <c r="C654" s="175"/>
      <c r="D654" s="610"/>
      <c r="E654" s="178"/>
      <c r="F654" s="187"/>
      <c r="G654" s="195"/>
    </row>
    <row r="655" spans="1:7">
      <c r="A655" s="131"/>
      <c r="B655" s="604"/>
      <c r="C655" s="175"/>
      <c r="D655" s="610"/>
      <c r="E655" s="178"/>
      <c r="F655" s="187"/>
      <c r="G655" s="195"/>
    </row>
    <row r="656" spans="1:7">
      <c r="A656" s="131"/>
      <c r="B656" s="604"/>
      <c r="C656" s="175"/>
      <c r="D656" s="610"/>
      <c r="E656" s="178"/>
      <c r="F656" s="187"/>
      <c r="G656" s="195"/>
    </row>
    <row r="657" spans="1:7">
      <c r="A657" s="131"/>
      <c r="B657" s="604"/>
      <c r="C657" s="175"/>
      <c r="D657" s="610"/>
      <c r="E657" s="178"/>
      <c r="F657" s="187"/>
      <c r="G657" s="195"/>
    </row>
    <row r="658" spans="1:7">
      <c r="A658" s="131"/>
      <c r="B658" s="604"/>
      <c r="C658" s="175"/>
      <c r="D658" s="610"/>
      <c r="E658" s="178"/>
      <c r="F658" s="187"/>
      <c r="G658" s="195"/>
    </row>
    <row r="659" spans="1:7">
      <c r="A659" s="131"/>
      <c r="B659" s="604"/>
      <c r="C659" s="182"/>
      <c r="D659" s="601"/>
      <c r="E659" s="601"/>
      <c r="F659" s="601"/>
      <c r="G659" s="601"/>
    </row>
    <row r="660" spans="1:7">
      <c r="A660" s="131"/>
      <c r="B660" s="604"/>
      <c r="C660" s="175"/>
      <c r="D660" s="610"/>
      <c r="E660" s="178"/>
      <c r="F660" s="187"/>
      <c r="G660" s="195"/>
    </row>
    <row r="661" spans="1:7">
      <c r="A661" s="131"/>
      <c r="B661" s="604"/>
      <c r="C661" s="175"/>
      <c r="D661" s="610"/>
      <c r="E661" s="178"/>
      <c r="F661" s="187"/>
      <c r="G661" s="195"/>
    </row>
    <row r="662" spans="1:7">
      <c r="A662" s="131"/>
      <c r="B662" s="604"/>
      <c r="C662" s="175"/>
      <c r="D662" s="610"/>
      <c r="E662" s="178"/>
      <c r="F662" s="187"/>
      <c r="G662" s="195"/>
    </row>
    <row r="663" spans="1:7">
      <c r="A663" s="131"/>
      <c r="B663" s="601"/>
      <c r="C663" s="175"/>
      <c r="D663" s="610"/>
      <c r="E663" s="178"/>
      <c r="F663" s="187"/>
      <c r="G663" s="195"/>
    </row>
    <row r="664" spans="1:7">
      <c r="A664" s="131"/>
      <c r="B664" s="604"/>
      <c r="C664" s="175"/>
      <c r="D664" s="610"/>
      <c r="E664" s="178"/>
      <c r="F664" s="187"/>
      <c r="G664" s="195"/>
    </row>
    <row r="665" spans="1:7">
      <c r="A665" s="131"/>
      <c r="B665" s="604"/>
      <c r="C665" s="182"/>
      <c r="D665" s="610"/>
      <c r="E665" s="178"/>
      <c r="F665" s="187"/>
      <c r="G665" s="195"/>
    </row>
    <row r="666" spans="1:7">
      <c r="A666" s="131"/>
      <c r="B666" s="604"/>
      <c r="C666" s="182"/>
      <c r="D666" s="601"/>
      <c r="E666" s="601"/>
      <c r="F666" s="601"/>
      <c r="G666" s="601"/>
    </row>
    <row r="667" spans="1:7">
      <c r="A667" s="131"/>
      <c r="B667" s="604"/>
      <c r="C667" s="175"/>
      <c r="D667" s="610"/>
      <c r="E667" s="178"/>
      <c r="F667" s="187"/>
      <c r="G667" s="195"/>
    </row>
    <row r="668" spans="1:7">
      <c r="A668" s="131"/>
      <c r="B668" s="604"/>
      <c r="C668" s="175"/>
      <c r="D668" s="610"/>
      <c r="E668" s="178"/>
      <c r="F668" s="187"/>
      <c r="G668" s="195"/>
    </row>
    <row r="669" spans="1:7">
      <c r="A669" s="131"/>
      <c r="B669" s="604"/>
      <c r="C669" s="182"/>
      <c r="D669" s="610"/>
      <c r="E669" s="178"/>
      <c r="F669" s="187"/>
      <c r="G669" s="195"/>
    </row>
    <row r="670" spans="1:7">
      <c r="A670" s="131"/>
      <c r="B670" s="604"/>
      <c r="C670" s="182"/>
      <c r="D670" s="601"/>
      <c r="E670" s="601"/>
      <c r="F670" s="601"/>
      <c r="G670" s="601"/>
    </row>
    <row r="671" spans="1:7">
      <c r="A671" s="131"/>
      <c r="B671" s="604"/>
      <c r="C671" s="175"/>
      <c r="D671" s="610"/>
      <c r="E671" s="178"/>
      <c r="F671" s="187"/>
      <c r="G671" s="195"/>
    </row>
    <row r="672" spans="1:7">
      <c r="A672" s="131"/>
      <c r="B672" s="604"/>
      <c r="C672" s="175"/>
      <c r="D672" s="610"/>
      <c r="E672" s="178"/>
      <c r="F672" s="187"/>
      <c r="G672" s="195"/>
    </row>
    <row r="673" spans="1:7">
      <c r="A673" s="131"/>
      <c r="B673" s="604"/>
      <c r="C673" s="175"/>
      <c r="D673" s="610"/>
      <c r="E673" s="178"/>
      <c r="F673" s="187"/>
      <c r="G673" s="195"/>
    </row>
    <row r="674" spans="1:7">
      <c r="A674" s="131"/>
      <c r="B674" s="604"/>
      <c r="C674" s="175"/>
      <c r="D674" s="610"/>
      <c r="E674" s="178"/>
      <c r="F674" s="187"/>
      <c r="G674" s="195"/>
    </row>
    <row r="675" spans="1:7">
      <c r="A675" s="131"/>
      <c r="B675" s="604"/>
      <c r="C675" s="182"/>
      <c r="D675" s="610"/>
      <c r="E675" s="178"/>
      <c r="F675" s="187"/>
      <c r="G675" s="195"/>
    </row>
    <row r="676" spans="1:7">
      <c r="A676" s="131"/>
      <c r="B676" s="604"/>
      <c r="C676" s="182"/>
      <c r="D676" s="601"/>
      <c r="E676" s="601"/>
      <c r="F676" s="601"/>
      <c r="G676" s="601"/>
    </row>
    <row r="677" spans="1:7">
      <c r="A677" s="131"/>
      <c r="B677" s="604"/>
      <c r="C677" s="175"/>
      <c r="D677" s="610"/>
      <c r="E677" s="178"/>
      <c r="F677" s="187"/>
      <c r="G677" s="195"/>
    </row>
    <row r="678" spans="1:7">
      <c r="A678" s="131"/>
      <c r="B678" s="604"/>
      <c r="C678" s="175"/>
      <c r="D678" s="610"/>
      <c r="E678" s="178"/>
      <c r="F678" s="187"/>
      <c r="G678" s="195"/>
    </row>
    <row r="679" spans="1:7">
      <c r="A679" s="131"/>
      <c r="B679" s="604"/>
      <c r="C679" s="175"/>
      <c r="D679" s="610"/>
      <c r="E679" s="178"/>
      <c r="F679" s="187"/>
      <c r="G679" s="195"/>
    </row>
    <row r="680" spans="1:7">
      <c r="A680" s="131"/>
      <c r="B680" s="601"/>
      <c r="C680" s="175"/>
      <c r="D680" s="610"/>
      <c r="E680" s="178"/>
      <c r="F680" s="187"/>
      <c r="G680" s="195"/>
    </row>
    <row r="681" spans="1:7">
      <c r="A681" s="131"/>
      <c r="B681" s="604"/>
      <c r="C681" s="182"/>
      <c r="D681" s="610"/>
      <c r="E681" s="178"/>
      <c r="F681" s="187"/>
      <c r="G681" s="195"/>
    </row>
    <row r="682" spans="1:7">
      <c r="A682" s="131"/>
      <c r="B682" s="604"/>
      <c r="C682" s="182"/>
      <c r="D682" s="601"/>
      <c r="E682" s="601"/>
      <c r="F682" s="601"/>
      <c r="G682" s="601"/>
    </row>
    <row r="683" spans="1:7">
      <c r="A683" s="131"/>
      <c r="B683" s="604"/>
      <c r="C683" s="175"/>
      <c r="D683" s="610"/>
      <c r="E683" s="178"/>
      <c r="F683" s="187"/>
      <c r="G683" s="195"/>
    </row>
    <row r="684" spans="1:7">
      <c r="A684" s="131"/>
      <c r="B684" s="604"/>
      <c r="C684" s="175"/>
      <c r="D684" s="610"/>
      <c r="E684" s="178"/>
      <c r="F684" s="187"/>
      <c r="G684" s="195"/>
    </row>
    <row r="685" spans="1:7">
      <c r="A685" s="131"/>
      <c r="B685" s="206"/>
      <c r="C685" s="175"/>
      <c r="D685" s="610"/>
      <c r="E685" s="178"/>
      <c r="F685" s="187"/>
      <c r="G685" s="195"/>
    </row>
    <row r="686" spans="1:7">
      <c r="A686" s="131"/>
      <c r="B686" s="206"/>
      <c r="C686" s="175"/>
      <c r="D686" s="610"/>
      <c r="E686" s="178"/>
      <c r="F686" s="187"/>
      <c r="G686" s="195"/>
    </row>
    <row r="687" spans="1:7">
      <c r="A687" s="131"/>
      <c r="B687" s="206"/>
      <c r="C687" s="175"/>
      <c r="D687" s="610"/>
      <c r="E687" s="178"/>
      <c r="F687" s="187"/>
      <c r="G687" s="195"/>
    </row>
    <row r="688" spans="1:7">
      <c r="A688" s="131"/>
      <c r="B688" s="604"/>
      <c r="C688" s="182"/>
      <c r="D688" s="610"/>
      <c r="E688" s="178"/>
      <c r="F688" s="187"/>
      <c r="G688" s="195"/>
    </row>
    <row r="689" spans="1:7">
      <c r="A689" s="131"/>
      <c r="B689" s="604"/>
      <c r="C689" s="182"/>
      <c r="D689" s="601"/>
      <c r="E689" s="601"/>
      <c r="F689" s="601"/>
      <c r="G689" s="601"/>
    </row>
    <row r="690" spans="1:7">
      <c r="A690" s="131"/>
      <c r="B690" s="604"/>
      <c r="C690" s="175"/>
      <c r="D690" s="610"/>
      <c r="E690" s="178"/>
      <c r="F690" s="187"/>
      <c r="G690" s="195"/>
    </row>
    <row r="691" spans="1:7">
      <c r="A691" s="131"/>
      <c r="B691" s="604"/>
      <c r="C691" s="175"/>
      <c r="D691" s="610"/>
      <c r="E691" s="178"/>
      <c r="F691" s="187"/>
      <c r="G691" s="195"/>
    </row>
    <row r="692" spans="1:7">
      <c r="A692" s="131"/>
      <c r="B692" s="206"/>
      <c r="C692" s="175"/>
      <c r="D692" s="610"/>
      <c r="E692" s="178"/>
      <c r="F692" s="187"/>
      <c r="G692" s="195"/>
    </row>
    <row r="693" spans="1:7">
      <c r="A693" s="131"/>
      <c r="B693" s="206"/>
      <c r="C693" s="175"/>
      <c r="D693" s="610"/>
      <c r="E693" s="178"/>
      <c r="F693" s="187"/>
      <c r="G693" s="195"/>
    </row>
    <row r="694" spans="1:7">
      <c r="A694" s="131"/>
      <c r="B694" s="206"/>
      <c r="C694" s="182"/>
      <c r="D694" s="610"/>
      <c r="E694" s="178"/>
      <c r="F694" s="187"/>
      <c r="G694" s="195"/>
    </row>
    <row r="695" spans="1:7">
      <c r="A695" s="131"/>
      <c r="B695" s="206"/>
      <c r="C695" s="182"/>
      <c r="D695" s="601"/>
      <c r="E695" s="601"/>
      <c r="F695" s="601"/>
      <c r="G695" s="601"/>
    </row>
    <row r="696" spans="1:7">
      <c r="A696" s="131"/>
      <c r="B696" s="206"/>
      <c r="C696" s="175"/>
      <c r="D696" s="610"/>
      <c r="E696" s="178"/>
      <c r="F696" s="187"/>
      <c r="G696" s="195"/>
    </row>
    <row r="697" spans="1:7">
      <c r="A697" s="131"/>
      <c r="B697" s="206"/>
      <c r="C697" s="175"/>
      <c r="D697" s="610"/>
      <c r="E697" s="178"/>
      <c r="F697" s="187"/>
      <c r="G697" s="195"/>
    </row>
    <row r="698" spans="1:7">
      <c r="A698" s="131"/>
      <c r="B698" s="206"/>
      <c r="C698" s="182"/>
      <c r="D698" s="610"/>
      <c r="E698" s="178"/>
      <c r="F698" s="187"/>
      <c r="G698" s="195"/>
    </row>
    <row r="699" spans="1:7">
      <c r="A699" s="131"/>
      <c r="B699" s="206"/>
      <c r="C699" s="182"/>
      <c r="D699" s="601"/>
      <c r="E699" s="601"/>
      <c r="F699" s="601"/>
      <c r="G699" s="601"/>
    </row>
    <row r="700" spans="1:7">
      <c r="A700" s="131"/>
      <c r="B700" s="206"/>
      <c r="C700" s="175"/>
      <c r="D700" s="610"/>
      <c r="E700" s="178"/>
      <c r="F700" s="187"/>
      <c r="G700" s="195"/>
    </row>
    <row r="701" spans="1:7">
      <c r="A701" s="131"/>
      <c r="B701" s="206"/>
      <c r="C701" s="175"/>
      <c r="D701" s="610"/>
      <c r="E701" s="178"/>
      <c r="F701" s="187"/>
      <c r="G701" s="195"/>
    </row>
    <row r="702" spans="1:7">
      <c r="A702" s="131"/>
      <c r="B702" s="206"/>
      <c r="C702" s="182"/>
      <c r="D702" s="610"/>
      <c r="E702" s="178"/>
      <c r="F702" s="187"/>
      <c r="G702" s="195"/>
    </row>
    <row r="703" spans="1:7">
      <c r="A703" s="131"/>
      <c r="B703" s="206"/>
      <c r="C703" s="182"/>
      <c r="D703" s="601"/>
      <c r="E703" s="601"/>
      <c r="F703" s="601"/>
      <c r="G703" s="601"/>
    </row>
    <row r="704" spans="1:7">
      <c r="A704" s="131"/>
      <c r="B704" s="206"/>
      <c r="C704" s="175"/>
      <c r="D704" s="610"/>
      <c r="E704" s="178"/>
      <c r="F704" s="187"/>
      <c r="G704" s="195"/>
    </row>
    <row r="705" spans="1:7">
      <c r="A705" s="131"/>
      <c r="B705" s="206"/>
      <c r="C705" s="175"/>
      <c r="D705" s="610"/>
      <c r="E705" s="178"/>
      <c r="F705" s="187"/>
      <c r="G705" s="195"/>
    </row>
    <row r="706" spans="1:7">
      <c r="A706" s="131"/>
      <c r="B706" s="206"/>
      <c r="C706" s="175"/>
      <c r="D706" s="610"/>
      <c r="E706" s="178"/>
      <c r="F706" s="187"/>
      <c r="G706" s="195"/>
    </row>
    <row r="707" spans="1:7">
      <c r="A707" s="131"/>
      <c r="B707" s="206"/>
      <c r="C707" s="175"/>
      <c r="D707" s="610"/>
      <c r="E707" s="178"/>
      <c r="F707" s="187"/>
      <c r="G707" s="195"/>
    </row>
    <row r="708" spans="1:7">
      <c r="A708" s="131"/>
      <c r="B708" s="206"/>
      <c r="C708" s="182"/>
      <c r="D708" s="610"/>
      <c r="E708" s="178"/>
      <c r="F708" s="187"/>
      <c r="G708" s="187"/>
    </row>
    <row r="709" spans="1:7">
      <c r="A709" s="131"/>
      <c r="B709" s="206"/>
      <c r="C709" s="182"/>
      <c r="D709" s="601"/>
      <c r="E709" s="601"/>
      <c r="F709" s="601"/>
      <c r="G709" s="601"/>
    </row>
    <row r="710" spans="1:7">
      <c r="A710" s="131"/>
      <c r="B710" s="206"/>
      <c r="C710" s="175"/>
      <c r="D710" s="610"/>
      <c r="E710" s="178"/>
      <c r="F710" s="187"/>
      <c r="G710" s="195"/>
    </row>
    <row r="711" spans="1:7">
      <c r="A711" s="131"/>
      <c r="B711" s="206"/>
      <c r="C711" s="175"/>
      <c r="D711" s="610"/>
      <c r="E711" s="178"/>
      <c r="F711" s="187"/>
      <c r="G711" s="195"/>
    </row>
    <row r="712" spans="1:7">
      <c r="A712" s="131"/>
      <c r="B712" s="206"/>
      <c r="C712" s="175"/>
      <c r="D712" s="610"/>
      <c r="E712" s="178"/>
      <c r="F712" s="187"/>
      <c r="G712" s="195"/>
    </row>
    <row r="713" spans="1:7">
      <c r="A713" s="131"/>
      <c r="B713" s="206"/>
      <c r="C713" s="182"/>
      <c r="D713" s="610"/>
      <c r="E713" s="178"/>
      <c r="F713" s="187"/>
      <c r="G713" s="187"/>
    </row>
    <row r="714" spans="1:7">
      <c r="A714" s="131"/>
      <c r="B714" s="206"/>
      <c r="C714" s="182"/>
      <c r="D714" s="601"/>
      <c r="E714" s="601"/>
      <c r="F714" s="601"/>
      <c r="G714" s="601"/>
    </row>
    <row r="715" spans="1:7">
      <c r="A715" s="131"/>
      <c r="B715" s="206"/>
      <c r="C715" s="175"/>
      <c r="D715" s="610"/>
      <c r="E715" s="178"/>
      <c r="F715" s="187"/>
      <c r="G715" s="195"/>
    </row>
    <row r="716" spans="1:7">
      <c r="A716" s="131"/>
      <c r="B716" s="206"/>
      <c r="C716" s="175"/>
      <c r="D716" s="610"/>
      <c r="E716" s="178"/>
      <c r="F716" s="187"/>
      <c r="G716" s="195"/>
    </row>
    <row r="717" spans="1:7">
      <c r="A717" s="131"/>
      <c r="B717" s="206"/>
      <c r="C717" s="175"/>
      <c r="D717" s="610"/>
      <c r="E717" s="178"/>
      <c r="F717" s="187"/>
      <c r="G717" s="195"/>
    </row>
    <row r="718" spans="1:7">
      <c r="A718" s="131"/>
      <c r="B718" s="206"/>
      <c r="C718" s="175"/>
      <c r="D718" s="610"/>
      <c r="E718" s="178"/>
      <c r="F718" s="187"/>
      <c r="G718" s="195"/>
    </row>
    <row r="719" spans="1:7">
      <c r="A719" s="131"/>
      <c r="B719" s="206"/>
      <c r="C719" s="182"/>
      <c r="D719" s="601"/>
      <c r="E719" s="601"/>
      <c r="F719" s="601"/>
      <c r="G719" s="601"/>
    </row>
    <row r="720" spans="1:7">
      <c r="A720" s="131"/>
      <c r="B720" s="206"/>
      <c r="C720" s="175"/>
      <c r="D720" s="610"/>
      <c r="E720" s="178"/>
      <c r="F720" s="187"/>
      <c r="G720" s="195"/>
    </row>
    <row r="721" spans="1:7">
      <c r="A721" s="131"/>
      <c r="B721" s="206"/>
      <c r="C721" s="175"/>
      <c r="D721" s="610"/>
      <c r="E721" s="178"/>
      <c r="F721" s="187"/>
      <c r="G721" s="195"/>
    </row>
    <row r="722" spans="1:7">
      <c r="A722" s="131"/>
      <c r="B722" s="206"/>
      <c r="C722" s="175"/>
      <c r="D722" s="610"/>
      <c r="E722" s="178"/>
      <c r="F722" s="187"/>
      <c r="G722" s="195"/>
    </row>
    <row r="723" spans="1:7">
      <c r="A723" s="131"/>
      <c r="B723" s="206"/>
      <c r="C723" s="175"/>
      <c r="D723" s="610"/>
      <c r="E723" s="178"/>
      <c r="F723" s="187"/>
      <c r="G723" s="195"/>
    </row>
    <row r="724" spans="1:7">
      <c r="A724" s="131"/>
      <c r="B724" s="206"/>
      <c r="C724" s="175"/>
      <c r="D724" s="610"/>
      <c r="E724" s="178"/>
      <c r="F724" s="187"/>
      <c r="G724" s="195"/>
    </row>
    <row r="725" spans="1:7">
      <c r="A725" s="131"/>
      <c r="B725" s="206"/>
      <c r="C725" s="182"/>
      <c r="D725" s="601"/>
      <c r="E725" s="601"/>
      <c r="F725" s="601"/>
      <c r="G725" s="601"/>
    </row>
    <row r="726" spans="1:7">
      <c r="A726" s="131"/>
      <c r="B726" s="206"/>
      <c r="C726" s="175"/>
      <c r="D726" s="610"/>
      <c r="E726" s="178"/>
      <c r="F726" s="187"/>
      <c r="G726" s="195"/>
    </row>
    <row r="727" spans="1:7">
      <c r="A727" s="131"/>
      <c r="B727" s="206"/>
      <c r="C727" s="175"/>
      <c r="D727" s="610"/>
      <c r="E727" s="178"/>
      <c r="F727" s="187"/>
      <c r="G727" s="195"/>
    </row>
    <row r="728" spans="1:7">
      <c r="A728" s="131"/>
      <c r="B728" s="206"/>
      <c r="C728" s="175"/>
      <c r="D728" s="610"/>
      <c r="E728" s="178"/>
      <c r="F728" s="187"/>
      <c r="G728" s="195"/>
    </row>
    <row r="729" spans="1:7">
      <c r="A729" s="131"/>
      <c r="B729" s="206"/>
      <c r="C729" s="175"/>
      <c r="D729" s="610"/>
      <c r="E729" s="178"/>
      <c r="F729" s="187"/>
      <c r="G729" s="195"/>
    </row>
    <row r="730" spans="1:7">
      <c r="A730" s="131"/>
      <c r="B730" s="206"/>
      <c r="C730" s="175"/>
      <c r="D730" s="610"/>
      <c r="E730" s="178"/>
      <c r="F730" s="187"/>
      <c r="G730" s="195"/>
    </row>
    <row r="731" spans="1:7">
      <c r="A731" s="131"/>
      <c r="B731" s="206"/>
      <c r="C731" s="175"/>
      <c r="D731" s="610"/>
      <c r="E731" s="178"/>
      <c r="F731" s="187"/>
      <c r="G731" s="195"/>
    </row>
    <row r="732" spans="1:7">
      <c r="A732" s="131"/>
      <c r="B732" s="206"/>
      <c r="C732" s="175"/>
      <c r="D732" s="610"/>
      <c r="E732" s="178"/>
      <c r="F732" s="187"/>
      <c r="G732" s="195"/>
    </row>
    <row r="733" spans="1:7">
      <c r="A733" s="131"/>
      <c r="B733" s="206"/>
      <c r="C733" s="175"/>
      <c r="D733" s="610"/>
      <c r="E733" s="178"/>
      <c r="F733" s="187"/>
      <c r="G733" s="195"/>
    </row>
    <row r="734" spans="1:7">
      <c r="A734" s="131"/>
      <c r="B734" s="206"/>
      <c r="C734" s="175"/>
      <c r="D734" s="610"/>
      <c r="E734" s="178"/>
      <c r="F734" s="187"/>
      <c r="G734" s="195"/>
    </row>
    <row r="735" spans="1:7">
      <c r="A735" s="131"/>
      <c r="B735" s="206"/>
      <c r="C735" s="175"/>
      <c r="D735" s="610"/>
      <c r="E735" s="178"/>
      <c r="F735" s="187"/>
      <c r="G735" s="195"/>
    </row>
    <row r="736" spans="1:7">
      <c r="A736" s="131"/>
      <c r="B736" s="206"/>
      <c r="C736" s="175"/>
      <c r="D736" s="610"/>
      <c r="E736" s="178"/>
      <c r="F736" s="187"/>
      <c r="G736" s="195"/>
    </row>
    <row r="737" spans="1:7">
      <c r="A737" s="131"/>
      <c r="B737" s="206"/>
      <c r="C737" s="182"/>
      <c r="D737" s="610"/>
      <c r="E737" s="178"/>
      <c r="F737" s="187"/>
      <c r="G737" s="187"/>
    </row>
    <row r="738" spans="1:7">
      <c r="A738" s="131"/>
      <c r="B738" s="206"/>
      <c r="C738" s="182"/>
      <c r="D738" s="601"/>
      <c r="E738" s="601"/>
      <c r="F738" s="601"/>
      <c r="G738" s="601"/>
    </row>
    <row r="739" spans="1:7">
      <c r="A739" s="131"/>
      <c r="B739" s="206"/>
      <c r="C739" s="175"/>
      <c r="D739" s="610"/>
      <c r="E739" s="178"/>
      <c r="F739" s="187"/>
      <c r="G739" s="195"/>
    </row>
    <row r="740" spans="1:7">
      <c r="A740" s="131"/>
      <c r="B740" s="206"/>
      <c r="C740" s="182"/>
      <c r="D740" s="610"/>
      <c r="E740" s="178"/>
      <c r="F740" s="187"/>
      <c r="G740" s="187"/>
    </row>
    <row r="741" spans="1:7">
      <c r="A741" s="131"/>
      <c r="B741" s="206"/>
      <c r="C741" s="182"/>
      <c r="D741" s="601"/>
      <c r="E741" s="601"/>
      <c r="F741" s="601"/>
      <c r="G741" s="601"/>
    </row>
    <row r="742" spans="1:7">
      <c r="A742" s="131"/>
      <c r="B742" s="206"/>
      <c r="C742" s="175"/>
      <c r="D742" s="610"/>
      <c r="E742" s="178"/>
      <c r="F742" s="187"/>
      <c r="G742" s="195"/>
    </row>
    <row r="743" spans="1:7">
      <c r="A743" s="131"/>
      <c r="B743" s="206"/>
      <c r="C743" s="175"/>
      <c r="D743" s="610"/>
      <c r="E743" s="178"/>
      <c r="F743" s="187"/>
      <c r="G743" s="195"/>
    </row>
    <row r="744" spans="1:7">
      <c r="A744" s="131"/>
      <c r="B744" s="206"/>
      <c r="C744" s="182"/>
      <c r="D744" s="601"/>
      <c r="E744" s="601"/>
      <c r="F744" s="601"/>
      <c r="G744" s="601"/>
    </row>
    <row r="745" spans="1:7">
      <c r="A745" s="131"/>
      <c r="B745" s="206"/>
      <c r="C745" s="175"/>
      <c r="D745" s="610"/>
      <c r="E745" s="178"/>
      <c r="F745" s="187"/>
      <c r="G745" s="195"/>
    </row>
    <row r="746" spans="1:7">
      <c r="A746" s="176"/>
      <c r="B746" s="604"/>
      <c r="C746" s="182"/>
      <c r="D746" s="610"/>
      <c r="E746" s="178"/>
      <c r="F746" s="187"/>
      <c r="G746" s="195"/>
    </row>
    <row r="747" spans="1:7" ht="13.5">
      <c r="A747" s="176"/>
      <c r="B747" s="604"/>
      <c r="C747" s="160"/>
      <c r="D747" s="601"/>
      <c r="E747" s="601"/>
      <c r="F747" s="601"/>
      <c r="G747" s="601"/>
    </row>
    <row r="748" spans="1:7">
      <c r="A748" s="176"/>
      <c r="B748" s="604"/>
      <c r="C748" s="182"/>
      <c r="D748" s="601"/>
      <c r="E748" s="601"/>
      <c r="F748" s="601"/>
      <c r="G748" s="601"/>
    </row>
    <row r="749" spans="1:7">
      <c r="A749" s="176"/>
      <c r="B749" s="604"/>
      <c r="C749" s="182"/>
      <c r="D749" s="610"/>
      <c r="E749" s="178"/>
      <c r="F749" s="187"/>
      <c r="G749" s="195"/>
    </row>
    <row r="750" spans="1:7">
      <c r="A750" s="131"/>
      <c r="B750" s="604"/>
      <c r="C750" s="175"/>
      <c r="D750" s="610"/>
      <c r="E750" s="178"/>
      <c r="F750" s="187"/>
      <c r="G750" s="195"/>
    </row>
    <row r="751" spans="1:7">
      <c r="A751" s="131"/>
      <c r="B751" s="604"/>
      <c r="C751" s="182"/>
      <c r="D751" s="610"/>
      <c r="E751" s="178"/>
    </row>
    <row r="752" spans="1:7">
      <c r="A752" s="131"/>
      <c r="B752" s="604"/>
      <c r="C752" s="182"/>
      <c r="D752" s="610"/>
      <c r="E752" s="178"/>
    </row>
    <row r="753" spans="1:7">
      <c r="A753" s="131"/>
      <c r="B753" s="604"/>
      <c r="C753" s="182"/>
      <c r="D753" s="610"/>
      <c r="E753" s="178"/>
      <c r="F753" s="187"/>
      <c r="G753" s="195"/>
    </row>
    <row r="754" spans="1:7">
      <c r="A754" s="131"/>
      <c r="B754" s="604"/>
      <c r="C754" s="182"/>
      <c r="D754" s="610"/>
      <c r="E754" s="178"/>
      <c r="F754" s="187"/>
      <c r="G754" s="195"/>
    </row>
    <row r="755" spans="1:7" ht="13.5">
      <c r="A755" s="131"/>
      <c r="B755" s="604"/>
      <c r="C755" s="160"/>
      <c r="D755" s="610"/>
      <c r="E755" s="178"/>
      <c r="F755" s="187"/>
      <c r="G755" s="195"/>
    </row>
    <row r="756" spans="1:7">
      <c r="A756" s="131"/>
      <c r="B756" s="604"/>
      <c r="C756" s="182"/>
      <c r="D756" s="610"/>
      <c r="E756" s="178"/>
      <c r="F756" s="187"/>
      <c r="G756" s="195"/>
    </row>
    <row r="757" spans="1:7">
      <c r="A757" s="131"/>
      <c r="B757" s="604"/>
      <c r="C757" s="182"/>
      <c r="D757" s="610"/>
      <c r="E757" s="178"/>
      <c r="F757" s="187"/>
      <c r="G757" s="195"/>
    </row>
    <row r="758" spans="1:7">
      <c r="A758" s="131"/>
      <c r="B758" s="604"/>
      <c r="C758" s="182"/>
      <c r="D758" s="610"/>
      <c r="E758" s="178"/>
      <c r="F758" s="187"/>
      <c r="G758" s="195"/>
    </row>
    <row r="759" spans="1:7">
      <c r="A759" s="131"/>
      <c r="B759" s="206"/>
      <c r="C759" s="182"/>
      <c r="D759" s="610"/>
      <c r="E759" s="178"/>
      <c r="F759" s="187"/>
      <c r="G759" s="195"/>
    </row>
    <row r="760" spans="1:7">
      <c r="A760" s="131"/>
      <c r="B760" s="172"/>
      <c r="C760" s="210"/>
      <c r="D760" s="609"/>
      <c r="E760" s="134"/>
      <c r="F760" s="185"/>
      <c r="G760" s="183"/>
    </row>
    <row r="761" spans="1:7">
      <c r="A761" s="131"/>
      <c r="B761" s="172"/>
      <c r="C761" s="210"/>
      <c r="D761" s="609"/>
      <c r="E761" s="134"/>
      <c r="F761" s="185"/>
      <c r="G761" s="183"/>
    </row>
    <row r="763" spans="1:7">
      <c r="B763" s="172"/>
      <c r="C763" s="210"/>
      <c r="D763" s="609"/>
      <c r="E763" s="163"/>
      <c r="F763" s="187"/>
      <c r="G763" s="187"/>
    </row>
    <row r="764" spans="1:7">
      <c r="B764" s="206"/>
      <c r="C764" s="177"/>
      <c r="D764" s="607"/>
      <c r="E764" s="164"/>
      <c r="F764" s="608"/>
      <c r="G764" s="195"/>
    </row>
    <row r="765" spans="1:7" ht="13.5">
      <c r="B765" s="206"/>
      <c r="C765" s="160"/>
      <c r="D765" s="607"/>
      <c r="E765" s="164"/>
      <c r="F765" s="608"/>
      <c r="G765" s="195"/>
    </row>
    <row r="766" spans="1:7" ht="13.5">
      <c r="B766" s="206"/>
      <c r="C766" s="160"/>
      <c r="D766" s="607"/>
      <c r="E766" s="164"/>
      <c r="F766" s="608"/>
      <c r="G766" s="195"/>
    </row>
    <row r="767" spans="1:7" ht="13.5">
      <c r="B767" s="206"/>
      <c r="C767" s="160"/>
      <c r="D767" s="607"/>
      <c r="E767" s="164"/>
      <c r="F767" s="608"/>
      <c r="G767" s="195"/>
    </row>
    <row r="768" spans="1:7">
      <c r="B768" s="206"/>
      <c r="C768" s="177"/>
      <c r="D768" s="607"/>
      <c r="E768" s="164"/>
      <c r="F768" s="608"/>
      <c r="G768" s="195"/>
    </row>
    <row r="769" spans="1:7">
      <c r="B769" s="206"/>
      <c r="C769" s="177"/>
      <c r="D769" s="607"/>
      <c r="E769" s="164"/>
      <c r="F769" s="608"/>
      <c r="G769" s="195"/>
    </row>
    <row r="770" spans="1:7">
      <c r="B770" s="206"/>
      <c r="C770" s="177"/>
      <c r="D770" s="607"/>
      <c r="E770" s="164"/>
      <c r="F770" s="608"/>
      <c r="G770" s="195"/>
    </row>
    <row r="771" spans="1:7">
      <c r="B771" s="206"/>
      <c r="C771" s="177"/>
      <c r="D771" s="607"/>
      <c r="E771" s="164"/>
      <c r="F771" s="608"/>
      <c r="G771" s="195"/>
    </row>
    <row r="772" spans="1:7">
      <c r="B772" s="206"/>
      <c r="C772" s="209"/>
      <c r="D772" s="607"/>
      <c r="E772" s="164"/>
      <c r="F772" s="608"/>
      <c r="G772" s="195"/>
    </row>
    <row r="773" spans="1:7" s="130" customFormat="1">
      <c r="A773" s="126"/>
      <c r="B773" s="604"/>
      <c r="C773" s="182"/>
      <c r="D773" s="610"/>
      <c r="E773" s="178"/>
      <c r="F773" s="187"/>
      <c r="G773" s="195"/>
    </row>
    <row r="774" spans="1:7">
      <c r="B774" s="206"/>
      <c r="C774" s="209"/>
      <c r="D774" s="607"/>
      <c r="E774" s="164"/>
      <c r="F774" s="187"/>
      <c r="G774" s="187"/>
    </row>
    <row r="775" spans="1:7">
      <c r="B775" s="604"/>
      <c r="C775" s="182"/>
      <c r="D775" s="610"/>
      <c r="E775" s="178"/>
      <c r="F775" s="187"/>
      <c r="G775" s="195"/>
    </row>
    <row r="776" spans="1:7">
      <c r="B776" s="604"/>
      <c r="C776" s="182"/>
      <c r="D776" s="610"/>
      <c r="E776" s="178"/>
      <c r="F776" s="187"/>
      <c r="G776" s="195"/>
    </row>
    <row r="777" spans="1:7">
      <c r="B777" s="604"/>
      <c r="C777" s="182"/>
      <c r="D777" s="610"/>
      <c r="E777" s="178"/>
      <c r="F777" s="187"/>
      <c r="G777" s="195"/>
    </row>
    <row r="778" spans="1:7">
      <c r="B778" s="604"/>
      <c r="C778" s="182"/>
      <c r="D778" s="610"/>
      <c r="E778" s="178"/>
      <c r="F778" s="187"/>
      <c r="G778" s="195"/>
    </row>
    <row r="779" spans="1:7">
      <c r="B779" s="604"/>
      <c r="C779" s="182"/>
      <c r="D779" s="610"/>
      <c r="E779" s="178"/>
      <c r="F779" s="187"/>
      <c r="G779" s="195"/>
    </row>
    <row r="780" spans="1:7">
      <c r="B780" s="206"/>
      <c r="C780" s="209"/>
      <c r="D780" s="607"/>
      <c r="E780" s="164"/>
      <c r="F780" s="187"/>
      <c r="G780" s="195"/>
    </row>
    <row r="781" spans="1:7">
      <c r="B781" s="206"/>
      <c r="C781" s="209"/>
      <c r="D781" s="601"/>
      <c r="E781" s="601"/>
      <c r="F781" s="601"/>
      <c r="G781" s="601"/>
    </row>
    <row r="782" spans="1:7">
      <c r="B782" s="206"/>
      <c r="C782" s="209"/>
      <c r="D782" s="607"/>
      <c r="E782" s="164"/>
      <c r="F782" s="187"/>
      <c r="G782" s="195"/>
    </row>
    <row r="783" spans="1:7">
      <c r="B783" s="206"/>
      <c r="C783" s="209"/>
      <c r="D783" s="607"/>
      <c r="E783" s="164"/>
      <c r="F783" s="187"/>
      <c r="G783" s="195"/>
    </row>
    <row r="784" spans="1:7">
      <c r="B784" s="206"/>
      <c r="C784" s="209"/>
      <c r="D784" s="607"/>
      <c r="E784" s="164"/>
      <c r="F784" s="187"/>
      <c r="G784" s="195"/>
    </row>
    <row r="785" spans="2:7">
      <c r="B785" s="206"/>
      <c r="C785" s="209"/>
      <c r="D785" s="601"/>
      <c r="E785" s="601"/>
      <c r="F785" s="601"/>
      <c r="G785" s="601"/>
    </row>
    <row r="786" spans="2:7">
      <c r="B786" s="206"/>
      <c r="C786" s="209"/>
      <c r="D786" s="607"/>
      <c r="E786" s="164"/>
      <c r="F786" s="187"/>
      <c r="G786" s="195"/>
    </row>
    <row r="787" spans="2:7">
      <c r="B787" s="206"/>
      <c r="C787" s="209"/>
      <c r="D787" s="607"/>
      <c r="E787" s="164"/>
      <c r="F787" s="187"/>
      <c r="G787" s="195"/>
    </row>
    <row r="788" spans="2:7">
      <c r="B788" s="206"/>
      <c r="C788" s="209"/>
      <c r="D788" s="607"/>
      <c r="E788" s="164"/>
      <c r="F788" s="187"/>
      <c r="G788" s="195"/>
    </row>
    <row r="789" spans="2:7">
      <c r="B789" s="206"/>
      <c r="C789" s="209"/>
      <c r="D789" s="601"/>
      <c r="E789" s="601"/>
      <c r="F789" s="601"/>
      <c r="G789" s="601"/>
    </row>
    <row r="790" spans="2:7">
      <c r="B790" s="206"/>
      <c r="C790" s="209"/>
      <c r="D790" s="607"/>
      <c r="E790" s="164"/>
      <c r="F790" s="187"/>
      <c r="G790" s="195"/>
    </row>
    <row r="791" spans="2:7">
      <c r="B791" s="206"/>
      <c r="C791" s="209"/>
      <c r="D791" s="607"/>
      <c r="E791" s="164"/>
      <c r="F791" s="187"/>
      <c r="G791" s="195"/>
    </row>
    <row r="792" spans="2:7">
      <c r="B792" s="206"/>
      <c r="C792" s="209"/>
      <c r="D792" s="607"/>
      <c r="E792" s="164"/>
      <c r="F792" s="187"/>
      <c r="G792" s="195"/>
    </row>
    <row r="793" spans="2:7">
      <c r="B793" s="206"/>
      <c r="C793" s="209"/>
      <c r="D793" s="601"/>
      <c r="E793" s="601"/>
      <c r="F793" s="601"/>
      <c r="G793" s="601"/>
    </row>
    <row r="794" spans="2:7">
      <c r="B794" s="206"/>
      <c r="C794" s="209"/>
      <c r="D794" s="607"/>
      <c r="E794" s="164"/>
      <c r="F794" s="187"/>
      <c r="G794" s="195"/>
    </row>
    <row r="795" spans="2:7">
      <c r="B795" s="206"/>
      <c r="C795" s="209"/>
      <c r="D795" s="607"/>
      <c r="E795" s="164"/>
      <c r="F795" s="187"/>
      <c r="G795" s="195"/>
    </row>
    <row r="796" spans="2:7">
      <c r="B796" s="206"/>
      <c r="C796" s="209"/>
      <c r="D796" s="607"/>
      <c r="E796" s="164"/>
      <c r="F796" s="187"/>
      <c r="G796" s="195"/>
    </row>
    <row r="797" spans="2:7">
      <c r="B797" s="206"/>
      <c r="C797" s="209"/>
      <c r="D797" s="607"/>
      <c r="E797" s="164"/>
      <c r="F797" s="187"/>
      <c r="G797" s="195"/>
    </row>
    <row r="798" spans="2:7">
      <c r="B798" s="206"/>
      <c r="C798" s="209"/>
      <c r="D798" s="607"/>
      <c r="E798" s="164"/>
      <c r="F798" s="187"/>
      <c r="G798" s="195"/>
    </row>
    <row r="799" spans="2:7">
      <c r="B799" s="206"/>
      <c r="C799" s="209"/>
      <c r="D799" s="607"/>
      <c r="E799" s="164"/>
      <c r="F799" s="187"/>
      <c r="G799" s="195"/>
    </row>
    <row r="800" spans="2:7">
      <c r="B800" s="206"/>
      <c r="C800" s="209"/>
      <c r="D800" s="607"/>
      <c r="E800" s="164"/>
      <c r="F800" s="187"/>
      <c r="G800" s="187"/>
    </row>
    <row r="801" spans="2:7">
      <c r="B801" s="604"/>
      <c r="C801" s="182"/>
      <c r="D801" s="610"/>
      <c r="E801" s="178"/>
      <c r="F801" s="187"/>
      <c r="G801" s="195"/>
    </row>
    <row r="802" spans="2:7">
      <c r="B802" s="604"/>
      <c r="C802" s="209"/>
      <c r="D802" s="607"/>
      <c r="E802" s="164"/>
      <c r="F802" s="187"/>
      <c r="G802" s="187"/>
    </row>
    <row r="803" spans="2:7">
      <c r="B803" s="604"/>
      <c r="C803" s="182"/>
      <c r="D803" s="610"/>
      <c r="E803" s="178"/>
      <c r="F803" s="187"/>
      <c r="G803" s="195"/>
    </row>
    <row r="804" spans="2:7">
      <c r="B804" s="206"/>
      <c r="C804" s="209"/>
      <c r="D804" s="607"/>
      <c r="E804" s="164"/>
      <c r="F804" s="187"/>
      <c r="G804" s="195"/>
    </row>
    <row r="805" spans="2:7">
      <c r="B805" s="206"/>
      <c r="C805" s="209"/>
      <c r="D805" s="607"/>
      <c r="E805" s="164"/>
      <c r="F805" s="187"/>
      <c r="G805" s="195"/>
    </row>
    <row r="806" spans="2:7">
      <c r="B806" s="206"/>
      <c r="C806" s="165"/>
      <c r="D806" s="607"/>
      <c r="E806" s="164"/>
      <c r="F806" s="193"/>
      <c r="G806" s="193"/>
    </row>
    <row r="807" spans="2:7">
      <c r="B807" s="206"/>
      <c r="C807" s="209"/>
      <c r="D807" s="607"/>
      <c r="E807" s="164"/>
      <c r="F807" s="193"/>
      <c r="G807" s="193"/>
    </row>
    <row r="808" spans="2:7">
      <c r="B808" s="206"/>
      <c r="C808" s="165"/>
      <c r="D808" s="607"/>
      <c r="E808" s="164"/>
      <c r="F808" s="193"/>
      <c r="G808" s="195"/>
    </row>
    <row r="809" spans="2:7">
      <c r="B809" s="206"/>
      <c r="C809" s="165"/>
      <c r="D809" s="607"/>
      <c r="E809" s="164"/>
      <c r="F809" s="193"/>
      <c r="G809" s="195"/>
    </row>
    <row r="810" spans="2:7">
      <c r="B810" s="206"/>
      <c r="C810" s="165"/>
      <c r="D810" s="607"/>
      <c r="E810" s="164"/>
      <c r="F810" s="193"/>
      <c r="G810" s="195"/>
    </row>
    <row r="811" spans="2:7">
      <c r="B811" s="206"/>
      <c r="C811" s="165"/>
      <c r="D811" s="607"/>
      <c r="E811" s="164"/>
      <c r="F811" s="193"/>
      <c r="G811" s="195"/>
    </row>
    <row r="812" spans="2:7">
      <c r="B812" s="206"/>
      <c r="C812" s="165"/>
      <c r="D812" s="607"/>
      <c r="E812" s="164"/>
      <c r="F812" s="193"/>
      <c r="G812" s="195"/>
    </row>
    <row r="813" spans="2:7">
      <c r="B813" s="206"/>
      <c r="C813" s="165"/>
      <c r="D813" s="607"/>
      <c r="E813" s="164"/>
      <c r="F813" s="193"/>
      <c r="G813" s="195"/>
    </row>
    <row r="814" spans="2:7">
      <c r="B814" s="206"/>
      <c r="C814" s="165"/>
      <c r="D814" s="607"/>
      <c r="E814" s="164"/>
      <c r="F814" s="193"/>
      <c r="G814" s="195"/>
    </row>
    <row r="815" spans="2:7">
      <c r="B815" s="206"/>
      <c r="C815" s="165"/>
      <c r="D815" s="607"/>
      <c r="E815" s="164"/>
      <c r="F815" s="193"/>
      <c r="G815" s="195"/>
    </row>
    <row r="816" spans="2:7">
      <c r="B816" s="206"/>
      <c r="C816" s="165"/>
      <c r="D816" s="607"/>
      <c r="E816" s="164"/>
      <c r="F816" s="193"/>
      <c r="G816" s="195"/>
    </row>
    <row r="817" spans="2:7">
      <c r="B817" s="206"/>
      <c r="C817" s="165"/>
      <c r="D817" s="607"/>
      <c r="E817" s="164"/>
      <c r="F817" s="193"/>
      <c r="G817" s="195"/>
    </row>
    <row r="818" spans="2:7">
      <c r="B818" s="206"/>
      <c r="C818" s="165"/>
      <c r="D818" s="601"/>
      <c r="E818" s="601"/>
      <c r="F818" s="601"/>
      <c r="G818" s="601"/>
    </row>
    <row r="819" spans="2:7">
      <c r="B819" s="206"/>
      <c r="C819" s="165"/>
      <c r="D819" s="607"/>
      <c r="E819" s="164"/>
      <c r="F819" s="193"/>
      <c r="G819" s="195"/>
    </row>
    <row r="820" spans="2:7">
      <c r="B820" s="206"/>
      <c r="C820" s="165"/>
      <c r="D820" s="607"/>
      <c r="E820" s="164"/>
      <c r="F820" s="193"/>
      <c r="G820" s="195"/>
    </row>
    <row r="821" spans="2:7">
      <c r="B821" s="206"/>
      <c r="C821" s="165"/>
      <c r="D821" s="607"/>
      <c r="E821" s="164"/>
      <c r="F821" s="193"/>
      <c r="G821" s="195"/>
    </row>
    <row r="822" spans="2:7">
      <c r="B822" s="206"/>
      <c r="C822" s="165"/>
      <c r="D822" s="607"/>
      <c r="E822" s="164"/>
      <c r="F822" s="193"/>
      <c r="G822" s="195"/>
    </row>
    <row r="823" spans="2:7">
      <c r="B823" s="206"/>
      <c r="C823" s="165"/>
      <c r="D823" s="607"/>
      <c r="E823" s="164"/>
      <c r="F823" s="193"/>
      <c r="G823" s="195"/>
    </row>
    <row r="824" spans="2:7">
      <c r="B824" s="206"/>
      <c r="C824" s="165"/>
      <c r="D824" s="607"/>
      <c r="E824" s="164"/>
      <c r="F824" s="193"/>
      <c r="G824" s="195"/>
    </row>
    <row r="825" spans="2:7">
      <c r="B825" s="206"/>
      <c r="C825" s="165"/>
      <c r="D825" s="607"/>
      <c r="E825" s="164"/>
      <c r="F825" s="193"/>
      <c r="G825" s="195"/>
    </row>
    <row r="826" spans="2:7">
      <c r="B826" s="206"/>
      <c r="C826" s="165"/>
      <c r="D826" s="607"/>
      <c r="E826" s="164"/>
      <c r="F826" s="193"/>
      <c r="G826" s="195"/>
    </row>
    <row r="827" spans="2:7">
      <c r="B827" s="206"/>
      <c r="C827" s="165"/>
      <c r="D827" s="601"/>
      <c r="E827" s="601"/>
      <c r="F827" s="601"/>
      <c r="G827" s="601"/>
    </row>
    <row r="828" spans="2:7">
      <c r="B828" s="206"/>
      <c r="C828" s="165"/>
      <c r="D828" s="607"/>
      <c r="E828" s="164"/>
      <c r="F828" s="193"/>
      <c r="G828" s="195"/>
    </row>
    <row r="829" spans="2:7">
      <c r="B829" s="206"/>
      <c r="C829" s="165"/>
      <c r="D829" s="607"/>
      <c r="E829" s="164"/>
      <c r="F829" s="193"/>
      <c r="G829" s="195"/>
    </row>
    <row r="830" spans="2:7">
      <c r="B830" s="206"/>
      <c r="C830" s="165"/>
      <c r="D830" s="607"/>
      <c r="E830" s="164"/>
      <c r="F830" s="193"/>
      <c r="G830" s="195"/>
    </row>
    <row r="831" spans="2:7">
      <c r="B831" s="206"/>
      <c r="C831" s="165"/>
      <c r="D831" s="607"/>
      <c r="E831" s="164"/>
      <c r="F831" s="193"/>
      <c r="G831" s="195"/>
    </row>
    <row r="832" spans="2:7">
      <c r="B832" s="604"/>
      <c r="C832" s="165"/>
      <c r="D832" s="607"/>
      <c r="E832" s="164"/>
      <c r="F832" s="193"/>
      <c r="G832" s="195"/>
    </row>
    <row r="833" spans="2:7">
      <c r="B833" s="206"/>
      <c r="C833" s="165"/>
      <c r="D833" s="607"/>
      <c r="E833" s="164"/>
      <c r="F833" s="193"/>
      <c r="G833" s="195"/>
    </row>
    <row r="834" spans="2:7">
      <c r="B834" s="206"/>
      <c r="C834" s="165"/>
      <c r="D834" s="607"/>
      <c r="E834" s="164"/>
      <c r="F834" s="193"/>
      <c r="G834" s="193"/>
    </row>
    <row r="835" spans="2:7">
      <c r="B835" s="206"/>
      <c r="C835" s="209"/>
      <c r="D835" s="607"/>
      <c r="E835" s="164"/>
      <c r="F835" s="193"/>
      <c r="G835" s="193"/>
    </row>
    <row r="836" spans="2:7">
      <c r="B836" s="206"/>
      <c r="C836" s="165"/>
      <c r="D836" s="607"/>
      <c r="E836" s="164"/>
      <c r="F836" s="193"/>
      <c r="G836" s="195"/>
    </row>
    <row r="837" spans="2:7">
      <c r="B837" s="206"/>
      <c r="C837" s="165"/>
      <c r="D837" s="607"/>
      <c r="E837" s="164"/>
      <c r="F837" s="193"/>
      <c r="G837" s="195"/>
    </row>
    <row r="838" spans="2:7">
      <c r="B838" s="206"/>
      <c r="C838" s="165"/>
      <c r="D838" s="607"/>
      <c r="E838" s="164"/>
      <c r="F838" s="193"/>
      <c r="G838" s="193"/>
    </row>
    <row r="839" spans="2:7">
      <c r="B839" s="206"/>
      <c r="C839" s="165"/>
      <c r="D839" s="607"/>
      <c r="E839" s="164"/>
      <c r="F839" s="187"/>
      <c r="G839" s="195"/>
    </row>
    <row r="840" spans="2:7">
      <c r="B840" s="206"/>
      <c r="C840" s="165"/>
      <c r="D840" s="607"/>
      <c r="E840" s="164"/>
      <c r="F840" s="187"/>
      <c r="G840" s="187"/>
    </row>
    <row r="841" spans="2:7">
      <c r="B841" s="206"/>
      <c r="C841" s="209"/>
      <c r="D841" s="607"/>
      <c r="E841" s="164"/>
      <c r="F841" s="187"/>
      <c r="G841" s="187"/>
    </row>
    <row r="842" spans="2:7">
      <c r="B842" s="206"/>
      <c r="C842" s="209"/>
      <c r="D842" s="607"/>
      <c r="E842" s="164"/>
      <c r="F842" s="187"/>
      <c r="G842" s="195"/>
    </row>
    <row r="843" spans="2:7">
      <c r="B843" s="604"/>
      <c r="C843" s="209"/>
      <c r="D843" s="607"/>
      <c r="E843" s="164"/>
      <c r="F843" s="187"/>
      <c r="G843" s="195"/>
    </row>
    <row r="844" spans="2:7">
      <c r="B844" s="604"/>
      <c r="C844" s="209"/>
      <c r="D844" s="607"/>
      <c r="E844" s="164"/>
      <c r="F844" s="187"/>
      <c r="G844" s="187"/>
    </row>
    <row r="845" spans="2:7">
      <c r="B845" s="206"/>
      <c r="C845" s="209"/>
      <c r="D845" s="607"/>
      <c r="E845" s="164"/>
      <c r="F845" s="608"/>
      <c r="G845" s="195"/>
    </row>
    <row r="846" spans="2:7">
      <c r="B846" s="206"/>
      <c r="C846" s="209"/>
      <c r="D846" s="607"/>
      <c r="E846" s="164"/>
      <c r="F846" s="608"/>
      <c r="G846" s="195"/>
    </row>
    <row r="847" spans="2:7">
      <c r="B847" s="206"/>
      <c r="C847" s="209"/>
      <c r="D847" s="607"/>
      <c r="E847" s="164"/>
      <c r="F847" s="608"/>
      <c r="G847" s="195"/>
    </row>
    <row r="848" spans="2:7">
      <c r="B848" s="206"/>
      <c r="C848" s="209"/>
      <c r="D848" s="607"/>
      <c r="E848" s="164"/>
      <c r="F848" s="608"/>
      <c r="G848" s="195"/>
    </row>
    <row r="849" spans="1:7">
      <c r="B849" s="206"/>
      <c r="C849" s="209"/>
      <c r="D849" s="607"/>
      <c r="E849" s="164"/>
      <c r="F849" s="608"/>
      <c r="G849" s="195"/>
    </row>
    <row r="850" spans="1:7">
      <c r="B850" s="206"/>
      <c r="C850" s="135"/>
      <c r="D850" s="607"/>
      <c r="E850" s="164"/>
      <c r="F850" s="608"/>
      <c r="G850" s="195"/>
    </row>
    <row r="851" spans="1:7">
      <c r="B851" s="206"/>
      <c r="C851" s="135"/>
      <c r="D851" s="607"/>
      <c r="E851" s="164"/>
      <c r="F851" s="608"/>
      <c r="G851" s="195"/>
    </row>
    <row r="852" spans="1:7">
      <c r="B852" s="206"/>
      <c r="C852" s="166"/>
      <c r="D852" s="167"/>
      <c r="E852" s="168"/>
      <c r="F852" s="192"/>
      <c r="G852" s="186"/>
    </row>
    <row r="853" spans="1:7">
      <c r="B853" s="206"/>
      <c r="C853" s="166"/>
      <c r="D853" s="167"/>
      <c r="E853" s="168"/>
      <c r="F853" s="192"/>
      <c r="G853" s="186"/>
    </row>
    <row r="854" spans="1:7">
      <c r="B854" s="169"/>
      <c r="C854" s="166"/>
      <c r="D854" s="167"/>
      <c r="E854" s="168"/>
      <c r="F854" s="192"/>
      <c r="G854" s="186"/>
    </row>
    <row r="855" spans="1:7">
      <c r="B855" s="169"/>
      <c r="C855" s="166"/>
      <c r="D855" s="167"/>
      <c r="E855" s="168"/>
      <c r="F855" s="192"/>
      <c r="G855" s="186"/>
    </row>
    <row r="856" spans="1:7">
      <c r="B856" s="206"/>
      <c r="C856" s="209"/>
      <c r="D856" s="607"/>
      <c r="E856" s="164"/>
      <c r="F856" s="187"/>
      <c r="G856" s="187"/>
    </row>
    <row r="857" spans="1:7">
      <c r="B857" s="172"/>
      <c r="C857" s="210"/>
      <c r="D857" s="609"/>
      <c r="E857" s="163"/>
      <c r="F857" s="187"/>
      <c r="G857" s="183"/>
    </row>
    <row r="858" spans="1:7">
      <c r="A858" s="150"/>
      <c r="B858" s="151"/>
      <c r="C858" s="152"/>
      <c r="D858" s="153"/>
      <c r="E858" s="154"/>
      <c r="F858" s="190"/>
      <c r="G858" s="190"/>
    </row>
  </sheetData>
  <sheetProtection password="E8D1" sheet="1" objects="1" scenarios="1" insertColumns="0" insertRows="0"/>
  <protectedRanges>
    <protectedRange sqref="F177:G177 G70 G72 F175:G175 F58:G62 F179:G180 F503:G504 F859:G65549 F231:G232 F276:G276 F63 F73:G127 F138:G139 F136:G136 F168:G168 F156:G166 F171:G171 F173:G173" name="Obseg5_11"/>
    <protectedRange sqref="F117:G117" name="Range1"/>
    <protectedRange sqref="F118:G118" name="Range1_2"/>
    <protectedRange sqref="G63:G69 G71" name="Obseg5_4_1_3"/>
    <protectedRange sqref="F229:G230" name="Obseg5_8_1"/>
    <protectedRange sqref="F245:F249 F274:G275 F233:G244" name="Obseg5_2_3"/>
    <protectedRange sqref="G245:G247 G249" name="Obseg5_4_1_3_2"/>
    <protectedRange sqref="F261:G261 F198:F200 F250:F260 F137 F129 F131:F135 F142:F144 F140 F167 F170 F172 F174 F176 F178 F181:F191 F193:F196 F202:F206 F262:F272 F208:F228" name="Obseg5_3_1"/>
    <protectedRange sqref="G260 G137 G129 G131:G135 G142:G144 G140 G167 G170 G172 G174 G176 G178 G181:G191 G193:G196 G202:G206 G198:G200 G248 G250:G258 G262:G272 G208:G228" name="Obseg5_4_2"/>
    <protectedRange sqref="F277:G277 F502:G502 F278:F280" name="Obseg5_6_2"/>
    <protectedRange sqref="G278:G280" name="Obseg5_4_1_5"/>
    <protectedRange sqref="F283:F285" name="Obseg5_1_3"/>
    <protectedRange sqref="G285" name="Obseg5_4_2_2"/>
    <protectedRange sqref="F449:G450 F332:G333 F447:F448 F334:F335 F425 F445:G446 F443:F444 F441:G442 F439:F440 F437:G438 F435:F436 F434:G434 F432:F433 F430:G431 F336:G336 F428:F429 F483:F485 F482:G482 F493:F494 F463:F464 F461:G462 F459:F460 F457:G458 F455:F456 F453:G454 F451:F452 F486:G486 F487:F488 F498:G498 F777 F465:G466 F651:F657 F660:F665 F667:F669 F749:F750 F480 F492:G492 F317:F327 F337:F341 F342:G342 F345:G345 F343:F344 F346:F350 F352:F356 F389:F423 F306:F307 F386 F328:G328 F329:F330 F360:F361 F363:F364 F366:F367 F309:F313 F426:G427 F479:G479 F477:F478 F475:G476 F473:F474 F472:G472 F470:F471 F469:G469 F467:F468 F499:F501 F713:G713 F545:G546 F708:G708 F683:F688 F742:F743 F677:F681 F696:F698 F737:G737 F671:F675 F700:F702 F753 F570:G570 F540:F541 F537:F538 F582:F585 F588 F591:F603 F690:F694 F704:F707 F710:F712 F715:F718 F720:F724 F726:F736 F739 F740:G740 F757 F512:F522 F524:F525 F528:F529 F534:F535 F543 F745:F746 F554:G554 F548:F550 F552:F553 F556:F558 F564:F566 F560:F562 F568:F569 F572:F573 F576:F578 F609:F611 F614:F620 F622:F630 F633:F637 F639:F641 F643:F649" name="Obseg5_1_3_3"/>
    <protectedRange sqref="G373:G374 G439:G440 G435:G436 G432:G433 G428:G429 G384:G425 G380:G381 G377:G378 G473:G474 G470:G471 G467:G468 G463:G464 G459:G460 G455:G456 G451:G452 G447:G448 G443:G444 G487:G488 G777 G477:G478 G690:G694 G683:G688 G696:G698 G700:G702 G704:G707 G742:G743 G749:G750 G480 G483:G485 G317:G327 G334:G335 G337:G341 G343:G344 G346:G350 G352:G356 G306:G307 G329:G330 G360:G361 G363:G364 G366:G367 G309:G313 G493:G494 G499:G501 G710:G712 G715:G718 G720:G724 G726:G736 G739 G540:G541 G582:G585 G588 G591:G603 G753 G757 G512:G522 G524:G525 G528:G529 G534:G535 G537:G538 G543 G745:G746 G548:G550 G552:G553 G556:G558 G564:G566 G560:G562 G568:G569 G572:G573 G576:G578 G609:G611 G614:G620 G622:G630 G633:G637 G639:G641 G643:G649 G651:G657 G660:G665 G667:G669 G671:G675 G677:G681" name="Obseg5_4_2_4"/>
    <protectedRange sqref="F762:G762 F858:G858" name="Obseg5"/>
    <protectedRange sqref="F858:G858" name="Range1_3"/>
    <protectedRange sqref="F760:G761 F505:G505 F506:F508 F758:F759" name="Obseg5_6"/>
    <protectedRange sqref="G506:G508 G758:G759" name="Obseg5_4_1_5_1"/>
    <protectedRange sqref="F763:G763 F856:G857" name="Obseg5_10"/>
    <protectedRange sqref="F764:F772" name="Obseg5_2_6_1"/>
    <protectedRange sqref="G764:G772" name="Obseg5_4_4_6_1"/>
    <protectedRange sqref="F774:G774 F773 F800:G800 F802:G802 F801 F806:G807 F834:G835 F838:G838 F775:F776 F778:F780 F782 F803:F805 F836:F837 F786 F790 F794 F808:F817 F819:F826 F828:F833 F798" name="Obseg5_3_1_2"/>
    <protectedRange sqref="G773 G801 G828:G833 G775:G776 G842:G843 G778:G780 G803:G805 G836:G837 G786:G787 G782:G783 G790:G791 G794:G795 G808:G817 G819:G826 G839 G797:G799 G845:G855" name="Obseg5_4_6_1"/>
    <protectedRange sqref="F844:G844 F845:F855 F842:F843 F840:G841 F839" name="Obseg5_5_1_2"/>
    <protectedRange sqref="F2:G57" name="Obseg5_11_1"/>
  </protectedRanges>
  <pageMargins left="0.70866141732283472" right="0.39370078740157483" top="0.97499999999999998" bottom="0.74803149606299213" header="0.31496062992125984" footer="0.31496062992125984"/>
  <pageSetup paperSize="9" scale="90" orientation="portrait"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&amp;L&amp;8&amp;K04-024&amp;A&amp;R&amp;"Arial Narrow,Navadno"&amp;8&amp;K04-022&amp;P/&amp;N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I69"/>
  <sheetViews>
    <sheetView showZeros="0" view="pageBreakPreview" zoomScale="120" zoomScaleNormal="100" zoomScaleSheetLayoutView="120" zoomScalePageLayoutView="85" workbookViewId="0">
      <selection activeCell="F33" sqref="F33"/>
    </sheetView>
  </sheetViews>
  <sheetFormatPr defaultRowHeight="12.75"/>
  <cols>
    <col min="1" max="1" width="5.7109375" style="50" customWidth="1"/>
    <col min="2" max="2" width="5.7109375" style="49" customWidth="1"/>
    <col min="3" max="3" width="43.42578125" style="599" customWidth="1"/>
    <col min="4" max="4" width="6.7109375" style="537" customWidth="1"/>
    <col min="5" max="5" width="9.7109375" style="51" customWidth="1"/>
    <col min="6" max="6" width="12.7109375" style="1002" customWidth="1"/>
    <col min="7" max="7" width="14.140625" style="982" customWidth="1"/>
    <col min="8" max="248" width="9.140625" style="52"/>
    <col min="249" max="250" width="5.7109375" style="52" customWidth="1"/>
    <col min="251" max="251" width="47" style="52" customWidth="1"/>
    <col min="252" max="252" width="6.7109375" style="52" customWidth="1"/>
    <col min="253" max="253" width="9.7109375" style="52" customWidth="1"/>
    <col min="254" max="254" width="12.7109375" style="52" customWidth="1"/>
    <col min="255" max="255" width="14.140625" style="52" customWidth="1"/>
    <col min="256" max="504" width="9.140625" style="52"/>
    <col min="505" max="506" width="5.7109375" style="52" customWidth="1"/>
    <col min="507" max="507" width="47" style="52" customWidth="1"/>
    <col min="508" max="508" width="6.7109375" style="52" customWidth="1"/>
    <col min="509" max="509" width="9.7109375" style="52" customWidth="1"/>
    <col min="510" max="510" width="12.7109375" style="52" customWidth="1"/>
    <col min="511" max="511" width="14.140625" style="52" customWidth="1"/>
    <col min="512" max="760" width="9.140625" style="52"/>
    <col min="761" max="762" width="5.7109375" style="52" customWidth="1"/>
    <col min="763" max="763" width="47" style="52" customWidth="1"/>
    <col min="764" max="764" width="6.7109375" style="52" customWidth="1"/>
    <col min="765" max="765" width="9.7109375" style="52" customWidth="1"/>
    <col min="766" max="766" width="12.7109375" style="52" customWidth="1"/>
    <col min="767" max="767" width="14.140625" style="52" customWidth="1"/>
    <col min="768" max="1016" width="9.140625" style="52"/>
    <col min="1017" max="1018" width="5.7109375" style="52" customWidth="1"/>
    <col min="1019" max="1019" width="47" style="52" customWidth="1"/>
    <col min="1020" max="1020" width="6.7109375" style="52" customWidth="1"/>
    <col min="1021" max="1021" width="9.7109375" style="52" customWidth="1"/>
    <col min="1022" max="1022" width="12.7109375" style="52" customWidth="1"/>
    <col min="1023" max="1023" width="14.140625" style="52" customWidth="1"/>
    <col min="1024" max="1272" width="9.140625" style="52"/>
    <col min="1273" max="1274" width="5.7109375" style="52" customWidth="1"/>
    <col min="1275" max="1275" width="47" style="52" customWidth="1"/>
    <col min="1276" max="1276" width="6.7109375" style="52" customWidth="1"/>
    <col min="1277" max="1277" width="9.7109375" style="52" customWidth="1"/>
    <col min="1278" max="1278" width="12.7109375" style="52" customWidth="1"/>
    <col min="1279" max="1279" width="14.140625" style="52" customWidth="1"/>
    <col min="1280" max="1528" width="9.140625" style="52"/>
    <col min="1529" max="1530" width="5.7109375" style="52" customWidth="1"/>
    <col min="1531" max="1531" width="47" style="52" customWidth="1"/>
    <col min="1532" max="1532" width="6.7109375" style="52" customWidth="1"/>
    <col min="1533" max="1533" width="9.7109375" style="52" customWidth="1"/>
    <col min="1534" max="1534" width="12.7109375" style="52" customWidth="1"/>
    <col min="1535" max="1535" width="14.140625" style="52" customWidth="1"/>
    <col min="1536" max="1784" width="9.140625" style="52"/>
    <col min="1785" max="1786" width="5.7109375" style="52" customWidth="1"/>
    <col min="1787" max="1787" width="47" style="52" customWidth="1"/>
    <col min="1788" max="1788" width="6.7109375" style="52" customWidth="1"/>
    <col min="1789" max="1789" width="9.7109375" style="52" customWidth="1"/>
    <col min="1790" max="1790" width="12.7109375" style="52" customWidth="1"/>
    <col min="1791" max="1791" width="14.140625" style="52" customWidth="1"/>
    <col min="1792" max="2040" width="9.140625" style="52"/>
    <col min="2041" max="2042" width="5.7109375" style="52" customWidth="1"/>
    <col min="2043" max="2043" width="47" style="52" customWidth="1"/>
    <col min="2044" max="2044" width="6.7109375" style="52" customWidth="1"/>
    <col min="2045" max="2045" width="9.7109375" style="52" customWidth="1"/>
    <col min="2046" max="2046" width="12.7109375" style="52" customWidth="1"/>
    <col min="2047" max="2047" width="14.140625" style="52" customWidth="1"/>
    <col min="2048" max="2296" width="9.140625" style="52"/>
    <col min="2297" max="2298" width="5.7109375" style="52" customWidth="1"/>
    <col min="2299" max="2299" width="47" style="52" customWidth="1"/>
    <col min="2300" max="2300" width="6.7109375" style="52" customWidth="1"/>
    <col min="2301" max="2301" width="9.7109375" style="52" customWidth="1"/>
    <col min="2302" max="2302" width="12.7109375" style="52" customWidth="1"/>
    <col min="2303" max="2303" width="14.140625" style="52" customWidth="1"/>
    <col min="2304" max="2552" width="9.140625" style="52"/>
    <col min="2553" max="2554" width="5.7109375" style="52" customWidth="1"/>
    <col min="2555" max="2555" width="47" style="52" customWidth="1"/>
    <col min="2556" max="2556" width="6.7109375" style="52" customWidth="1"/>
    <col min="2557" max="2557" width="9.7109375" style="52" customWidth="1"/>
    <col min="2558" max="2558" width="12.7109375" style="52" customWidth="1"/>
    <col min="2559" max="2559" width="14.140625" style="52" customWidth="1"/>
    <col min="2560" max="2808" width="9.140625" style="52"/>
    <col min="2809" max="2810" width="5.7109375" style="52" customWidth="1"/>
    <col min="2811" max="2811" width="47" style="52" customWidth="1"/>
    <col min="2812" max="2812" width="6.7109375" style="52" customWidth="1"/>
    <col min="2813" max="2813" width="9.7109375" style="52" customWidth="1"/>
    <col min="2814" max="2814" width="12.7109375" style="52" customWidth="1"/>
    <col min="2815" max="2815" width="14.140625" style="52" customWidth="1"/>
    <col min="2816" max="3064" width="9.140625" style="52"/>
    <col min="3065" max="3066" width="5.7109375" style="52" customWidth="1"/>
    <col min="3067" max="3067" width="47" style="52" customWidth="1"/>
    <col min="3068" max="3068" width="6.7109375" style="52" customWidth="1"/>
    <col min="3069" max="3069" width="9.7109375" style="52" customWidth="1"/>
    <col min="3070" max="3070" width="12.7109375" style="52" customWidth="1"/>
    <col min="3071" max="3071" width="14.140625" style="52" customWidth="1"/>
    <col min="3072" max="3320" width="9.140625" style="52"/>
    <col min="3321" max="3322" width="5.7109375" style="52" customWidth="1"/>
    <col min="3323" max="3323" width="47" style="52" customWidth="1"/>
    <col min="3324" max="3324" width="6.7109375" style="52" customWidth="1"/>
    <col min="3325" max="3325" width="9.7109375" style="52" customWidth="1"/>
    <col min="3326" max="3326" width="12.7109375" style="52" customWidth="1"/>
    <col min="3327" max="3327" width="14.140625" style="52" customWidth="1"/>
    <col min="3328" max="3576" width="9.140625" style="52"/>
    <col min="3577" max="3578" width="5.7109375" style="52" customWidth="1"/>
    <col min="3579" max="3579" width="47" style="52" customWidth="1"/>
    <col min="3580" max="3580" width="6.7109375" style="52" customWidth="1"/>
    <col min="3581" max="3581" width="9.7109375" style="52" customWidth="1"/>
    <col min="3582" max="3582" width="12.7109375" style="52" customWidth="1"/>
    <col min="3583" max="3583" width="14.140625" style="52" customWidth="1"/>
    <col min="3584" max="3832" width="9.140625" style="52"/>
    <col min="3833" max="3834" width="5.7109375" style="52" customWidth="1"/>
    <col min="3835" max="3835" width="47" style="52" customWidth="1"/>
    <col min="3836" max="3836" width="6.7109375" style="52" customWidth="1"/>
    <col min="3837" max="3837" width="9.7109375" style="52" customWidth="1"/>
    <col min="3838" max="3838" width="12.7109375" style="52" customWidth="1"/>
    <col min="3839" max="3839" width="14.140625" style="52" customWidth="1"/>
    <col min="3840" max="4088" width="9.140625" style="52"/>
    <col min="4089" max="4090" width="5.7109375" style="52" customWidth="1"/>
    <col min="4091" max="4091" width="47" style="52" customWidth="1"/>
    <col min="4092" max="4092" width="6.7109375" style="52" customWidth="1"/>
    <col min="4093" max="4093" width="9.7109375" style="52" customWidth="1"/>
    <col min="4094" max="4094" width="12.7109375" style="52" customWidth="1"/>
    <col min="4095" max="4095" width="14.140625" style="52" customWidth="1"/>
    <col min="4096" max="4344" width="9.140625" style="52"/>
    <col min="4345" max="4346" width="5.7109375" style="52" customWidth="1"/>
    <col min="4347" max="4347" width="47" style="52" customWidth="1"/>
    <col min="4348" max="4348" width="6.7109375" style="52" customWidth="1"/>
    <col min="4349" max="4349" width="9.7109375" style="52" customWidth="1"/>
    <col min="4350" max="4350" width="12.7109375" style="52" customWidth="1"/>
    <col min="4351" max="4351" width="14.140625" style="52" customWidth="1"/>
    <col min="4352" max="4600" width="9.140625" style="52"/>
    <col min="4601" max="4602" width="5.7109375" style="52" customWidth="1"/>
    <col min="4603" max="4603" width="47" style="52" customWidth="1"/>
    <col min="4604" max="4604" width="6.7109375" style="52" customWidth="1"/>
    <col min="4605" max="4605" width="9.7109375" style="52" customWidth="1"/>
    <col min="4606" max="4606" width="12.7109375" style="52" customWidth="1"/>
    <col min="4607" max="4607" width="14.140625" style="52" customWidth="1"/>
    <col min="4608" max="4856" width="9.140625" style="52"/>
    <col min="4857" max="4858" width="5.7109375" style="52" customWidth="1"/>
    <col min="4859" max="4859" width="47" style="52" customWidth="1"/>
    <col min="4860" max="4860" width="6.7109375" style="52" customWidth="1"/>
    <col min="4861" max="4861" width="9.7109375" style="52" customWidth="1"/>
    <col min="4862" max="4862" width="12.7109375" style="52" customWidth="1"/>
    <col min="4863" max="4863" width="14.140625" style="52" customWidth="1"/>
    <col min="4864" max="5112" width="9.140625" style="52"/>
    <col min="5113" max="5114" width="5.7109375" style="52" customWidth="1"/>
    <col min="5115" max="5115" width="47" style="52" customWidth="1"/>
    <col min="5116" max="5116" width="6.7109375" style="52" customWidth="1"/>
    <col min="5117" max="5117" width="9.7109375" style="52" customWidth="1"/>
    <col min="5118" max="5118" width="12.7109375" style="52" customWidth="1"/>
    <col min="5119" max="5119" width="14.140625" style="52" customWidth="1"/>
    <col min="5120" max="5368" width="9.140625" style="52"/>
    <col min="5369" max="5370" width="5.7109375" style="52" customWidth="1"/>
    <col min="5371" max="5371" width="47" style="52" customWidth="1"/>
    <col min="5372" max="5372" width="6.7109375" style="52" customWidth="1"/>
    <col min="5373" max="5373" width="9.7109375" style="52" customWidth="1"/>
    <col min="5374" max="5374" width="12.7109375" style="52" customWidth="1"/>
    <col min="5375" max="5375" width="14.140625" style="52" customWidth="1"/>
    <col min="5376" max="5624" width="9.140625" style="52"/>
    <col min="5625" max="5626" width="5.7109375" style="52" customWidth="1"/>
    <col min="5627" max="5627" width="47" style="52" customWidth="1"/>
    <col min="5628" max="5628" width="6.7109375" style="52" customWidth="1"/>
    <col min="5629" max="5629" width="9.7109375" style="52" customWidth="1"/>
    <col min="5630" max="5630" width="12.7109375" style="52" customWidth="1"/>
    <col min="5631" max="5631" width="14.140625" style="52" customWidth="1"/>
    <col min="5632" max="5880" width="9.140625" style="52"/>
    <col min="5881" max="5882" width="5.7109375" style="52" customWidth="1"/>
    <col min="5883" max="5883" width="47" style="52" customWidth="1"/>
    <col min="5884" max="5884" width="6.7109375" style="52" customWidth="1"/>
    <col min="5885" max="5885" width="9.7109375" style="52" customWidth="1"/>
    <col min="5886" max="5886" width="12.7109375" style="52" customWidth="1"/>
    <col min="5887" max="5887" width="14.140625" style="52" customWidth="1"/>
    <col min="5888" max="6136" width="9.140625" style="52"/>
    <col min="6137" max="6138" width="5.7109375" style="52" customWidth="1"/>
    <col min="6139" max="6139" width="47" style="52" customWidth="1"/>
    <col min="6140" max="6140" width="6.7109375" style="52" customWidth="1"/>
    <col min="6141" max="6141" width="9.7109375" style="52" customWidth="1"/>
    <col min="6142" max="6142" width="12.7109375" style="52" customWidth="1"/>
    <col min="6143" max="6143" width="14.140625" style="52" customWidth="1"/>
    <col min="6144" max="6392" width="9.140625" style="52"/>
    <col min="6393" max="6394" width="5.7109375" style="52" customWidth="1"/>
    <col min="6395" max="6395" width="47" style="52" customWidth="1"/>
    <col min="6396" max="6396" width="6.7109375" style="52" customWidth="1"/>
    <col min="6397" max="6397" width="9.7109375" style="52" customWidth="1"/>
    <col min="6398" max="6398" width="12.7109375" style="52" customWidth="1"/>
    <col min="6399" max="6399" width="14.140625" style="52" customWidth="1"/>
    <col min="6400" max="6648" width="9.140625" style="52"/>
    <col min="6649" max="6650" width="5.7109375" style="52" customWidth="1"/>
    <col min="6651" max="6651" width="47" style="52" customWidth="1"/>
    <col min="6652" max="6652" width="6.7109375" style="52" customWidth="1"/>
    <col min="6653" max="6653" width="9.7109375" style="52" customWidth="1"/>
    <col min="6654" max="6654" width="12.7109375" style="52" customWidth="1"/>
    <col min="6655" max="6655" width="14.140625" style="52" customWidth="1"/>
    <col min="6656" max="6904" width="9.140625" style="52"/>
    <col min="6905" max="6906" width="5.7109375" style="52" customWidth="1"/>
    <col min="6907" max="6907" width="47" style="52" customWidth="1"/>
    <col min="6908" max="6908" width="6.7109375" style="52" customWidth="1"/>
    <col min="6909" max="6909" width="9.7109375" style="52" customWidth="1"/>
    <col min="6910" max="6910" width="12.7109375" style="52" customWidth="1"/>
    <col min="6911" max="6911" width="14.140625" style="52" customWidth="1"/>
    <col min="6912" max="7160" width="9.140625" style="52"/>
    <col min="7161" max="7162" width="5.7109375" style="52" customWidth="1"/>
    <col min="7163" max="7163" width="47" style="52" customWidth="1"/>
    <col min="7164" max="7164" width="6.7109375" style="52" customWidth="1"/>
    <col min="7165" max="7165" width="9.7109375" style="52" customWidth="1"/>
    <col min="7166" max="7166" width="12.7109375" style="52" customWidth="1"/>
    <col min="7167" max="7167" width="14.140625" style="52" customWidth="1"/>
    <col min="7168" max="7416" width="9.140625" style="52"/>
    <col min="7417" max="7418" width="5.7109375" style="52" customWidth="1"/>
    <col min="7419" max="7419" width="47" style="52" customWidth="1"/>
    <col min="7420" max="7420" width="6.7109375" style="52" customWidth="1"/>
    <col min="7421" max="7421" width="9.7109375" style="52" customWidth="1"/>
    <col min="7422" max="7422" width="12.7109375" style="52" customWidth="1"/>
    <col min="7423" max="7423" width="14.140625" style="52" customWidth="1"/>
    <col min="7424" max="7672" width="9.140625" style="52"/>
    <col min="7673" max="7674" width="5.7109375" style="52" customWidth="1"/>
    <col min="7675" max="7675" width="47" style="52" customWidth="1"/>
    <col min="7676" max="7676" width="6.7109375" style="52" customWidth="1"/>
    <col min="7677" max="7677" width="9.7109375" style="52" customWidth="1"/>
    <col min="7678" max="7678" width="12.7109375" style="52" customWidth="1"/>
    <col min="7679" max="7679" width="14.140625" style="52" customWidth="1"/>
    <col min="7680" max="7928" width="9.140625" style="52"/>
    <col min="7929" max="7930" width="5.7109375" style="52" customWidth="1"/>
    <col min="7931" max="7931" width="47" style="52" customWidth="1"/>
    <col min="7932" max="7932" width="6.7109375" style="52" customWidth="1"/>
    <col min="7933" max="7933" width="9.7109375" style="52" customWidth="1"/>
    <col min="7934" max="7934" width="12.7109375" style="52" customWidth="1"/>
    <col min="7935" max="7935" width="14.140625" style="52" customWidth="1"/>
    <col min="7936" max="8184" width="9.140625" style="52"/>
    <col min="8185" max="8186" width="5.7109375" style="52" customWidth="1"/>
    <col min="8187" max="8187" width="47" style="52" customWidth="1"/>
    <col min="8188" max="8188" width="6.7109375" style="52" customWidth="1"/>
    <col min="8189" max="8189" width="9.7109375" style="52" customWidth="1"/>
    <col min="8190" max="8190" width="12.7109375" style="52" customWidth="1"/>
    <col min="8191" max="8191" width="14.140625" style="52" customWidth="1"/>
    <col min="8192" max="8440" width="9.140625" style="52"/>
    <col min="8441" max="8442" width="5.7109375" style="52" customWidth="1"/>
    <col min="8443" max="8443" width="47" style="52" customWidth="1"/>
    <col min="8444" max="8444" width="6.7109375" style="52" customWidth="1"/>
    <col min="8445" max="8445" width="9.7109375" style="52" customWidth="1"/>
    <col min="8446" max="8446" width="12.7109375" style="52" customWidth="1"/>
    <col min="8447" max="8447" width="14.140625" style="52" customWidth="1"/>
    <col min="8448" max="8696" width="9.140625" style="52"/>
    <col min="8697" max="8698" width="5.7109375" style="52" customWidth="1"/>
    <col min="8699" max="8699" width="47" style="52" customWidth="1"/>
    <col min="8700" max="8700" width="6.7109375" style="52" customWidth="1"/>
    <col min="8701" max="8701" width="9.7109375" style="52" customWidth="1"/>
    <col min="8702" max="8702" width="12.7109375" style="52" customWidth="1"/>
    <col min="8703" max="8703" width="14.140625" style="52" customWidth="1"/>
    <col min="8704" max="8952" width="9.140625" style="52"/>
    <col min="8953" max="8954" width="5.7109375" style="52" customWidth="1"/>
    <col min="8955" max="8955" width="47" style="52" customWidth="1"/>
    <col min="8956" max="8956" width="6.7109375" style="52" customWidth="1"/>
    <col min="8957" max="8957" width="9.7109375" style="52" customWidth="1"/>
    <col min="8958" max="8958" width="12.7109375" style="52" customWidth="1"/>
    <col min="8959" max="8959" width="14.140625" style="52" customWidth="1"/>
    <col min="8960" max="9208" width="9.140625" style="52"/>
    <col min="9209" max="9210" width="5.7109375" style="52" customWidth="1"/>
    <col min="9211" max="9211" width="47" style="52" customWidth="1"/>
    <col min="9212" max="9212" width="6.7109375" style="52" customWidth="1"/>
    <col min="9213" max="9213" width="9.7109375" style="52" customWidth="1"/>
    <col min="9214" max="9214" width="12.7109375" style="52" customWidth="1"/>
    <col min="9215" max="9215" width="14.140625" style="52" customWidth="1"/>
    <col min="9216" max="9464" width="9.140625" style="52"/>
    <col min="9465" max="9466" width="5.7109375" style="52" customWidth="1"/>
    <col min="9467" max="9467" width="47" style="52" customWidth="1"/>
    <col min="9468" max="9468" width="6.7109375" style="52" customWidth="1"/>
    <col min="9469" max="9469" width="9.7109375" style="52" customWidth="1"/>
    <col min="9470" max="9470" width="12.7109375" style="52" customWidth="1"/>
    <col min="9471" max="9471" width="14.140625" style="52" customWidth="1"/>
    <col min="9472" max="9720" width="9.140625" style="52"/>
    <col min="9721" max="9722" width="5.7109375" style="52" customWidth="1"/>
    <col min="9723" max="9723" width="47" style="52" customWidth="1"/>
    <col min="9724" max="9724" width="6.7109375" style="52" customWidth="1"/>
    <col min="9725" max="9725" width="9.7109375" style="52" customWidth="1"/>
    <col min="9726" max="9726" width="12.7109375" style="52" customWidth="1"/>
    <col min="9727" max="9727" width="14.140625" style="52" customWidth="1"/>
    <col min="9728" max="9976" width="9.140625" style="52"/>
    <col min="9977" max="9978" width="5.7109375" style="52" customWidth="1"/>
    <col min="9979" max="9979" width="47" style="52" customWidth="1"/>
    <col min="9980" max="9980" width="6.7109375" style="52" customWidth="1"/>
    <col min="9981" max="9981" width="9.7109375" style="52" customWidth="1"/>
    <col min="9982" max="9982" width="12.7109375" style="52" customWidth="1"/>
    <col min="9983" max="9983" width="14.140625" style="52" customWidth="1"/>
    <col min="9984" max="10232" width="9.140625" style="52"/>
    <col min="10233" max="10234" width="5.7109375" style="52" customWidth="1"/>
    <col min="10235" max="10235" width="47" style="52" customWidth="1"/>
    <col min="10236" max="10236" width="6.7109375" style="52" customWidth="1"/>
    <col min="10237" max="10237" width="9.7109375" style="52" customWidth="1"/>
    <col min="10238" max="10238" width="12.7109375" style="52" customWidth="1"/>
    <col min="10239" max="10239" width="14.140625" style="52" customWidth="1"/>
    <col min="10240" max="10488" width="9.140625" style="52"/>
    <col min="10489" max="10490" width="5.7109375" style="52" customWidth="1"/>
    <col min="10491" max="10491" width="47" style="52" customWidth="1"/>
    <col min="10492" max="10492" width="6.7109375" style="52" customWidth="1"/>
    <col min="10493" max="10493" width="9.7109375" style="52" customWidth="1"/>
    <col min="10494" max="10494" width="12.7109375" style="52" customWidth="1"/>
    <col min="10495" max="10495" width="14.140625" style="52" customWidth="1"/>
    <col min="10496" max="10744" width="9.140625" style="52"/>
    <col min="10745" max="10746" width="5.7109375" style="52" customWidth="1"/>
    <col min="10747" max="10747" width="47" style="52" customWidth="1"/>
    <col min="10748" max="10748" width="6.7109375" style="52" customWidth="1"/>
    <col min="10749" max="10749" width="9.7109375" style="52" customWidth="1"/>
    <col min="10750" max="10750" width="12.7109375" style="52" customWidth="1"/>
    <col min="10751" max="10751" width="14.140625" style="52" customWidth="1"/>
    <col min="10752" max="11000" width="9.140625" style="52"/>
    <col min="11001" max="11002" width="5.7109375" style="52" customWidth="1"/>
    <col min="11003" max="11003" width="47" style="52" customWidth="1"/>
    <col min="11004" max="11004" width="6.7109375" style="52" customWidth="1"/>
    <col min="11005" max="11005" width="9.7109375" style="52" customWidth="1"/>
    <col min="11006" max="11006" width="12.7109375" style="52" customWidth="1"/>
    <col min="11007" max="11007" width="14.140625" style="52" customWidth="1"/>
    <col min="11008" max="11256" width="9.140625" style="52"/>
    <col min="11257" max="11258" width="5.7109375" style="52" customWidth="1"/>
    <col min="11259" max="11259" width="47" style="52" customWidth="1"/>
    <col min="11260" max="11260" width="6.7109375" style="52" customWidth="1"/>
    <col min="11261" max="11261" width="9.7109375" style="52" customWidth="1"/>
    <col min="11262" max="11262" width="12.7109375" style="52" customWidth="1"/>
    <col min="11263" max="11263" width="14.140625" style="52" customWidth="1"/>
    <col min="11264" max="11512" width="9.140625" style="52"/>
    <col min="11513" max="11514" width="5.7109375" style="52" customWidth="1"/>
    <col min="11515" max="11515" width="47" style="52" customWidth="1"/>
    <col min="11516" max="11516" width="6.7109375" style="52" customWidth="1"/>
    <col min="11517" max="11517" width="9.7109375" style="52" customWidth="1"/>
    <col min="11518" max="11518" width="12.7109375" style="52" customWidth="1"/>
    <col min="11519" max="11519" width="14.140625" style="52" customWidth="1"/>
    <col min="11520" max="11768" width="9.140625" style="52"/>
    <col min="11769" max="11770" width="5.7109375" style="52" customWidth="1"/>
    <col min="11771" max="11771" width="47" style="52" customWidth="1"/>
    <col min="11772" max="11772" width="6.7109375" style="52" customWidth="1"/>
    <col min="11773" max="11773" width="9.7109375" style="52" customWidth="1"/>
    <col min="11774" max="11774" width="12.7109375" style="52" customWidth="1"/>
    <col min="11775" max="11775" width="14.140625" style="52" customWidth="1"/>
    <col min="11776" max="12024" width="9.140625" style="52"/>
    <col min="12025" max="12026" width="5.7109375" style="52" customWidth="1"/>
    <col min="12027" max="12027" width="47" style="52" customWidth="1"/>
    <col min="12028" max="12028" width="6.7109375" style="52" customWidth="1"/>
    <col min="12029" max="12029" width="9.7109375" style="52" customWidth="1"/>
    <col min="12030" max="12030" width="12.7109375" style="52" customWidth="1"/>
    <col min="12031" max="12031" width="14.140625" style="52" customWidth="1"/>
    <col min="12032" max="12280" width="9.140625" style="52"/>
    <col min="12281" max="12282" width="5.7109375" style="52" customWidth="1"/>
    <col min="12283" max="12283" width="47" style="52" customWidth="1"/>
    <col min="12284" max="12284" width="6.7109375" style="52" customWidth="1"/>
    <col min="12285" max="12285" width="9.7109375" style="52" customWidth="1"/>
    <col min="12286" max="12286" width="12.7109375" style="52" customWidth="1"/>
    <col min="12287" max="12287" width="14.140625" style="52" customWidth="1"/>
    <col min="12288" max="12536" width="9.140625" style="52"/>
    <col min="12537" max="12538" width="5.7109375" style="52" customWidth="1"/>
    <col min="12539" max="12539" width="47" style="52" customWidth="1"/>
    <col min="12540" max="12540" width="6.7109375" style="52" customWidth="1"/>
    <col min="12541" max="12541" width="9.7109375" style="52" customWidth="1"/>
    <col min="12542" max="12542" width="12.7109375" style="52" customWidth="1"/>
    <col min="12543" max="12543" width="14.140625" style="52" customWidth="1"/>
    <col min="12544" max="12792" width="9.140625" style="52"/>
    <col min="12793" max="12794" width="5.7109375" style="52" customWidth="1"/>
    <col min="12795" max="12795" width="47" style="52" customWidth="1"/>
    <col min="12796" max="12796" width="6.7109375" style="52" customWidth="1"/>
    <col min="12797" max="12797" width="9.7109375" style="52" customWidth="1"/>
    <col min="12798" max="12798" width="12.7109375" style="52" customWidth="1"/>
    <col min="12799" max="12799" width="14.140625" style="52" customWidth="1"/>
    <col min="12800" max="13048" width="9.140625" style="52"/>
    <col min="13049" max="13050" width="5.7109375" style="52" customWidth="1"/>
    <col min="13051" max="13051" width="47" style="52" customWidth="1"/>
    <col min="13052" max="13052" width="6.7109375" style="52" customWidth="1"/>
    <col min="13053" max="13053" width="9.7109375" style="52" customWidth="1"/>
    <col min="13054" max="13054" width="12.7109375" style="52" customWidth="1"/>
    <col min="13055" max="13055" width="14.140625" style="52" customWidth="1"/>
    <col min="13056" max="13304" width="9.140625" style="52"/>
    <col min="13305" max="13306" width="5.7109375" style="52" customWidth="1"/>
    <col min="13307" max="13307" width="47" style="52" customWidth="1"/>
    <col min="13308" max="13308" width="6.7109375" style="52" customWidth="1"/>
    <col min="13309" max="13309" width="9.7109375" style="52" customWidth="1"/>
    <col min="13310" max="13310" width="12.7109375" style="52" customWidth="1"/>
    <col min="13311" max="13311" width="14.140625" style="52" customWidth="1"/>
    <col min="13312" max="13560" width="9.140625" style="52"/>
    <col min="13561" max="13562" width="5.7109375" style="52" customWidth="1"/>
    <col min="13563" max="13563" width="47" style="52" customWidth="1"/>
    <col min="13564" max="13564" width="6.7109375" style="52" customWidth="1"/>
    <col min="13565" max="13565" width="9.7109375" style="52" customWidth="1"/>
    <col min="13566" max="13566" width="12.7109375" style="52" customWidth="1"/>
    <col min="13567" max="13567" width="14.140625" style="52" customWidth="1"/>
    <col min="13568" max="13816" width="9.140625" style="52"/>
    <col min="13817" max="13818" width="5.7109375" style="52" customWidth="1"/>
    <col min="13819" max="13819" width="47" style="52" customWidth="1"/>
    <col min="13820" max="13820" width="6.7109375" style="52" customWidth="1"/>
    <col min="13821" max="13821" width="9.7109375" style="52" customWidth="1"/>
    <col min="13822" max="13822" width="12.7109375" style="52" customWidth="1"/>
    <col min="13823" max="13823" width="14.140625" style="52" customWidth="1"/>
    <col min="13824" max="14072" width="9.140625" style="52"/>
    <col min="14073" max="14074" width="5.7109375" style="52" customWidth="1"/>
    <col min="14075" max="14075" width="47" style="52" customWidth="1"/>
    <col min="14076" max="14076" width="6.7109375" style="52" customWidth="1"/>
    <col min="14077" max="14077" width="9.7109375" style="52" customWidth="1"/>
    <col min="14078" max="14078" width="12.7109375" style="52" customWidth="1"/>
    <col min="14079" max="14079" width="14.140625" style="52" customWidth="1"/>
    <col min="14080" max="14328" width="9.140625" style="52"/>
    <col min="14329" max="14330" width="5.7109375" style="52" customWidth="1"/>
    <col min="14331" max="14331" width="47" style="52" customWidth="1"/>
    <col min="14332" max="14332" width="6.7109375" style="52" customWidth="1"/>
    <col min="14333" max="14333" width="9.7109375" style="52" customWidth="1"/>
    <col min="14334" max="14334" width="12.7109375" style="52" customWidth="1"/>
    <col min="14335" max="14335" width="14.140625" style="52" customWidth="1"/>
    <col min="14336" max="14584" width="9.140625" style="52"/>
    <col min="14585" max="14586" width="5.7109375" style="52" customWidth="1"/>
    <col min="14587" max="14587" width="47" style="52" customWidth="1"/>
    <col min="14588" max="14588" width="6.7109375" style="52" customWidth="1"/>
    <col min="14589" max="14589" width="9.7109375" style="52" customWidth="1"/>
    <col min="14590" max="14590" width="12.7109375" style="52" customWidth="1"/>
    <col min="14591" max="14591" width="14.140625" style="52" customWidth="1"/>
    <col min="14592" max="14840" width="9.140625" style="52"/>
    <col min="14841" max="14842" width="5.7109375" style="52" customWidth="1"/>
    <col min="14843" max="14843" width="47" style="52" customWidth="1"/>
    <col min="14844" max="14844" width="6.7109375" style="52" customWidth="1"/>
    <col min="14845" max="14845" width="9.7109375" style="52" customWidth="1"/>
    <col min="14846" max="14846" width="12.7109375" style="52" customWidth="1"/>
    <col min="14847" max="14847" width="14.140625" style="52" customWidth="1"/>
    <col min="14848" max="15096" width="9.140625" style="52"/>
    <col min="15097" max="15098" width="5.7109375" style="52" customWidth="1"/>
    <col min="15099" max="15099" width="47" style="52" customWidth="1"/>
    <col min="15100" max="15100" width="6.7109375" style="52" customWidth="1"/>
    <col min="15101" max="15101" width="9.7109375" style="52" customWidth="1"/>
    <col min="15102" max="15102" width="12.7109375" style="52" customWidth="1"/>
    <col min="15103" max="15103" width="14.140625" style="52" customWidth="1"/>
    <col min="15104" max="15352" width="9.140625" style="52"/>
    <col min="15353" max="15354" width="5.7109375" style="52" customWidth="1"/>
    <col min="15355" max="15355" width="47" style="52" customWidth="1"/>
    <col min="15356" max="15356" width="6.7109375" style="52" customWidth="1"/>
    <col min="15357" max="15357" width="9.7109375" style="52" customWidth="1"/>
    <col min="15358" max="15358" width="12.7109375" style="52" customWidth="1"/>
    <col min="15359" max="15359" width="14.140625" style="52" customWidth="1"/>
    <col min="15360" max="15608" width="9.140625" style="52"/>
    <col min="15609" max="15610" width="5.7109375" style="52" customWidth="1"/>
    <col min="15611" max="15611" width="47" style="52" customWidth="1"/>
    <col min="15612" max="15612" width="6.7109375" style="52" customWidth="1"/>
    <col min="15613" max="15613" width="9.7109375" style="52" customWidth="1"/>
    <col min="15614" max="15614" width="12.7109375" style="52" customWidth="1"/>
    <col min="15615" max="15615" width="14.140625" style="52" customWidth="1"/>
    <col min="15616" max="15864" width="9.140625" style="52"/>
    <col min="15865" max="15866" width="5.7109375" style="52" customWidth="1"/>
    <col min="15867" max="15867" width="47" style="52" customWidth="1"/>
    <col min="15868" max="15868" width="6.7109375" style="52" customWidth="1"/>
    <col min="15869" max="15869" width="9.7109375" style="52" customWidth="1"/>
    <col min="15870" max="15870" width="12.7109375" style="52" customWidth="1"/>
    <col min="15871" max="15871" width="14.140625" style="52" customWidth="1"/>
    <col min="15872" max="16120" width="9.140625" style="52"/>
    <col min="16121" max="16122" width="5.7109375" style="52" customWidth="1"/>
    <col min="16123" max="16123" width="47" style="52" customWidth="1"/>
    <col min="16124" max="16124" width="6.7109375" style="52" customWidth="1"/>
    <col min="16125" max="16125" width="9.7109375" style="52" customWidth="1"/>
    <col min="16126" max="16126" width="12.7109375" style="52" customWidth="1"/>
    <col min="16127" max="16127" width="14.140625" style="52" customWidth="1"/>
    <col min="16128" max="16384" width="9.140625" style="52"/>
  </cols>
  <sheetData>
    <row r="1" spans="1:7">
      <c r="A1" s="21"/>
      <c r="B1" s="278"/>
      <c r="C1" s="108"/>
      <c r="D1" s="4"/>
      <c r="E1" s="5"/>
      <c r="F1" s="917"/>
      <c r="G1" s="918"/>
    </row>
    <row r="2" spans="1:7" s="1744" customFormat="1" ht="18.75" thickBot="1">
      <c r="A2" s="68" t="s">
        <v>549</v>
      </c>
      <c r="B2" s="69" t="s">
        <v>548</v>
      </c>
      <c r="C2" s="93"/>
      <c r="D2" s="70"/>
      <c r="E2" s="70"/>
      <c r="F2" s="1742"/>
      <c r="G2" s="1743"/>
    </row>
    <row r="3" spans="1:7" s="929" customFormat="1">
      <c r="A3" s="62"/>
      <c r="B3" s="63"/>
      <c r="C3" s="88"/>
      <c r="D3" s="64"/>
      <c r="E3" s="65"/>
      <c r="F3" s="924"/>
      <c r="G3" s="925"/>
    </row>
    <row r="4" spans="1:7" s="929" customFormat="1">
      <c r="A4" s="62"/>
      <c r="B4" s="122" t="s">
        <v>549</v>
      </c>
      <c r="C4" s="117" t="s">
        <v>2015</v>
      </c>
      <c r="D4" s="112"/>
      <c r="E4" s="1731"/>
      <c r="F4" s="80"/>
      <c r="G4" s="80"/>
    </row>
    <row r="5" spans="1:7" s="929" customFormat="1">
      <c r="A5" s="62"/>
      <c r="B5" s="251"/>
      <c r="C5" s="111"/>
      <c r="D5" s="112"/>
      <c r="E5" s="1731"/>
      <c r="F5" s="80"/>
      <c r="G5" s="80"/>
    </row>
    <row r="6" spans="1:7" s="929" customFormat="1">
      <c r="A6" s="62"/>
      <c r="B6" s="272"/>
      <c r="C6" s="120" t="s">
        <v>2008</v>
      </c>
      <c r="D6" s="440">
        <v>0.14000000000000001</v>
      </c>
      <c r="E6" s="878"/>
      <c r="F6" s="86"/>
      <c r="G6" s="936">
        <f>G16*D6</f>
        <v>0</v>
      </c>
    </row>
    <row r="7" spans="1:7" s="929" customFormat="1">
      <c r="A7" s="62"/>
      <c r="B7" s="272"/>
      <c r="C7" s="120" t="s">
        <v>2016</v>
      </c>
      <c r="D7" s="440">
        <v>0.34</v>
      </c>
      <c r="E7" s="878"/>
      <c r="F7" s="86"/>
      <c r="G7" s="936">
        <f>G16*D7</f>
        <v>0</v>
      </c>
    </row>
    <row r="8" spans="1:7" s="929" customFormat="1">
      <c r="A8" s="62"/>
      <c r="B8" s="272"/>
      <c r="C8" s="120" t="s">
        <v>2017</v>
      </c>
      <c r="D8" s="440">
        <v>0.37</v>
      </c>
      <c r="E8" s="878"/>
      <c r="F8" s="86"/>
      <c r="G8" s="936">
        <f>G16*D8</f>
        <v>0</v>
      </c>
    </row>
    <row r="9" spans="1:7" s="929" customFormat="1">
      <c r="A9" s="62"/>
      <c r="B9" s="441"/>
      <c r="C9" s="442" t="s">
        <v>2187</v>
      </c>
      <c r="D9" s="443">
        <v>0.15</v>
      </c>
      <c r="E9" s="879"/>
      <c r="F9" s="444"/>
      <c r="G9" s="936">
        <f>G16*D9</f>
        <v>0</v>
      </c>
    </row>
    <row r="10" spans="1:7" s="929" customFormat="1">
      <c r="A10" s="62"/>
      <c r="B10" s="272"/>
      <c r="C10" s="120"/>
      <c r="D10" s="440"/>
      <c r="E10" s="878"/>
      <c r="F10" s="86"/>
      <c r="G10" s="86">
        <f>SUM(G6:G9)</f>
        <v>0</v>
      </c>
    </row>
    <row r="11" spans="1:7" s="929" customFormat="1">
      <c r="A11" s="62"/>
      <c r="B11" s="63"/>
      <c r="C11" s="88"/>
      <c r="D11" s="64"/>
      <c r="E11" s="65"/>
      <c r="F11" s="924"/>
      <c r="G11" s="925"/>
    </row>
    <row r="12" spans="1:7" s="991" customFormat="1">
      <c r="A12" s="22"/>
      <c r="B12" s="23"/>
      <c r="C12" s="84" t="s">
        <v>556</v>
      </c>
      <c r="D12" s="6"/>
      <c r="E12" s="7"/>
      <c r="F12" s="1745"/>
      <c r="G12" s="1746"/>
    </row>
    <row r="13" spans="1:7">
      <c r="B13" s="551"/>
      <c r="C13" s="591"/>
      <c r="D13" s="558"/>
      <c r="E13" s="8"/>
      <c r="F13" s="935"/>
      <c r="G13" s="937"/>
    </row>
    <row r="14" spans="1:7">
      <c r="B14" s="9" t="str">
        <f>B19</f>
        <v>XII.</v>
      </c>
      <c r="C14" s="90" t="str">
        <f>C19</f>
        <v>PROJEKT:</v>
      </c>
      <c r="D14" s="9">
        <f>D19</f>
        <v>0</v>
      </c>
      <c r="E14" s="9">
        <f>E19</f>
        <v>0</v>
      </c>
      <c r="F14" s="9">
        <f>F19</f>
        <v>0</v>
      </c>
      <c r="G14" s="936">
        <f>G42</f>
        <v>0</v>
      </c>
    </row>
    <row r="15" spans="1:7">
      <c r="B15" s="48"/>
      <c r="C15" s="586"/>
      <c r="D15" s="558"/>
      <c r="E15" s="8"/>
      <c r="F15" s="935"/>
      <c r="G15" s="937"/>
    </row>
    <row r="16" spans="1:7" s="10" customFormat="1" ht="13.5" thickBot="1">
      <c r="A16" s="24"/>
      <c r="B16" s="52"/>
      <c r="C16" s="87" t="s">
        <v>132</v>
      </c>
      <c r="D16" s="11"/>
      <c r="E16" s="12"/>
      <c r="F16" s="938"/>
      <c r="G16" s="939">
        <f>SUM(G14:G14)</f>
        <v>0</v>
      </c>
    </row>
    <row r="17" spans="1:7" ht="13.5" thickTop="1">
      <c r="B17" s="551"/>
      <c r="C17" s="591"/>
      <c r="D17" s="558"/>
      <c r="E17" s="8"/>
      <c r="F17" s="940"/>
      <c r="G17" s="937"/>
    </row>
    <row r="19" spans="1:7">
      <c r="B19" s="46" t="s">
        <v>130</v>
      </c>
      <c r="C19" s="121" t="s">
        <v>131</v>
      </c>
      <c r="D19" s="16"/>
      <c r="E19" s="17"/>
      <c r="F19" s="17"/>
      <c r="G19" s="1739"/>
    </row>
    <row r="20" spans="1:7">
      <c r="F20" s="981"/>
    </row>
    <row r="21" spans="1:7" ht="76.5">
      <c r="A21" s="52"/>
      <c r="B21" s="27" t="s">
        <v>11</v>
      </c>
      <c r="C21" s="94" t="s">
        <v>672</v>
      </c>
      <c r="D21" s="558" t="s">
        <v>13</v>
      </c>
      <c r="E21" s="51">
        <v>1</v>
      </c>
      <c r="F21" s="771"/>
      <c r="G21" s="936">
        <f>ROUND(F21*E21,2)</f>
        <v>0</v>
      </c>
    </row>
    <row r="22" spans="1:7">
      <c r="A22" s="52"/>
      <c r="B22" s="27"/>
      <c r="C22" s="94"/>
      <c r="D22" s="558"/>
      <c r="F22" s="560"/>
      <c r="G22" s="936"/>
    </row>
    <row r="23" spans="1:7" ht="76.5">
      <c r="A23" s="52"/>
      <c r="B23" s="27" t="s">
        <v>33</v>
      </c>
      <c r="C23" s="94" t="s">
        <v>671</v>
      </c>
      <c r="D23" s="558" t="s">
        <v>13</v>
      </c>
      <c r="E23" s="51">
        <v>1</v>
      </c>
      <c r="F23" s="771"/>
      <c r="G23" s="936">
        <f>ROUND(F23*E23,2)</f>
        <v>0</v>
      </c>
    </row>
    <row r="24" spans="1:7">
      <c r="A24" s="52"/>
      <c r="B24" s="27"/>
      <c r="C24" s="94"/>
      <c r="D24" s="558"/>
      <c r="F24" s="560"/>
      <c r="G24" s="936"/>
    </row>
    <row r="25" spans="1:7">
      <c r="A25" s="52"/>
      <c r="B25" s="27" t="s">
        <v>14</v>
      </c>
      <c r="C25" s="103" t="s">
        <v>432</v>
      </c>
      <c r="D25" s="52"/>
      <c r="E25" s="52"/>
      <c r="F25" s="104"/>
      <c r="G25" s="1003"/>
    </row>
    <row r="26" spans="1:7">
      <c r="A26" s="52"/>
      <c r="B26" s="27"/>
      <c r="C26" s="103" t="s">
        <v>437</v>
      </c>
      <c r="D26" s="52"/>
      <c r="E26" s="52"/>
      <c r="F26" s="104"/>
      <c r="G26" s="1003"/>
    </row>
    <row r="27" spans="1:7">
      <c r="A27" s="52"/>
      <c r="B27" s="27"/>
      <c r="C27" s="103" t="s">
        <v>433</v>
      </c>
      <c r="D27" s="552" t="s">
        <v>215</v>
      </c>
      <c r="E27" s="113">
        <v>200</v>
      </c>
      <c r="F27" s="772"/>
      <c r="G27" s="936">
        <f>ROUND(F27*E27,2)</f>
        <v>0</v>
      </c>
    </row>
    <row r="28" spans="1:7">
      <c r="A28" s="52"/>
      <c r="B28" s="27"/>
      <c r="C28" s="103" t="s">
        <v>434</v>
      </c>
      <c r="D28" s="552" t="s">
        <v>215</v>
      </c>
      <c r="E28" s="113">
        <v>50</v>
      </c>
      <c r="F28" s="772"/>
      <c r="G28" s="936">
        <f>ROUND(F28*E28,2)</f>
        <v>0</v>
      </c>
    </row>
    <row r="29" spans="1:7">
      <c r="A29" s="52"/>
      <c r="B29" s="27"/>
      <c r="C29" s="103" t="s">
        <v>435</v>
      </c>
      <c r="D29" s="552" t="s">
        <v>215</v>
      </c>
      <c r="E29" s="113">
        <v>30</v>
      </c>
      <c r="F29" s="772"/>
      <c r="G29" s="936">
        <f>ROUND(F29*E29,2)</f>
        <v>0</v>
      </c>
    </row>
    <row r="30" spans="1:7">
      <c r="A30" s="52"/>
      <c r="B30" s="27"/>
      <c r="C30" s="103" t="s">
        <v>436</v>
      </c>
      <c r="D30" s="552" t="s">
        <v>215</v>
      </c>
      <c r="E30" s="113">
        <v>30</v>
      </c>
      <c r="F30" s="772"/>
      <c r="G30" s="936">
        <f>ROUND(F30*E30,2)</f>
        <v>0</v>
      </c>
    </row>
    <row r="31" spans="1:7">
      <c r="A31" s="52"/>
      <c r="B31" s="27"/>
      <c r="C31" s="103"/>
      <c r="D31" s="552"/>
      <c r="E31" s="113"/>
      <c r="F31" s="53"/>
      <c r="G31" s="8"/>
    </row>
    <row r="32" spans="1:7" ht="51">
      <c r="A32" s="52"/>
      <c r="B32" s="27" t="s">
        <v>18</v>
      </c>
      <c r="C32" s="103" t="s">
        <v>1973</v>
      </c>
      <c r="D32" s="52"/>
      <c r="E32" s="52"/>
      <c r="F32" s="521"/>
      <c r="G32" s="52"/>
    </row>
    <row r="33" spans="1:9">
      <c r="A33" s="52"/>
      <c r="B33" s="27"/>
      <c r="C33" s="103" t="s">
        <v>439</v>
      </c>
      <c r="D33" s="558" t="s">
        <v>13</v>
      </c>
      <c r="E33" s="51">
        <v>1</v>
      </c>
      <c r="F33" s="771"/>
      <c r="G33" s="936">
        <f t="shared" ref="G33:G38" si="0">ROUND(F33*E33,2)</f>
        <v>0</v>
      </c>
    </row>
    <row r="34" spans="1:9">
      <c r="A34" s="52"/>
      <c r="B34" s="27"/>
      <c r="C34" s="103" t="s">
        <v>441</v>
      </c>
      <c r="D34" s="558" t="s">
        <v>13</v>
      </c>
      <c r="E34" s="51">
        <v>1</v>
      </c>
      <c r="F34" s="771"/>
      <c r="G34" s="936">
        <f t="shared" si="0"/>
        <v>0</v>
      </c>
    </row>
    <row r="35" spans="1:9">
      <c r="A35" s="52"/>
      <c r="B35" s="27"/>
      <c r="C35" s="103" t="s">
        <v>1972</v>
      </c>
      <c r="D35" s="558" t="s">
        <v>13</v>
      </c>
      <c r="E35" s="51">
        <v>1</v>
      </c>
      <c r="F35" s="771"/>
      <c r="G35" s="936">
        <f t="shared" si="0"/>
        <v>0</v>
      </c>
    </row>
    <row r="36" spans="1:9">
      <c r="A36" s="52"/>
      <c r="B36" s="27"/>
      <c r="C36" s="103" t="s">
        <v>1984</v>
      </c>
      <c r="D36" s="558" t="s">
        <v>13</v>
      </c>
      <c r="E36" s="51">
        <v>1</v>
      </c>
      <c r="F36" s="771"/>
      <c r="G36" s="936">
        <f t="shared" si="0"/>
        <v>0</v>
      </c>
    </row>
    <row r="37" spans="1:9">
      <c r="A37" s="52"/>
      <c r="B37" s="27"/>
      <c r="C37" s="103" t="s">
        <v>440</v>
      </c>
      <c r="D37" s="558" t="s">
        <v>13</v>
      </c>
      <c r="E37" s="51">
        <v>1</v>
      </c>
      <c r="F37" s="771"/>
      <c r="G37" s="936">
        <f t="shared" si="0"/>
        <v>0</v>
      </c>
    </row>
    <row r="38" spans="1:9">
      <c r="A38" s="52"/>
      <c r="B38" s="27"/>
      <c r="C38" s="103" t="s">
        <v>1983</v>
      </c>
      <c r="D38" s="558" t="s">
        <v>13</v>
      </c>
      <c r="E38" s="51">
        <v>1</v>
      </c>
      <c r="F38" s="771"/>
      <c r="G38" s="936">
        <f t="shared" si="0"/>
        <v>0</v>
      </c>
    </row>
    <row r="39" spans="1:9">
      <c r="A39" s="52"/>
      <c r="B39" s="27"/>
      <c r="C39" s="103"/>
      <c r="D39" s="558"/>
      <c r="F39" s="560"/>
      <c r="G39" s="936"/>
    </row>
    <row r="40" spans="1:9">
      <c r="A40" s="52"/>
      <c r="B40" s="27" t="s">
        <v>18</v>
      </c>
      <c r="C40" s="103" t="s">
        <v>442</v>
      </c>
      <c r="D40" s="558" t="s">
        <v>13</v>
      </c>
      <c r="E40" s="51">
        <v>1</v>
      </c>
      <c r="F40" s="771"/>
      <c r="G40" s="936">
        <f>ROUND(F40*E40,2)</f>
        <v>0</v>
      </c>
    </row>
    <row r="41" spans="1:9">
      <c r="A41" s="52"/>
      <c r="B41" s="27"/>
      <c r="C41" s="94"/>
      <c r="D41" s="558"/>
      <c r="F41" s="50"/>
      <c r="G41" s="936"/>
      <c r="I41" s="1747"/>
    </row>
    <row r="42" spans="1:9" ht="13.5" thickBot="1">
      <c r="A42" s="52"/>
      <c r="C42" s="87" t="s">
        <v>132</v>
      </c>
      <c r="D42" s="11"/>
      <c r="E42" s="26"/>
      <c r="F42" s="1748"/>
      <c r="G42" s="939">
        <f>SUM(G21:G41)</f>
        <v>0</v>
      </c>
    </row>
    <row r="43" spans="1:9" ht="13.5" thickTop="1">
      <c r="A43" s="52"/>
    </row>
    <row r="50" spans="7:7">
      <c r="G50" s="1749"/>
    </row>
    <row r="69" spans="3:3">
      <c r="C69" s="110"/>
    </row>
  </sheetData>
  <sheetProtection password="E8D1" sheet="1" objects="1" scenarios="1" formatCells="0" formatColumns="0" formatRows="0"/>
  <pageMargins left="0.70866141732283472" right="0.35433070866141736" top="0.94488188976377963" bottom="0.74803149606299213" header="0.31496062992125984" footer="0.31496062992125984"/>
  <pageSetup paperSize="9" scale="90" firstPageNumber="0" orientation="portrait" horizontalDpi="300" verticalDpi="300" r:id="rId1"/>
  <headerFooter alignWithMargins="0">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Narrow,Navadno"&amp;8&amp;K03+000&amp;A &amp;R&amp;"Arial Narrow,Navadno"&amp;8&amp;K03+000&amp;P/&amp;N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28"/>
  <sheetViews>
    <sheetView workbookViewId="0">
      <selection activeCell="D10" sqref="D10"/>
    </sheetView>
  </sheetViews>
  <sheetFormatPr defaultRowHeight="20.100000000000001" customHeight="1"/>
  <cols>
    <col min="1" max="1" width="9.140625" style="279"/>
    <col min="2" max="2" width="5.28515625" style="279" customWidth="1"/>
    <col min="3" max="3" width="33.85546875" style="279" customWidth="1"/>
    <col min="4" max="5" width="20.7109375" style="279" customWidth="1"/>
    <col min="6" max="6" width="10.7109375" style="279" customWidth="1"/>
    <col min="7" max="7" width="20.7109375" style="279" customWidth="1"/>
    <col min="8" max="8" width="10.7109375" style="279" customWidth="1"/>
    <col min="9" max="16384" width="9.140625" style="279"/>
  </cols>
  <sheetData>
    <row r="2" spans="2:10" ht="39.950000000000003" customHeight="1">
      <c r="B2" s="1763" t="s">
        <v>571</v>
      </c>
      <c r="C2" s="1763"/>
      <c r="D2" s="1763"/>
      <c r="E2" s="1763"/>
      <c r="F2" s="1763"/>
      <c r="G2" s="1763"/>
      <c r="H2" s="1763"/>
    </row>
    <row r="4" spans="2:10" ht="20.100000000000001" customHeight="1">
      <c r="B4" s="31" t="s">
        <v>2195</v>
      </c>
    </row>
    <row r="6" spans="2:10" ht="33" customHeight="1">
      <c r="B6" s="1764"/>
      <c r="C6" s="1765"/>
      <c r="D6" s="1768" t="s">
        <v>438</v>
      </c>
      <c r="E6" s="1770" t="s">
        <v>2196</v>
      </c>
      <c r="F6" s="1771"/>
      <c r="G6" s="1772" t="s">
        <v>2197</v>
      </c>
      <c r="H6" s="1771"/>
    </row>
    <row r="7" spans="2:10" ht="16.5">
      <c r="B7" s="1766"/>
      <c r="C7" s="1767"/>
      <c r="D7" s="1769"/>
      <c r="E7" s="821" t="s">
        <v>2198</v>
      </c>
      <c r="F7" s="804" t="s">
        <v>2199</v>
      </c>
      <c r="G7" s="822" t="s">
        <v>2198</v>
      </c>
      <c r="H7" s="804" t="s">
        <v>2199</v>
      </c>
    </row>
    <row r="8" spans="2:10" ht="20.100000000000001" customHeight="1">
      <c r="B8" s="805" t="s">
        <v>11</v>
      </c>
      <c r="C8" s="433" t="s">
        <v>2009</v>
      </c>
      <c r="D8" s="806">
        <f>+'REKAPITULACIJA po enotah'!D7</f>
        <v>0</v>
      </c>
      <c r="E8" s="807">
        <f>+D8*F8</f>
        <v>0</v>
      </c>
      <c r="F8" s="808">
        <v>0.42670000000000002</v>
      </c>
      <c r="G8" s="809">
        <f>+D8-E8</f>
        <v>0</v>
      </c>
      <c r="H8" s="808">
        <v>0.57330000000000003</v>
      </c>
    </row>
    <row r="9" spans="2:10" ht="20.100000000000001" customHeight="1">
      <c r="B9" s="805" t="s">
        <v>33</v>
      </c>
      <c r="C9" s="433" t="s">
        <v>2010</v>
      </c>
      <c r="D9" s="806">
        <f>+'REKAPITULACIJA po enotah'!D8</f>
        <v>0</v>
      </c>
      <c r="E9" s="807">
        <f>+D9*F9</f>
        <v>0</v>
      </c>
      <c r="F9" s="808">
        <v>1</v>
      </c>
      <c r="G9" s="809">
        <f>+D9-E9</f>
        <v>0</v>
      </c>
      <c r="H9" s="808">
        <v>0</v>
      </c>
    </row>
    <row r="10" spans="2:10" ht="20.100000000000001" customHeight="1">
      <c r="B10" s="805" t="s">
        <v>14</v>
      </c>
      <c r="C10" s="433" t="s">
        <v>2011</v>
      </c>
      <c r="D10" s="806">
        <f>+'REKAPITULACIJA po enotah'!D9</f>
        <v>0</v>
      </c>
      <c r="E10" s="807">
        <f>+D10*F10</f>
        <v>0</v>
      </c>
      <c r="F10" s="808">
        <v>1</v>
      </c>
      <c r="G10" s="809">
        <f t="shared" ref="G10:G12" si="0">+D10-E10</f>
        <v>0</v>
      </c>
      <c r="H10" s="808">
        <v>0</v>
      </c>
    </row>
    <row r="11" spans="2:10" ht="20.100000000000001" customHeight="1">
      <c r="B11" s="810" t="s">
        <v>15</v>
      </c>
      <c r="C11" s="435" t="s">
        <v>2187</v>
      </c>
      <c r="D11" s="806">
        <f>+'REKAPITULACIJA po enotah'!D10</f>
        <v>0</v>
      </c>
      <c r="E11" s="811">
        <f>+D11*F11</f>
        <v>0</v>
      </c>
      <c r="F11" s="812">
        <v>0</v>
      </c>
      <c r="G11" s="809">
        <f t="shared" si="0"/>
        <v>0</v>
      </c>
      <c r="H11" s="808">
        <v>1</v>
      </c>
    </row>
    <row r="12" spans="2:10" ht="20.100000000000001" customHeight="1">
      <c r="B12" s="1761" t="s">
        <v>2201</v>
      </c>
      <c r="C12" s="1762"/>
      <c r="D12" s="813">
        <f>SUM(D8:D11)</f>
        <v>0</v>
      </c>
      <c r="E12" s="814">
        <f>SUM(E8:E11)</f>
        <v>0</v>
      </c>
      <c r="F12" s="815"/>
      <c r="G12" s="816">
        <f t="shared" si="0"/>
        <v>0</v>
      </c>
      <c r="H12" s="815"/>
      <c r="J12" s="817"/>
    </row>
    <row r="13" spans="2:10" ht="20.100000000000001" customHeight="1">
      <c r="D13" s="818"/>
      <c r="G13" s="819"/>
    </row>
    <row r="14" spans="2:10" ht="33" customHeight="1">
      <c r="B14" s="1764"/>
      <c r="C14" s="1765"/>
      <c r="D14" s="1768" t="s">
        <v>438</v>
      </c>
      <c r="E14" s="1770" t="s">
        <v>2196</v>
      </c>
      <c r="F14" s="1771"/>
      <c r="G14" s="1772" t="s">
        <v>2197</v>
      </c>
      <c r="H14" s="1771"/>
    </row>
    <row r="15" spans="2:10" ht="16.5">
      <c r="B15" s="1766"/>
      <c r="C15" s="1767"/>
      <c r="D15" s="1769"/>
      <c r="E15" s="821" t="s">
        <v>2198</v>
      </c>
      <c r="F15" s="804" t="s">
        <v>2199</v>
      </c>
      <c r="G15" s="822" t="s">
        <v>2198</v>
      </c>
      <c r="H15" s="804" t="s">
        <v>2199</v>
      </c>
    </row>
    <row r="16" spans="2:10" ht="20.100000000000001" customHeight="1">
      <c r="B16" s="805" t="s">
        <v>11</v>
      </c>
      <c r="C16" s="433" t="s">
        <v>2009</v>
      </c>
      <c r="D16" s="806">
        <f>+D8*0.22</f>
        <v>0</v>
      </c>
      <c r="E16" s="807">
        <f>+E8*0.22</f>
        <v>0</v>
      </c>
      <c r="F16" s="808">
        <f>+F8</f>
        <v>0.42670000000000002</v>
      </c>
      <c r="G16" s="809">
        <f>+D16-E16</f>
        <v>0</v>
      </c>
      <c r="H16" s="808">
        <f>+H8</f>
        <v>0.57330000000000003</v>
      </c>
    </row>
    <row r="17" spans="2:10" ht="20.100000000000001" customHeight="1">
      <c r="B17" s="805" t="s">
        <v>33</v>
      </c>
      <c r="C17" s="433" t="s">
        <v>2010</v>
      </c>
      <c r="D17" s="806">
        <f>+D9*0.22</f>
        <v>0</v>
      </c>
      <c r="E17" s="807">
        <f>+E9*0.22</f>
        <v>0</v>
      </c>
      <c r="F17" s="808">
        <f>+F9</f>
        <v>1</v>
      </c>
      <c r="G17" s="809">
        <f>+D17-E17</f>
        <v>0</v>
      </c>
      <c r="H17" s="808">
        <f>+H9</f>
        <v>0</v>
      </c>
    </row>
    <row r="18" spans="2:10" ht="20.100000000000001" customHeight="1">
      <c r="B18" s="805" t="s">
        <v>14</v>
      </c>
      <c r="C18" s="433" t="s">
        <v>2011</v>
      </c>
      <c r="D18" s="806">
        <f t="shared" ref="D18:E19" si="1">+D10*0.22</f>
        <v>0</v>
      </c>
      <c r="E18" s="807">
        <f t="shared" si="1"/>
        <v>0</v>
      </c>
      <c r="F18" s="808">
        <f>+F10</f>
        <v>1</v>
      </c>
      <c r="G18" s="809">
        <f t="shared" ref="G18:G20" si="2">+D18-E18</f>
        <v>0</v>
      </c>
      <c r="H18" s="808">
        <f>+H10</f>
        <v>0</v>
      </c>
    </row>
    <row r="19" spans="2:10" ht="20.100000000000001" customHeight="1">
      <c r="B19" s="810" t="s">
        <v>15</v>
      </c>
      <c r="C19" s="435" t="s">
        <v>2187</v>
      </c>
      <c r="D19" s="806">
        <f t="shared" si="1"/>
        <v>0</v>
      </c>
      <c r="E19" s="807">
        <f t="shared" si="1"/>
        <v>0</v>
      </c>
      <c r="F19" s="812">
        <f>+F11</f>
        <v>0</v>
      </c>
      <c r="G19" s="809">
        <f t="shared" si="2"/>
        <v>0</v>
      </c>
      <c r="H19" s="808">
        <f>+H11</f>
        <v>1</v>
      </c>
    </row>
    <row r="20" spans="2:10" ht="20.100000000000001" customHeight="1">
      <c r="B20" s="1761" t="s">
        <v>2200</v>
      </c>
      <c r="C20" s="1762"/>
      <c r="D20" s="813">
        <f>SUM(D16:D19)</f>
        <v>0</v>
      </c>
      <c r="E20" s="814">
        <f>SUM(E16:E19)</f>
        <v>0</v>
      </c>
      <c r="F20" s="815"/>
      <c r="G20" s="816">
        <f t="shared" si="2"/>
        <v>0</v>
      </c>
      <c r="H20" s="815"/>
      <c r="J20" s="817"/>
    </row>
    <row r="22" spans="2:10" ht="33" customHeight="1">
      <c r="B22" s="1764"/>
      <c r="C22" s="1765"/>
      <c r="D22" s="1768" t="s">
        <v>438</v>
      </c>
      <c r="E22" s="1770" t="s">
        <v>2196</v>
      </c>
      <c r="F22" s="1771"/>
      <c r="G22" s="1772" t="s">
        <v>2197</v>
      </c>
      <c r="H22" s="1771"/>
    </row>
    <row r="23" spans="2:10" ht="16.5">
      <c r="B23" s="1766"/>
      <c r="C23" s="1767"/>
      <c r="D23" s="1769"/>
      <c r="E23" s="821" t="s">
        <v>2198</v>
      </c>
      <c r="F23" s="804" t="s">
        <v>2199</v>
      </c>
      <c r="G23" s="822" t="s">
        <v>2198</v>
      </c>
      <c r="H23" s="804" t="s">
        <v>2199</v>
      </c>
    </row>
    <row r="24" spans="2:10" ht="20.100000000000001" customHeight="1">
      <c r="B24" s="805" t="s">
        <v>11</v>
      </c>
      <c r="C24" s="433" t="s">
        <v>2009</v>
      </c>
      <c r="D24" s="806">
        <f>+D8+D16</f>
        <v>0</v>
      </c>
      <c r="E24" s="807">
        <f>+E8+E16</f>
        <v>0</v>
      </c>
      <c r="F24" s="808">
        <f>+F16</f>
        <v>0.42670000000000002</v>
      </c>
      <c r="G24" s="809">
        <f>+G8+G16</f>
        <v>0</v>
      </c>
      <c r="H24" s="808">
        <f>+H16</f>
        <v>0.57330000000000003</v>
      </c>
    </row>
    <row r="25" spans="2:10" ht="20.100000000000001" customHeight="1">
      <c r="B25" s="805" t="s">
        <v>33</v>
      </c>
      <c r="C25" s="433" t="s">
        <v>2010</v>
      </c>
      <c r="D25" s="806">
        <f>+D9+D17</f>
        <v>0</v>
      </c>
      <c r="E25" s="807">
        <f>+E9+E17</f>
        <v>0</v>
      </c>
      <c r="F25" s="808">
        <f>+F17</f>
        <v>1</v>
      </c>
      <c r="G25" s="809">
        <f>+G9+G17</f>
        <v>0</v>
      </c>
      <c r="H25" s="808">
        <f>+H17</f>
        <v>0</v>
      </c>
    </row>
    <row r="26" spans="2:10" ht="20.100000000000001" customHeight="1">
      <c r="B26" s="805" t="s">
        <v>14</v>
      </c>
      <c r="C26" s="433" t="s">
        <v>2011</v>
      </c>
      <c r="D26" s="806">
        <f t="shared" ref="D26:E27" si="3">+D10+D18</f>
        <v>0</v>
      </c>
      <c r="E26" s="807">
        <f t="shared" si="3"/>
        <v>0</v>
      </c>
      <c r="F26" s="808">
        <f>+F18</f>
        <v>1</v>
      </c>
      <c r="G26" s="809">
        <f t="shared" ref="G26:G27" si="4">+G10+G18</f>
        <v>0</v>
      </c>
      <c r="H26" s="808">
        <f>+H18</f>
        <v>0</v>
      </c>
    </row>
    <row r="27" spans="2:10" ht="20.100000000000001" customHeight="1">
      <c r="B27" s="810" t="s">
        <v>15</v>
      </c>
      <c r="C27" s="435" t="s">
        <v>2187</v>
      </c>
      <c r="D27" s="806">
        <f t="shared" si="3"/>
        <v>0</v>
      </c>
      <c r="E27" s="807">
        <f t="shared" si="3"/>
        <v>0</v>
      </c>
      <c r="F27" s="812">
        <f>+F19</f>
        <v>0</v>
      </c>
      <c r="G27" s="809">
        <f t="shared" si="4"/>
        <v>0</v>
      </c>
      <c r="H27" s="808">
        <f>+H19</f>
        <v>1</v>
      </c>
    </row>
    <row r="28" spans="2:10" ht="20.100000000000001" customHeight="1">
      <c r="B28" s="1761" t="s">
        <v>2202</v>
      </c>
      <c r="C28" s="1762"/>
      <c r="D28" s="813">
        <f>SUM(D24:D27)</f>
        <v>0</v>
      </c>
      <c r="E28" s="814">
        <f>SUM(E24:E27)</f>
        <v>0</v>
      </c>
      <c r="F28" s="815"/>
      <c r="G28" s="816">
        <f t="shared" ref="G28" si="5">+D28-E28</f>
        <v>0</v>
      </c>
      <c r="H28" s="815"/>
      <c r="J28" s="817"/>
    </row>
  </sheetData>
  <sheetProtection password="E8D1" sheet="1" objects="1" scenarios="1"/>
  <mergeCells count="16">
    <mergeCell ref="B28:C28"/>
    <mergeCell ref="B14:C15"/>
    <mergeCell ref="D14:D15"/>
    <mergeCell ref="E14:F14"/>
    <mergeCell ref="G14:H14"/>
    <mergeCell ref="B20:C20"/>
    <mergeCell ref="B22:C23"/>
    <mergeCell ref="D22:D23"/>
    <mergeCell ref="E22:F22"/>
    <mergeCell ref="G22:H22"/>
    <mergeCell ref="B12:C12"/>
    <mergeCell ref="B2:H2"/>
    <mergeCell ref="B6:C7"/>
    <mergeCell ref="D6:D7"/>
    <mergeCell ref="E6:F6"/>
    <mergeCell ref="G6:H6"/>
  </mergeCells>
  <pageMargins left="0.25" right="0.25" top="0.75" bottom="0.75" header="0.3" footer="0.3"/>
  <pageSetup paperSize="9" scale="80"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53"/>
  <sheetViews>
    <sheetView showWhiteSpace="0" view="pageBreakPreview" zoomScaleNormal="100" zoomScaleSheetLayoutView="100" zoomScalePageLayoutView="85" workbookViewId="0">
      <selection activeCell="D19" sqref="D19"/>
    </sheetView>
  </sheetViews>
  <sheetFormatPr defaultColWidth="9.140625" defaultRowHeight="16.5"/>
  <cols>
    <col min="1" max="1" width="4.7109375" style="61" customWidth="1"/>
    <col min="2" max="2" width="4.7109375" style="20" customWidth="1"/>
    <col min="3" max="3" width="64.85546875" style="20" customWidth="1"/>
    <col min="4" max="4" width="20.7109375" style="20" customWidth="1"/>
    <col min="5" max="5" width="14.7109375" style="20" customWidth="1"/>
    <col min="6" max="6" width="12.42578125" style="850" bestFit="1" customWidth="1"/>
    <col min="7" max="7" width="12.42578125" style="20" bestFit="1" customWidth="1"/>
    <col min="8" max="16384" width="9.140625" style="20"/>
  </cols>
  <sheetData>
    <row r="2" spans="1:7" ht="26.25" thickBot="1">
      <c r="B2" s="29"/>
      <c r="C2" s="58" t="s">
        <v>571</v>
      </c>
      <c r="D2" s="29"/>
    </row>
    <row r="3" spans="1:7" ht="26.25" thickTop="1">
      <c r="A3" s="202"/>
      <c r="B3" s="202"/>
      <c r="C3" s="30"/>
      <c r="D3" s="202"/>
    </row>
    <row r="4" spans="1:7">
      <c r="B4" s="432"/>
      <c r="C4" s="433"/>
      <c r="D4" s="851"/>
    </row>
    <row r="5" spans="1:7" ht="18">
      <c r="C5" s="31" t="s">
        <v>2018</v>
      </c>
    </row>
    <row r="6" spans="1:7">
      <c r="B6" s="434"/>
      <c r="C6" s="435"/>
      <c r="D6" s="852"/>
    </row>
    <row r="7" spans="1:7">
      <c r="B7" s="432" t="s">
        <v>11</v>
      </c>
      <c r="C7" s="433" t="s">
        <v>2009</v>
      </c>
      <c r="D7" s="853">
        <f>D19</f>
        <v>0</v>
      </c>
    </row>
    <row r="8" spans="1:7">
      <c r="B8" s="432" t="s">
        <v>33</v>
      </c>
      <c r="C8" s="433" t="s">
        <v>2010</v>
      </c>
      <c r="D8" s="853">
        <f>D28</f>
        <v>0</v>
      </c>
    </row>
    <row r="9" spans="1:7">
      <c r="B9" s="432" t="s">
        <v>14</v>
      </c>
      <c r="C9" s="433" t="s">
        <v>2011</v>
      </c>
      <c r="D9" s="853">
        <f>D37</f>
        <v>0</v>
      </c>
    </row>
    <row r="10" spans="1:7">
      <c r="B10" s="434" t="s">
        <v>15</v>
      </c>
      <c r="C10" s="799" t="s">
        <v>2187</v>
      </c>
      <c r="D10" s="854">
        <f>D46</f>
        <v>0</v>
      </c>
      <c r="E10" s="855"/>
      <c r="G10" s="850"/>
    </row>
    <row r="11" spans="1:7">
      <c r="B11" s="432"/>
      <c r="C11" s="433"/>
      <c r="D11" s="856"/>
    </row>
    <row r="12" spans="1:7" ht="50.1" customHeight="1" thickBot="1">
      <c r="B12" s="33"/>
      <c r="C12" s="196" t="s">
        <v>2192</v>
      </c>
      <c r="D12" s="857">
        <f>SUM(D7:D11)</f>
        <v>0</v>
      </c>
      <c r="E12" s="858"/>
    </row>
    <row r="13" spans="1:7" ht="17.25" thickTop="1">
      <c r="B13" s="432"/>
      <c r="C13" s="433"/>
      <c r="D13" s="856"/>
    </row>
    <row r="14" spans="1:7" ht="25.5" customHeight="1" thickBot="1">
      <c r="B14" s="33"/>
      <c r="C14" s="34" t="s">
        <v>202</v>
      </c>
      <c r="D14" s="857">
        <f>D12*0.22</f>
        <v>0</v>
      </c>
    </row>
    <row r="15" spans="1:7" ht="17.25" thickTop="1">
      <c r="B15" s="37"/>
      <c r="C15" s="38"/>
      <c r="D15" s="859"/>
    </row>
    <row r="16" spans="1:7" ht="49.5" customHeight="1" thickBot="1">
      <c r="B16" s="197"/>
      <c r="C16" s="198" t="s">
        <v>203</v>
      </c>
      <c r="D16" s="860">
        <f>D12+D14</f>
        <v>0</v>
      </c>
    </row>
    <row r="17" spans="2:4" ht="18.75" thickTop="1">
      <c r="C17" s="31"/>
    </row>
    <row r="18" spans="2:4" ht="18">
      <c r="C18" s="31"/>
    </row>
    <row r="19" spans="2:4" ht="25.5" customHeight="1" thickBot="1">
      <c r="B19" s="437" t="s">
        <v>11</v>
      </c>
      <c r="C19" s="439" t="s">
        <v>2009</v>
      </c>
      <c r="D19" s="861">
        <f>SUM(D20:D25)</f>
        <v>0</v>
      </c>
    </row>
    <row r="20" spans="2:4">
      <c r="B20" s="60" t="s">
        <v>2</v>
      </c>
      <c r="C20" s="436" t="s">
        <v>1</v>
      </c>
      <c r="D20" s="853">
        <f>'1.F-GR'!G5</f>
        <v>0</v>
      </c>
    </row>
    <row r="21" spans="2:4">
      <c r="B21" s="60" t="s">
        <v>87</v>
      </c>
      <c r="C21" s="436" t="s">
        <v>86</v>
      </c>
      <c r="D21" s="853">
        <f>'1-5.F, 8.F-OBRT'!F5</f>
        <v>0</v>
      </c>
    </row>
    <row r="22" spans="2:4">
      <c r="B22" s="60" t="s">
        <v>232</v>
      </c>
      <c r="C22" s="438" t="s">
        <v>2019</v>
      </c>
      <c r="D22" s="853">
        <f>'1.F-ELE'!H17+'3a.F-ELE'!F12+'3b.F-ELE'!F13</f>
        <v>0</v>
      </c>
    </row>
    <row r="23" spans="2:4">
      <c r="B23" s="60" t="s">
        <v>235</v>
      </c>
      <c r="C23" s="436" t="s">
        <v>2020</v>
      </c>
      <c r="D23" s="853">
        <f>'1F-STR'!H30+'3b.F-STR'!G32</f>
        <v>0</v>
      </c>
    </row>
    <row r="24" spans="2:4">
      <c r="B24" s="60" t="s">
        <v>231</v>
      </c>
      <c r="C24" s="436" t="s">
        <v>562</v>
      </c>
      <c r="D24" s="853">
        <f>'1.F-OKOLJE'!G7</f>
        <v>0</v>
      </c>
    </row>
    <row r="25" spans="2:4">
      <c r="B25" s="457" t="s">
        <v>549</v>
      </c>
      <c r="C25" s="458" t="s">
        <v>548</v>
      </c>
      <c r="D25" s="854">
        <f>'F-PROJEKT'!G6</f>
        <v>0</v>
      </c>
    </row>
    <row r="26" spans="2:4">
      <c r="B26" s="432"/>
      <c r="C26" s="20" t="s">
        <v>2186</v>
      </c>
      <c r="D26" s="862">
        <f>D19*1.22</f>
        <v>0</v>
      </c>
    </row>
    <row r="27" spans="2:4">
      <c r="B27" s="432"/>
      <c r="C27" s="433"/>
      <c r="D27" s="863"/>
    </row>
    <row r="28" spans="2:4" ht="25.5" customHeight="1" thickBot="1">
      <c r="B28" s="437" t="s">
        <v>33</v>
      </c>
      <c r="C28" s="439" t="s">
        <v>2010</v>
      </c>
      <c r="D28" s="861">
        <f>SUM(D29:D34)</f>
        <v>0</v>
      </c>
    </row>
    <row r="29" spans="2:4">
      <c r="B29" s="60" t="s">
        <v>2</v>
      </c>
      <c r="C29" s="436" t="s">
        <v>1</v>
      </c>
      <c r="D29" s="853">
        <f>'1.F-GR'!G6</f>
        <v>0</v>
      </c>
    </row>
    <row r="30" spans="2:4">
      <c r="B30" s="60" t="s">
        <v>87</v>
      </c>
      <c r="C30" s="436" t="s">
        <v>86</v>
      </c>
      <c r="D30" s="853">
        <f>'1-5.F, 8.F-OBRT'!F6</f>
        <v>0</v>
      </c>
    </row>
    <row r="31" spans="2:4">
      <c r="B31" s="60" t="s">
        <v>232</v>
      </c>
      <c r="C31" s="438" t="s">
        <v>2019</v>
      </c>
      <c r="D31" s="853">
        <f>'1.F-ELE'!I17+'4.F-ELE'!F13</f>
        <v>0</v>
      </c>
    </row>
    <row r="32" spans="2:4">
      <c r="B32" s="60" t="s">
        <v>235</v>
      </c>
      <c r="C32" s="436" t="s">
        <v>2020</v>
      </c>
      <c r="D32" s="853">
        <f>'1F-STR'!I30+'4.F-STR'!G31</f>
        <v>0</v>
      </c>
    </row>
    <row r="33" spans="2:4 16384:16384">
      <c r="B33" s="60" t="s">
        <v>231</v>
      </c>
      <c r="C33" s="436" t="s">
        <v>562</v>
      </c>
      <c r="D33" s="853">
        <f>'1.F-OKOLJE'!G8</f>
        <v>0</v>
      </c>
    </row>
    <row r="34" spans="2:4 16384:16384">
      <c r="B34" s="457" t="s">
        <v>549</v>
      </c>
      <c r="C34" s="458" t="s">
        <v>548</v>
      </c>
      <c r="D34" s="854">
        <f>'F-PROJEKT'!G7</f>
        <v>0</v>
      </c>
    </row>
    <row r="35" spans="2:4 16384:16384">
      <c r="B35" s="432"/>
      <c r="C35" s="20" t="s">
        <v>2186</v>
      </c>
      <c r="D35" s="862">
        <f>D28*1.22</f>
        <v>0</v>
      </c>
    </row>
    <row r="36" spans="2:4 16384:16384">
      <c r="B36" s="432"/>
      <c r="D36" s="862"/>
    </row>
    <row r="37" spans="2:4 16384:16384" ht="25.5" customHeight="1" thickBot="1">
      <c r="B37" s="437" t="s">
        <v>14</v>
      </c>
      <c r="C37" s="439" t="s">
        <v>2011</v>
      </c>
      <c r="D37" s="861">
        <f>SUM(D38:D43)</f>
        <v>0</v>
      </c>
    </row>
    <row r="38" spans="2:4 16384:16384">
      <c r="B38" s="60" t="s">
        <v>2</v>
      </c>
      <c r="C38" s="436" t="s">
        <v>1</v>
      </c>
      <c r="D38" s="853">
        <f>'1.F-GR'!G7</f>
        <v>0</v>
      </c>
    </row>
    <row r="39" spans="2:4 16384:16384">
      <c r="B39" s="60" t="s">
        <v>87</v>
      </c>
      <c r="C39" s="436" t="s">
        <v>86</v>
      </c>
      <c r="D39" s="853">
        <f>'1-5.F, 8.F-OBRT'!F7</f>
        <v>0</v>
      </c>
    </row>
    <row r="40" spans="2:4 16384:16384">
      <c r="B40" s="60" t="s">
        <v>232</v>
      </c>
      <c r="C40" s="438" t="s">
        <v>2019</v>
      </c>
      <c r="D40" s="853">
        <f>'1.F-ELE'!J17+'5.F-ELE'!F13</f>
        <v>0</v>
      </c>
    </row>
    <row r="41" spans="2:4 16384:16384">
      <c r="B41" s="60" t="s">
        <v>235</v>
      </c>
      <c r="C41" s="436" t="s">
        <v>2020</v>
      </c>
      <c r="D41" s="853">
        <f>'1F-STR'!J30+'5.F-STR'!G31</f>
        <v>0</v>
      </c>
    </row>
    <row r="42" spans="2:4 16384:16384">
      <c r="B42" s="60" t="s">
        <v>231</v>
      </c>
      <c r="C42" s="436" t="s">
        <v>562</v>
      </c>
      <c r="D42" s="853">
        <f>'1.F-OKOLJE'!G9</f>
        <v>0</v>
      </c>
    </row>
    <row r="43" spans="2:4 16384:16384">
      <c r="B43" s="457" t="s">
        <v>549</v>
      </c>
      <c r="C43" s="458" t="s">
        <v>548</v>
      </c>
      <c r="D43" s="854">
        <f>'F-PROJEKT'!G8</f>
        <v>0</v>
      </c>
    </row>
    <row r="44" spans="2:4 16384:16384">
      <c r="C44" s="20" t="s">
        <v>2186</v>
      </c>
      <c r="D44" s="862">
        <f>D37*1.22</f>
        <v>0</v>
      </c>
      <c r="XFD44" s="20">
        <f>SUM(A44:XFC44)</f>
        <v>0</v>
      </c>
    </row>
    <row r="45" spans="2:4 16384:16384">
      <c r="D45" s="862"/>
    </row>
    <row r="46" spans="2:4 16384:16384" ht="17.25" thickBot="1">
      <c r="B46" s="437" t="s">
        <v>15</v>
      </c>
      <c r="C46" s="800" t="s">
        <v>2187</v>
      </c>
      <c r="D46" s="861">
        <f>SUM(D47:D52)</f>
        <v>0</v>
      </c>
    </row>
    <row r="47" spans="2:4 16384:16384">
      <c r="B47" s="60" t="s">
        <v>2</v>
      </c>
      <c r="C47" s="436" t="s">
        <v>1</v>
      </c>
      <c r="D47" s="853">
        <f>'1.F-GR'!G8</f>
        <v>0</v>
      </c>
    </row>
    <row r="48" spans="2:4 16384:16384">
      <c r="B48" s="60" t="s">
        <v>87</v>
      </c>
      <c r="C48" s="436" t="s">
        <v>86</v>
      </c>
      <c r="D48" s="853">
        <f>'1-5.F, 8.F-OBRT'!F8</f>
        <v>0</v>
      </c>
    </row>
    <row r="49" spans="2:4">
      <c r="B49" s="60" t="s">
        <v>232</v>
      </c>
      <c r="C49" s="438" t="s">
        <v>2019</v>
      </c>
      <c r="D49" s="853">
        <f>'1.F-ELE'!K16+'8.F-ELE'!F11</f>
        <v>0</v>
      </c>
    </row>
    <row r="50" spans="2:4">
      <c r="B50" s="60" t="s">
        <v>235</v>
      </c>
      <c r="C50" s="436" t="s">
        <v>2020</v>
      </c>
      <c r="D50" s="853">
        <f>'1F-STR'!K30+'8.F-STR'!G27</f>
        <v>0</v>
      </c>
    </row>
    <row r="51" spans="2:4">
      <c r="B51" s="60" t="s">
        <v>231</v>
      </c>
      <c r="C51" s="436" t="s">
        <v>562</v>
      </c>
      <c r="D51" s="853">
        <f>'1.F-OKOLJE'!G10</f>
        <v>0</v>
      </c>
    </row>
    <row r="52" spans="2:4">
      <c r="B52" s="457" t="s">
        <v>549</v>
      </c>
      <c r="C52" s="458" t="s">
        <v>548</v>
      </c>
      <c r="D52" s="854">
        <f>'F-PROJEKT'!G9</f>
        <v>0</v>
      </c>
    </row>
    <row r="53" spans="2:4">
      <c r="C53" s="20" t="s">
        <v>2186</v>
      </c>
      <c r="D53" s="862">
        <f>D46*1.22</f>
        <v>0</v>
      </c>
    </row>
  </sheetData>
  <sheetProtection password="E8D1" sheet="1" objects="1" scenarios="1" formatCells="0" formatColumns="0" formatRows="0"/>
  <pageMargins left="0.70866141732283472" right="0.70866141732283472" top="0.94488188976377963" bottom="0.74803149606299213" header="0.31496062992125984" footer="0.31496062992125984"/>
  <pageSetup paperSize="9" scale="90" orientation="portrait" horizontalDpi="1200" verticalDpi="1200"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Narrow,Navadno"&amp;8&amp;K04-020&amp;A&amp;R&amp;"Arial Narrow,Navadno"&amp;8&amp;K04-022&amp;P/&amp;N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1"/>
  <sheetViews>
    <sheetView showGridLines="0" view="pageBreakPreview" zoomScale="120" zoomScaleNormal="100" zoomScaleSheetLayoutView="120" zoomScalePageLayoutView="85" workbookViewId="0">
      <selection activeCell="D12" sqref="D12"/>
    </sheetView>
  </sheetViews>
  <sheetFormatPr defaultColWidth="9.140625" defaultRowHeight="16.5"/>
  <cols>
    <col min="1" max="1" width="4.7109375" style="61" customWidth="1"/>
    <col min="2" max="2" width="4.7109375" style="20" customWidth="1"/>
    <col min="3" max="3" width="64.85546875" style="20" customWidth="1"/>
    <col min="4" max="4" width="20.7109375" style="20" customWidth="1"/>
    <col min="5" max="5" width="14.7109375" style="20" customWidth="1"/>
    <col min="6" max="6" width="12.42578125" style="850" bestFit="1" customWidth="1"/>
    <col min="7" max="7" width="12.42578125" style="20" bestFit="1" customWidth="1"/>
    <col min="8" max="16384" width="9.140625" style="20"/>
  </cols>
  <sheetData>
    <row r="2" spans="1:6" ht="26.25" thickBot="1">
      <c r="B2" s="29"/>
      <c r="C2" s="58" t="s">
        <v>571</v>
      </c>
      <c r="D2" s="29"/>
    </row>
    <row r="3" spans="1:6" ht="26.25" thickTop="1">
      <c r="A3" s="202"/>
      <c r="B3" s="202"/>
      <c r="C3" s="30"/>
      <c r="D3" s="202"/>
    </row>
    <row r="4" spans="1:6">
      <c r="B4" s="432"/>
      <c r="C4" s="433"/>
      <c r="D4" s="863"/>
    </row>
    <row r="5" spans="1:6" ht="18">
      <c r="C5" s="31" t="s">
        <v>2007</v>
      </c>
    </row>
    <row r="6" spans="1:6">
      <c r="C6" s="32"/>
    </row>
    <row r="7" spans="1:6" s="865" customFormat="1" ht="33">
      <c r="A7" s="75"/>
      <c r="B7" s="77" t="s">
        <v>557</v>
      </c>
      <c r="C7" s="76" t="s">
        <v>558</v>
      </c>
      <c r="D7" s="864" t="s">
        <v>559</v>
      </c>
      <c r="F7" s="866"/>
    </row>
    <row r="8" spans="1:6" ht="25.5" customHeight="1">
      <c r="B8" s="55" t="s">
        <v>2</v>
      </c>
      <c r="C8" s="56" t="s">
        <v>849</v>
      </c>
      <c r="D8" s="867">
        <f>D9</f>
        <v>0</v>
      </c>
      <c r="E8" s="850"/>
    </row>
    <row r="9" spans="1:6" ht="25.5" customHeight="1">
      <c r="B9" s="269"/>
      <c r="C9" s="54" t="s">
        <v>846</v>
      </c>
      <c r="D9" s="868">
        <f>'1.F-GR'!G20</f>
        <v>0</v>
      </c>
    </row>
    <row r="10" spans="1:6" ht="25.5" customHeight="1">
      <c r="B10" s="55" t="s">
        <v>87</v>
      </c>
      <c r="C10" s="56" t="s">
        <v>2013</v>
      </c>
      <c r="D10" s="867">
        <f>SUM(D11:D17)</f>
        <v>0</v>
      </c>
      <c r="E10" s="850"/>
    </row>
    <row r="11" spans="1:6" ht="25.5" customHeight="1">
      <c r="B11" s="60"/>
      <c r="C11" s="54" t="s">
        <v>846</v>
      </c>
      <c r="D11" s="853">
        <f>'1-5.F, 8.F-OBRT'!F24</f>
        <v>0</v>
      </c>
    </row>
    <row r="12" spans="1:6" ht="25.5" customHeight="1">
      <c r="B12" s="60"/>
      <c r="C12" s="54" t="s">
        <v>847</v>
      </c>
      <c r="D12" s="853">
        <f>'1-5.F, 8.F-OBRT'!H24</f>
        <v>0</v>
      </c>
    </row>
    <row r="13" spans="1:6" ht="25.5" customHeight="1">
      <c r="B13" s="60"/>
      <c r="C13" s="54" t="s">
        <v>843</v>
      </c>
      <c r="D13" s="853">
        <f>'1-5.F, 8.F-OBRT'!J24</f>
        <v>0</v>
      </c>
    </row>
    <row r="14" spans="1:6" ht="25.5" customHeight="1">
      <c r="B14" s="60"/>
      <c r="C14" s="54" t="s">
        <v>2021</v>
      </c>
      <c r="D14" s="853">
        <f>'1-5.F, 8.F-OBRT'!L24</f>
        <v>0</v>
      </c>
    </row>
    <row r="15" spans="1:6" ht="25.5" customHeight="1">
      <c r="B15" s="60"/>
      <c r="C15" s="54" t="s">
        <v>844</v>
      </c>
      <c r="D15" s="853">
        <f>'1-5.F, 8.F-OBRT'!N24</f>
        <v>0</v>
      </c>
    </row>
    <row r="16" spans="1:6" ht="25.5" customHeight="1">
      <c r="B16" s="60"/>
      <c r="C16" s="54" t="s">
        <v>845</v>
      </c>
      <c r="D16" s="853">
        <f>'1-5.F, 8.F-OBRT'!P24</f>
        <v>0</v>
      </c>
    </row>
    <row r="17" spans="2:5" ht="25.5" customHeight="1">
      <c r="B17" s="60"/>
      <c r="C17" s="54" t="s">
        <v>2191</v>
      </c>
      <c r="D17" s="853">
        <f>'1-5.F, 8.F-OBRT'!R24</f>
        <v>0</v>
      </c>
    </row>
    <row r="18" spans="2:5" ht="25.5" customHeight="1">
      <c r="B18" s="55" t="s">
        <v>232</v>
      </c>
      <c r="C18" s="57" t="s">
        <v>848</v>
      </c>
      <c r="D18" s="867">
        <f>SUM(D19:D24)</f>
        <v>0</v>
      </c>
      <c r="E18" s="850"/>
    </row>
    <row r="19" spans="2:5" ht="25.5" customHeight="1">
      <c r="B19" s="60"/>
      <c r="C19" s="54" t="s">
        <v>846</v>
      </c>
      <c r="D19" s="853">
        <f>'1.F-ELE'!F17</f>
        <v>0</v>
      </c>
    </row>
    <row r="20" spans="2:5" ht="25.5" customHeight="1">
      <c r="B20" s="60"/>
      <c r="C20" s="54" t="s">
        <v>843</v>
      </c>
      <c r="D20" s="853">
        <f>'3a.F-ELE'!F12</f>
        <v>0</v>
      </c>
    </row>
    <row r="21" spans="2:5" ht="25.5" customHeight="1">
      <c r="B21" s="60"/>
      <c r="C21" s="54" t="s">
        <v>842</v>
      </c>
      <c r="D21" s="853">
        <f>'3b.F-ELE'!F13</f>
        <v>0</v>
      </c>
    </row>
    <row r="22" spans="2:5" ht="25.5" customHeight="1">
      <c r="B22" s="60"/>
      <c r="C22" s="54" t="s">
        <v>844</v>
      </c>
      <c r="D22" s="853">
        <f>'4.F-ELE'!F13</f>
        <v>0</v>
      </c>
    </row>
    <row r="23" spans="2:5" ht="25.5" customHeight="1">
      <c r="B23" s="60"/>
      <c r="C23" s="54" t="s">
        <v>845</v>
      </c>
      <c r="D23" s="853">
        <f>'5.F-ELE'!F13</f>
        <v>0</v>
      </c>
    </row>
    <row r="24" spans="2:5" ht="25.5" customHeight="1">
      <c r="B24" s="60"/>
      <c r="C24" s="54" t="s">
        <v>2191</v>
      </c>
      <c r="D24" s="853">
        <f>'8.F-ELE'!F11</f>
        <v>0</v>
      </c>
    </row>
    <row r="25" spans="2:5" ht="25.5" customHeight="1">
      <c r="B25" s="55" t="s">
        <v>235</v>
      </c>
      <c r="C25" s="56" t="s">
        <v>2012</v>
      </c>
      <c r="D25" s="867">
        <f>SUM(D26:D30)</f>
        <v>0</v>
      </c>
      <c r="E25" s="850"/>
    </row>
    <row r="26" spans="2:5" ht="25.5" customHeight="1">
      <c r="B26" s="60"/>
      <c r="C26" s="54" t="s">
        <v>846</v>
      </c>
      <c r="D26" s="853">
        <f>'1F-STR'!G30</f>
        <v>0</v>
      </c>
    </row>
    <row r="27" spans="2:5" ht="25.5" customHeight="1">
      <c r="B27" s="60"/>
      <c r="C27" s="54" t="s">
        <v>842</v>
      </c>
      <c r="D27" s="853">
        <f>'3b.F-STR'!G32</f>
        <v>0</v>
      </c>
    </row>
    <row r="28" spans="2:5" ht="25.5" customHeight="1">
      <c r="B28" s="60"/>
      <c r="C28" s="54" t="s">
        <v>844</v>
      </c>
      <c r="D28" s="853">
        <f>'4.F-STR'!G31</f>
        <v>0</v>
      </c>
    </row>
    <row r="29" spans="2:5" ht="25.5" customHeight="1">
      <c r="B29" s="60"/>
      <c r="C29" s="54" t="s">
        <v>845</v>
      </c>
      <c r="D29" s="853">
        <f>'5.F-STR'!G31</f>
        <v>0</v>
      </c>
    </row>
    <row r="30" spans="2:5" ht="25.5" customHeight="1">
      <c r="B30" s="60"/>
      <c r="C30" s="54" t="s">
        <v>2191</v>
      </c>
      <c r="D30" s="853">
        <f>'8.F-STR'!G27</f>
        <v>0</v>
      </c>
    </row>
    <row r="31" spans="2:5" ht="25.5" customHeight="1">
      <c r="B31" s="55" t="s">
        <v>231</v>
      </c>
      <c r="C31" s="56" t="s">
        <v>2014</v>
      </c>
      <c r="D31" s="867">
        <f>D32</f>
        <v>0</v>
      </c>
      <c r="E31" s="850"/>
    </row>
    <row r="32" spans="2:5" ht="25.5" customHeight="1">
      <c r="B32" s="269"/>
      <c r="C32" s="54" t="s">
        <v>846</v>
      </c>
      <c r="D32" s="868">
        <f>'1.F-OKOLJE'!G27</f>
        <v>0</v>
      </c>
    </row>
    <row r="33" spans="1:6" ht="25.5" customHeight="1">
      <c r="B33" s="55" t="s">
        <v>549</v>
      </c>
      <c r="C33" s="56" t="s">
        <v>548</v>
      </c>
      <c r="D33" s="867">
        <f>'F-PROJEKT'!G16</f>
        <v>0</v>
      </c>
      <c r="E33" s="850"/>
    </row>
    <row r="34" spans="1:6" ht="25.5" customHeight="1">
      <c r="B34" s="55"/>
      <c r="C34" s="56"/>
      <c r="D34" s="867"/>
      <c r="E34" s="850"/>
    </row>
    <row r="35" spans="1:6" ht="50.1" customHeight="1" thickBot="1">
      <c r="B35" s="33"/>
      <c r="C35" s="196" t="s">
        <v>2136</v>
      </c>
      <c r="D35" s="857">
        <f>D33+D31+D25+D18+D10+D8</f>
        <v>0</v>
      </c>
      <c r="E35" s="850"/>
    </row>
    <row r="36" spans="1:6" ht="25.5" customHeight="1" thickTop="1">
      <c r="B36" s="55"/>
      <c r="C36" s="56"/>
      <c r="D36" s="867"/>
      <c r="E36" s="850"/>
    </row>
    <row r="37" spans="1:6" ht="18" customHeight="1">
      <c r="B37" s="35"/>
      <c r="C37" s="36"/>
      <c r="D37" s="869"/>
    </row>
    <row r="38" spans="1:6" ht="25.5" customHeight="1" thickBot="1">
      <c r="B38" s="33"/>
      <c r="C38" s="34" t="s">
        <v>202</v>
      </c>
      <c r="D38" s="857">
        <f>D35*0.22</f>
        <v>0</v>
      </c>
    </row>
    <row r="39" spans="1:6" ht="17.25" customHeight="1" thickTop="1">
      <c r="B39" s="37"/>
      <c r="C39" s="38"/>
      <c r="D39" s="859"/>
    </row>
    <row r="40" spans="1:6" s="870" customFormat="1" ht="50.1" customHeight="1" thickBot="1">
      <c r="A40" s="202"/>
      <c r="B40" s="197"/>
      <c r="C40" s="198" t="s">
        <v>203</v>
      </c>
      <c r="D40" s="860">
        <f>D35+D38</f>
        <v>0</v>
      </c>
      <c r="F40" s="871"/>
    </row>
    <row r="41" spans="1:6" ht="17.25" thickTop="1"/>
  </sheetData>
  <sheetProtection password="E8D1" sheet="1" objects="1" scenarios="1" formatCells="0" formatColumns="0" formatRows="0"/>
  <pageMargins left="0.70866141732283472" right="0.70866141732283472" top="0.94488188976377963" bottom="0.74803149606299213" header="0.31496062992125984" footer="0.31496062992125984"/>
  <pageSetup paperSize="9" scale="90" orientation="portrait" horizontalDpi="1200" verticalDpi="1200"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Narrow,Navadno"&amp;8&amp;K04-021&amp;A&amp;R&amp;"Arial Narrow,Navadno"&amp;8&amp;K04-023&amp;P/&amp;N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649"/>
  <sheetViews>
    <sheetView showZeros="0" tabSelected="1" view="pageBreakPreview" zoomScaleNormal="100" zoomScaleSheetLayoutView="100" zoomScalePageLayoutView="120" workbookViewId="0">
      <selection activeCell="B4" sqref="B4"/>
    </sheetView>
  </sheetViews>
  <sheetFormatPr defaultColWidth="9.140625" defaultRowHeight="12.75"/>
  <cols>
    <col min="1" max="1" width="4.7109375" style="208" customWidth="1"/>
    <col min="2" max="2" width="4.7109375" style="28" customWidth="1"/>
    <col min="3" max="3" width="45.7109375" style="107" customWidth="1"/>
    <col min="4" max="4" width="5.7109375" style="228" customWidth="1"/>
    <col min="5" max="5" width="7.7109375" style="619" customWidth="1"/>
    <col min="6" max="6" width="13.7109375" style="883" customWidth="1"/>
    <col min="7" max="7" width="13.7109375" style="123" customWidth="1"/>
    <col min="8" max="16384" width="9.140625" style="180"/>
  </cols>
  <sheetData>
    <row r="1" spans="1:7">
      <c r="A1" s="1"/>
      <c r="B1" s="45"/>
      <c r="C1" s="106"/>
      <c r="D1" s="225"/>
      <c r="E1" s="241"/>
      <c r="F1" s="872"/>
      <c r="G1" s="873"/>
    </row>
    <row r="2" spans="1:7" s="874" customFormat="1" ht="18.75" thickBot="1">
      <c r="A2" s="215" t="s">
        <v>2</v>
      </c>
      <c r="B2" s="216" t="s">
        <v>1</v>
      </c>
      <c r="C2" s="217"/>
      <c r="D2" s="226"/>
      <c r="E2" s="217"/>
      <c r="F2" s="245"/>
      <c r="G2" s="245"/>
    </row>
    <row r="3" spans="1:7" s="876" customFormat="1">
      <c r="A3" s="2"/>
      <c r="B3" s="3"/>
      <c r="C3" s="100"/>
      <c r="D3" s="227"/>
      <c r="E3" s="242"/>
      <c r="F3" s="875"/>
      <c r="G3" s="2"/>
    </row>
    <row r="4" spans="1:7" s="876" customFormat="1" ht="13.5" thickBot="1">
      <c r="A4" s="2"/>
      <c r="B4" s="445" t="s">
        <v>2</v>
      </c>
      <c r="C4" s="446" t="s">
        <v>2015</v>
      </c>
      <c r="D4" s="447"/>
      <c r="E4" s="877"/>
      <c r="F4" s="448"/>
      <c r="G4" s="448"/>
    </row>
    <row r="5" spans="1:7" s="876" customFormat="1">
      <c r="A5" s="2"/>
      <c r="B5" s="272"/>
      <c r="C5" s="120" t="s">
        <v>2008</v>
      </c>
      <c r="D5" s="440">
        <v>0.14000000000000001</v>
      </c>
      <c r="E5" s="878"/>
      <c r="F5" s="86"/>
      <c r="G5" s="86">
        <f>G20*D5</f>
        <v>0</v>
      </c>
    </row>
    <row r="6" spans="1:7" s="876" customFormat="1">
      <c r="A6" s="2"/>
      <c r="B6" s="272"/>
      <c r="C6" s="120" t="s">
        <v>2016</v>
      </c>
      <c r="D6" s="440">
        <v>0.34</v>
      </c>
      <c r="E6" s="878"/>
      <c r="F6" s="86"/>
      <c r="G6" s="86">
        <f>G20*D6</f>
        <v>0</v>
      </c>
    </row>
    <row r="7" spans="1:7" s="876" customFormat="1">
      <c r="A7" s="2"/>
      <c r="B7" s="272"/>
      <c r="C7" s="120" t="s">
        <v>2017</v>
      </c>
      <c r="D7" s="440">
        <v>0.37</v>
      </c>
      <c r="E7" s="878"/>
      <c r="F7" s="86"/>
      <c r="G7" s="86">
        <f>G20*D7</f>
        <v>0</v>
      </c>
    </row>
    <row r="8" spans="1:7" s="876" customFormat="1">
      <c r="A8" s="2"/>
      <c r="B8" s="441"/>
      <c r="C8" s="442" t="s">
        <v>2187</v>
      </c>
      <c r="D8" s="443">
        <v>0.15</v>
      </c>
      <c r="E8" s="879"/>
      <c r="F8" s="444"/>
      <c r="G8" s="444">
        <f>G20*D8</f>
        <v>0</v>
      </c>
    </row>
    <row r="9" spans="1:7" s="876" customFormat="1">
      <c r="A9" s="2"/>
      <c r="B9" s="272"/>
      <c r="C9" s="120"/>
      <c r="D9" s="440"/>
      <c r="E9" s="878"/>
      <c r="F9" s="86"/>
      <c r="G9" s="86">
        <f>SUM(G5:G8)</f>
        <v>0</v>
      </c>
    </row>
    <row r="10" spans="1:7" s="876" customFormat="1">
      <c r="A10" s="2"/>
      <c r="B10" s="3"/>
      <c r="C10" s="100"/>
      <c r="D10" s="227"/>
      <c r="E10" s="242"/>
      <c r="F10" s="875"/>
      <c r="G10" s="2"/>
    </row>
    <row r="11" spans="1:7" ht="13.5" thickBot="1">
      <c r="B11" s="449" t="s">
        <v>2</v>
      </c>
      <c r="C11" s="450" t="s">
        <v>560</v>
      </c>
      <c r="D11" s="451"/>
      <c r="E11" s="452"/>
      <c r="F11" s="880"/>
      <c r="G11" s="881"/>
    </row>
    <row r="12" spans="1:7">
      <c r="B12" s="612" t="str">
        <f>B37</f>
        <v>I.</v>
      </c>
      <c r="C12" s="114" t="str">
        <f>C37</f>
        <v>PRIPRAVLJALNA DELA:</v>
      </c>
      <c r="E12" s="608"/>
      <c r="F12" s="882"/>
      <c r="G12" s="208">
        <f>G64</f>
        <v>0</v>
      </c>
    </row>
    <row r="13" spans="1:7">
      <c r="B13" s="612" t="s">
        <v>85</v>
      </c>
      <c r="C13" s="114" t="s">
        <v>350</v>
      </c>
      <c r="E13" s="608"/>
      <c r="F13" s="882"/>
      <c r="G13" s="208">
        <f>G139</f>
        <v>0</v>
      </c>
    </row>
    <row r="14" spans="1:7">
      <c r="B14" s="612" t="str">
        <f>B142</f>
        <v>III.</v>
      </c>
      <c r="C14" s="114" t="str">
        <f>C142</f>
        <v>ZEMELJSKA DELA:</v>
      </c>
      <c r="E14" s="608"/>
      <c r="G14" s="208">
        <f>G185</f>
        <v>0</v>
      </c>
    </row>
    <row r="15" spans="1:7">
      <c r="B15" s="612" t="str">
        <f>B188</f>
        <v>IV.</v>
      </c>
      <c r="C15" s="114" t="str">
        <f>C188</f>
        <v>BETONSKA IN ARMIRANOBETONSKA DELA:</v>
      </c>
      <c r="E15" s="608"/>
      <c r="G15" s="208">
        <f>G319</f>
        <v>0</v>
      </c>
    </row>
    <row r="16" spans="1:7">
      <c r="B16" s="612" t="str">
        <f>B321</f>
        <v>V.</v>
      </c>
      <c r="C16" s="114" t="str">
        <f>C321</f>
        <v>TESARSKA DELA:</v>
      </c>
      <c r="E16" s="608"/>
      <c r="G16" s="208">
        <f>G396</f>
        <v>0</v>
      </c>
    </row>
    <row r="17" spans="1:7">
      <c r="B17" s="612" t="str">
        <f>B399</f>
        <v>VI.</v>
      </c>
      <c r="C17" s="114" t="str">
        <f>C399</f>
        <v>ZIDARSKA DELA:</v>
      </c>
      <c r="E17" s="608"/>
      <c r="G17" s="208">
        <f>G470</f>
        <v>0</v>
      </c>
    </row>
    <row r="18" spans="1:7">
      <c r="B18" s="612" t="s">
        <v>69</v>
      </c>
      <c r="C18" s="114" t="s">
        <v>81</v>
      </c>
      <c r="E18" s="608"/>
      <c r="G18" s="208">
        <f>G480</f>
        <v>0</v>
      </c>
    </row>
    <row r="19" spans="1:7">
      <c r="B19" s="613"/>
      <c r="C19" s="566"/>
      <c r="E19" s="608"/>
      <c r="F19" s="884"/>
      <c r="G19" s="885"/>
    </row>
    <row r="20" spans="1:7" s="549" customFormat="1" ht="13.5" thickBot="1">
      <c r="A20" s="126"/>
      <c r="B20" s="548"/>
      <c r="C20" s="119" t="s">
        <v>4</v>
      </c>
      <c r="D20" s="886"/>
      <c r="E20" s="887"/>
      <c r="F20" s="887"/>
      <c r="G20" s="887">
        <f>SUM(G12:G19)</f>
        <v>0</v>
      </c>
    </row>
    <row r="21" spans="1:7" ht="13.5" thickTop="1">
      <c r="B21" s="613"/>
      <c r="C21" s="566"/>
      <c r="E21" s="608"/>
      <c r="F21" s="884"/>
      <c r="G21" s="885"/>
    </row>
    <row r="22" spans="1:7">
      <c r="A22" s="218"/>
      <c r="B22" s="613"/>
      <c r="C22" s="566"/>
      <c r="E22" s="608"/>
      <c r="F22" s="888"/>
      <c r="G22" s="131"/>
    </row>
    <row r="23" spans="1:7" s="891" customFormat="1" ht="13.5">
      <c r="A23" s="222"/>
      <c r="B23" s="223"/>
      <c r="C23" s="224" t="s">
        <v>5</v>
      </c>
      <c r="D23" s="229" t="s">
        <v>553</v>
      </c>
      <c r="E23" s="889" t="s">
        <v>6</v>
      </c>
      <c r="F23" s="890" t="s">
        <v>7</v>
      </c>
      <c r="G23" s="890" t="s">
        <v>745</v>
      </c>
    </row>
    <row r="24" spans="1:7">
      <c r="A24" s="219"/>
      <c r="B24" s="206"/>
      <c r="C24" s="115"/>
      <c r="D24" s="230"/>
      <c r="E24" s="129"/>
      <c r="F24" s="892"/>
      <c r="G24" s="893"/>
    </row>
    <row r="25" spans="1:7" s="130" customFormat="1">
      <c r="A25" s="18" t="s">
        <v>2</v>
      </c>
      <c r="B25" s="42"/>
      <c r="C25" s="89" t="s">
        <v>3</v>
      </c>
      <c r="D25" s="894"/>
      <c r="E25" s="895"/>
      <c r="F25" s="895"/>
      <c r="G25" s="895"/>
    </row>
    <row r="26" spans="1:7" s="130" customFormat="1">
      <c r="A26" s="600"/>
      <c r="B26" s="172"/>
      <c r="C26" s="584"/>
      <c r="D26" s="231"/>
      <c r="E26" s="171"/>
      <c r="F26" s="896"/>
      <c r="G26" s="897"/>
    </row>
    <row r="27" spans="1:7" s="130" customFormat="1">
      <c r="A27" s="600"/>
      <c r="B27" s="172"/>
      <c r="C27" s="584" t="s">
        <v>252</v>
      </c>
      <c r="D27" s="231"/>
      <c r="E27" s="171"/>
      <c r="F27" s="896"/>
      <c r="G27" s="897"/>
    </row>
    <row r="28" spans="1:7" s="130" customFormat="1">
      <c r="A28" s="600"/>
      <c r="B28" s="172"/>
      <c r="C28" s="584"/>
      <c r="D28" s="231"/>
      <c r="E28" s="171"/>
      <c r="F28" s="896"/>
      <c r="G28" s="897"/>
    </row>
    <row r="29" spans="1:7" s="130" customFormat="1" ht="215.25" customHeight="1">
      <c r="A29" s="600"/>
      <c r="B29" s="41" t="s">
        <v>234</v>
      </c>
      <c r="C29" s="182" t="s">
        <v>328</v>
      </c>
      <c r="D29" s="231"/>
      <c r="E29" s="171"/>
      <c r="F29" s="896"/>
      <c r="G29" s="897"/>
    </row>
    <row r="30" spans="1:7" s="130" customFormat="1" ht="250.5" customHeight="1">
      <c r="A30" s="600"/>
      <c r="B30" s="41" t="s">
        <v>234</v>
      </c>
      <c r="C30" s="182" t="s">
        <v>329</v>
      </c>
      <c r="D30" s="231"/>
      <c r="E30" s="171"/>
      <c r="F30" s="896"/>
      <c r="G30" s="897"/>
    </row>
    <row r="31" spans="1:7" s="130" customFormat="1" ht="54.75" customHeight="1">
      <c r="A31" s="600"/>
      <c r="B31" s="40" t="s">
        <v>234</v>
      </c>
      <c r="C31" s="182" t="s">
        <v>253</v>
      </c>
      <c r="D31" s="231"/>
      <c r="E31" s="171"/>
      <c r="F31" s="896"/>
      <c r="G31" s="897"/>
    </row>
    <row r="32" spans="1:7" s="130" customFormat="1" ht="119.25" customHeight="1">
      <c r="A32" s="600"/>
      <c r="B32" s="41" t="s">
        <v>234</v>
      </c>
      <c r="C32" s="182" t="s">
        <v>254</v>
      </c>
      <c r="D32" s="231"/>
      <c r="E32" s="171"/>
      <c r="F32" s="896"/>
      <c r="G32" s="897"/>
    </row>
    <row r="33" spans="1:7" s="130" customFormat="1" ht="81.75" customHeight="1">
      <c r="A33" s="600"/>
      <c r="B33" s="41" t="s">
        <v>234</v>
      </c>
      <c r="C33" s="182" t="s">
        <v>332</v>
      </c>
      <c r="D33" s="231"/>
      <c r="E33" s="171"/>
      <c r="F33" s="896"/>
      <c r="G33" s="897"/>
    </row>
    <row r="34" spans="1:7" s="130" customFormat="1" ht="159" customHeight="1">
      <c r="A34" s="600"/>
      <c r="B34" s="41" t="s">
        <v>234</v>
      </c>
      <c r="C34" s="182" t="s">
        <v>330</v>
      </c>
      <c r="D34" s="231"/>
      <c r="E34" s="171"/>
      <c r="F34" s="896"/>
      <c r="G34" s="897"/>
    </row>
    <row r="35" spans="1:7" s="130" customFormat="1" ht="207.75" customHeight="1">
      <c r="A35" s="600"/>
      <c r="B35" s="41" t="s">
        <v>234</v>
      </c>
      <c r="C35" s="182" t="s">
        <v>255</v>
      </c>
      <c r="D35" s="231"/>
      <c r="E35" s="171"/>
      <c r="F35" s="896"/>
      <c r="G35" s="897"/>
    </row>
    <row r="36" spans="1:7" s="130" customFormat="1">
      <c r="A36" s="600"/>
      <c r="B36" s="172"/>
      <c r="C36" s="584"/>
      <c r="D36" s="231"/>
      <c r="E36" s="171"/>
      <c r="F36" s="896"/>
      <c r="G36" s="897"/>
    </row>
    <row r="37" spans="1:7" s="130" customFormat="1">
      <c r="A37" s="600"/>
      <c r="B37" s="43" t="s">
        <v>0</v>
      </c>
      <c r="C37" s="116" t="s">
        <v>8</v>
      </c>
      <c r="D37" s="232"/>
      <c r="E37" s="232"/>
      <c r="F37" s="232"/>
      <c r="G37" s="232"/>
    </row>
    <row r="38" spans="1:7" s="130" customFormat="1">
      <c r="A38" s="600"/>
      <c r="B38" s="172"/>
      <c r="C38" s="584"/>
      <c r="D38" s="231"/>
      <c r="E38" s="171"/>
      <c r="F38" s="896"/>
      <c r="G38" s="897"/>
    </row>
    <row r="39" spans="1:7" s="130" customFormat="1">
      <c r="A39" s="600"/>
      <c r="B39" s="28"/>
      <c r="C39" s="584" t="s">
        <v>9</v>
      </c>
      <c r="D39" s="228"/>
      <c r="E39" s="619"/>
      <c r="F39" s="883"/>
      <c r="G39" s="123"/>
    </row>
    <row r="40" spans="1:7" s="130" customFormat="1" ht="67.5" customHeight="1">
      <c r="A40" s="600"/>
      <c r="B40" s="28"/>
      <c r="C40" s="583" t="s">
        <v>10</v>
      </c>
      <c r="D40" s="228"/>
      <c r="E40" s="619"/>
      <c r="F40" s="883"/>
      <c r="G40" s="123"/>
    </row>
    <row r="41" spans="1:7" s="130" customFormat="1" ht="56.25" customHeight="1">
      <c r="A41" s="600"/>
      <c r="B41" s="28"/>
      <c r="C41" s="583" t="s">
        <v>669</v>
      </c>
      <c r="D41" s="228"/>
      <c r="E41" s="619"/>
      <c r="F41" s="883"/>
      <c r="G41" s="123"/>
    </row>
    <row r="42" spans="1:7" s="130" customFormat="1" ht="63.75">
      <c r="A42" s="600"/>
      <c r="B42" s="28"/>
      <c r="C42" s="583" t="s">
        <v>670</v>
      </c>
      <c r="D42" s="228"/>
      <c r="E42" s="619"/>
      <c r="F42" s="883"/>
      <c r="G42" s="123"/>
    </row>
    <row r="43" spans="1:7" s="601" customFormat="1">
      <c r="A43" s="604"/>
      <c r="B43" s="206"/>
      <c r="C43" s="583"/>
      <c r="D43" s="617"/>
      <c r="E43" s="178"/>
      <c r="F43" s="898"/>
      <c r="G43" s="885"/>
    </row>
    <row r="44" spans="1:7" s="601" customFormat="1" ht="40.5" customHeight="1">
      <c r="A44" s="604"/>
      <c r="B44" s="206" t="s">
        <v>11</v>
      </c>
      <c r="C44" s="538" t="s">
        <v>344</v>
      </c>
      <c r="D44" s="233"/>
      <c r="E44" s="19"/>
      <c r="F44" s="899"/>
      <c r="G44" s="208"/>
    </row>
    <row r="45" spans="1:7" s="601" customFormat="1" ht="41.25" customHeight="1">
      <c r="A45" s="604"/>
      <c r="B45" s="206"/>
      <c r="C45" s="583" t="s">
        <v>12</v>
      </c>
      <c r="D45" s="617" t="s">
        <v>13</v>
      </c>
      <c r="E45" s="178">
        <v>1</v>
      </c>
      <c r="F45" s="900"/>
      <c r="G45" s="208">
        <f>E45*F45</f>
        <v>0</v>
      </c>
    </row>
    <row r="46" spans="1:7" s="601" customFormat="1">
      <c r="A46" s="604"/>
      <c r="B46" s="206"/>
      <c r="C46" s="583"/>
      <c r="D46" s="617"/>
      <c r="E46" s="178"/>
      <c r="F46" s="898"/>
      <c r="G46" s="208"/>
    </row>
    <row r="47" spans="1:7" s="601" customFormat="1" ht="51">
      <c r="A47" s="604"/>
      <c r="B47" s="206" t="s">
        <v>33</v>
      </c>
      <c r="C47" s="583" t="s">
        <v>674</v>
      </c>
      <c r="D47" s="617"/>
      <c r="E47" s="178"/>
      <c r="F47" s="898"/>
      <c r="G47" s="208"/>
    </row>
    <row r="48" spans="1:7" s="601" customFormat="1" ht="42" customHeight="1">
      <c r="A48" s="604"/>
      <c r="B48" s="543"/>
      <c r="C48" s="583" t="s">
        <v>16</v>
      </c>
      <c r="D48" s="617"/>
      <c r="E48" s="178"/>
      <c r="F48" s="898"/>
      <c r="G48" s="208"/>
    </row>
    <row r="49" spans="1:7" s="601" customFormat="1" ht="25.5">
      <c r="A49" s="604"/>
      <c r="B49" s="543"/>
      <c r="C49" s="583" t="s">
        <v>673</v>
      </c>
      <c r="D49" s="617"/>
      <c r="E49" s="178"/>
      <c r="F49" s="898"/>
      <c r="G49" s="208"/>
    </row>
    <row r="50" spans="1:7" s="601" customFormat="1" ht="38.25">
      <c r="A50" s="604"/>
      <c r="B50" s="543"/>
      <c r="C50" s="583" t="s">
        <v>567</v>
      </c>
      <c r="D50" s="617" t="s">
        <v>17</v>
      </c>
      <c r="E50" s="178">
        <v>1</v>
      </c>
      <c r="F50" s="900"/>
      <c r="G50" s="208">
        <f>E50*F50</f>
        <v>0</v>
      </c>
    </row>
    <row r="51" spans="1:7" s="601" customFormat="1">
      <c r="A51" s="604"/>
      <c r="B51" s="543"/>
      <c r="C51" s="583"/>
      <c r="D51" s="617"/>
      <c r="E51" s="178"/>
      <c r="F51" s="901"/>
      <c r="G51" s="208"/>
    </row>
    <row r="52" spans="1:7" s="601" customFormat="1" ht="42.75" customHeight="1">
      <c r="A52" s="604"/>
      <c r="B52" s="543" t="s">
        <v>14</v>
      </c>
      <c r="C52" s="583" t="s">
        <v>12</v>
      </c>
      <c r="D52" s="617" t="s">
        <v>17</v>
      </c>
      <c r="E52" s="178">
        <v>1</v>
      </c>
      <c r="F52" s="900"/>
      <c r="G52" s="208">
        <f>E52*F52</f>
        <v>0</v>
      </c>
    </row>
    <row r="53" spans="1:7" s="601" customFormat="1">
      <c r="A53" s="604"/>
      <c r="B53" s="543"/>
      <c r="C53" s="583"/>
      <c r="D53" s="617"/>
      <c r="E53" s="178"/>
      <c r="F53" s="901"/>
      <c r="G53" s="208"/>
    </row>
    <row r="54" spans="1:7" s="601" customFormat="1" ht="93.75" customHeight="1">
      <c r="A54" s="604"/>
      <c r="B54" s="543" t="s">
        <v>15</v>
      </c>
      <c r="C54" s="583" t="s">
        <v>568</v>
      </c>
      <c r="D54" s="617" t="s">
        <v>17</v>
      </c>
      <c r="E54" s="178">
        <v>1</v>
      </c>
      <c r="F54" s="900"/>
      <c r="G54" s="208">
        <f>E54*F54</f>
        <v>0</v>
      </c>
    </row>
    <row r="55" spans="1:7" s="601" customFormat="1">
      <c r="A55" s="604"/>
      <c r="B55" s="543"/>
      <c r="C55" s="583"/>
      <c r="D55" s="617"/>
      <c r="E55" s="178"/>
      <c r="F55" s="901"/>
      <c r="G55" s="208"/>
    </row>
    <row r="56" spans="1:7" s="601" customFormat="1" ht="38.25">
      <c r="A56" s="604"/>
      <c r="B56" s="543" t="s">
        <v>18</v>
      </c>
      <c r="C56" s="583" t="s">
        <v>380</v>
      </c>
      <c r="D56" s="617" t="s">
        <v>17</v>
      </c>
      <c r="E56" s="178">
        <v>1</v>
      </c>
      <c r="F56" s="900"/>
      <c r="G56" s="208">
        <f>E56*F56</f>
        <v>0</v>
      </c>
    </row>
    <row r="57" spans="1:7" s="601" customFormat="1">
      <c r="A57" s="604"/>
      <c r="B57" s="543"/>
      <c r="C57" s="583"/>
      <c r="D57" s="617"/>
      <c r="E57" s="178"/>
      <c r="F57" s="901"/>
      <c r="G57" s="208"/>
    </row>
    <row r="58" spans="1:7" s="601" customFormat="1" ht="57" customHeight="1">
      <c r="A58" s="604"/>
      <c r="B58" s="543" t="s">
        <v>41</v>
      </c>
      <c r="C58" s="583" t="s">
        <v>676</v>
      </c>
      <c r="D58" s="617" t="s">
        <v>17</v>
      </c>
      <c r="E58" s="178">
        <v>1</v>
      </c>
      <c r="F58" s="900"/>
      <c r="G58" s="208">
        <f>E58*F58</f>
        <v>0</v>
      </c>
    </row>
    <row r="59" spans="1:7" s="601" customFormat="1">
      <c r="A59" s="604"/>
      <c r="B59" s="543"/>
      <c r="C59" s="583"/>
      <c r="D59" s="617"/>
      <c r="E59" s="178"/>
      <c r="F59" s="901"/>
      <c r="G59" s="208"/>
    </row>
    <row r="60" spans="1:7" s="601" customFormat="1" ht="63.75">
      <c r="A60" s="604"/>
      <c r="B60" s="543" t="s">
        <v>43</v>
      </c>
      <c r="C60" s="583" t="s">
        <v>679</v>
      </c>
      <c r="D60" s="617" t="s">
        <v>17</v>
      </c>
      <c r="E60" s="178">
        <v>1</v>
      </c>
      <c r="F60" s="900"/>
      <c r="G60" s="208">
        <f>E60*F60</f>
        <v>0</v>
      </c>
    </row>
    <row r="61" spans="1:7" s="601" customFormat="1">
      <c r="A61" s="604"/>
      <c r="B61" s="543"/>
      <c r="C61" s="583"/>
      <c r="D61" s="617"/>
      <c r="E61" s="178"/>
      <c r="F61" s="901"/>
      <c r="G61" s="208"/>
    </row>
    <row r="62" spans="1:7" s="601" customFormat="1" ht="25.5">
      <c r="A62" s="604"/>
      <c r="B62" s="543" t="s">
        <v>44</v>
      </c>
      <c r="C62" s="583" t="s">
        <v>681</v>
      </c>
      <c r="D62" s="617" t="s">
        <v>62</v>
      </c>
      <c r="E62" s="178">
        <v>3</v>
      </c>
      <c r="F62" s="900"/>
      <c r="G62" s="208">
        <f>E62*F62</f>
        <v>0</v>
      </c>
    </row>
    <row r="63" spans="1:7">
      <c r="B63" s="206"/>
      <c r="C63" s="583"/>
      <c r="D63" s="617"/>
      <c r="E63" s="178"/>
      <c r="F63" s="901"/>
      <c r="G63" s="208"/>
    </row>
    <row r="64" spans="1:7" ht="13.5" thickBot="1">
      <c r="B64" s="564"/>
      <c r="C64" s="565" t="s">
        <v>19</v>
      </c>
      <c r="D64" s="234"/>
      <c r="E64" s="44"/>
      <c r="F64" s="902"/>
      <c r="G64" s="903">
        <f>SUM(G44:G63)</f>
        <v>0</v>
      </c>
    </row>
    <row r="65" spans="1:7" ht="13.5" thickTop="1">
      <c r="B65" s="206"/>
      <c r="C65" s="572"/>
      <c r="D65" s="235"/>
      <c r="E65" s="171"/>
      <c r="F65" s="904"/>
      <c r="G65" s="126"/>
    </row>
    <row r="66" spans="1:7">
      <c r="B66" s="206"/>
      <c r="C66" s="572"/>
      <c r="D66" s="235"/>
      <c r="E66" s="171"/>
      <c r="F66" s="904"/>
      <c r="G66" s="126"/>
    </row>
    <row r="67" spans="1:7">
      <c r="B67" s="43" t="s">
        <v>85</v>
      </c>
      <c r="C67" s="116" t="s">
        <v>350</v>
      </c>
      <c r="D67" s="232"/>
      <c r="E67" s="246"/>
      <c r="F67" s="905">
        <v>0</v>
      </c>
      <c r="G67" s="246">
        <v>0</v>
      </c>
    </row>
    <row r="68" spans="1:7">
      <c r="B68" s="172"/>
      <c r="C68" s="584"/>
      <c r="D68" s="231"/>
      <c r="E68" s="171"/>
      <c r="F68" s="896">
        <v>0</v>
      </c>
      <c r="G68" s="906"/>
    </row>
    <row r="69" spans="1:7">
      <c r="B69" s="612"/>
      <c r="C69" s="584" t="s">
        <v>9</v>
      </c>
      <c r="D69" s="236"/>
      <c r="E69" s="173"/>
      <c r="F69" s="907">
        <v>0</v>
      </c>
      <c r="G69" s="607"/>
    </row>
    <row r="70" spans="1:7" ht="25.5">
      <c r="B70" s="612"/>
      <c r="C70" s="583" t="s">
        <v>691</v>
      </c>
      <c r="D70" s="236"/>
      <c r="E70" s="173"/>
      <c r="F70" s="907"/>
      <c r="G70" s="607"/>
    </row>
    <row r="71" spans="1:7" ht="32.25" customHeight="1">
      <c r="B71" s="612"/>
      <c r="C71" s="583" t="s">
        <v>351</v>
      </c>
      <c r="D71" s="236"/>
      <c r="E71" s="173"/>
      <c r="F71" s="907">
        <v>0</v>
      </c>
      <c r="G71" s="607"/>
    </row>
    <row r="72" spans="1:7" ht="66.75" customHeight="1">
      <c r="B72" s="612"/>
      <c r="C72" s="583" t="s">
        <v>352</v>
      </c>
      <c r="D72" s="236"/>
      <c r="E72" s="173"/>
      <c r="F72" s="907">
        <v>0</v>
      </c>
      <c r="G72" s="607"/>
    </row>
    <row r="73" spans="1:7" ht="43.5" customHeight="1">
      <c r="B73" s="612"/>
      <c r="C73" s="583" t="s">
        <v>353</v>
      </c>
      <c r="D73" s="236"/>
      <c r="E73" s="173"/>
      <c r="F73" s="907">
        <v>0</v>
      </c>
      <c r="G73" s="607"/>
    </row>
    <row r="74" spans="1:7" ht="43.5" customHeight="1">
      <c r="B74" s="612"/>
      <c r="C74" s="583" t="s">
        <v>690</v>
      </c>
      <c r="D74" s="236"/>
      <c r="E74" s="173"/>
      <c r="F74" s="907"/>
      <c r="G74" s="607"/>
    </row>
    <row r="75" spans="1:7" ht="55.5" customHeight="1">
      <c r="B75" s="612"/>
      <c r="C75" s="583" t="s">
        <v>354</v>
      </c>
      <c r="D75" s="236"/>
      <c r="E75" s="173"/>
      <c r="F75" s="907">
        <v>0</v>
      </c>
      <c r="G75" s="607"/>
    </row>
    <row r="76" spans="1:7">
      <c r="B76" s="612"/>
      <c r="C76" s="583"/>
      <c r="D76" s="236"/>
      <c r="E76" s="173"/>
      <c r="F76" s="907"/>
      <c r="G76" s="607"/>
    </row>
    <row r="77" spans="1:7" s="601" customFormat="1">
      <c r="A77" s="604"/>
      <c r="B77" s="543"/>
      <c r="C77" s="584" t="s">
        <v>689</v>
      </c>
      <c r="D77" s="617"/>
      <c r="E77" s="178"/>
      <c r="F77" s="901"/>
      <c r="G77" s="208"/>
    </row>
    <row r="78" spans="1:7" s="601" customFormat="1" ht="38.25">
      <c r="A78" s="604"/>
      <c r="B78" s="206" t="s">
        <v>11</v>
      </c>
      <c r="C78" s="583" t="s">
        <v>677</v>
      </c>
      <c r="D78" s="617" t="s">
        <v>62</v>
      </c>
      <c r="E78" s="178">
        <v>5</v>
      </c>
      <c r="F78" s="900"/>
      <c r="G78" s="208">
        <f>E78*F78</f>
        <v>0</v>
      </c>
    </row>
    <row r="79" spans="1:7">
      <c r="B79" s="612"/>
      <c r="C79" s="583"/>
      <c r="D79" s="236"/>
      <c r="E79" s="173"/>
      <c r="F79" s="907"/>
      <c r="G79" s="208"/>
    </row>
    <row r="80" spans="1:7" ht="38.25">
      <c r="B80" s="612" t="s">
        <v>33</v>
      </c>
      <c r="C80" s="583" t="s">
        <v>678</v>
      </c>
      <c r="D80" s="617" t="s">
        <v>61</v>
      </c>
      <c r="E80" s="178">
        <v>12</v>
      </c>
      <c r="F80" s="900"/>
      <c r="G80" s="208">
        <f>E80*F80</f>
        <v>0</v>
      </c>
    </row>
    <row r="81" spans="2:7">
      <c r="B81" s="612"/>
      <c r="C81" s="583"/>
      <c r="D81" s="236"/>
      <c r="E81" s="173"/>
      <c r="F81" s="907"/>
      <c r="G81" s="208"/>
    </row>
    <row r="82" spans="2:7" ht="63.75">
      <c r="B82" s="612" t="s">
        <v>14</v>
      </c>
      <c r="C82" s="583" t="s">
        <v>686</v>
      </c>
      <c r="D82" s="617" t="s">
        <v>13</v>
      </c>
      <c r="E82" s="178">
        <v>1</v>
      </c>
      <c r="F82" s="900"/>
      <c r="G82" s="208">
        <f>E82*F82</f>
        <v>0</v>
      </c>
    </row>
    <row r="83" spans="2:7">
      <c r="B83" s="612"/>
      <c r="C83" s="583"/>
      <c r="D83" s="617"/>
      <c r="E83" s="178"/>
      <c r="F83" s="901"/>
      <c r="G83" s="208"/>
    </row>
    <row r="84" spans="2:7" ht="51">
      <c r="B84" s="612" t="s">
        <v>15</v>
      </c>
      <c r="C84" s="583" t="s">
        <v>687</v>
      </c>
      <c r="D84" s="617" t="s">
        <v>13</v>
      </c>
      <c r="E84" s="178">
        <v>1</v>
      </c>
      <c r="F84" s="900"/>
      <c r="G84" s="208">
        <f>E84*F84</f>
        <v>0</v>
      </c>
    </row>
    <row r="85" spans="2:7">
      <c r="B85" s="612"/>
      <c r="C85" s="583"/>
      <c r="D85" s="617"/>
      <c r="E85" s="178"/>
      <c r="F85" s="901"/>
      <c r="G85" s="208"/>
    </row>
    <row r="86" spans="2:7" ht="38.25">
      <c r="B86" s="612" t="s">
        <v>18</v>
      </c>
      <c r="C86" s="583" t="s">
        <v>693</v>
      </c>
      <c r="D86" s="617"/>
      <c r="E86" s="178"/>
      <c r="F86" s="901"/>
      <c r="G86" s="208"/>
    </row>
    <row r="87" spans="2:7" ht="18.75" customHeight="1">
      <c r="B87" s="612"/>
      <c r="C87" s="105" t="s">
        <v>688</v>
      </c>
      <c r="D87" s="617" t="s">
        <v>49</v>
      </c>
      <c r="E87" s="178">
        <v>815</v>
      </c>
      <c r="F87" s="900"/>
      <c r="G87" s="208">
        <f>E87*F87</f>
        <v>0</v>
      </c>
    </row>
    <row r="88" spans="2:7">
      <c r="B88" s="612"/>
      <c r="C88" s="583"/>
      <c r="D88" s="617"/>
      <c r="E88" s="178"/>
      <c r="F88" s="901"/>
      <c r="G88" s="208"/>
    </row>
    <row r="89" spans="2:7">
      <c r="B89" s="612"/>
      <c r="C89" s="584" t="s">
        <v>692</v>
      </c>
      <c r="D89" s="236"/>
      <c r="E89" s="173"/>
      <c r="F89" s="907"/>
      <c r="G89" s="208"/>
    </row>
    <row r="90" spans="2:7" ht="25.5">
      <c r="B90" s="612" t="s">
        <v>41</v>
      </c>
      <c r="C90" s="583" t="s">
        <v>694</v>
      </c>
      <c r="D90" s="617"/>
      <c r="E90" s="178"/>
      <c r="F90" s="901"/>
      <c r="G90" s="208"/>
    </row>
    <row r="91" spans="2:7" ht="15">
      <c r="B91" s="612"/>
      <c r="C91" s="105" t="s">
        <v>695</v>
      </c>
      <c r="D91" s="617" t="s">
        <v>62</v>
      </c>
      <c r="E91" s="178">
        <v>58</v>
      </c>
      <c r="F91" s="900"/>
      <c r="G91" s="208">
        <f>E91*F91</f>
        <v>0</v>
      </c>
    </row>
    <row r="92" spans="2:7" ht="15">
      <c r="B92" s="612"/>
      <c r="C92" s="105" t="s">
        <v>696</v>
      </c>
      <c r="D92" s="617" t="s">
        <v>62</v>
      </c>
      <c r="E92" s="178">
        <v>2</v>
      </c>
      <c r="F92" s="900"/>
      <c r="G92" s="208">
        <f>E92*F92</f>
        <v>0</v>
      </c>
    </row>
    <row r="93" spans="2:7" ht="15">
      <c r="B93" s="612"/>
      <c r="C93" s="105" t="s">
        <v>697</v>
      </c>
      <c r="D93" s="617" t="s">
        <v>62</v>
      </c>
      <c r="E93" s="178">
        <v>70</v>
      </c>
      <c r="F93" s="900"/>
      <c r="G93" s="208">
        <f>E93*F93</f>
        <v>0</v>
      </c>
    </row>
    <row r="94" spans="2:7" ht="15">
      <c r="B94" s="612"/>
      <c r="C94" s="105" t="s">
        <v>698</v>
      </c>
      <c r="D94" s="617" t="s">
        <v>62</v>
      </c>
      <c r="E94" s="178">
        <v>6</v>
      </c>
      <c r="F94" s="900"/>
      <c r="G94" s="208">
        <f>E94*F94</f>
        <v>0</v>
      </c>
    </row>
    <row r="95" spans="2:7">
      <c r="B95" s="612"/>
      <c r="C95" s="105" t="s">
        <v>718</v>
      </c>
      <c r="D95" s="617" t="s">
        <v>62</v>
      </c>
      <c r="E95" s="178">
        <v>1</v>
      </c>
      <c r="F95" s="900"/>
      <c r="G95" s="208">
        <f>E95*F95</f>
        <v>0</v>
      </c>
    </row>
    <row r="96" spans="2:7">
      <c r="B96" s="612"/>
      <c r="C96" s="105"/>
      <c r="D96" s="617"/>
      <c r="E96" s="178"/>
      <c r="F96" s="901"/>
      <c r="G96" s="208"/>
    </row>
    <row r="97" spans="2:7" ht="38.25">
      <c r="B97" s="612" t="s">
        <v>43</v>
      </c>
      <c r="C97" s="590" t="s">
        <v>699</v>
      </c>
      <c r="D97" s="617" t="s">
        <v>49</v>
      </c>
      <c r="E97" s="178">
        <v>85</v>
      </c>
      <c r="F97" s="900"/>
      <c r="G97" s="208">
        <f>E97*F97</f>
        <v>0</v>
      </c>
    </row>
    <row r="98" spans="2:7">
      <c r="B98" s="612"/>
      <c r="C98" s="590" t="s">
        <v>709</v>
      </c>
      <c r="D98" s="617" t="s">
        <v>62</v>
      </c>
      <c r="E98" s="178">
        <v>60</v>
      </c>
      <c r="F98" s="900"/>
      <c r="G98" s="208">
        <f>E98*F98</f>
        <v>0</v>
      </c>
    </row>
    <row r="99" spans="2:7">
      <c r="B99" s="612"/>
      <c r="C99" s="590"/>
      <c r="D99" s="617"/>
      <c r="E99" s="178"/>
      <c r="F99" s="901"/>
      <c r="G99" s="208"/>
    </row>
    <row r="100" spans="2:7" ht="38.25">
      <c r="B100" s="612" t="s">
        <v>44</v>
      </c>
      <c r="C100" s="590" t="s">
        <v>700</v>
      </c>
      <c r="D100" s="617" t="s">
        <v>49</v>
      </c>
      <c r="E100" s="178">
        <v>422</v>
      </c>
      <c r="F100" s="900"/>
      <c r="G100" s="208">
        <f>E100*F100</f>
        <v>0</v>
      </c>
    </row>
    <row r="101" spans="2:7">
      <c r="B101" s="612"/>
      <c r="C101" s="105"/>
      <c r="D101" s="617"/>
      <c r="E101" s="178"/>
      <c r="F101" s="901"/>
      <c r="G101" s="208"/>
    </row>
    <row r="102" spans="2:7">
      <c r="B102" s="612" t="s">
        <v>45</v>
      </c>
      <c r="C102" s="590" t="s">
        <v>710</v>
      </c>
      <c r="D102" s="617"/>
      <c r="E102" s="178"/>
      <c r="F102" s="901"/>
      <c r="G102" s="208"/>
    </row>
    <row r="103" spans="2:7" ht="38.25">
      <c r="B103" s="612"/>
      <c r="C103" s="590" t="s">
        <v>711</v>
      </c>
      <c r="D103" s="617"/>
      <c r="E103" s="178"/>
      <c r="F103" s="901"/>
      <c r="G103" s="208"/>
    </row>
    <row r="104" spans="2:7" ht="15">
      <c r="B104" s="612"/>
      <c r="C104" s="105" t="s">
        <v>713</v>
      </c>
      <c r="D104" s="617" t="s">
        <v>49</v>
      </c>
      <c r="E104" s="178">
        <v>422</v>
      </c>
      <c r="F104" s="900"/>
      <c r="G104" s="208">
        <f>E104*F104</f>
        <v>0</v>
      </c>
    </row>
    <row r="105" spans="2:7" ht="15">
      <c r="B105" s="612"/>
      <c r="C105" s="105" t="s">
        <v>714</v>
      </c>
      <c r="D105" s="617" t="s">
        <v>49</v>
      </c>
      <c r="E105" s="178">
        <v>695</v>
      </c>
      <c r="F105" s="900"/>
      <c r="G105" s="208">
        <f>E105*F105</f>
        <v>0</v>
      </c>
    </row>
    <row r="106" spans="2:7" ht="15">
      <c r="B106" s="612"/>
      <c r="C106" s="105" t="s">
        <v>712</v>
      </c>
      <c r="D106" s="617" t="s">
        <v>49</v>
      </c>
      <c r="E106" s="178">
        <f>E104*0.4</f>
        <v>168.8</v>
      </c>
      <c r="F106" s="900"/>
      <c r="G106" s="208">
        <f>E106*F106</f>
        <v>0</v>
      </c>
    </row>
    <row r="107" spans="2:7">
      <c r="B107" s="612"/>
      <c r="C107" s="105"/>
      <c r="D107" s="617"/>
      <c r="E107" s="178"/>
      <c r="F107" s="901"/>
      <c r="G107" s="208"/>
    </row>
    <row r="108" spans="2:7">
      <c r="B108" s="612" t="s">
        <v>46</v>
      </c>
      <c r="C108" s="590" t="s">
        <v>715</v>
      </c>
      <c r="D108" s="617"/>
      <c r="E108" s="178"/>
      <c r="F108" s="901"/>
      <c r="G108" s="208"/>
    </row>
    <row r="109" spans="2:7">
      <c r="B109" s="612"/>
      <c r="C109" s="590" t="s">
        <v>716</v>
      </c>
      <c r="D109" s="617"/>
      <c r="E109" s="178"/>
      <c r="F109" s="901"/>
      <c r="G109" s="208"/>
    </row>
    <row r="110" spans="2:7" ht="25.5">
      <c r="B110" s="612"/>
      <c r="C110" s="590" t="s">
        <v>1883</v>
      </c>
      <c r="D110" s="617" t="s">
        <v>32</v>
      </c>
      <c r="E110" s="178">
        <v>5</v>
      </c>
      <c r="F110" s="900"/>
      <c r="G110" s="208">
        <f>E110*F110</f>
        <v>0</v>
      </c>
    </row>
    <row r="111" spans="2:7" ht="38.25">
      <c r="B111" s="612"/>
      <c r="C111" s="590" t="s">
        <v>1885</v>
      </c>
      <c r="D111" s="617" t="s">
        <v>49</v>
      </c>
      <c r="E111" s="178">
        <v>62</v>
      </c>
      <c r="F111" s="900"/>
      <c r="G111" s="208">
        <f>E111*F111</f>
        <v>0</v>
      </c>
    </row>
    <row r="112" spans="2:7" ht="42" customHeight="1">
      <c r="B112" s="612"/>
      <c r="C112" s="590" t="s">
        <v>1886</v>
      </c>
      <c r="D112" s="617" t="s">
        <v>61</v>
      </c>
      <c r="E112" s="178">
        <f>91+9*4</f>
        <v>127</v>
      </c>
      <c r="F112" s="900"/>
      <c r="G112" s="208">
        <f>E112*F112</f>
        <v>0</v>
      </c>
    </row>
    <row r="113" spans="2:7" ht="38.25">
      <c r="B113" s="612"/>
      <c r="C113" s="590" t="s">
        <v>1887</v>
      </c>
      <c r="D113" s="617" t="s">
        <v>61</v>
      </c>
      <c r="E113" s="178">
        <f>8.5*4</f>
        <v>34</v>
      </c>
      <c r="F113" s="900"/>
      <c r="G113" s="208">
        <f>E113*F113</f>
        <v>0</v>
      </c>
    </row>
    <row r="114" spans="2:7">
      <c r="B114" s="612"/>
      <c r="C114" s="590"/>
      <c r="D114" s="617"/>
      <c r="E114" s="178"/>
      <c r="F114" s="901"/>
      <c r="G114" s="208"/>
    </row>
    <row r="115" spans="2:7">
      <c r="B115" s="612" t="s">
        <v>47</v>
      </c>
      <c r="C115" s="590" t="s">
        <v>717</v>
      </c>
      <c r="D115" s="617"/>
      <c r="E115" s="178"/>
      <c r="F115" s="901"/>
      <c r="G115" s="208"/>
    </row>
    <row r="116" spans="2:7" ht="51">
      <c r="B116" s="612"/>
      <c r="C116" s="590" t="s">
        <v>720</v>
      </c>
      <c r="D116" s="617"/>
      <c r="E116" s="178"/>
      <c r="F116" s="901"/>
      <c r="G116" s="208"/>
    </row>
    <row r="117" spans="2:7" ht="15">
      <c r="B117" s="612"/>
      <c r="C117" s="105" t="s">
        <v>570</v>
      </c>
      <c r="D117" s="617" t="s">
        <v>32</v>
      </c>
      <c r="E117" s="178">
        <v>83</v>
      </c>
      <c r="F117" s="900"/>
      <c r="G117" s="208">
        <f>E117*F117</f>
        <v>0</v>
      </c>
    </row>
    <row r="118" spans="2:7" ht="15">
      <c r="B118" s="612"/>
      <c r="C118" s="105" t="s">
        <v>381</v>
      </c>
      <c r="D118" s="617" t="s">
        <v>32</v>
      </c>
      <c r="E118" s="178">
        <v>15</v>
      </c>
      <c r="F118" s="900"/>
      <c r="G118" s="208">
        <f>E118*F118</f>
        <v>0</v>
      </c>
    </row>
    <row r="119" spans="2:7">
      <c r="B119" s="612"/>
      <c r="C119" s="583"/>
      <c r="D119" s="617"/>
      <c r="E119" s="178"/>
      <c r="F119" s="901"/>
      <c r="G119" s="208"/>
    </row>
    <row r="120" spans="2:7" ht="63.75">
      <c r="B120" s="612" t="s">
        <v>48</v>
      </c>
      <c r="C120" s="590" t="s">
        <v>719</v>
      </c>
      <c r="D120" s="617" t="s">
        <v>13</v>
      </c>
      <c r="E120" s="178">
        <v>1</v>
      </c>
      <c r="F120" s="900"/>
      <c r="G120" s="208">
        <f>E120*F120</f>
        <v>0</v>
      </c>
    </row>
    <row r="121" spans="2:7">
      <c r="B121" s="612"/>
      <c r="C121" s="105"/>
      <c r="D121" s="617"/>
      <c r="E121" s="178"/>
      <c r="F121" s="901"/>
      <c r="G121" s="208"/>
    </row>
    <row r="122" spans="2:7" ht="25.5">
      <c r="B122" s="612"/>
      <c r="C122" s="590" t="s">
        <v>2153</v>
      </c>
      <c r="D122" s="617"/>
      <c r="E122" s="178"/>
      <c r="F122" s="901"/>
      <c r="G122" s="208"/>
    </row>
    <row r="123" spans="2:7" ht="25.5">
      <c r="B123" s="612" t="s">
        <v>50</v>
      </c>
      <c r="C123" s="590" t="s">
        <v>2145</v>
      </c>
      <c r="D123" s="617" t="s">
        <v>969</v>
      </c>
      <c r="E123" s="178">
        <v>4</v>
      </c>
      <c r="F123" s="900"/>
      <c r="G123" s="208">
        <f>E123*F123</f>
        <v>0</v>
      </c>
    </row>
    <row r="124" spans="2:7">
      <c r="B124" s="612"/>
      <c r="C124" s="590"/>
      <c r="D124" s="617"/>
      <c r="E124" s="178"/>
      <c r="F124" s="901"/>
      <c r="G124" s="208"/>
    </row>
    <row r="125" spans="2:7" ht="38.25">
      <c r="B125" s="612" t="s">
        <v>51</v>
      </c>
      <c r="C125" s="590" t="s">
        <v>2146</v>
      </c>
      <c r="D125" s="617" t="s">
        <v>49</v>
      </c>
      <c r="E125" s="178">
        <v>13.5</v>
      </c>
      <c r="F125" s="900"/>
      <c r="G125" s="208">
        <f>E125*F125</f>
        <v>0</v>
      </c>
    </row>
    <row r="126" spans="2:7">
      <c r="B126" s="612"/>
      <c r="C126" s="590"/>
      <c r="D126" s="617"/>
      <c r="E126" s="178"/>
      <c r="F126" s="901"/>
      <c r="G126" s="208"/>
    </row>
    <row r="127" spans="2:7" ht="25.5">
      <c r="B127" s="612" t="s">
        <v>63</v>
      </c>
      <c r="C127" s="590" t="s">
        <v>2147</v>
      </c>
      <c r="D127" s="617" t="s">
        <v>49</v>
      </c>
      <c r="E127" s="178">
        <v>23.04</v>
      </c>
      <c r="F127" s="900"/>
      <c r="G127" s="208">
        <f>E127*F127</f>
        <v>0</v>
      </c>
    </row>
    <row r="128" spans="2:7">
      <c r="B128" s="612"/>
      <c r="C128" s="590"/>
      <c r="D128" s="617"/>
      <c r="E128" s="178"/>
      <c r="F128" s="901"/>
      <c r="G128" s="208"/>
    </row>
    <row r="129" spans="1:7" ht="38.25">
      <c r="B129" s="612" t="s">
        <v>64</v>
      </c>
      <c r="C129" s="590" t="s">
        <v>2148</v>
      </c>
      <c r="D129" s="617" t="s">
        <v>61</v>
      </c>
      <c r="E129" s="178">
        <v>2</v>
      </c>
      <c r="F129" s="900"/>
      <c r="G129" s="208">
        <f>E129*F129</f>
        <v>0</v>
      </c>
    </row>
    <row r="130" spans="1:7">
      <c r="B130" s="612"/>
      <c r="C130" s="590"/>
      <c r="D130" s="617"/>
      <c r="E130" s="178"/>
      <c r="F130" s="901"/>
      <c r="G130" s="208"/>
    </row>
    <row r="131" spans="1:7" ht="51">
      <c r="B131" s="612" t="s">
        <v>65</v>
      </c>
      <c r="C131" s="590" t="s">
        <v>2149</v>
      </c>
      <c r="D131" s="617" t="s">
        <v>62</v>
      </c>
      <c r="E131" s="178">
        <v>1</v>
      </c>
      <c r="F131" s="900"/>
      <c r="G131" s="208">
        <f>E131*F131</f>
        <v>0</v>
      </c>
    </row>
    <row r="132" spans="1:7">
      <c r="B132" s="612"/>
      <c r="C132" s="590"/>
      <c r="D132" s="617"/>
      <c r="E132" s="178"/>
      <c r="F132" s="901"/>
      <c r="G132" s="208"/>
    </row>
    <row r="133" spans="1:7" ht="25.5">
      <c r="B133" s="612" t="s">
        <v>66</v>
      </c>
      <c r="C133" s="590" t="s">
        <v>2150</v>
      </c>
      <c r="D133" s="617" t="s">
        <v>61</v>
      </c>
      <c r="E133" s="178">
        <v>10.199999999999999</v>
      </c>
      <c r="F133" s="900"/>
      <c r="G133" s="208">
        <f>E133*F133</f>
        <v>0</v>
      </c>
    </row>
    <row r="134" spans="1:7">
      <c r="B134" s="612"/>
      <c r="C134" s="590"/>
      <c r="D134" s="617"/>
      <c r="E134" s="178"/>
      <c r="F134" s="901"/>
      <c r="G134" s="208"/>
    </row>
    <row r="135" spans="1:7" ht="81.75" customHeight="1">
      <c r="B135" s="612" t="s">
        <v>67</v>
      </c>
      <c r="C135" s="590" t="s">
        <v>2151</v>
      </c>
      <c r="D135" s="617" t="s">
        <v>62</v>
      </c>
      <c r="E135" s="178">
        <v>10.199999999999999</v>
      </c>
      <c r="F135" s="900"/>
      <c r="G135" s="208">
        <f>E135*F135</f>
        <v>0</v>
      </c>
    </row>
    <row r="136" spans="1:7">
      <c r="B136" s="612"/>
      <c r="C136" s="590"/>
      <c r="D136" s="617"/>
      <c r="E136" s="178"/>
      <c r="F136" s="901"/>
      <c r="G136" s="208"/>
    </row>
    <row r="137" spans="1:7">
      <c r="B137" s="612" t="s">
        <v>77</v>
      </c>
      <c r="C137" s="590" t="s">
        <v>2152</v>
      </c>
      <c r="D137" s="617" t="s">
        <v>62</v>
      </c>
      <c r="E137" s="178">
        <v>1</v>
      </c>
      <c r="F137" s="900"/>
      <c r="G137" s="208">
        <f>E137*F137</f>
        <v>0</v>
      </c>
    </row>
    <row r="138" spans="1:7">
      <c r="B138" s="612"/>
      <c r="C138" s="91"/>
      <c r="D138" s="617"/>
      <c r="E138" s="178"/>
      <c r="F138" s="901">
        <v>0</v>
      </c>
      <c r="G138" s="607"/>
    </row>
    <row r="139" spans="1:7" ht="13.5" thickBot="1">
      <c r="B139" s="73"/>
      <c r="C139" s="565" t="s">
        <v>355</v>
      </c>
      <c r="D139" s="234"/>
      <c r="E139" s="44"/>
      <c r="F139" s="902">
        <v>0</v>
      </c>
      <c r="G139" s="903">
        <f>SUM(G78:G138)</f>
        <v>0</v>
      </c>
    </row>
    <row r="140" spans="1:7" ht="13.5" thickTop="1">
      <c r="B140" s="206"/>
      <c r="C140" s="572"/>
      <c r="D140" s="235"/>
      <c r="E140" s="171"/>
      <c r="F140" s="904"/>
      <c r="G140" s="126"/>
    </row>
    <row r="141" spans="1:7">
      <c r="B141" s="206"/>
      <c r="C141" s="572"/>
      <c r="D141" s="235"/>
      <c r="E141" s="171"/>
      <c r="F141" s="904"/>
      <c r="G141" s="126"/>
    </row>
    <row r="142" spans="1:7" s="549" customFormat="1">
      <c r="A142" s="176"/>
      <c r="B142" s="43" t="s">
        <v>20</v>
      </c>
      <c r="C142" s="116" t="s">
        <v>21</v>
      </c>
      <c r="D142" s="232"/>
      <c r="E142" s="246"/>
      <c r="F142" s="908"/>
      <c r="G142" s="909"/>
    </row>
    <row r="143" spans="1:7">
      <c r="A143" s="131"/>
      <c r="B143" s="206"/>
      <c r="C143" s="583"/>
      <c r="D143" s="617"/>
      <c r="E143" s="178"/>
      <c r="F143" s="901"/>
      <c r="G143" s="205"/>
    </row>
    <row r="144" spans="1:7">
      <c r="A144" s="131"/>
      <c r="B144" s="206"/>
      <c r="C144" s="584" t="s">
        <v>9</v>
      </c>
      <c r="D144" s="617"/>
      <c r="E144" s="178"/>
      <c r="F144" s="901"/>
      <c r="G144" s="205"/>
    </row>
    <row r="145" spans="1:7" ht="54" customHeight="1">
      <c r="A145" s="131"/>
      <c r="B145" s="206"/>
      <c r="C145" s="583" t="s">
        <v>22</v>
      </c>
      <c r="D145" s="617"/>
      <c r="E145" s="178"/>
      <c r="F145" s="901"/>
      <c r="G145" s="205"/>
    </row>
    <row r="146" spans="1:7" ht="25.5">
      <c r="A146" s="131"/>
      <c r="B146" s="206"/>
      <c r="C146" s="583" t="s">
        <v>23</v>
      </c>
      <c r="D146" s="617"/>
      <c r="E146" s="178"/>
      <c r="F146" s="901"/>
      <c r="G146" s="205"/>
    </row>
    <row r="147" spans="1:7">
      <c r="A147" s="131"/>
      <c r="B147" s="206"/>
      <c r="C147" s="583" t="s">
        <v>24</v>
      </c>
      <c r="D147" s="617"/>
      <c r="E147" s="178"/>
      <c r="F147" s="901"/>
      <c r="G147" s="205"/>
    </row>
    <row r="148" spans="1:7" ht="25.5">
      <c r="A148" s="131"/>
      <c r="B148" s="206"/>
      <c r="C148" s="583" t="s">
        <v>25</v>
      </c>
      <c r="D148" s="617"/>
      <c r="E148" s="178"/>
      <c r="F148" s="901"/>
      <c r="G148" s="205"/>
    </row>
    <row r="149" spans="1:7">
      <c r="A149" s="131"/>
      <c r="B149" s="206"/>
      <c r="C149" s="583" t="s">
        <v>26</v>
      </c>
      <c r="D149" s="617"/>
      <c r="E149" s="178"/>
      <c r="F149" s="901"/>
      <c r="G149" s="205"/>
    </row>
    <row r="150" spans="1:7">
      <c r="A150" s="131"/>
      <c r="B150" s="206"/>
      <c r="C150" s="583" t="s">
        <v>27</v>
      </c>
      <c r="D150" s="617"/>
      <c r="E150" s="178"/>
      <c r="F150" s="901"/>
      <c r="G150" s="205"/>
    </row>
    <row r="151" spans="1:7" ht="30" customHeight="1">
      <c r="A151" s="131"/>
      <c r="B151" s="206"/>
      <c r="C151" s="583" t="s">
        <v>28</v>
      </c>
      <c r="D151" s="617"/>
      <c r="E151" s="178"/>
      <c r="F151" s="901"/>
      <c r="G151" s="205"/>
    </row>
    <row r="152" spans="1:7" ht="42.75" customHeight="1">
      <c r="A152" s="131"/>
      <c r="B152" s="206"/>
      <c r="C152" s="583" t="s">
        <v>29</v>
      </c>
      <c r="D152" s="617"/>
      <c r="E152" s="178"/>
      <c r="F152" s="901"/>
      <c r="G152" s="205"/>
    </row>
    <row r="153" spans="1:7" ht="69" customHeight="1">
      <c r="A153" s="131"/>
      <c r="B153" s="206"/>
      <c r="C153" s="583" t="s">
        <v>238</v>
      </c>
      <c r="D153" s="617"/>
      <c r="E153" s="178"/>
      <c r="F153" s="901"/>
      <c r="G153" s="205"/>
    </row>
    <row r="154" spans="1:7" ht="46.5" customHeight="1">
      <c r="A154" s="131"/>
      <c r="B154" s="206"/>
      <c r="C154" s="583" t="s">
        <v>30</v>
      </c>
      <c r="D154" s="617"/>
      <c r="E154" s="178"/>
      <c r="F154" s="901"/>
      <c r="G154" s="205"/>
    </row>
    <row r="155" spans="1:7" ht="118.5" customHeight="1">
      <c r="A155" s="131"/>
      <c r="B155" s="206"/>
      <c r="C155" s="583" t="s">
        <v>256</v>
      </c>
      <c r="D155" s="617"/>
      <c r="E155" s="178"/>
      <c r="F155" s="901"/>
      <c r="G155" s="205"/>
    </row>
    <row r="156" spans="1:7" ht="89.25">
      <c r="A156" s="131"/>
      <c r="B156" s="206"/>
      <c r="C156" s="583" t="s">
        <v>257</v>
      </c>
      <c r="D156" s="617"/>
      <c r="E156" s="178"/>
      <c r="F156" s="901"/>
      <c r="G156" s="205"/>
    </row>
    <row r="157" spans="1:7" ht="336" customHeight="1">
      <c r="A157" s="131"/>
      <c r="B157" s="206"/>
      <c r="C157" s="583" t="s">
        <v>258</v>
      </c>
      <c r="D157" s="617"/>
      <c r="E157" s="178"/>
      <c r="F157" s="901"/>
      <c r="G157" s="205"/>
    </row>
    <row r="158" spans="1:7" ht="33.75" customHeight="1">
      <c r="A158" s="131"/>
      <c r="B158" s="206"/>
      <c r="C158" s="583" t="s">
        <v>31</v>
      </c>
      <c r="D158" s="617"/>
      <c r="E158" s="178"/>
      <c r="F158" s="901"/>
      <c r="G158" s="205"/>
    </row>
    <row r="159" spans="1:7" ht="48" customHeight="1">
      <c r="A159" s="131"/>
      <c r="B159" s="206"/>
      <c r="C159" s="584" t="s">
        <v>345</v>
      </c>
      <c r="D159" s="617"/>
      <c r="E159" s="178"/>
      <c r="F159" s="901"/>
      <c r="G159" s="205"/>
    </row>
    <row r="160" spans="1:7">
      <c r="A160" s="131"/>
      <c r="B160" s="206"/>
      <c r="C160" s="583"/>
      <c r="D160" s="617"/>
      <c r="E160" s="178"/>
      <c r="F160" s="901"/>
      <c r="G160" s="208"/>
    </row>
    <row r="161" spans="1:7">
      <c r="A161" s="131"/>
      <c r="B161" s="206"/>
      <c r="C161" s="584"/>
      <c r="D161" s="617"/>
      <c r="E161" s="178"/>
      <c r="F161" s="901"/>
      <c r="G161" s="208"/>
    </row>
    <row r="162" spans="1:7" ht="63.75">
      <c r="A162" s="131"/>
      <c r="B162" s="206" t="s">
        <v>11</v>
      </c>
      <c r="C162" s="588" t="s">
        <v>722</v>
      </c>
      <c r="D162" s="617" t="s">
        <v>32</v>
      </c>
      <c r="E162" s="178">
        <v>75</v>
      </c>
      <c r="F162" s="900"/>
      <c r="G162" s="208">
        <f>E162*F162</f>
        <v>0</v>
      </c>
    </row>
    <row r="163" spans="1:7">
      <c r="A163" s="131"/>
      <c r="B163" s="206"/>
      <c r="C163" s="584"/>
      <c r="D163" s="617"/>
      <c r="E163" s="178"/>
      <c r="F163" s="901"/>
      <c r="G163" s="208"/>
    </row>
    <row r="164" spans="1:7">
      <c r="A164" s="131"/>
      <c r="B164" s="206"/>
      <c r="C164" s="584"/>
      <c r="D164" s="617"/>
      <c r="E164" s="178"/>
      <c r="F164" s="901"/>
      <c r="G164" s="208"/>
    </row>
    <row r="165" spans="1:7" ht="63.75">
      <c r="A165" s="131"/>
      <c r="B165" s="206" t="s">
        <v>33</v>
      </c>
      <c r="C165" s="588" t="s">
        <v>724</v>
      </c>
      <c r="D165" s="617" t="s">
        <v>32</v>
      </c>
      <c r="E165" s="178">
        <v>73</v>
      </c>
      <c r="F165" s="900"/>
      <c r="G165" s="208">
        <f>E165*F165</f>
        <v>0</v>
      </c>
    </row>
    <row r="166" spans="1:7">
      <c r="A166" s="131"/>
      <c r="B166" s="206"/>
      <c r="C166" s="588"/>
      <c r="D166" s="617"/>
      <c r="E166" s="178"/>
      <c r="F166" s="901"/>
      <c r="G166" s="208"/>
    </row>
    <row r="167" spans="1:7">
      <c r="A167" s="131"/>
      <c r="B167" s="206"/>
      <c r="C167" s="588"/>
      <c r="D167" s="617"/>
      <c r="E167" s="178"/>
      <c r="F167" s="901"/>
      <c r="G167" s="208"/>
    </row>
    <row r="168" spans="1:7" ht="51">
      <c r="A168" s="131"/>
      <c r="B168" s="206" t="s">
        <v>14</v>
      </c>
      <c r="C168" s="588" t="s">
        <v>723</v>
      </c>
      <c r="D168" s="617" t="s">
        <v>32</v>
      </c>
      <c r="E168" s="178">
        <v>10</v>
      </c>
      <c r="F168" s="900"/>
      <c r="G168" s="208">
        <f>E168*F168</f>
        <v>0</v>
      </c>
    </row>
    <row r="169" spans="1:7">
      <c r="A169" s="131"/>
      <c r="B169" s="206"/>
      <c r="C169" s="588"/>
      <c r="D169" s="617"/>
      <c r="E169" s="178"/>
      <c r="F169" s="901"/>
      <c r="G169" s="208"/>
    </row>
    <row r="170" spans="1:7" ht="38.25">
      <c r="A170" s="131"/>
      <c r="B170" s="206" t="s">
        <v>15</v>
      </c>
      <c r="C170" s="588" t="s">
        <v>725</v>
      </c>
      <c r="D170" s="617" t="s">
        <v>49</v>
      </c>
      <c r="E170" s="178">
        <v>75</v>
      </c>
      <c r="F170" s="900"/>
      <c r="G170" s="208">
        <f>E170*F170</f>
        <v>0</v>
      </c>
    </row>
    <row r="171" spans="1:7">
      <c r="A171" s="131"/>
      <c r="B171" s="206"/>
      <c r="C171" s="588"/>
      <c r="D171" s="617"/>
      <c r="E171" s="178"/>
      <c r="F171" s="901"/>
      <c r="G171" s="208"/>
    </row>
    <row r="172" spans="1:7">
      <c r="A172" s="131"/>
      <c r="B172" s="206"/>
      <c r="C172" s="78"/>
      <c r="D172" s="617"/>
      <c r="E172" s="178"/>
      <c r="F172" s="901"/>
      <c r="G172" s="208"/>
    </row>
    <row r="173" spans="1:7">
      <c r="A173" s="131"/>
      <c r="B173" s="206" t="s">
        <v>18</v>
      </c>
      <c r="C173" s="584" t="s">
        <v>267</v>
      </c>
      <c r="D173" s="617"/>
      <c r="E173" s="178"/>
      <c r="F173" s="901"/>
      <c r="G173" s="208"/>
    </row>
    <row r="174" spans="1:7" ht="38.25">
      <c r="A174" s="131"/>
      <c r="B174" s="206"/>
      <c r="C174" s="583" t="s">
        <v>580</v>
      </c>
      <c r="D174" s="617"/>
      <c r="E174" s="178"/>
      <c r="F174" s="901"/>
      <c r="G174" s="208"/>
    </row>
    <row r="175" spans="1:7" ht="33" customHeight="1">
      <c r="A175" s="131"/>
      <c r="B175" s="206"/>
      <c r="C175" s="583" t="s">
        <v>347</v>
      </c>
      <c r="D175" s="617"/>
      <c r="E175" s="178"/>
      <c r="F175" s="901"/>
      <c r="G175" s="208"/>
    </row>
    <row r="176" spans="1:7" ht="25.5">
      <c r="A176" s="131"/>
      <c r="B176" s="206"/>
      <c r="C176" s="583" t="s">
        <v>348</v>
      </c>
      <c r="D176" s="617"/>
      <c r="E176" s="178"/>
      <c r="F176" s="901"/>
      <c r="G176" s="208"/>
    </row>
    <row r="177" spans="1:7" ht="64.5" customHeight="1">
      <c r="A177" s="131"/>
      <c r="B177" s="206"/>
      <c r="C177" s="588" t="s">
        <v>346</v>
      </c>
      <c r="D177" s="617" t="s">
        <v>32</v>
      </c>
      <c r="E177" s="178">
        <v>22.5</v>
      </c>
      <c r="F177" s="900"/>
      <c r="G177" s="208">
        <f>E177*F177</f>
        <v>0</v>
      </c>
    </row>
    <row r="178" spans="1:7">
      <c r="A178" s="131"/>
      <c r="B178" s="206"/>
      <c r="C178" s="583"/>
      <c r="D178" s="617"/>
      <c r="E178" s="178"/>
      <c r="F178" s="901"/>
      <c r="G178" s="208"/>
    </row>
    <row r="179" spans="1:7" ht="38.25">
      <c r="A179" s="131"/>
      <c r="B179" s="220" t="s">
        <v>41</v>
      </c>
      <c r="C179" s="583" t="s">
        <v>349</v>
      </c>
      <c r="D179" s="617" t="s">
        <v>49</v>
      </c>
      <c r="E179" s="178">
        <v>75</v>
      </c>
      <c r="F179" s="900"/>
      <c r="G179" s="208">
        <f>E179*F179</f>
        <v>0</v>
      </c>
    </row>
    <row r="180" spans="1:7">
      <c r="A180" s="131"/>
      <c r="B180" s="206"/>
      <c r="C180" s="583"/>
      <c r="D180" s="617"/>
      <c r="E180" s="178"/>
      <c r="F180" s="901"/>
      <c r="G180" s="208"/>
    </row>
    <row r="181" spans="1:7" ht="76.5">
      <c r="A181" s="131"/>
      <c r="B181" s="220" t="s">
        <v>43</v>
      </c>
      <c r="C181" s="588" t="s">
        <v>746</v>
      </c>
      <c r="D181" s="617" t="s">
        <v>32</v>
      </c>
      <c r="E181" s="178">
        <v>130</v>
      </c>
      <c r="F181" s="900"/>
      <c r="G181" s="208">
        <f>E181*F181</f>
        <v>0</v>
      </c>
    </row>
    <row r="182" spans="1:7">
      <c r="A182" s="131"/>
      <c r="B182" s="220"/>
      <c r="C182" s="588"/>
      <c r="D182" s="617"/>
      <c r="E182" s="178"/>
      <c r="F182" s="901"/>
      <c r="G182" s="208"/>
    </row>
    <row r="183" spans="1:7" ht="15">
      <c r="A183" s="131"/>
      <c r="B183" s="220" t="s">
        <v>44</v>
      </c>
      <c r="C183" s="588" t="s">
        <v>747</v>
      </c>
      <c r="D183" s="617" t="s">
        <v>32</v>
      </c>
      <c r="E183" s="178">
        <f>E162+E165+E168-E181</f>
        <v>28</v>
      </c>
      <c r="F183" s="900"/>
      <c r="G183" s="208">
        <f>E183*F183</f>
        <v>0</v>
      </c>
    </row>
    <row r="184" spans="1:7">
      <c r="B184" s="613"/>
      <c r="C184" s="583"/>
      <c r="D184" s="617"/>
      <c r="E184" s="178"/>
      <c r="F184" s="901"/>
      <c r="G184" s="208"/>
    </row>
    <row r="185" spans="1:7" ht="13.5" thickBot="1">
      <c r="B185" s="73"/>
      <c r="C185" s="565" t="s">
        <v>34</v>
      </c>
      <c r="D185" s="234"/>
      <c r="E185" s="44"/>
      <c r="F185" s="902"/>
      <c r="G185" s="903">
        <f>SUM(G160:G183)</f>
        <v>0</v>
      </c>
    </row>
    <row r="186" spans="1:7" s="549" customFormat="1" ht="13.5" thickTop="1">
      <c r="A186" s="176"/>
      <c r="B186" s="172"/>
      <c r="C186" s="584"/>
      <c r="D186" s="231"/>
      <c r="E186" s="171"/>
      <c r="F186" s="904"/>
      <c r="G186" s="126"/>
    </row>
    <row r="187" spans="1:7">
      <c r="F187" s="901"/>
    </row>
    <row r="188" spans="1:7">
      <c r="A188" s="176"/>
      <c r="B188" s="43" t="s">
        <v>35</v>
      </c>
      <c r="C188" s="116" t="s">
        <v>36</v>
      </c>
      <c r="D188" s="232"/>
      <c r="E188" s="246"/>
      <c r="F188" s="908"/>
      <c r="G188" s="909"/>
    </row>
    <row r="189" spans="1:7">
      <c r="A189" s="176"/>
      <c r="B189" s="172"/>
      <c r="C189" s="584"/>
      <c r="D189" s="231"/>
      <c r="E189" s="171"/>
      <c r="F189" s="904"/>
      <c r="G189" s="205"/>
    </row>
    <row r="190" spans="1:7" ht="144" customHeight="1">
      <c r="A190" s="176"/>
      <c r="B190" s="172"/>
      <c r="C190" s="583" t="s">
        <v>259</v>
      </c>
      <c r="D190" s="231"/>
      <c r="E190" s="171"/>
      <c r="F190" s="904"/>
      <c r="G190" s="205"/>
    </row>
    <row r="191" spans="1:7" ht="63.75">
      <c r="A191" s="176"/>
      <c r="B191" s="172"/>
      <c r="C191" s="583" t="s">
        <v>260</v>
      </c>
      <c r="D191" s="231"/>
      <c r="E191" s="171"/>
      <c r="F191" s="904"/>
      <c r="G191" s="205"/>
    </row>
    <row r="192" spans="1:7" ht="117.75" customHeight="1">
      <c r="A192" s="176"/>
      <c r="B192" s="172"/>
      <c r="C192" s="583" t="s">
        <v>261</v>
      </c>
      <c r="D192" s="231"/>
      <c r="E192" s="171"/>
      <c r="F192" s="904"/>
      <c r="G192" s="205"/>
    </row>
    <row r="193" spans="1:7" ht="38.25">
      <c r="A193" s="176"/>
      <c r="B193" s="172"/>
      <c r="C193" s="583" t="s">
        <v>262</v>
      </c>
      <c r="D193" s="231"/>
      <c r="E193" s="171"/>
      <c r="F193" s="904"/>
      <c r="G193" s="205"/>
    </row>
    <row r="194" spans="1:7" ht="337.5" customHeight="1">
      <c r="A194" s="176"/>
      <c r="B194" s="172"/>
      <c r="C194" s="583" t="s">
        <v>340</v>
      </c>
      <c r="D194" s="231"/>
      <c r="E194" s="171"/>
      <c r="F194" s="904"/>
      <c r="G194" s="205"/>
    </row>
    <row r="195" spans="1:7" ht="102">
      <c r="A195" s="176"/>
      <c r="B195" s="172"/>
      <c r="C195" s="583" t="s">
        <v>336</v>
      </c>
      <c r="D195" s="231"/>
      <c r="E195" s="171"/>
      <c r="F195" s="904"/>
      <c r="G195" s="205"/>
    </row>
    <row r="196" spans="1:7" ht="92.25" customHeight="1">
      <c r="A196" s="176"/>
      <c r="B196" s="172"/>
      <c r="C196" s="583" t="s">
        <v>337</v>
      </c>
      <c r="D196" s="231"/>
      <c r="E196" s="171"/>
      <c r="F196" s="904"/>
      <c r="G196" s="205"/>
    </row>
    <row r="197" spans="1:7" ht="174" customHeight="1">
      <c r="A197" s="176"/>
      <c r="B197" s="172"/>
      <c r="C197" s="583" t="s">
        <v>335</v>
      </c>
      <c r="D197" s="231"/>
      <c r="E197" s="171"/>
      <c r="F197" s="904"/>
      <c r="G197" s="205"/>
    </row>
    <row r="198" spans="1:7" ht="29.25" customHeight="1">
      <c r="A198" s="176"/>
      <c r="B198" s="172"/>
      <c r="C198" s="583" t="s">
        <v>333</v>
      </c>
      <c r="D198" s="231"/>
      <c r="E198" s="171"/>
      <c r="F198" s="904"/>
      <c r="G198" s="205"/>
    </row>
    <row r="199" spans="1:7" ht="17.25" customHeight="1">
      <c r="A199" s="176"/>
      <c r="B199" s="172"/>
      <c r="C199" s="583" t="s">
        <v>334</v>
      </c>
      <c r="D199" s="231"/>
      <c r="E199" s="171"/>
      <c r="F199" s="904"/>
      <c r="G199" s="205"/>
    </row>
    <row r="200" spans="1:7" ht="55.5" customHeight="1">
      <c r="A200" s="176"/>
      <c r="B200" s="172"/>
      <c r="C200" s="583" t="s">
        <v>263</v>
      </c>
      <c r="D200" s="231"/>
      <c r="E200" s="171"/>
      <c r="F200" s="904"/>
      <c r="G200" s="205"/>
    </row>
    <row r="201" spans="1:7" ht="351" customHeight="1">
      <c r="A201" s="176"/>
      <c r="B201" s="172"/>
      <c r="C201" s="583" t="s">
        <v>264</v>
      </c>
      <c r="D201" s="231"/>
      <c r="E201" s="171"/>
      <c r="F201" s="904"/>
      <c r="G201" s="205"/>
    </row>
    <row r="202" spans="1:7" ht="178.5">
      <c r="A202" s="176"/>
      <c r="B202" s="172"/>
      <c r="C202" s="583" t="s">
        <v>338</v>
      </c>
      <c r="D202" s="231"/>
      <c r="E202" s="171"/>
      <c r="F202" s="904"/>
      <c r="G202" s="205"/>
    </row>
    <row r="203" spans="1:7" ht="207" customHeight="1">
      <c r="A203" s="176"/>
      <c r="B203" s="172"/>
      <c r="C203" s="583" t="s">
        <v>339</v>
      </c>
      <c r="D203" s="231"/>
      <c r="E203" s="171"/>
      <c r="F203" s="904"/>
      <c r="G203" s="205"/>
    </row>
    <row r="204" spans="1:7" ht="284.25" customHeight="1">
      <c r="A204" s="176"/>
      <c r="B204" s="172"/>
      <c r="C204" s="583" t="s">
        <v>265</v>
      </c>
      <c r="D204" s="231"/>
      <c r="E204" s="171"/>
      <c r="F204" s="904"/>
      <c r="G204" s="205"/>
    </row>
    <row r="205" spans="1:7">
      <c r="A205" s="176"/>
      <c r="B205" s="172"/>
      <c r="C205" s="584"/>
      <c r="D205" s="231"/>
      <c r="E205" s="171"/>
      <c r="F205" s="904"/>
      <c r="G205" s="205"/>
    </row>
    <row r="206" spans="1:7" ht="285.75" customHeight="1">
      <c r="A206" s="176"/>
      <c r="B206" s="172"/>
      <c r="C206" s="583" t="s">
        <v>341</v>
      </c>
      <c r="D206" s="231"/>
      <c r="E206" s="171"/>
      <c r="F206" s="904"/>
      <c r="G206" s="205"/>
    </row>
    <row r="207" spans="1:7" ht="62.25" customHeight="1">
      <c r="A207" s="131"/>
      <c r="B207" s="206"/>
      <c r="C207" s="583" t="s">
        <v>70</v>
      </c>
      <c r="D207" s="617"/>
      <c r="E207" s="178"/>
      <c r="F207" s="901"/>
      <c r="G207" s="208"/>
    </row>
    <row r="208" spans="1:7" ht="117.75" customHeight="1">
      <c r="A208" s="131"/>
      <c r="B208" s="206"/>
      <c r="C208" s="583" t="s">
        <v>357</v>
      </c>
      <c r="D208" s="617"/>
      <c r="E208" s="178"/>
      <c r="F208" s="901"/>
      <c r="G208" s="208"/>
    </row>
    <row r="209" spans="1:7" ht="31.5" customHeight="1">
      <c r="A209" s="131"/>
      <c r="B209" s="206"/>
      <c r="C209" s="583" t="s">
        <v>37</v>
      </c>
      <c r="D209" s="617"/>
      <c r="E209" s="178"/>
      <c r="F209" s="901"/>
      <c r="G209" s="208"/>
    </row>
    <row r="210" spans="1:7" ht="28.5" customHeight="1">
      <c r="A210" s="131"/>
      <c r="B210" s="206"/>
      <c r="C210" s="583" t="s">
        <v>38</v>
      </c>
      <c r="D210" s="617"/>
      <c r="E210" s="178"/>
      <c r="F210" s="901"/>
      <c r="G210" s="208"/>
    </row>
    <row r="211" spans="1:7" ht="55.5" customHeight="1">
      <c r="A211" s="131"/>
      <c r="B211" s="206"/>
      <c r="C211" s="583" t="s">
        <v>71</v>
      </c>
      <c r="D211" s="617"/>
      <c r="E211" s="178"/>
      <c r="F211" s="901"/>
      <c r="G211" s="208"/>
    </row>
    <row r="212" spans="1:7">
      <c r="A212" s="131"/>
      <c r="B212" s="206"/>
      <c r="C212" s="583"/>
      <c r="D212" s="617"/>
      <c r="E212" s="178"/>
      <c r="F212" s="901"/>
      <c r="G212" s="208"/>
    </row>
    <row r="213" spans="1:7">
      <c r="A213" s="176"/>
      <c r="B213" s="613"/>
      <c r="C213" s="584" t="s">
        <v>331</v>
      </c>
      <c r="D213" s="231"/>
      <c r="E213" s="133"/>
      <c r="F213" s="901"/>
      <c r="G213" s="205"/>
    </row>
    <row r="214" spans="1:7" ht="54" customHeight="1">
      <c r="A214" s="176"/>
      <c r="B214" s="206" t="s">
        <v>11</v>
      </c>
      <c r="C214" s="583" t="s">
        <v>581</v>
      </c>
      <c r="D214" s="238"/>
      <c r="E214" s="601"/>
      <c r="F214" s="910"/>
      <c r="G214" s="610"/>
    </row>
    <row r="215" spans="1:7" ht="38.25">
      <c r="A215" s="176"/>
      <c r="B215" s="206"/>
      <c r="C215" s="105" t="s">
        <v>726</v>
      </c>
      <c r="D215" s="617" t="s">
        <v>32</v>
      </c>
      <c r="E215" s="178">
        <v>7</v>
      </c>
      <c r="F215" s="900"/>
      <c r="G215" s="208">
        <f>E215*F215</f>
        <v>0</v>
      </c>
    </row>
    <row r="216" spans="1:7">
      <c r="A216" s="176"/>
      <c r="B216" s="206"/>
      <c r="C216" s="105"/>
      <c r="D216" s="617"/>
      <c r="E216" s="178"/>
      <c r="F216" s="901"/>
      <c r="G216" s="208"/>
    </row>
    <row r="217" spans="1:7">
      <c r="A217" s="176"/>
      <c r="B217" s="206"/>
      <c r="C217" s="221" t="s">
        <v>342</v>
      </c>
      <c r="D217" s="617"/>
      <c r="E217" s="178"/>
      <c r="F217" s="901"/>
      <c r="G217" s="208"/>
    </row>
    <row r="218" spans="1:7" ht="25.5">
      <c r="A218" s="176"/>
      <c r="B218" s="206" t="s">
        <v>33</v>
      </c>
      <c r="C218" s="583" t="s">
        <v>343</v>
      </c>
      <c r="D218" s="617" t="s">
        <v>32</v>
      </c>
      <c r="E218" s="178">
        <v>5</v>
      </c>
      <c r="F218" s="900"/>
      <c r="G218" s="208">
        <f>E218*F218</f>
        <v>0</v>
      </c>
    </row>
    <row r="219" spans="1:7">
      <c r="A219" s="176"/>
      <c r="B219" s="206"/>
      <c r="C219" s="583"/>
      <c r="D219" s="617"/>
      <c r="E219" s="178"/>
      <c r="F219" s="901"/>
      <c r="G219" s="208"/>
    </row>
    <row r="220" spans="1:7">
      <c r="A220" s="176"/>
      <c r="B220" s="206"/>
      <c r="C220" s="584" t="s">
        <v>39</v>
      </c>
      <c r="D220" s="617"/>
      <c r="E220" s="178"/>
      <c r="F220" s="901"/>
      <c r="G220" s="208"/>
    </row>
    <row r="221" spans="1:7" ht="53.25" customHeight="1">
      <c r="A221" s="176"/>
      <c r="B221" s="206"/>
      <c r="C221" s="583" t="s">
        <v>40</v>
      </c>
      <c r="D221" s="617"/>
      <c r="E221" s="178"/>
      <c r="F221" s="901"/>
      <c r="G221" s="208"/>
    </row>
    <row r="222" spans="1:7" ht="107.25" customHeight="1">
      <c r="A222" s="176"/>
      <c r="B222" s="206"/>
      <c r="C222" s="583" t="s">
        <v>728</v>
      </c>
      <c r="D222" s="617"/>
      <c r="E222" s="178"/>
      <c r="F222" s="901"/>
      <c r="G222" s="208"/>
    </row>
    <row r="223" spans="1:7" ht="114.75">
      <c r="A223" s="176"/>
      <c r="B223" s="206"/>
      <c r="C223" s="583" t="s">
        <v>590</v>
      </c>
      <c r="D223" s="617"/>
      <c r="E223" s="178"/>
      <c r="F223" s="901"/>
      <c r="G223" s="208"/>
    </row>
    <row r="224" spans="1:7" ht="25.5">
      <c r="A224" s="176"/>
      <c r="B224" s="206"/>
      <c r="C224" s="583" t="s">
        <v>731</v>
      </c>
      <c r="D224" s="617"/>
      <c r="E224" s="178"/>
      <c r="F224" s="901"/>
      <c r="G224" s="208"/>
    </row>
    <row r="225" spans="1:7">
      <c r="A225" s="176"/>
      <c r="B225" s="206"/>
      <c r="C225" s="590" t="s">
        <v>729</v>
      </c>
      <c r="D225" s="617"/>
      <c r="E225" s="178"/>
      <c r="F225" s="901"/>
      <c r="G225" s="208"/>
    </row>
    <row r="226" spans="1:7">
      <c r="A226" s="176"/>
      <c r="B226" s="206"/>
      <c r="C226" s="180" t="s">
        <v>741</v>
      </c>
      <c r="D226" s="617"/>
      <c r="E226" s="178"/>
      <c r="F226" s="901"/>
      <c r="G226" s="208"/>
    </row>
    <row r="227" spans="1:7">
      <c r="A227" s="176"/>
      <c r="B227" s="206"/>
      <c r="C227" s="590" t="s">
        <v>730</v>
      </c>
      <c r="D227" s="617"/>
      <c r="E227" s="178"/>
      <c r="F227" s="901"/>
      <c r="G227" s="208"/>
    </row>
    <row r="228" spans="1:7">
      <c r="A228" s="176"/>
      <c r="B228" s="206"/>
      <c r="C228" s="583"/>
      <c r="D228" s="617"/>
      <c r="E228" s="178"/>
      <c r="F228" s="901"/>
      <c r="G228" s="208"/>
    </row>
    <row r="229" spans="1:7">
      <c r="A229" s="176"/>
      <c r="B229" s="172" t="s">
        <v>356</v>
      </c>
      <c r="C229" s="583"/>
      <c r="D229" s="617"/>
      <c r="E229" s="178"/>
      <c r="F229" s="901"/>
      <c r="G229" s="208"/>
    </row>
    <row r="230" spans="1:7" ht="76.5">
      <c r="A230" s="176"/>
      <c r="B230" s="172"/>
      <c r="C230" s="583" t="s">
        <v>382</v>
      </c>
      <c r="D230" s="617"/>
      <c r="E230" s="178"/>
      <c r="F230" s="901"/>
      <c r="G230" s="208"/>
    </row>
    <row r="231" spans="1:7">
      <c r="A231" s="176"/>
      <c r="B231" s="172"/>
      <c r="C231" s="583"/>
      <c r="D231" s="617"/>
      <c r="E231" s="178"/>
      <c r="F231" s="901"/>
      <c r="G231" s="208"/>
    </row>
    <row r="232" spans="1:7" ht="114" customHeight="1">
      <c r="A232" s="176"/>
      <c r="B232" s="206" t="s">
        <v>14</v>
      </c>
      <c r="C232" s="590" t="s">
        <v>727</v>
      </c>
      <c r="D232" s="617" t="s">
        <v>32</v>
      </c>
      <c r="E232" s="178">
        <v>1.5</v>
      </c>
      <c r="F232" s="900"/>
      <c r="G232" s="208">
        <f>E232*F232</f>
        <v>0</v>
      </c>
    </row>
    <row r="233" spans="1:7">
      <c r="A233" s="176"/>
      <c r="B233" s="206"/>
      <c r="C233" s="590" t="s">
        <v>732</v>
      </c>
      <c r="D233" s="240" t="s">
        <v>42</v>
      </c>
      <c r="E233" s="178">
        <f>E232*300</f>
        <v>450</v>
      </c>
      <c r="F233" s="900"/>
      <c r="G233" s="208">
        <f>E233*F233</f>
        <v>0</v>
      </c>
    </row>
    <row r="234" spans="1:7">
      <c r="A234" s="176"/>
      <c r="B234" s="206"/>
      <c r="C234" s="584"/>
      <c r="D234" s="617"/>
      <c r="E234" s="178"/>
      <c r="F234" s="901"/>
      <c r="G234" s="208"/>
    </row>
    <row r="235" spans="1:7">
      <c r="A235" s="176"/>
      <c r="B235" s="206" t="s">
        <v>15</v>
      </c>
      <c r="C235" s="584" t="s">
        <v>358</v>
      </c>
      <c r="D235" s="617"/>
      <c r="E235" s="178"/>
      <c r="F235" s="901"/>
      <c r="G235" s="208"/>
    </row>
    <row r="236" spans="1:7" ht="76.5">
      <c r="A236" s="176"/>
      <c r="B236" s="206"/>
      <c r="C236" s="182" t="s">
        <v>735</v>
      </c>
      <c r="D236" s="617"/>
      <c r="E236" s="178"/>
      <c r="F236" s="901"/>
      <c r="G236" s="208"/>
    </row>
    <row r="237" spans="1:7" ht="15">
      <c r="A237" s="176"/>
      <c r="B237" s="206"/>
      <c r="C237" s="583" t="s">
        <v>733</v>
      </c>
      <c r="D237" s="617" t="s">
        <v>32</v>
      </c>
      <c r="E237" s="178">
        <v>1.3</v>
      </c>
      <c r="F237" s="900"/>
      <c r="G237" s="208">
        <f>E237*F237</f>
        <v>0</v>
      </c>
    </row>
    <row r="238" spans="1:7">
      <c r="A238" s="176"/>
      <c r="B238" s="206"/>
      <c r="C238" s="590" t="s">
        <v>734</v>
      </c>
      <c r="D238" s="240" t="s">
        <v>42</v>
      </c>
      <c r="E238" s="178">
        <f>E237*150</f>
        <v>195</v>
      </c>
      <c r="F238" s="900"/>
      <c r="G238" s="208">
        <f>E238*F238</f>
        <v>0</v>
      </c>
    </row>
    <row r="239" spans="1:7" ht="15">
      <c r="A239" s="176"/>
      <c r="B239" s="206"/>
      <c r="C239" s="583" t="s">
        <v>736</v>
      </c>
      <c r="D239" s="617" t="s">
        <v>32</v>
      </c>
      <c r="E239" s="178">
        <v>1.8</v>
      </c>
      <c r="F239" s="900"/>
      <c r="G239" s="208">
        <f>E239*F239</f>
        <v>0</v>
      </c>
    </row>
    <row r="240" spans="1:7">
      <c r="A240" s="176"/>
      <c r="B240" s="206"/>
      <c r="C240" s="590" t="s">
        <v>737</v>
      </c>
      <c r="D240" s="240" t="s">
        <v>42</v>
      </c>
      <c r="E240" s="178">
        <f>E239*200</f>
        <v>360</v>
      </c>
      <c r="F240" s="900"/>
      <c r="G240" s="208">
        <f>E240*F240</f>
        <v>0</v>
      </c>
    </row>
    <row r="241" spans="1:7">
      <c r="A241" s="176"/>
      <c r="B241" s="206"/>
      <c r="C241" s="583"/>
      <c r="D241" s="617"/>
      <c r="E241" s="178"/>
      <c r="F241" s="901"/>
      <c r="G241" s="208"/>
    </row>
    <row r="242" spans="1:7">
      <c r="A242" s="176"/>
      <c r="B242" s="180"/>
      <c r="C242" s="584" t="s">
        <v>738</v>
      </c>
      <c r="D242" s="617"/>
      <c r="E242" s="178"/>
      <c r="F242" s="901"/>
      <c r="G242" s="208"/>
    </row>
    <row r="243" spans="1:7" ht="63.75">
      <c r="A243" s="176"/>
      <c r="B243" s="206" t="s">
        <v>18</v>
      </c>
      <c r="C243" s="583" t="s">
        <v>739</v>
      </c>
      <c r="D243" s="617"/>
      <c r="E243" s="178"/>
      <c r="F243" s="901"/>
      <c r="G243" s="208"/>
    </row>
    <row r="244" spans="1:7">
      <c r="A244" s="176"/>
      <c r="B244" s="206"/>
      <c r="C244" s="583"/>
      <c r="D244" s="617"/>
      <c r="E244" s="178"/>
      <c r="F244" s="901"/>
      <c r="G244" s="208"/>
    </row>
    <row r="245" spans="1:7" ht="25.5">
      <c r="A245" s="176"/>
      <c r="B245" s="206"/>
      <c r="C245" s="583" t="s">
        <v>582</v>
      </c>
      <c r="D245" s="617" t="s">
        <v>32</v>
      </c>
      <c r="E245" s="178">
        <v>2</v>
      </c>
      <c r="F245" s="900"/>
      <c r="G245" s="208">
        <f>E245*F245</f>
        <v>0</v>
      </c>
    </row>
    <row r="246" spans="1:7">
      <c r="A246" s="176"/>
      <c r="B246" s="206"/>
      <c r="C246" s="590" t="s">
        <v>737</v>
      </c>
      <c r="D246" s="240" t="s">
        <v>42</v>
      </c>
      <c r="E246" s="178">
        <f>E245*200</f>
        <v>400</v>
      </c>
      <c r="F246" s="900"/>
      <c r="G246" s="208">
        <f>E246*F246</f>
        <v>0</v>
      </c>
    </row>
    <row r="247" spans="1:7">
      <c r="A247" s="176"/>
      <c r="B247" s="206"/>
      <c r="C247" s="583"/>
      <c r="D247" s="617"/>
      <c r="E247" s="178"/>
      <c r="F247" s="901"/>
      <c r="G247" s="208"/>
    </row>
    <row r="248" spans="1:7" ht="15">
      <c r="A248" s="176"/>
      <c r="B248" s="206"/>
      <c r="C248" s="583" t="s">
        <v>740</v>
      </c>
      <c r="D248" s="617" t="s">
        <v>32</v>
      </c>
      <c r="E248" s="178">
        <v>13</v>
      </c>
      <c r="F248" s="900"/>
      <c r="G248" s="208">
        <f>E248*F248</f>
        <v>0</v>
      </c>
    </row>
    <row r="249" spans="1:7">
      <c r="A249" s="176"/>
      <c r="B249" s="206"/>
      <c r="C249" s="590" t="s">
        <v>737</v>
      </c>
      <c r="D249" s="240" t="s">
        <v>42</v>
      </c>
      <c r="E249" s="178">
        <f>E248*200</f>
        <v>2600</v>
      </c>
      <c r="F249" s="900"/>
      <c r="G249" s="208">
        <f>E249*F249</f>
        <v>0</v>
      </c>
    </row>
    <row r="250" spans="1:7">
      <c r="A250" s="176"/>
      <c r="B250" s="206"/>
      <c r="C250" s="583"/>
      <c r="D250" s="617"/>
      <c r="E250" s="178"/>
      <c r="F250" s="901"/>
      <c r="G250" s="208"/>
    </row>
    <row r="251" spans="1:7">
      <c r="A251" s="176"/>
      <c r="B251" s="206"/>
      <c r="C251" s="584" t="s">
        <v>584</v>
      </c>
      <c r="D251" s="617"/>
      <c r="E251" s="178"/>
      <c r="F251" s="901"/>
      <c r="G251" s="208"/>
    </row>
    <row r="252" spans="1:7" ht="76.5">
      <c r="A252" s="176"/>
      <c r="B252" s="206" t="s">
        <v>41</v>
      </c>
      <c r="C252" s="583" t="s">
        <v>583</v>
      </c>
      <c r="D252" s="617" t="s">
        <v>32</v>
      </c>
      <c r="E252" s="178">
        <v>3</v>
      </c>
      <c r="F252" s="900"/>
      <c r="G252" s="208">
        <f>E252*F252</f>
        <v>0</v>
      </c>
    </row>
    <row r="253" spans="1:7">
      <c r="A253" s="176"/>
      <c r="B253" s="206"/>
      <c r="C253" s="590" t="s">
        <v>734</v>
      </c>
      <c r="D253" s="240" t="s">
        <v>42</v>
      </c>
      <c r="E253" s="178">
        <f>E252*150</f>
        <v>450</v>
      </c>
      <c r="F253" s="900"/>
      <c r="G253" s="208">
        <f>E253*F253</f>
        <v>0</v>
      </c>
    </row>
    <row r="254" spans="1:7">
      <c r="A254" s="176"/>
      <c r="B254" s="206"/>
      <c r="C254" s="583"/>
      <c r="D254" s="617"/>
      <c r="E254" s="178"/>
      <c r="F254" s="901"/>
      <c r="G254" s="208"/>
    </row>
    <row r="255" spans="1:7" ht="25.5">
      <c r="A255" s="176"/>
      <c r="B255" s="206"/>
      <c r="C255" s="584" t="s">
        <v>585</v>
      </c>
      <c r="D255" s="617"/>
      <c r="E255" s="178"/>
      <c r="F255" s="901"/>
      <c r="G255" s="208"/>
    </row>
    <row r="256" spans="1:7" ht="76.5">
      <c r="A256" s="176"/>
      <c r="B256" s="206" t="s">
        <v>43</v>
      </c>
      <c r="C256" s="583" t="s">
        <v>586</v>
      </c>
      <c r="D256" s="617" t="s">
        <v>32</v>
      </c>
      <c r="E256" s="178">
        <v>3.5</v>
      </c>
      <c r="F256" s="900"/>
      <c r="G256" s="208">
        <f>E256*F256</f>
        <v>0</v>
      </c>
    </row>
    <row r="257" spans="1:7">
      <c r="A257" s="176"/>
      <c r="B257" s="206"/>
      <c r="C257" s="590" t="s">
        <v>734</v>
      </c>
      <c r="D257" s="240" t="s">
        <v>42</v>
      </c>
      <c r="E257" s="178">
        <f>E256*150</f>
        <v>525</v>
      </c>
      <c r="F257" s="900"/>
      <c r="G257" s="208">
        <f>E257*F257</f>
        <v>0</v>
      </c>
    </row>
    <row r="258" spans="1:7">
      <c r="A258" s="176"/>
      <c r="B258" s="206"/>
      <c r="C258" s="583"/>
      <c r="D258" s="617"/>
      <c r="E258" s="178"/>
      <c r="F258" s="901"/>
      <c r="G258" s="208"/>
    </row>
    <row r="259" spans="1:7" ht="25.5">
      <c r="A259" s="176"/>
      <c r="B259" s="206"/>
      <c r="C259" s="584" t="s">
        <v>587</v>
      </c>
      <c r="D259" s="617"/>
      <c r="E259" s="178"/>
      <c r="F259" s="901"/>
      <c r="G259" s="208"/>
    </row>
    <row r="260" spans="1:7" ht="76.5">
      <c r="A260" s="176"/>
      <c r="B260" s="206" t="s">
        <v>44</v>
      </c>
      <c r="C260" s="583" t="s">
        <v>588</v>
      </c>
      <c r="D260" s="617" t="s">
        <v>32</v>
      </c>
      <c r="E260" s="178">
        <v>3.5</v>
      </c>
      <c r="F260" s="900"/>
      <c r="G260" s="208">
        <f>E260*F260</f>
        <v>0</v>
      </c>
    </row>
    <row r="261" spans="1:7">
      <c r="A261" s="176"/>
      <c r="B261" s="206"/>
      <c r="C261" s="590" t="s">
        <v>734</v>
      </c>
      <c r="D261" s="240" t="s">
        <v>42</v>
      </c>
      <c r="E261" s="178">
        <f>E260*150</f>
        <v>525</v>
      </c>
      <c r="F261" s="900"/>
      <c r="G261" s="208">
        <f>E261*F261</f>
        <v>0</v>
      </c>
    </row>
    <row r="262" spans="1:7">
      <c r="A262" s="176"/>
      <c r="B262" s="206"/>
      <c r="C262" s="583"/>
      <c r="D262" s="617"/>
      <c r="E262" s="178"/>
      <c r="F262" s="901"/>
      <c r="G262" s="208"/>
    </row>
    <row r="263" spans="1:7">
      <c r="A263" s="176"/>
      <c r="B263" s="206"/>
      <c r="C263" s="584" t="s">
        <v>589</v>
      </c>
      <c r="D263" s="617"/>
      <c r="E263" s="178"/>
      <c r="F263" s="901"/>
      <c r="G263" s="208"/>
    </row>
    <row r="264" spans="1:7" ht="89.25">
      <c r="A264" s="176"/>
      <c r="B264" s="206" t="s">
        <v>45</v>
      </c>
      <c r="C264" s="583" t="s">
        <v>606</v>
      </c>
      <c r="D264" s="617" t="s">
        <v>32</v>
      </c>
      <c r="E264" s="178">
        <f>(1.6*3+0.8)</f>
        <v>5.6000000000000005</v>
      </c>
      <c r="F264" s="900"/>
      <c r="G264" s="208">
        <f>E264*F264</f>
        <v>0</v>
      </c>
    </row>
    <row r="265" spans="1:7">
      <c r="A265" s="176"/>
      <c r="B265" s="206"/>
      <c r="C265" s="590" t="s">
        <v>734</v>
      </c>
      <c r="D265" s="240" t="s">
        <v>42</v>
      </c>
      <c r="E265" s="178">
        <f>E264*150</f>
        <v>840.00000000000011</v>
      </c>
      <c r="F265" s="900"/>
      <c r="G265" s="208">
        <f>E265*F265</f>
        <v>0</v>
      </c>
    </row>
    <row r="266" spans="1:7">
      <c r="A266" s="176"/>
      <c r="B266" s="206"/>
      <c r="C266" s="583"/>
      <c r="D266" s="617"/>
      <c r="E266" s="178"/>
      <c r="F266" s="901"/>
      <c r="G266" s="208"/>
    </row>
    <row r="267" spans="1:7">
      <c r="A267" s="176"/>
      <c r="B267" s="206"/>
      <c r="C267" s="583"/>
      <c r="D267" s="617"/>
      <c r="E267" s="178"/>
      <c r="F267" s="901"/>
      <c r="G267" s="208"/>
    </row>
    <row r="268" spans="1:7">
      <c r="A268" s="176"/>
      <c r="B268" s="206"/>
      <c r="C268" s="583"/>
      <c r="D268" s="617"/>
      <c r="E268" s="178"/>
      <c r="F268" s="901"/>
      <c r="G268" s="208"/>
    </row>
    <row r="269" spans="1:7">
      <c r="A269" s="176"/>
      <c r="B269" s="602" t="s">
        <v>361</v>
      </c>
      <c r="C269" s="583"/>
      <c r="D269" s="617"/>
      <c r="E269" s="178"/>
      <c r="F269" s="901"/>
      <c r="G269" s="208"/>
    </row>
    <row r="270" spans="1:7" ht="25.5">
      <c r="A270" s="176"/>
      <c r="B270" s="603"/>
      <c r="C270" s="584" t="s">
        <v>596</v>
      </c>
      <c r="D270" s="617"/>
      <c r="E270" s="178"/>
      <c r="F270" s="901"/>
      <c r="G270" s="208"/>
    </row>
    <row r="271" spans="1:7" ht="38.25">
      <c r="A271" s="176"/>
      <c r="B271" s="180" t="s">
        <v>46</v>
      </c>
      <c r="C271" s="583" t="s">
        <v>594</v>
      </c>
      <c r="D271" s="617" t="s">
        <v>32</v>
      </c>
      <c r="E271" s="178">
        <v>4</v>
      </c>
      <c r="F271" s="900"/>
      <c r="G271" s="208">
        <f>E271*F271</f>
        <v>0</v>
      </c>
    </row>
    <row r="272" spans="1:7">
      <c r="A272" s="176"/>
      <c r="B272" s="206"/>
      <c r="C272" s="590" t="s">
        <v>734</v>
      </c>
      <c r="D272" s="240" t="s">
        <v>42</v>
      </c>
      <c r="E272" s="178">
        <f>E271*150</f>
        <v>600</v>
      </c>
      <c r="F272" s="900"/>
      <c r="G272" s="208">
        <f>E272*F272</f>
        <v>0</v>
      </c>
    </row>
    <row r="273" spans="1:7">
      <c r="A273" s="176"/>
      <c r="B273" s="180"/>
      <c r="C273" s="583"/>
      <c r="D273" s="617"/>
      <c r="E273" s="178"/>
      <c r="F273" s="901"/>
      <c r="G273" s="208"/>
    </row>
    <row r="274" spans="1:7" ht="38.25">
      <c r="A274" s="176"/>
      <c r="B274" s="180" t="s">
        <v>47</v>
      </c>
      <c r="C274" s="583" t="s">
        <v>600</v>
      </c>
      <c r="D274" s="617" t="s">
        <v>32</v>
      </c>
      <c r="E274" s="178">
        <v>1.1000000000000001</v>
      </c>
      <c r="F274" s="900"/>
      <c r="G274" s="208">
        <f>E274*F274</f>
        <v>0</v>
      </c>
    </row>
    <row r="275" spans="1:7">
      <c r="A275" s="176"/>
      <c r="B275" s="206"/>
      <c r="C275" s="590" t="s">
        <v>734</v>
      </c>
      <c r="D275" s="240" t="s">
        <v>42</v>
      </c>
      <c r="E275" s="178">
        <f>E274*150</f>
        <v>165</v>
      </c>
      <c r="F275" s="900"/>
      <c r="G275" s="208">
        <f>E275*F275</f>
        <v>0</v>
      </c>
    </row>
    <row r="276" spans="1:7">
      <c r="A276" s="176"/>
      <c r="B276" s="180"/>
      <c r="C276" s="583"/>
      <c r="D276" s="617"/>
      <c r="E276" s="178"/>
      <c r="F276" s="901"/>
      <c r="G276" s="208"/>
    </row>
    <row r="277" spans="1:7" ht="25.5">
      <c r="A277" s="176"/>
      <c r="B277" s="603"/>
      <c r="C277" s="584" t="s">
        <v>597</v>
      </c>
      <c r="D277" s="617"/>
      <c r="E277" s="178"/>
      <c r="F277" s="901"/>
      <c r="G277" s="208"/>
    </row>
    <row r="278" spans="1:7" ht="25.5">
      <c r="A278" s="176"/>
      <c r="B278" s="180" t="s">
        <v>48</v>
      </c>
      <c r="C278" s="583" t="s">
        <v>595</v>
      </c>
      <c r="D278" s="617" t="s">
        <v>32</v>
      </c>
      <c r="E278" s="178">
        <v>1.2</v>
      </c>
      <c r="F278" s="900"/>
      <c r="G278" s="208">
        <f>E278*F278</f>
        <v>0</v>
      </c>
    </row>
    <row r="279" spans="1:7">
      <c r="A279" s="176"/>
      <c r="B279" s="206"/>
      <c r="C279" s="590" t="s">
        <v>734</v>
      </c>
      <c r="D279" s="240" t="s">
        <v>42</v>
      </c>
      <c r="E279" s="178">
        <f>E278*150</f>
        <v>180</v>
      </c>
      <c r="F279" s="900"/>
      <c r="G279" s="208">
        <f>E279*F279</f>
        <v>0</v>
      </c>
    </row>
    <row r="280" spans="1:7">
      <c r="A280" s="176"/>
      <c r="B280" s="206"/>
      <c r="C280" s="583"/>
      <c r="D280" s="617"/>
      <c r="E280" s="178"/>
      <c r="F280" s="901"/>
      <c r="G280" s="208"/>
    </row>
    <row r="281" spans="1:7" ht="25.5">
      <c r="A281" s="176"/>
      <c r="B281" s="603"/>
      <c r="C281" s="584" t="s">
        <v>598</v>
      </c>
      <c r="D281" s="617"/>
      <c r="E281" s="178"/>
      <c r="F281" s="901"/>
      <c r="G281" s="208"/>
    </row>
    <row r="282" spans="1:7" ht="25.5">
      <c r="A282" s="176"/>
      <c r="B282" s="180" t="s">
        <v>50</v>
      </c>
      <c r="C282" s="583" t="s">
        <v>599</v>
      </c>
      <c r="D282" s="617" t="s">
        <v>32</v>
      </c>
      <c r="E282" s="178">
        <f>4.2*1.03</f>
        <v>4.3260000000000005</v>
      </c>
      <c r="F282" s="900"/>
      <c r="G282" s="208">
        <f>E282*F282</f>
        <v>0</v>
      </c>
    </row>
    <row r="283" spans="1:7">
      <c r="A283" s="176"/>
      <c r="B283" s="206"/>
      <c r="C283" s="590" t="s">
        <v>734</v>
      </c>
      <c r="D283" s="240" t="s">
        <v>42</v>
      </c>
      <c r="E283" s="178">
        <f>E282*150</f>
        <v>648.90000000000009</v>
      </c>
      <c r="F283" s="900"/>
      <c r="G283" s="208">
        <f>E283*F283</f>
        <v>0</v>
      </c>
    </row>
    <row r="284" spans="1:7">
      <c r="A284" s="176"/>
      <c r="B284" s="206"/>
      <c r="C284" s="590"/>
      <c r="D284" s="240"/>
      <c r="E284" s="178"/>
      <c r="F284" s="901"/>
      <c r="G284" s="208"/>
    </row>
    <row r="285" spans="1:7">
      <c r="A285" s="176"/>
      <c r="B285" s="172" t="s">
        <v>626</v>
      </c>
      <c r="C285" s="583"/>
      <c r="D285" s="617"/>
      <c r="E285" s="178"/>
      <c r="F285" s="901"/>
      <c r="G285" s="208"/>
    </row>
    <row r="286" spans="1:7">
      <c r="A286" s="176"/>
      <c r="B286" s="206"/>
      <c r="C286" s="584" t="s">
        <v>607</v>
      </c>
      <c r="D286" s="617"/>
      <c r="E286" s="178"/>
      <c r="F286" s="901"/>
      <c r="G286" s="208"/>
    </row>
    <row r="287" spans="1:7" ht="89.25">
      <c r="A287" s="176"/>
      <c r="B287" s="206" t="s">
        <v>51</v>
      </c>
      <c r="C287" s="583" t="s">
        <v>637</v>
      </c>
      <c r="D287" s="617" t="s">
        <v>32</v>
      </c>
      <c r="E287" s="178">
        <f>(0.13*16)*1.03</f>
        <v>2.1424000000000003</v>
      </c>
      <c r="F287" s="900"/>
      <c r="G287" s="208">
        <f>E287*F287</f>
        <v>0</v>
      </c>
    </row>
    <row r="288" spans="1:7">
      <c r="A288" s="176"/>
      <c r="B288" s="206"/>
      <c r="C288" s="590" t="s">
        <v>732</v>
      </c>
      <c r="D288" s="240" t="s">
        <v>42</v>
      </c>
      <c r="E288" s="178">
        <f>E287*150</f>
        <v>321.36000000000007</v>
      </c>
      <c r="F288" s="900"/>
      <c r="G288" s="208">
        <f>E288*F288</f>
        <v>0</v>
      </c>
    </row>
    <row r="289" spans="1:7">
      <c r="A289" s="176"/>
      <c r="B289" s="206"/>
      <c r="C289" s="590"/>
      <c r="D289" s="240"/>
      <c r="E289" s="178"/>
      <c r="F289" s="901"/>
      <c r="G289" s="208"/>
    </row>
    <row r="290" spans="1:7">
      <c r="A290" s="176"/>
      <c r="B290" s="206"/>
      <c r="C290" s="584" t="s">
        <v>608</v>
      </c>
      <c r="D290" s="617"/>
      <c r="E290" s="178"/>
      <c r="F290" s="901"/>
      <c r="G290" s="208"/>
    </row>
    <row r="291" spans="1:7" ht="89.25">
      <c r="A291" s="176"/>
      <c r="B291" s="206" t="s">
        <v>63</v>
      </c>
      <c r="C291" s="583" t="s">
        <v>610</v>
      </c>
      <c r="D291" s="617" t="s">
        <v>32</v>
      </c>
      <c r="E291" s="178">
        <v>3.5</v>
      </c>
      <c r="F291" s="900"/>
      <c r="G291" s="208">
        <f>E291*F291</f>
        <v>0</v>
      </c>
    </row>
    <row r="292" spans="1:7">
      <c r="A292" s="176"/>
      <c r="B292" s="206"/>
      <c r="C292" s="590" t="s">
        <v>732</v>
      </c>
      <c r="D292" s="240" t="s">
        <v>42</v>
      </c>
      <c r="E292" s="178">
        <f>E291*150</f>
        <v>525</v>
      </c>
      <c r="F292" s="900"/>
      <c r="G292" s="208">
        <f>E292*F292</f>
        <v>0</v>
      </c>
    </row>
    <row r="293" spans="1:7">
      <c r="A293" s="176"/>
      <c r="B293" s="206"/>
      <c r="C293" s="583"/>
      <c r="D293" s="617"/>
      <c r="E293" s="178"/>
      <c r="F293" s="901"/>
      <c r="G293" s="208"/>
    </row>
    <row r="294" spans="1:7">
      <c r="A294" s="176"/>
      <c r="B294" s="206"/>
      <c r="C294" s="584" t="s">
        <v>614</v>
      </c>
      <c r="D294" s="617"/>
      <c r="E294" s="178"/>
      <c r="F294" s="901"/>
      <c r="G294" s="208"/>
    </row>
    <row r="295" spans="1:7" ht="89.25">
      <c r="A295" s="176"/>
      <c r="B295" s="206" t="s">
        <v>64</v>
      </c>
      <c r="C295" s="583" t="s">
        <v>615</v>
      </c>
      <c r="D295" s="617" t="s">
        <v>32</v>
      </c>
      <c r="E295" s="178">
        <f>(0.21*6)*1.03</f>
        <v>1.2978000000000001</v>
      </c>
      <c r="F295" s="900"/>
      <c r="G295" s="208">
        <f>E295*F295</f>
        <v>0</v>
      </c>
    </row>
    <row r="296" spans="1:7">
      <c r="A296" s="176"/>
      <c r="B296" s="206"/>
      <c r="C296" s="590" t="s">
        <v>732</v>
      </c>
      <c r="D296" s="240" t="s">
        <v>42</v>
      </c>
      <c r="E296" s="178">
        <f>E295*150</f>
        <v>194.67000000000002</v>
      </c>
      <c r="F296" s="900"/>
      <c r="G296" s="208">
        <f>E296*F296</f>
        <v>0</v>
      </c>
    </row>
    <row r="297" spans="1:7">
      <c r="A297" s="176"/>
      <c r="B297" s="206"/>
      <c r="C297" s="583"/>
      <c r="D297" s="617"/>
      <c r="E297" s="178"/>
      <c r="F297" s="901"/>
      <c r="G297" s="208"/>
    </row>
    <row r="298" spans="1:7">
      <c r="A298" s="176"/>
      <c r="B298" s="206"/>
      <c r="C298" s="584" t="s">
        <v>364</v>
      </c>
      <c r="D298" s="617"/>
      <c r="E298" s="178"/>
      <c r="F298" s="901"/>
      <c r="G298" s="208"/>
    </row>
    <row r="299" spans="1:7" ht="89.25">
      <c r="A299" s="176"/>
      <c r="B299" s="206" t="s">
        <v>65</v>
      </c>
      <c r="C299" s="583" t="s">
        <v>601</v>
      </c>
      <c r="D299" s="617" t="s">
        <v>32</v>
      </c>
      <c r="E299" s="178">
        <v>3</v>
      </c>
      <c r="F299" s="900"/>
      <c r="G299" s="208">
        <f>E299*F299</f>
        <v>0</v>
      </c>
    </row>
    <row r="300" spans="1:7">
      <c r="A300" s="176"/>
      <c r="B300" s="206"/>
      <c r="C300" s="590" t="s">
        <v>732</v>
      </c>
      <c r="D300" s="240" t="s">
        <v>42</v>
      </c>
      <c r="E300" s="178">
        <f>E299*150</f>
        <v>450</v>
      </c>
      <c r="F300" s="900"/>
      <c r="G300" s="208">
        <f>E300*F300</f>
        <v>0</v>
      </c>
    </row>
    <row r="301" spans="1:7">
      <c r="A301" s="176"/>
      <c r="B301" s="206"/>
      <c r="C301" s="105"/>
      <c r="D301" s="617"/>
      <c r="E301" s="178"/>
      <c r="F301" s="901"/>
      <c r="G301" s="208"/>
    </row>
    <row r="302" spans="1:7">
      <c r="A302" s="176"/>
      <c r="B302" s="172" t="s">
        <v>363</v>
      </c>
      <c r="C302" s="583"/>
      <c r="D302" s="617"/>
      <c r="E302" s="178"/>
      <c r="F302" s="901"/>
      <c r="G302" s="208"/>
    </row>
    <row r="303" spans="1:7">
      <c r="A303" s="176"/>
      <c r="B303" s="206"/>
      <c r="C303" s="584" t="s">
        <v>612</v>
      </c>
      <c r="D303" s="617"/>
      <c r="E303" s="178"/>
      <c r="F303" s="901"/>
      <c r="G303" s="208"/>
    </row>
    <row r="304" spans="1:7" ht="114.75">
      <c r="A304" s="176"/>
      <c r="B304" s="206" t="s">
        <v>66</v>
      </c>
      <c r="C304" s="583" t="s">
        <v>652</v>
      </c>
      <c r="D304" s="617" t="s">
        <v>32</v>
      </c>
      <c r="E304" s="178">
        <f>0.15*4</f>
        <v>0.6</v>
      </c>
      <c r="F304" s="900"/>
      <c r="G304" s="208">
        <f>E304*F304</f>
        <v>0</v>
      </c>
    </row>
    <row r="305" spans="1:7">
      <c r="A305" s="176"/>
      <c r="B305" s="206"/>
      <c r="C305" s="590" t="s">
        <v>732</v>
      </c>
      <c r="D305" s="240" t="s">
        <v>42</v>
      </c>
      <c r="E305" s="178">
        <f>E304*150</f>
        <v>90</v>
      </c>
      <c r="F305" s="900"/>
      <c r="G305" s="208">
        <f>E305*F305</f>
        <v>0</v>
      </c>
    </row>
    <row r="306" spans="1:7">
      <c r="A306" s="176"/>
      <c r="B306" s="206"/>
      <c r="C306" s="583"/>
      <c r="D306" s="617"/>
      <c r="E306" s="178"/>
      <c r="F306" s="901"/>
      <c r="G306" s="208"/>
    </row>
    <row r="307" spans="1:7">
      <c r="A307" s="176"/>
      <c r="B307" s="206"/>
      <c r="C307" s="584" t="s">
        <v>611</v>
      </c>
      <c r="D307" s="617"/>
      <c r="E307" s="178"/>
      <c r="F307" s="901"/>
      <c r="G307" s="208"/>
    </row>
    <row r="308" spans="1:7" ht="114.75">
      <c r="A308" s="176"/>
      <c r="B308" s="206" t="s">
        <v>67</v>
      </c>
      <c r="C308" s="583" t="s">
        <v>652</v>
      </c>
      <c r="D308" s="617" t="s">
        <v>32</v>
      </c>
      <c r="E308" s="178">
        <f>0.1*2</f>
        <v>0.2</v>
      </c>
      <c r="F308" s="900"/>
      <c r="G308" s="208">
        <f>E308*F308</f>
        <v>0</v>
      </c>
    </row>
    <row r="309" spans="1:7">
      <c r="A309" s="176"/>
      <c r="B309" s="206"/>
      <c r="C309" s="590" t="s">
        <v>732</v>
      </c>
      <c r="D309" s="240" t="s">
        <v>42</v>
      </c>
      <c r="E309" s="178">
        <f>E308*150</f>
        <v>30</v>
      </c>
      <c r="F309" s="900"/>
      <c r="G309" s="208">
        <f>E309*F309</f>
        <v>0</v>
      </c>
    </row>
    <row r="310" spans="1:7">
      <c r="A310" s="176"/>
      <c r="B310" s="206"/>
      <c r="C310" s="583"/>
      <c r="D310" s="617"/>
      <c r="E310" s="178"/>
      <c r="F310" s="901"/>
      <c r="G310" s="208"/>
    </row>
    <row r="311" spans="1:7">
      <c r="A311" s="176"/>
      <c r="B311" s="206"/>
      <c r="C311" s="584" t="s">
        <v>613</v>
      </c>
      <c r="D311" s="617"/>
      <c r="E311" s="178"/>
      <c r="F311" s="901"/>
      <c r="G311" s="208"/>
    </row>
    <row r="312" spans="1:7" ht="114.75">
      <c r="A312" s="176"/>
      <c r="B312" s="206" t="s">
        <v>77</v>
      </c>
      <c r="C312" s="583" t="s">
        <v>652</v>
      </c>
      <c r="D312" s="617" t="s">
        <v>32</v>
      </c>
      <c r="E312" s="178">
        <f>0.13*2</f>
        <v>0.26</v>
      </c>
      <c r="F312" s="900"/>
      <c r="G312" s="208">
        <f>E312*F312</f>
        <v>0</v>
      </c>
    </row>
    <row r="313" spans="1:7">
      <c r="A313" s="176"/>
      <c r="B313" s="206"/>
      <c r="C313" s="590" t="s">
        <v>732</v>
      </c>
      <c r="D313" s="240" t="s">
        <v>42</v>
      </c>
      <c r="E313" s="178">
        <f>E312*150</f>
        <v>39</v>
      </c>
      <c r="F313" s="900"/>
      <c r="G313" s="208">
        <f>E313*F313</f>
        <v>0</v>
      </c>
    </row>
    <row r="314" spans="1:7">
      <c r="A314" s="176"/>
      <c r="B314" s="206"/>
      <c r="C314" s="583"/>
      <c r="D314" s="617"/>
      <c r="E314" s="178"/>
      <c r="F314" s="901"/>
      <c r="G314" s="208"/>
    </row>
    <row r="315" spans="1:7">
      <c r="A315" s="176"/>
      <c r="B315" s="206"/>
      <c r="C315" s="584" t="s">
        <v>609</v>
      </c>
      <c r="D315" s="617"/>
      <c r="E315" s="178"/>
      <c r="F315" s="901"/>
      <c r="G315" s="208"/>
    </row>
    <row r="316" spans="1:7" ht="114.75">
      <c r="A316" s="176"/>
      <c r="B316" s="206" t="s">
        <v>78</v>
      </c>
      <c r="C316" s="583" t="s">
        <v>652</v>
      </c>
      <c r="D316" s="617" t="s">
        <v>32</v>
      </c>
      <c r="E316" s="178">
        <v>4.0999999999999996</v>
      </c>
      <c r="F316" s="900"/>
      <c r="G316" s="208">
        <f>E316*F316</f>
        <v>0</v>
      </c>
    </row>
    <row r="317" spans="1:7">
      <c r="A317" s="176"/>
      <c r="B317" s="206"/>
      <c r="C317" s="590" t="s">
        <v>732</v>
      </c>
      <c r="D317" s="240" t="s">
        <v>42</v>
      </c>
      <c r="E317" s="178">
        <f>E316*150</f>
        <v>615</v>
      </c>
      <c r="F317" s="900"/>
      <c r="G317" s="208">
        <f>E317*F317</f>
        <v>0</v>
      </c>
    </row>
    <row r="318" spans="1:7">
      <c r="A318" s="176"/>
      <c r="B318" s="206"/>
      <c r="C318" s="583"/>
      <c r="D318" s="617"/>
      <c r="E318" s="178"/>
      <c r="F318" s="901"/>
      <c r="G318" s="208"/>
    </row>
    <row r="319" spans="1:7" ht="13.5" thickBot="1">
      <c r="B319" s="73"/>
      <c r="C319" s="565" t="s">
        <v>52</v>
      </c>
      <c r="D319" s="234"/>
      <c r="E319" s="44"/>
      <c r="F319" s="902"/>
      <c r="G319" s="903">
        <f>SUM(G213:G318)</f>
        <v>0</v>
      </c>
    </row>
    <row r="320" spans="1:7" ht="13.5" thickTop="1">
      <c r="F320" s="911"/>
    </row>
    <row r="321" spans="1:7">
      <c r="A321" s="176"/>
      <c r="B321" s="43" t="s">
        <v>53</v>
      </c>
      <c r="C321" s="116" t="s">
        <v>54</v>
      </c>
      <c r="D321" s="232"/>
      <c r="E321" s="246"/>
      <c r="F321" s="908"/>
      <c r="G321" s="909"/>
    </row>
    <row r="322" spans="1:7">
      <c r="A322" s="131"/>
      <c r="B322" s="613"/>
      <c r="C322" s="583"/>
      <c r="D322" s="617"/>
      <c r="E322" s="178"/>
      <c r="F322" s="901"/>
      <c r="G322" s="208"/>
    </row>
    <row r="323" spans="1:7">
      <c r="A323" s="131"/>
      <c r="B323" s="613"/>
      <c r="C323" s="584" t="s">
        <v>75</v>
      </c>
      <c r="D323" s="617"/>
      <c r="E323" s="178"/>
      <c r="F323" s="901"/>
      <c r="G323" s="208"/>
    </row>
    <row r="324" spans="1:7">
      <c r="A324" s="131"/>
      <c r="B324" s="613"/>
      <c r="C324" s="584" t="s">
        <v>55</v>
      </c>
      <c r="D324" s="617"/>
      <c r="E324" s="178"/>
      <c r="F324" s="901"/>
      <c r="G324" s="208"/>
    </row>
    <row r="325" spans="1:7" ht="51">
      <c r="A325" s="131"/>
      <c r="B325" s="613"/>
      <c r="C325" s="583" t="s">
        <v>370</v>
      </c>
      <c r="D325" s="617"/>
      <c r="E325" s="178"/>
      <c r="F325" s="901"/>
      <c r="G325" s="208"/>
    </row>
    <row r="326" spans="1:7" ht="38.25">
      <c r="A326" s="131"/>
      <c r="B326" s="613"/>
      <c r="C326" s="583" t="s">
        <v>56</v>
      </c>
      <c r="D326" s="617"/>
      <c r="E326" s="178"/>
      <c r="F326" s="901"/>
      <c r="G326" s="208"/>
    </row>
    <row r="327" spans="1:7" ht="51">
      <c r="A327" s="131"/>
      <c r="B327" s="613"/>
      <c r="C327" s="583" t="s">
        <v>57</v>
      </c>
      <c r="D327" s="617"/>
      <c r="E327" s="178"/>
      <c r="F327" s="901"/>
      <c r="G327" s="208"/>
    </row>
    <row r="328" spans="1:7">
      <c r="A328" s="131"/>
      <c r="B328" s="613"/>
      <c r="C328" s="583"/>
      <c r="D328" s="617"/>
      <c r="E328" s="178"/>
      <c r="F328" s="901"/>
      <c r="G328" s="208"/>
    </row>
    <row r="329" spans="1:7">
      <c r="A329" s="131"/>
      <c r="B329" s="613"/>
      <c r="C329" s="584" t="s">
        <v>72</v>
      </c>
      <c r="D329" s="617"/>
      <c r="E329" s="178"/>
      <c r="F329" s="901"/>
      <c r="G329" s="208"/>
    </row>
    <row r="330" spans="1:7" ht="159.75" customHeight="1">
      <c r="A330" s="131"/>
      <c r="B330" s="613"/>
      <c r="C330" s="583" t="s">
        <v>602</v>
      </c>
      <c r="D330" s="617"/>
      <c r="E330" s="178"/>
      <c r="F330" s="901"/>
      <c r="G330" s="208"/>
    </row>
    <row r="331" spans="1:7" ht="54" customHeight="1">
      <c r="A331" s="131"/>
      <c r="B331" s="613"/>
      <c r="C331" s="583" t="s">
        <v>136</v>
      </c>
      <c r="D331" s="617"/>
      <c r="E331" s="178"/>
      <c r="F331" s="901"/>
      <c r="G331" s="208"/>
    </row>
    <row r="332" spans="1:7" ht="45" customHeight="1">
      <c r="A332" s="131"/>
      <c r="B332" s="613"/>
      <c r="C332" s="583" t="s">
        <v>137</v>
      </c>
      <c r="D332" s="617"/>
      <c r="E332" s="178"/>
      <c r="F332" s="901"/>
      <c r="G332" s="208"/>
    </row>
    <row r="333" spans="1:7" ht="38.25">
      <c r="A333" s="131"/>
      <c r="B333" s="613"/>
      <c r="C333" s="583" t="s">
        <v>73</v>
      </c>
      <c r="D333" s="617"/>
      <c r="E333" s="178"/>
      <c r="F333" s="901"/>
      <c r="G333" s="208"/>
    </row>
    <row r="334" spans="1:7" ht="51">
      <c r="A334" s="131"/>
      <c r="B334" s="613"/>
      <c r="C334" s="583" t="s">
        <v>266</v>
      </c>
      <c r="D334" s="617"/>
      <c r="E334" s="178"/>
      <c r="F334" s="901"/>
      <c r="G334" s="208"/>
    </row>
    <row r="335" spans="1:7">
      <c r="A335" s="131"/>
      <c r="B335" s="613"/>
      <c r="C335" s="583"/>
      <c r="D335" s="617"/>
      <c r="E335" s="178"/>
      <c r="F335" s="901"/>
      <c r="G335" s="208"/>
    </row>
    <row r="336" spans="1:7">
      <c r="A336" s="176"/>
      <c r="B336" s="206"/>
      <c r="C336" s="584" t="s">
        <v>371</v>
      </c>
      <c r="D336" s="617"/>
      <c r="E336" s="178"/>
      <c r="F336" s="901"/>
      <c r="G336" s="208"/>
    </row>
    <row r="337" spans="1:7" ht="42.75" customHeight="1">
      <c r="A337" s="176"/>
      <c r="B337" s="206" t="s">
        <v>11</v>
      </c>
      <c r="C337" s="583" t="s">
        <v>372</v>
      </c>
      <c r="D337" s="617" t="s">
        <v>49</v>
      </c>
      <c r="E337" s="178">
        <v>3</v>
      </c>
      <c r="F337" s="900"/>
      <c r="G337" s="208">
        <f>E337*F337</f>
        <v>0</v>
      </c>
    </row>
    <row r="338" spans="1:7">
      <c r="A338" s="176"/>
      <c r="B338" s="206"/>
      <c r="C338" s="583"/>
      <c r="D338" s="617"/>
      <c r="E338" s="178"/>
      <c r="F338" s="901"/>
      <c r="G338" s="208"/>
    </row>
    <row r="339" spans="1:7" s="913" customFormat="1">
      <c r="A339" s="214"/>
      <c r="B339" s="212"/>
      <c r="C339" s="213"/>
      <c r="D339" s="237"/>
      <c r="E339" s="244"/>
      <c r="F339" s="901"/>
      <c r="G339" s="912"/>
    </row>
    <row r="340" spans="1:7">
      <c r="A340" s="176"/>
      <c r="B340" s="206"/>
      <c r="C340" s="584" t="s">
        <v>603</v>
      </c>
      <c r="D340" s="617"/>
      <c r="E340" s="178"/>
      <c r="F340" s="901"/>
      <c r="G340" s="208"/>
    </row>
    <row r="341" spans="1:7" ht="51">
      <c r="A341" s="176"/>
      <c r="B341" s="206" t="s">
        <v>33</v>
      </c>
      <c r="C341" s="583" t="s">
        <v>605</v>
      </c>
      <c r="D341" s="617" t="s">
        <v>49</v>
      </c>
      <c r="E341" s="178">
        <f>100.8*1.05</f>
        <v>105.84</v>
      </c>
      <c r="F341" s="900"/>
      <c r="G341" s="208">
        <f>E341*F341</f>
        <v>0</v>
      </c>
    </row>
    <row r="342" spans="1:7" s="913" customFormat="1">
      <c r="A342" s="214"/>
      <c r="B342" s="212"/>
      <c r="C342" s="213"/>
      <c r="D342" s="237"/>
      <c r="E342" s="244"/>
      <c r="F342" s="901"/>
      <c r="G342" s="912"/>
    </row>
    <row r="343" spans="1:7">
      <c r="A343" s="176"/>
      <c r="B343" s="206"/>
      <c r="C343" s="584" t="s">
        <v>604</v>
      </c>
      <c r="D343" s="617"/>
      <c r="E343" s="178"/>
      <c r="F343" s="901"/>
      <c r="G343" s="208"/>
    </row>
    <row r="344" spans="1:7" ht="51">
      <c r="A344" s="176"/>
      <c r="B344" s="206" t="s">
        <v>14</v>
      </c>
      <c r="C344" s="583" t="s">
        <v>605</v>
      </c>
      <c r="D344" s="617" t="s">
        <v>49</v>
      </c>
      <c r="E344" s="178">
        <f>23.04*1.05</f>
        <v>24.192</v>
      </c>
      <c r="F344" s="900"/>
      <c r="G344" s="208">
        <f>E344*F344</f>
        <v>0</v>
      </c>
    </row>
    <row r="345" spans="1:7">
      <c r="A345" s="176"/>
      <c r="B345" s="206"/>
      <c r="C345" s="583"/>
      <c r="D345" s="617"/>
      <c r="E345" s="178"/>
      <c r="F345" s="901"/>
      <c r="G345" s="208"/>
    </row>
    <row r="346" spans="1:7">
      <c r="A346" s="176"/>
      <c r="B346" s="206"/>
      <c r="C346" s="584" t="s">
        <v>589</v>
      </c>
      <c r="D346" s="617"/>
      <c r="E346" s="178"/>
      <c r="F346" s="901"/>
      <c r="G346" s="208"/>
    </row>
    <row r="347" spans="1:7" ht="114.75">
      <c r="A347" s="176"/>
      <c r="B347" s="206" t="s">
        <v>15</v>
      </c>
      <c r="C347" s="583" t="s">
        <v>742</v>
      </c>
      <c r="D347" s="617"/>
      <c r="E347" s="178"/>
      <c r="F347" s="901"/>
      <c r="G347" s="208"/>
    </row>
    <row r="348" spans="1:7" ht="15">
      <c r="A348" s="176"/>
      <c r="B348" s="206"/>
      <c r="C348" s="583" t="s">
        <v>374</v>
      </c>
      <c r="D348" s="617" t="s">
        <v>49</v>
      </c>
      <c r="E348" s="178">
        <v>23</v>
      </c>
      <c r="F348" s="900"/>
      <c r="G348" s="208">
        <f>E348*F348</f>
        <v>0</v>
      </c>
    </row>
    <row r="349" spans="1:7">
      <c r="A349" s="176"/>
      <c r="B349" s="206"/>
      <c r="C349" s="583"/>
      <c r="D349" s="617"/>
      <c r="E349" s="178"/>
      <c r="F349" s="901"/>
      <c r="G349" s="208"/>
    </row>
    <row r="350" spans="1:7">
      <c r="A350" s="176"/>
      <c r="B350" s="206"/>
      <c r="C350" s="584" t="s">
        <v>358</v>
      </c>
      <c r="D350" s="617"/>
      <c r="E350" s="178"/>
      <c r="F350" s="901"/>
      <c r="G350" s="208"/>
    </row>
    <row r="351" spans="1:7" ht="38.25">
      <c r="A351" s="176"/>
      <c r="B351" s="206" t="s">
        <v>18</v>
      </c>
      <c r="C351" s="583" t="s">
        <v>373</v>
      </c>
      <c r="D351" s="617" t="s">
        <v>49</v>
      </c>
      <c r="E351" s="178">
        <v>1.8</v>
      </c>
      <c r="F351" s="900"/>
      <c r="G351" s="208">
        <f>E351*F351</f>
        <v>0</v>
      </c>
    </row>
    <row r="352" spans="1:7" ht="51">
      <c r="A352" s="176"/>
      <c r="B352" s="206"/>
      <c r="C352" s="583" t="s">
        <v>375</v>
      </c>
      <c r="D352" s="617" t="s">
        <v>49</v>
      </c>
      <c r="E352" s="178">
        <v>3.9</v>
      </c>
      <c r="F352" s="900"/>
      <c r="G352" s="208">
        <f>E352*F352</f>
        <v>0</v>
      </c>
    </row>
    <row r="353" spans="1:7" ht="51">
      <c r="A353" s="176"/>
      <c r="B353" s="206"/>
      <c r="C353" s="583" t="s">
        <v>376</v>
      </c>
      <c r="D353" s="617" t="s">
        <v>49</v>
      </c>
      <c r="E353" s="178">
        <v>151.6</v>
      </c>
      <c r="F353" s="900"/>
      <c r="G353" s="208">
        <f>E353*F353</f>
        <v>0</v>
      </c>
    </row>
    <row r="354" spans="1:7">
      <c r="A354" s="176"/>
      <c r="B354" s="206"/>
      <c r="C354" s="583"/>
      <c r="D354" s="617"/>
      <c r="E354" s="178"/>
      <c r="F354" s="901"/>
      <c r="G354" s="208"/>
    </row>
    <row r="355" spans="1:7">
      <c r="A355" s="176"/>
      <c r="B355" s="602" t="s">
        <v>361</v>
      </c>
      <c r="C355" s="583"/>
      <c r="D355" s="617"/>
      <c r="E355" s="178"/>
      <c r="F355" s="901"/>
      <c r="G355" s="208"/>
    </row>
    <row r="356" spans="1:7">
      <c r="A356" s="176"/>
      <c r="B356" s="603"/>
      <c r="C356" s="584" t="s">
        <v>617</v>
      </c>
      <c r="D356" s="617"/>
      <c r="E356" s="178"/>
      <c r="F356" s="901"/>
      <c r="G356" s="208"/>
    </row>
    <row r="357" spans="1:7" ht="25.5">
      <c r="A357" s="176"/>
      <c r="B357" s="206" t="s">
        <v>41</v>
      </c>
      <c r="C357" s="583" t="s">
        <v>616</v>
      </c>
      <c r="D357" s="617"/>
      <c r="E357" s="178"/>
      <c r="F357" s="901"/>
      <c r="G357" s="208"/>
    </row>
    <row r="358" spans="1:7" ht="25.5">
      <c r="A358" s="176"/>
      <c r="B358" s="206"/>
      <c r="C358" s="583" t="s">
        <v>377</v>
      </c>
      <c r="D358" s="617" t="s">
        <v>49</v>
      </c>
      <c r="E358" s="178">
        <f>2.2*9.9*1.05</f>
        <v>22.869000000000003</v>
      </c>
      <c r="F358" s="900"/>
      <c r="G358" s="208">
        <f>E358*F358</f>
        <v>0</v>
      </c>
    </row>
    <row r="359" spans="1:7">
      <c r="A359" s="176"/>
      <c r="B359" s="206"/>
      <c r="C359" s="583"/>
      <c r="D359" s="617"/>
      <c r="E359" s="178"/>
      <c r="F359" s="901"/>
      <c r="G359" s="208"/>
    </row>
    <row r="360" spans="1:7">
      <c r="A360" s="176"/>
      <c r="B360" s="206"/>
      <c r="C360" s="584" t="s">
        <v>618</v>
      </c>
      <c r="D360" s="617"/>
      <c r="E360" s="178"/>
      <c r="F360" s="901"/>
      <c r="G360" s="208"/>
    </row>
    <row r="361" spans="1:7" ht="25.5">
      <c r="A361" s="176"/>
      <c r="B361" s="206" t="s">
        <v>43</v>
      </c>
      <c r="C361" s="583" t="s">
        <v>622</v>
      </c>
      <c r="D361" s="617"/>
      <c r="E361" s="178"/>
      <c r="F361" s="901"/>
      <c r="G361" s="208"/>
    </row>
    <row r="362" spans="1:7" ht="25.5">
      <c r="A362" s="176"/>
      <c r="B362" s="206"/>
      <c r="C362" s="583" t="s">
        <v>377</v>
      </c>
      <c r="D362" s="617" t="s">
        <v>49</v>
      </c>
      <c r="E362" s="178">
        <f>28*0.7*1.05</f>
        <v>20.58</v>
      </c>
      <c r="F362" s="900"/>
      <c r="G362" s="208">
        <f>E362*F362</f>
        <v>0</v>
      </c>
    </row>
    <row r="363" spans="1:7">
      <c r="A363" s="176"/>
      <c r="B363" s="206"/>
      <c r="C363" s="583"/>
      <c r="D363" s="617"/>
      <c r="E363" s="178"/>
      <c r="F363" s="901"/>
      <c r="G363" s="208"/>
    </row>
    <row r="364" spans="1:7">
      <c r="A364" s="176"/>
      <c r="B364" s="206"/>
      <c r="C364" s="584" t="s">
        <v>619</v>
      </c>
      <c r="D364" s="617"/>
      <c r="E364" s="178"/>
      <c r="F364" s="901"/>
      <c r="G364" s="208"/>
    </row>
    <row r="365" spans="1:7" ht="51">
      <c r="A365" s="176"/>
      <c r="B365" s="206" t="s">
        <v>44</v>
      </c>
      <c r="C365" s="583" t="s">
        <v>625</v>
      </c>
      <c r="D365" s="617"/>
      <c r="E365" s="178"/>
      <c r="F365" s="901"/>
      <c r="G365" s="208"/>
    </row>
    <row r="366" spans="1:7" ht="25.5">
      <c r="A366" s="176"/>
      <c r="B366" s="206"/>
      <c r="C366" s="583" t="s">
        <v>377</v>
      </c>
      <c r="D366" s="617" t="s">
        <v>49</v>
      </c>
      <c r="E366" s="178">
        <f>(8.7*0.7*2+2)*1.05</f>
        <v>14.888999999999999</v>
      </c>
      <c r="F366" s="900"/>
      <c r="G366" s="208">
        <f>E366*F366</f>
        <v>0</v>
      </c>
    </row>
    <row r="367" spans="1:7">
      <c r="A367" s="176"/>
      <c r="B367" s="206"/>
      <c r="C367" s="583"/>
      <c r="D367" s="617"/>
      <c r="E367" s="178"/>
      <c r="F367" s="901"/>
      <c r="G367" s="208"/>
    </row>
    <row r="368" spans="1:7">
      <c r="A368" s="176"/>
      <c r="B368" s="206"/>
      <c r="C368" s="584" t="s">
        <v>620</v>
      </c>
      <c r="D368" s="617"/>
      <c r="E368" s="178"/>
      <c r="F368" s="901"/>
      <c r="G368" s="208"/>
    </row>
    <row r="369" spans="1:7" ht="25.5">
      <c r="A369" s="176"/>
      <c r="B369" s="206" t="s">
        <v>45</v>
      </c>
      <c r="C369" s="583" t="s">
        <v>621</v>
      </c>
      <c r="D369" s="617"/>
      <c r="E369" s="178"/>
      <c r="F369" s="901"/>
      <c r="G369" s="208"/>
    </row>
    <row r="370" spans="1:7" ht="25.5">
      <c r="A370" s="176"/>
      <c r="B370" s="206"/>
      <c r="C370" s="583" t="s">
        <v>377</v>
      </c>
      <c r="D370" s="617" t="s">
        <v>49</v>
      </c>
      <c r="E370" s="178">
        <f>(3.5*2+2.9*2)*0.7*1.05</f>
        <v>9.4079999999999995</v>
      </c>
      <c r="F370" s="900"/>
      <c r="G370" s="208">
        <f>E370*F370</f>
        <v>0</v>
      </c>
    </row>
    <row r="371" spans="1:7">
      <c r="A371" s="176"/>
      <c r="B371" s="206"/>
      <c r="C371" s="583"/>
      <c r="D371" s="617"/>
      <c r="E371" s="178"/>
      <c r="F371" s="901"/>
      <c r="G371" s="208"/>
    </row>
    <row r="372" spans="1:7">
      <c r="A372" s="176"/>
      <c r="B372" s="206"/>
      <c r="C372" s="584" t="s">
        <v>623</v>
      </c>
      <c r="D372" s="617"/>
      <c r="E372" s="178"/>
      <c r="F372" s="901"/>
      <c r="G372" s="208"/>
    </row>
    <row r="373" spans="1:7" ht="25.5">
      <c r="A373" s="176"/>
      <c r="B373" s="206" t="s">
        <v>46</v>
      </c>
      <c r="C373" s="583" t="s">
        <v>624</v>
      </c>
      <c r="D373" s="617"/>
      <c r="E373" s="178"/>
      <c r="F373" s="901"/>
      <c r="G373" s="208"/>
    </row>
    <row r="374" spans="1:7" ht="25.5">
      <c r="A374" s="176"/>
      <c r="B374" s="206"/>
      <c r="C374" s="583" t="s">
        <v>377</v>
      </c>
      <c r="D374" s="617" t="s">
        <v>49</v>
      </c>
      <c r="E374" s="178">
        <f>(0.7*2+2.9)*0.7*1.05</f>
        <v>3.1604999999999999</v>
      </c>
      <c r="F374" s="900"/>
      <c r="G374" s="208">
        <f>E374*F374</f>
        <v>0</v>
      </c>
    </row>
    <row r="375" spans="1:7">
      <c r="A375" s="176"/>
      <c r="B375" s="206"/>
      <c r="C375" s="583"/>
      <c r="D375" s="617"/>
      <c r="E375" s="178"/>
      <c r="F375" s="901"/>
      <c r="G375" s="208"/>
    </row>
    <row r="376" spans="1:7">
      <c r="A376" s="176"/>
      <c r="B376" s="206"/>
      <c r="C376" s="584" t="s">
        <v>362</v>
      </c>
      <c r="D376" s="617"/>
      <c r="E376" s="178"/>
      <c r="F376" s="901"/>
      <c r="G376" s="208"/>
    </row>
    <row r="377" spans="1:7" ht="25.5">
      <c r="A377" s="176"/>
      <c r="B377" s="206" t="s">
        <v>47</v>
      </c>
      <c r="C377" s="583" t="s">
        <v>638</v>
      </c>
      <c r="D377" s="617"/>
      <c r="E377" s="178"/>
      <c r="F377" s="901"/>
      <c r="G377" s="208"/>
    </row>
    <row r="378" spans="1:7" ht="25.5">
      <c r="A378" s="176"/>
      <c r="B378" s="206"/>
      <c r="C378" s="583" t="s">
        <v>377</v>
      </c>
      <c r="D378" s="617" t="s">
        <v>49</v>
      </c>
      <c r="E378" s="178">
        <v>3.2</v>
      </c>
      <c r="F378" s="900"/>
      <c r="G378" s="208">
        <f>E378*F378</f>
        <v>0</v>
      </c>
    </row>
    <row r="379" spans="1:7">
      <c r="A379" s="176"/>
      <c r="B379" s="206"/>
      <c r="C379" s="583"/>
      <c r="D379" s="617"/>
      <c r="E379" s="178"/>
      <c r="F379" s="901"/>
      <c r="G379" s="208"/>
    </row>
    <row r="380" spans="1:7">
      <c r="A380" s="176"/>
      <c r="B380" s="172" t="s">
        <v>626</v>
      </c>
      <c r="C380" s="583"/>
      <c r="D380" s="617"/>
      <c r="E380" s="178"/>
      <c r="F380" s="901"/>
      <c r="G380" s="208"/>
    </row>
    <row r="381" spans="1:7">
      <c r="A381" s="176"/>
      <c r="B381" s="206"/>
      <c r="C381" s="584" t="s">
        <v>630</v>
      </c>
      <c r="D381" s="617"/>
      <c r="E381" s="178"/>
      <c r="F381" s="901"/>
      <c r="G381" s="208"/>
    </row>
    <row r="382" spans="1:7" ht="38.25">
      <c r="A382" s="176"/>
      <c r="B382" s="206" t="s">
        <v>48</v>
      </c>
      <c r="C382" s="583" t="s">
        <v>631</v>
      </c>
      <c r="D382" s="617"/>
      <c r="E382" s="178"/>
      <c r="F382" s="901"/>
      <c r="G382" s="208"/>
    </row>
    <row r="383" spans="1:7" ht="15">
      <c r="A383" s="176"/>
      <c r="B383" s="206"/>
      <c r="C383" s="105" t="s">
        <v>628</v>
      </c>
      <c r="D383" s="617" t="s">
        <v>49</v>
      </c>
      <c r="E383" s="178">
        <f>((0.65*2.6)*(10+4)+(0.72*2.6)*(2+4+6))*1.05</f>
        <v>48.430200000000006</v>
      </c>
      <c r="F383" s="900"/>
      <c r="G383" s="208">
        <f>E383*F383</f>
        <v>0</v>
      </c>
    </row>
    <row r="384" spans="1:7">
      <c r="A384" s="176"/>
      <c r="B384" s="206"/>
      <c r="C384" s="105"/>
      <c r="D384" s="617"/>
      <c r="E384" s="178"/>
      <c r="F384" s="901"/>
      <c r="G384" s="208"/>
    </row>
    <row r="385" spans="1:7">
      <c r="A385" s="176"/>
      <c r="B385" s="206"/>
      <c r="C385" s="584" t="s">
        <v>632</v>
      </c>
      <c r="D385" s="617"/>
      <c r="E385" s="178"/>
      <c r="F385" s="901"/>
      <c r="G385" s="208"/>
    </row>
    <row r="386" spans="1:7" ht="38.25">
      <c r="A386" s="176"/>
      <c r="B386" s="206" t="s">
        <v>50</v>
      </c>
      <c r="C386" s="583" t="s">
        <v>631</v>
      </c>
      <c r="D386" s="617"/>
      <c r="E386" s="178"/>
      <c r="F386" s="901"/>
      <c r="G386" s="208"/>
    </row>
    <row r="387" spans="1:7" ht="15">
      <c r="A387" s="176"/>
      <c r="B387" s="206"/>
      <c r="C387" s="105" t="s">
        <v>628</v>
      </c>
      <c r="D387" s="617" t="s">
        <v>49</v>
      </c>
      <c r="E387" s="178">
        <f>((0.5*2.6)*(4))*1.05</f>
        <v>5.4600000000000009</v>
      </c>
      <c r="F387" s="900"/>
      <c r="G387" s="208">
        <f>E387*F387</f>
        <v>0</v>
      </c>
    </row>
    <row r="388" spans="1:7">
      <c r="A388" s="176"/>
      <c r="B388" s="206"/>
      <c r="C388" s="584"/>
      <c r="D388" s="617"/>
      <c r="E388" s="178"/>
      <c r="F388" s="901"/>
      <c r="G388" s="208"/>
    </row>
    <row r="389" spans="1:7">
      <c r="A389" s="176"/>
      <c r="B389" s="206"/>
      <c r="C389" s="584" t="s">
        <v>629</v>
      </c>
      <c r="D389" s="617"/>
      <c r="E389" s="178"/>
      <c r="F389" s="901"/>
      <c r="G389" s="208"/>
    </row>
    <row r="390" spans="1:7" ht="25.5">
      <c r="A390" s="176"/>
      <c r="B390" s="206" t="s">
        <v>51</v>
      </c>
      <c r="C390" s="583" t="s">
        <v>627</v>
      </c>
      <c r="D390" s="617"/>
      <c r="E390" s="178"/>
      <c r="F390" s="901"/>
      <c r="G390" s="208"/>
    </row>
    <row r="391" spans="1:7" ht="15">
      <c r="A391" s="176"/>
      <c r="B391" s="206"/>
      <c r="C391" s="105" t="s">
        <v>628</v>
      </c>
      <c r="D391" s="617" t="s">
        <v>49</v>
      </c>
      <c r="E391" s="178">
        <f>(0.25*2.6)*(2)*1.05</f>
        <v>1.3650000000000002</v>
      </c>
      <c r="F391" s="900"/>
      <c r="G391" s="208">
        <f>E391*F391</f>
        <v>0</v>
      </c>
    </row>
    <row r="392" spans="1:7">
      <c r="A392" s="176"/>
      <c r="B392" s="206"/>
      <c r="C392" s="584"/>
      <c r="D392" s="617"/>
      <c r="E392" s="178"/>
      <c r="F392" s="901"/>
      <c r="G392" s="208"/>
    </row>
    <row r="393" spans="1:7">
      <c r="A393" s="176"/>
      <c r="B393" s="172" t="s">
        <v>363</v>
      </c>
      <c r="C393" s="583"/>
      <c r="D393" s="617"/>
      <c r="E393" s="178"/>
      <c r="F393" s="901"/>
      <c r="G393" s="208"/>
    </row>
    <row r="394" spans="1:7" ht="25.5">
      <c r="A394" s="176"/>
      <c r="B394" s="206" t="s">
        <v>63</v>
      </c>
      <c r="C394" s="583" t="s">
        <v>633</v>
      </c>
      <c r="D394" s="617" t="s">
        <v>49</v>
      </c>
      <c r="E394" s="178">
        <v>28</v>
      </c>
      <c r="F394" s="900"/>
      <c r="G394" s="208">
        <f>E394*F394</f>
        <v>0</v>
      </c>
    </row>
    <row r="395" spans="1:7">
      <c r="A395" s="176"/>
      <c r="B395" s="206"/>
      <c r="C395" s="583"/>
      <c r="D395" s="617"/>
      <c r="E395" s="178"/>
      <c r="F395" s="901"/>
      <c r="G395" s="208"/>
    </row>
    <row r="396" spans="1:7" ht="13.5" thickBot="1">
      <c r="B396" s="73"/>
      <c r="C396" s="565" t="s">
        <v>58</v>
      </c>
      <c r="D396" s="234"/>
      <c r="E396" s="44"/>
      <c r="F396" s="44"/>
      <c r="G396" s="903">
        <f>SUM(G336:G395)</f>
        <v>0</v>
      </c>
    </row>
    <row r="397" spans="1:7" ht="13.5" thickTop="1">
      <c r="A397" s="131"/>
      <c r="B397" s="548"/>
      <c r="C397" s="572"/>
      <c r="D397" s="235"/>
      <c r="E397" s="134"/>
      <c r="F397" s="134"/>
      <c r="G397" s="126"/>
    </row>
    <row r="398" spans="1:7">
      <c r="F398" s="619"/>
    </row>
    <row r="399" spans="1:7">
      <c r="B399" s="43" t="s">
        <v>59</v>
      </c>
      <c r="C399" s="116" t="s">
        <v>60</v>
      </c>
      <c r="D399" s="232"/>
      <c r="E399" s="246"/>
      <c r="F399" s="246"/>
      <c r="G399" s="914"/>
    </row>
    <row r="400" spans="1:7">
      <c r="B400" s="613"/>
      <c r="C400" s="584"/>
      <c r="E400" s="164"/>
      <c r="F400" s="164"/>
      <c r="G400" s="208"/>
    </row>
    <row r="401" spans="1:7">
      <c r="A401" s="180"/>
      <c r="B401" s="613"/>
      <c r="C401" s="584" t="s">
        <v>387</v>
      </c>
      <c r="D401" s="617"/>
      <c r="E401" s="178"/>
      <c r="F401" s="901"/>
      <c r="G401" s="208"/>
    </row>
    <row r="402" spans="1:7" ht="51">
      <c r="A402" s="180"/>
      <c r="B402" s="613" t="s">
        <v>11</v>
      </c>
      <c r="C402" s="583" t="s">
        <v>634</v>
      </c>
      <c r="D402" s="238"/>
      <c r="E402" s="601"/>
      <c r="F402" s="901"/>
      <c r="G402" s="610"/>
    </row>
    <row r="403" spans="1:7">
      <c r="A403" s="180"/>
      <c r="B403" s="613"/>
      <c r="C403" s="583" t="s">
        <v>383</v>
      </c>
      <c r="D403" s="238"/>
      <c r="E403" s="601"/>
      <c r="F403" s="901"/>
      <c r="G403" s="610"/>
    </row>
    <row r="404" spans="1:7" ht="140.25">
      <c r="A404" s="180"/>
      <c r="B404" s="613"/>
      <c r="C404" s="583" t="s">
        <v>635</v>
      </c>
      <c r="D404" s="617" t="s">
        <v>49</v>
      </c>
      <c r="E404" s="178">
        <f>89*1.9</f>
        <v>169.1</v>
      </c>
      <c r="F404" s="900"/>
      <c r="G404" s="208">
        <f>E404*F404</f>
        <v>0</v>
      </c>
    </row>
    <row r="405" spans="1:7">
      <c r="B405" s="613"/>
      <c r="C405" s="584"/>
      <c r="D405" s="617"/>
      <c r="E405" s="178"/>
      <c r="F405" s="901"/>
      <c r="G405" s="208"/>
    </row>
    <row r="406" spans="1:7" ht="65.25" customHeight="1">
      <c r="B406" s="613" t="s">
        <v>33</v>
      </c>
      <c r="C406" s="583" t="s">
        <v>385</v>
      </c>
      <c r="D406" s="617"/>
      <c r="E406" s="178"/>
      <c r="F406" s="901"/>
      <c r="G406" s="208"/>
    </row>
    <row r="407" spans="1:7">
      <c r="B407" s="613"/>
      <c r="C407" s="583" t="s">
        <v>384</v>
      </c>
      <c r="D407" s="617"/>
      <c r="E407" s="178"/>
      <c r="F407" s="901"/>
      <c r="G407" s="208"/>
    </row>
    <row r="408" spans="1:7" ht="25.5">
      <c r="B408" s="613"/>
      <c r="C408" s="105" t="s">
        <v>636</v>
      </c>
      <c r="D408" s="617" t="s">
        <v>49</v>
      </c>
      <c r="E408" s="178">
        <f>89*0.5</f>
        <v>44.5</v>
      </c>
      <c r="F408" s="900"/>
      <c r="G408" s="208">
        <f>E408*F408</f>
        <v>0</v>
      </c>
    </row>
    <row r="409" spans="1:7" ht="25.5">
      <c r="B409" s="613"/>
      <c r="C409" s="105" t="s">
        <v>386</v>
      </c>
      <c r="D409" s="617" t="s">
        <v>49</v>
      </c>
      <c r="E409" s="178">
        <f>0.95*89</f>
        <v>84.55</v>
      </c>
      <c r="F409" s="900"/>
      <c r="G409" s="208">
        <f>E409*F409</f>
        <v>0</v>
      </c>
    </row>
    <row r="410" spans="1:7">
      <c r="B410" s="613"/>
      <c r="C410" s="584"/>
      <c r="D410" s="617"/>
      <c r="E410" s="178"/>
      <c r="F410" s="901"/>
      <c r="G410" s="208"/>
    </row>
    <row r="411" spans="1:7" ht="229.5">
      <c r="B411" s="613" t="s">
        <v>14</v>
      </c>
      <c r="C411" s="583" t="s">
        <v>393</v>
      </c>
      <c r="D411" s="238"/>
      <c r="E411" s="601"/>
      <c r="F411" s="915"/>
      <c r="G411" s="610"/>
    </row>
    <row r="412" spans="1:7" ht="25.5">
      <c r="B412" s="613"/>
      <c r="C412" s="583" t="s">
        <v>388</v>
      </c>
      <c r="D412" s="617" t="s">
        <v>49</v>
      </c>
      <c r="E412" s="178">
        <v>2.48</v>
      </c>
      <c r="F412" s="900"/>
      <c r="G412" s="208">
        <f t="shared" ref="G412:G418" si="0">E412*F412</f>
        <v>0</v>
      </c>
    </row>
    <row r="413" spans="1:7" ht="15">
      <c r="B413" s="613"/>
      <c r="C413" s="583" t="s">
        <v>389</v>
      </c>
      <c r="D413" s="617" t="s">
        <v>49</v>
      </c>
      <c r="E413" s="178">
        <f>13.76+24+3.8+3.14+6.81+(5.8+6.2+1.76+1.78)*2*1.03</f>
        <v>83.522400000000005</v>
      </c>
      <c r="F413" s="900"/>
      <c r="G413" s="208">
        <f t="shared" si="0"/>
        <v>0</v>
      </c>
    </row>
    <row r="414" spans="1:7" ht="15">
      <c r="B414" s="613"/>
      <c r="C414" s="583" t="s">
        <v>390</v>
      </c>
      <c r="D414" s="617" t="s">
        <v>49</v>
      </c>
      <c r="E414" s="178">
        <f>(20.6+12+13+35+(11.3+6*2)*2)*2*1.03</f>
        <v>262.03199999999998</v>
      </c>
      <c r="F414" s="900"/>
      <c r="G414" s="208">
        <f t="shared" si="0"/>
        <v>0</v>
      </c>
    </row>
    <row r="415" spans="1:7" ht="15">
      <c r="B415" s="613"/>
      <c r="C415" s="583" t="s">
        <v>639</v>
      </c>
      <c r="D415" s="617" t="s">
        <v>49</v>
      </c>
      <c r="E415" s="178">
        <v>20</v>
      </c>
      <c r="F415" s="900"/>
      <c r="G415" s="208">
        <f t="shared" si="0"/>
        <v>0</v>
      </c>
    </row>
    <row r="416" spans="1:7" ht="15">
      <c r="B416" s="613"/>
      <c r="C416" s="583" t="s">
        <v>640</v>
      </c>
      <c r="D416" s="617" t="s">
        <v>49</v>
      </c>
      <c r="E416" s="178">
        <f>3*5*2</f>
        <v>30</v>
      </c>
      <c r="F416" s="900"/>
      <c r="G416" s="208">
        <f t="shared" si="0"/>
        <v>0</v>
      </c>
    </row>
    <row r="417" spans="2:7" ht="15">
      <c r="B417" s="613"/>
      <c r="C417" s="583" t="s">
        <v>391</v>
      </c>
      <c r="D417" s="617" t="s">
        <v>49</v>
      </c>
      <c r="E417" s="178">
        <v>14</v>
      </c>
      <c r="F417" s="900"/>
      <c r="G417" s="208">
        <f t="shared" si="0"/>
        <v>0</v>
      </c>
    </row>
    <row r="418" spans="2:7" ht="15">
      <c r="B418" s="613"/>
      <c r="C418" s="583" t="s">
        <v>392</v>
      </c>
      <c r="D418" s="617" t="s">
        <v>49</v>
      </c>
      <c r="E418" s="178">
        <v>30</v>
      </c>
      <c r="F418" s="900"/>
      <c r="G418" s="208">
        <f t="shared" si="0"/>
        <v>0</v>
      </c>
    </row>
    <row r="419" spans="2:7">
      <c r="B419" s="613"/>
      <c r="C419" s="584"/>
      <c r="D419" s="617"/>
      <c r="E419" s="178"/>
      <c r="F419" s="901"/>
      <c r="G419" s="208"/>
    </row>
    <row r="420" spans="2:7">
      <c r="B420" s="613"/>
      <c r="C420" s="584" t="s">
        <v>74</v>
      </c>
      <c r="D420" s="617"/>
      <c r="E420" s="178"/>
      <c r="F420" s="901"/>
      <c r="G420" s="208"/>
    </row>
    <row r="421" spans="2:7">
      <c r="B421" s="613"/>
      <c r="C421" s="583" t="s">
        <v>395</v>
      </c>
      <c r="D421" s="617"/>
      <c r="E421" s="178"/>
      <c r="F421" s="901"/>
      <c r="G421" s="208"/>
    </row>
    <row r="422" spans="2:7">
      <c r="B422" s="613"/>
      <c r="C422" s="584"/>
      <c r="D422" s="617"/>
      <c r="E422" s="178"/>
      <c r="F422" s="901"/>
      <c r="G422" s="208"/>
    </row>
    <row r="423" spans="2:7">
      <c r="B423" s="613"/>
      <c r="C423" s="584" t="s">
        <v>397</v>
      </c>
      <c r="D423" s="239"/>
      <c r="F423" s="916"/>
      <c r="G423" s="208"/>
    </row>
    <row r="424" spans="2:7" ht="38.25">
      <c r="B424" s="613" t="s">
        <v>15</v>
      </c>
      <c r="C424" s="584" t="s">
        <v>641</v>
      </c>
      <c r="D424" s="239"/>
      <c r="F424" s="916"/>
      <c r="G424" s="208"/>
    </row>
    <row r="425" spans="2:7" ht="51">
      <c r="B425" s="613"/>
      <c r="C425" s="583" t="s">
        <v>398</v>
      </c>
      <c r="D425" s="239"/>
      <c r="F425" s="916"/>
      <c r="G425" s="208"/>
    </row>
    <row r="426" spans="2:7" ht="78.75" customHeight="1">
      <c r="B426" s="613"/>
      <c r="C426" s="583" t="s">
        <v>396</v>
      </c>
      <c r="D426" s="239"/>
      <c r="F426" s="916"/>
      <c r="G426" s="208"/>
    </row>
    <row r="427" spans="2:7" ht="127.5">
      <c r="B427" s="613"/>
      <c r="C427" s="583" t="s">
        <v>642</v>
      </c>
      <c r="D427" s="239"/>
      <c r="F427" s="916"/>
      <c r="G427" s="208"/>
    </row>
    <row r="428" spans="2:7" ht="25.5">
      <c r="B428" s="613"/>
      <c r="C428" s="583" t="s">
        <v>399</v>
      </c>
      <c r="D428" s="239" t="s">
        <v>394</v>
      </c>
      <c r="E428" s="619">
        <v>30.7</v>
      </c>
      <c r="F428" s="900"/>
      <c r="G428" s="208">
        <f>E428*F428</f>
        <v>0</v>
      </c>
    </row>
    <row r="429" spans="2:7">
      <c r="B429" s="613"/>
      <c r="C429" s="583"/>
      <c r="D429" s="239"/>
      <c r="F429" s="916"/>
      <c r="G429" s="208"/>
    </row>
    <row r="430" spans="2:7">
      <c r="B430" s="613"/>
      <c r="C430" s="584" t="s">
        <v>359</v>
      </c>
      <c r="D430" s="239"/>
      <c r="F430" s="916"/>
      <c r="G430" s="208"/>
    </row>
    <row r="431" spans="2:7">
      <c r="B431" s="613"/>
      <c r="C431" s="583"/>
      <c r="D431" s="239"/>
      <c r="F431" s="916"/>
      <c r="G431" s="208"/>
    </row>
    <row r="432" spans="2:7" ht="25.5">
      <c r="B432" s="206" t="s">
        <v>18</v>
      </c>
      <c r="C432" s="583" t="s">
        <v>822</v>
      </c>
      <c r="D432" s="239"/>
      <c r="F432" s="916"/>
      <c r="G432" s="208"/>
    </row>
    <row r="433" spans="1:7" ht="15">
      <c r="B433" s="206"/>
      <c r="C433" s="105" t="s">
        <v>823</v>
      </c>
      <c r="D433" s="239" t="s">
        <v>825</v>
      </c>
      <c r="E433" s="619">
        <v>1</v>
      </c>
      <c r="F433" s="900"/>
      <c r="G433" s="208">
        <f>E433*F433</f>
        <v>0</v>
      </c>
    </row>
    <row r="434" spans="1:7" ht="15">
      <c r="B434" s="180"/>
      <c r="C434" s="105" t="s">
        <v>824</v>
      </c>
      <c r="D434" s="239" t="s">
        <v>825</v>
      </c>
      <c r="E434" s="619">
        <v>5</v>
      </c>
      <c r="F434" s="900"/>
      <c r="G434" s="208">
        <f>E434*F434</f>
        <v>0</v>
      </c>
    </row>
    <row r="435" spans="1:7">
      <c r="A435" s="176"/>
      <c r="B435" s="180"/>
      <c r="C435" s="583"/>
      <c r="D435" s="617"/>
      <c r="E435" s="178"/>
      <c r="F435" s="901"/>
      <c r="G435" s="208"/>
    </row>
    <row r="436" spans="1:7" ht="25.5">
      <c r="A436" s="176"/>
      <c r="B436" s="206" t="s">
        <v>41</v>
      </c>
      <c r="C436" s="588" t="s">
        <v>593</v>
      </c>
      <c r="D436" s="617"/>
      <c r="E436" s="178"/>
      <c r="F436" s="901"/>
      <c r="G436" s="208"/>
    </row>
    <row r="437" spans="1:7" ht="63.75">
      <c r="A437" s="176"/>
      <c r="B437" s="613"/>
      <c r="C437" s="583" t="s">
        <v>591</v>
      </c>
      <c r="D437" s="617" t="s">
        <v>32</v>
      </c>
      <c r="E437" s="178">
        <f>((22.3+0.46*3+0.26*3+0.47*2+10+1.73)+(3.9+0.2*3+4.4*2+0.45*2+2))*1.03</f>
        <v>54.929900000000004</v>
      </c>
      <c r="F437" s="900"/>
      <c r="G437" s="208">
        <f>E437*F437</f>
        <v>0</v>
      </c>
    </row>
    <row r="438" spans="1:7">
      <c r="A438" s="176"/>
      <c r="B438" s="180"/>
      <c r="C438" s="583"/>
      <c r="D438" s="617"/>
      <c r="E438" s="178"/>
      <c r="F438" s="901"/>
      <c r="G438" s="208"/>
    </row>
    <row r="439" spans="1:7" ht="25.5">
      <c r="A439" s="176"/>
      <c r="B439" s="204" t="s">
        <v>43</v>
      </c>
      <c r="C439" s="588" t="s">
        <v>592</v>
      </c>
      <c r="D439" s="617"/>
      <c r="E439" s="178"/>
      <c r="F439" s="901"/>
      <c r="G439" s="208"/>
    </row>
    <row r="440" spans="1:7" ht="63.75">
      <c r="A440" s="176"/>
      <c r="B440" s="613"/>
      <c r="C440" s="583" t="s">
        <v>591</v>
      </c>
      <c r="D440" s="617" t="s">
        <v>32</v>
      </c>
      <c r="E440" s="178">
        <f>(10+0.55+0.55+0.4+0.4+1)*1.03</f>
        <v>13.287000000000003</v>
      </c>
      <c r="F440" s="900"/>
      <c r="G440" s="208">
        <f>E440*F440</f>
        <v>0</v>
      </c>
    </row>
    <row r="441" spans="1:7">
      <c r="B441" s="180"/>
      <c r="C441" s="588"/>
      <c r="D441" s="239"/>
      <c r="F441" s="916"/>
      <c r="G441" s="208"/>
    </row>
    <row r="442" spans="1:7">
      <c r="B442" s="613" t="s">
        <v>44</v>
      </c>
      <c r="C442" s="91" t="s">
        <v>404</v>
      </c>
      <c r="E442" s="164"/>
      <c r="F442" s="901"/>
      <c r="G442" s="906"/>
    </row>
    <row r="443" spans="1:7">
      <c r="B443" s="613"/>
      <c r="C443" s="91" t="s">
        <v>405</v>
      </c>
      <c r="D443" s="228" t="s">
        <v>62</v>
      </c>
      <c r="E443" s="164">
        <v>20</v>
      </c>
      <c r="F443" s="900"/>
      <c r="G443" s="208">
        <f>E443*F443</f>
        <v>0</v>
      </c>
    </row>
    <row r="444" spans="1:7">
      <c r="B444" s="180"/>
      <c r="C444" s="91" t="s">
        <v>406</v>
      </c>
      <c r="D444" s="228" t="s">
        <v>62</v>
      </c>
      <c r="E444" s="164">
        <v>5</v>
      </c>
      <c r="F444" s="900"/>
      <c r="G444" s="208">
        <f>E444*F444</f>
        <v>0</v>
      </c>
    </row>
    <row r="445" spans="1:7">
      <c r="B445" s="180"/>
      <c r="C445" s="584"/>
      <c r="D445" s="239"/>
      <c r="F445" s="916"/>
      <c r="G445" s="208"/>
    </row>
    <row r="446" spans="1:7">
      <c r="B446" s="180"/>
      <c r="C446" s="584" t="s">
        <v>360</v>
      </c>
      <c r="D446" s="239"/>
      <c r="F446" s="916"/>
      <c r="G446" s="208"/>
    </row>
    <row r="447" spans="1:7" ht="38.25">
      <c r="B447" s="613" t="s">
        <v>45</v>
      </c>
      <c r="C447" s="588" t="s">
        <v>643</v>
      </c>
      <c r="D447" s="239" t="s">
        <v>394</v>
      </c>
      <c r="E447" s="619">
        <f>(765*1.03)*0.4</f>
        <v>315.18000000000006</v>
      </c>
      <c r="F447" s="900"/>
      <c r="G447" s="208">
        <f>E447*F447</f>
        <v>0</v>
      </c>
    </row>
    <row r="448" spans="1:7">
      <c r="B448" s="180"/>
      <c r="C448" s="588"/>
      <c r="D448" s="239"/>
      <c r="F448" s="916"/>
      <c r="G448" s="208"/>
    </row>
    <row r="449" spans="1:7" ht="38.25">
      <c r="B449" s="613" t="s">
        <v>46</v>
      </c>
      <c r="C449" s="588" t="s">
        <v>644</v>
      </c>
      <c r="D449" s="239" t="s">
        <v>394</v>
      </c>
      <c r="E449" s="619">
        <f>(25.5*1.03)*0.4</f>
        <v>10.506</v>
      </c>
      <c r="F449" s="900"/>
      <c r="G449" s="208">
        <f>E449*F449</f>
        <v>0</v>
      </c>
    </row>
    <row r="450" spans="1:7">
      <c r="B450" s="613"/>
      <c r="C450" s="588"/>
      <c r="D450" s="239"/>
      <c r="F450" s="916"/>
      <c r="G450" s="208"/>
    </row>
    <row r="451" spans="1:7" ht="25.5">
      <c r="B451" s="613"/>
      <c r="C451" s="588" t="s">
        <v>1986</v>
      </c>
      <c r="D451" s="239" t="s">
        <v>394</v>
      </c>
      <c r="E451" s="619">
        <v>440</v>
      </c>
      <c r="F451" s="900"/>
      <c r="G451" s="208">
        <f>E451*F451</f>
        <v>0</v>
      </c>
    </row>
    <row r="452" spans="1:7">
      <c r="B452" s="613"/>
      <c r="C452" s="588"/>
      <c r="D452" s="239"/>
      <c r="F452" s="916"/>
      <c r="G452" s="208"/>
    </row>
    <row r="453" spans="1:7" ht="25.5">
      <c r="B453" s="613" t="s">
        <v>47</v>
      </c>
      <c r="C453" s="588" t="s">
        <v>1987</v>
      </c>
      <c r="D453" s="239" t="s">
        <v>394</v>
      </c>
      <c r="E453" s="619">
        <v>850</v>
      </c>
      <c r="F453" s="900"/>
      <c r="G453" s="208">
        <f>E453*F453</f>
        <v>0</v>
      </c>
    </row>
    <row r="454" spans="1:7">
      <c r="B454" s="613"/>
      <c r="C454" s="588"/>
      <c r="D454" s="239"/>
      <c r="F454" s="916"/>
      <c r="G454" s="208"/>
    </row>
    <row r="455" spans="1:7">
      <c r="B455" s="613" t="s">
        <v>48</v>
      </c>
      <c r="C455" s="584" t="s">
        <v>743</v>
      </c>
      <c r="D455" s="239"/>
      <c r="F455" s="916"/>
      <c r="G455" s="208"/>
    </row>
    <row r="456" spans="1:7" ht="38.25">
      <c r="B456" s="180"/>
      <c r="C456" s="588" t="s">
        <v>407</v>
      </c>
      <c r="D456" s="239" t="s">
        <v>394</v>
      </c>
      <c r="E456" s="619">
        <v>29.6</v>
      </c>
      <c r="F456" s="900"/>
      <c r="G456" s="208">
        <f>E456*F456</f>
        <v>0</v>
      </c>
    </row>
    <row r="457" spans="1:7">
      <c r="B457" s="613"/>
      <c r="C457" s="584"/>
      <c r="D457" s="239"/>
      <c r="F457" s="916"/>
      <c r="G457" s="208"/>
    </row>
    <row r="458" spans="1:7">
      <c r="A458" s="180"/>
      <c r="B458" s="613" t="s">
        <v>50</v>
      </c>
      <c r="C458" s="584" t="s">
        <v>76</v>
      </c>
      <c r="E458" s="164"/>
      <c r="F458" s="910"/>
      <c r="G458" s="208"/>
    </row>
    <row r="459" spans="1:7" ht="25.5">
      <c r="A459" s="180"/>
      <c r="B459" s="613"/>
      <c r="C459" s="583" t="s">
        <v>744</v>
      </c>
      <c r="D459" s="617" t="s">
        <v>13</v>
      </c>
      <c r="E459" s="178">
        <v>4</v>
      </c>
      <c r="F459" s="900"/>
      <c r="G459" s="208">
        <f>E459*F459</f>
        <v>0</v>
      </c>
    </row>
    <row r="460" spans="1:7">
      <c r="A460" s="180"/>
      <c r="B460" s="180"/>
      <c r="C460" s="583"/>
      <c r="D460" s="617"/>
      <c r="E460" s="178"/>
      <c r="F460" s="901"/>
      <c r="G460" s="208"/>
    </row>
    <row r="461" spans="1:7" ht="25.5">
      <c r="A461" s="180"/>
      <c r="B461" s="180" t="s">
        <v>63</v>
      </c>
      <c r="C461" s="583" t="s">
        <v>400</v>
      </c>
      <c r="D461" s="617" t="s">
        <v>62</v>
      </c>
      <c r="E461" s="178">
        <v>67</v>
      </c>
      <c r="F461" s="900"/>
      <c r="G461" s="208">
        <f>E461*F461</f>
        <v>0</v>
      </c>
    </row>
    <row r="462" spans="1:7">
      <c r="A462" s="180"/>
      <c r="B462" s="180"/>
      <c r="C462" s="583"/>
      <c r="E462" s="164"/>
      <c r="F462" s="910"/>
      <c r="G462" s="208"/>
    </row>
    <row r="463" spans="1:7" ht="30" customHeight="1">
      <c r="A463" s="180"/>
      <c r="B463" s="180" t="s">
        <v>64</v>
      </c>
      <c r="C463" s="583" t="s">
        <v>401</v>
      </c>
      <c r="D463" s="617" t="s">
        <v>402</v>
      </c>
      <c r="E463" s="178">
        <v>1000</v>
      </c>
      <c r="F463" s="900"/>
      <c r="G463" s="208">
        <f>E463*F463</f>
        <v>0</v>
      </c>
    </row>
    <row r="464" spans="1:7">
      <c r="A464" s="180"/>
      <c r="B464" s="180"/>
      <c r="C464" s="583"/>
      <c r="D464" s="617"/>
      <c r="E464" s="178"/>
      <c r="F464" s="901"/>
      <c r="G464" s="208"/>
    </row>
    <row r="465" spans="1:7" ht="30.75" customHeight="1">
      <c r="A465" s="180"/>
      <c r="B465" s="180" t="s">
        <v>65</v>
      </c>
      <c r="C465" s="583" t="s">
        <v>1985</v>
      </c>
      <c r="D465" s="617"/>
      <c r="E465" s="178"/>
      <c r="F465" s="901"/>
      <c r="G465" s="208"/>
    </row>
    <row r="466" spans="1:7">
      <c r="A466" s="180"/>
      <c r="B466" s="180"/>
      <c r="C466" s="583" t="s">
        <v>242</v>
      </c>
      <c r="D466" s="617" t="s">
        <v>215</v>
      </c>
      <c r="E466" s="178">
        <v>80</v>
      </c>
      <c r="F466" s="900"/>
      <c r="G466" s="208">
        <f>E466*F466</f>
        <v>0</v>
      </c>
    </row>
    <row r="467" spans="1:7" ht="14.25" customHeight="1">
      <c r="A467" s="180"/>
      <c r="B467" s="613"/>
      <c r="C467" s="583" t="s">
        <v>243</v>
      </c>
      <c r="D467" s="617" t="s">
        <v>215</v>
      </c>
      <c r="E467" s="178">
        <v>200</v>
      </c>
      <c r="F467" s="900"/>
      <c r="G467" s="208">
        <f>E467*F467</f>
        <v>0</v>
      </c>
    </row>
    <row r="468" spans="1:7" ht="14.25" customHeight="1">
      <c r="A468" s="180"/>
      <c r="B468" s="613"/>
      <c r="C468" s="583" t="s">
        <v>244</v>
      </c>
      <c r="D468" s="617" t="s">
        <v>215</v>
      </c>
      <c r="E468" s="178">
        <v>400</v>
      </c>
      <c r="F468" s="900"/>
      <c r="G468" s="208">
        <f>E468*F468</f>
        <v>0</v>
      </c>
    </row>
    <row r="469" spans="1:7">
      <c r="B469" s="613"/>
      <c r="C469" s="583"/>
      <c r="D469" s="617"/>
      <c r="E469" s="178"/>
      <c r="F469" s="904"/>
      <c r="G469" s="208"/>
    </row>
    <row r="470" spans="1:7" ht="13.5" thickBot="1">
      <c r="B470" s="73"/>
      <c r="C470" s="565" t="s">
        <v>68</v>
      </c>
      <c r="D470" s="234"/>
      <c r="E470" s="44"/>
      <c r="F470" s="902"/>
      <c r="G470" s="903">
        <f>SUM(G400:G469)</f>
        <v>0</v>
      </c>
    </row>
    <row r="471" spans="1:7" ht="13.5" thickTop="1">
      <c r="A471" s="218"/>
      <c r="B471" s="613"/>
      <c r="C471" s="566"/>
      <c r="E471" s="608"/>
      <c r="F471" s="888"/>
      <c r="G471" s="131"/>
    </row>
    <row r="472" spans="1:7">
      <c r="A472" s="180"/>
      <c r="B472" s="43" t="s">
        <v>80</v>
      </c>
      <c r="C472" s="116" t="s">
        <v>81</v>
      </c>
      <c r="D472" s="232"/>
      <c r="E472" s="246"/>
      <c r="F472" s="905"/>
      <c r="G472" s="914"/>
    </row>
    <row r="473" spans="1:7">
      <c r="A473" s="180"/>
      <c r="B473" s="172"/>
      <c r="C473" s="584"/>
      <c r="D473" s="231"/>
      <c r="E473" s="171"/>
      <c r="F473" s="896"/>
      <c r="G473" s="897"/>
    </row>
    <row r="474" spans="1:7" ht="168" customHeight="1">
      <c r="A474" s="180"/>
      <c r="B474" s="172"/>
      <c r="C474" s="91" t="s">
        <v>645</v>
      </c>
      <c r="D474" s="231"/>
      <c r="E474" s="171"/>
      <c r="F474" s="896"/>
      <c r="G474" s="897"/>
    </row>
    <row r="475" spans="1:7">
      <c r="A475" s="180"/>
      <c r="B475" s="172"/>
      <c r="C475" s="584"/>
      <c r="D475" s="231"/>
      <c r="E475" s="171"/>
      <c r="F475" s="896"/>
      <c r="G475" s="897"/>
    </row>
    <row r="476" spans="1:7" ht="63.75">
      <c r="A476" s="180"/>
      <c r="B476" s="613" t="s">
        <v>11</v>
      </c>
      <c r="C476" s="91" t="s">
        <v>646</v>
      </c>
      <c r="D476" s="617" t="s">
        <v>49</v>
      </c>
      <c r="E476" s="178">
        <v>1080</v>
      </c>
      <c r="F476" s="900"/>
      <c r="G476" s="208">
        <f>E476*F476</f>
        <v>0</v>
      </c>
    </row>
    <row r="477" spans="1:7">
      <c r="A477" s="180"/>
      <c r="B477" s="613"/>
      <c r="C477" s="91"/>
      <c r="E477" s="164"/>
      <c r="F477" s="910"/>
      <c r="G477" s="208"/>
    </row>
    <row r="478" spans="1:7" ht="25.5">
      <c r="A478" s="180"/>
      <c r="B478" s="613" t="s">
        <v>33</v>
      </c>
      <c r="C478" s="91" t="s">
        <v>408</v>
      </c>
      <c r="D478" s="617" t="s">
        <v>49</v>
      </c>
      <c r="E478" s="178">
        <v>1080</v>
      </c>
      <c r="F478" s="900"/>
      <c r="G478" s="208">
        <f>E478*F478</f>
        <v>0</v>
      </c>
    </row>
    <row r="479" spans="1:7">
      <c r="A479" s="180"/>
      <c r="B479" s="613"/>
      <c r="C479" s="91"/>
      <c r="E479" s="164"/>
      <c r="F479" s="884"/>
      <c r="G479" s="208"/>
    </row>
    <row r="480" spans="1:7" ht="13.5" thickBot="1">
      <c r="B480" s="74"/>
      <c r="C480" s="565" t="s">
        <v>82</v>
      </c>
      <c r="D480" s="234"/>
      <c r="E480" s="44"/>
      <c r="F480" s="902"/>
      <c r="G480" s="903">
        <f>SUM(G476:G478)</f>
        <v>0</v>
      </c>
    </row>
    <row r="481" spans="1:7" ht="13.5" thickTop="1">
      <c r="A481" s="180"/>
      <c r="B481" s="613"/>
      <c r="C481" s="91"/>
      <c r="E481" s="164"/>
      <c r="F481" s="884"/>
      <c r="G481" s="208"/>
    </row>
    <row r="482" spans="1:7">
      <c r="A482" s="180"/>
      <c r="B482" s="613"/>
      <c r="C482" s="91"/>
      <c r="E482" s="164"/>
      <c r="F482" s="884"/>
      <c r="G482" s="208"/>
    </row>
    <row r="483" spans="1:7">
      <c r="A483" s="180"/>
      <c r="B483" s="613"/>
      <c r="C483" s="91"/>
      <c r="E483" s="164"/>
      <c r="F483" s="884"/>
      <c r="G483" s="208"/>
    </row>
    <row r="484" spans="1:7">
      <c r="A484" s="180"/>
      <c r="B484" s="613"/>
      <c r="C484" s="91"/>
      <c r="E484" s="164"/>
      <c r="F484" s="884"/>
      <c r="G484" s="208"/>
    </row>
    <row r="485" spans="1:7">
      <c r="A485" s="180"/>
      <c r="B485" s="613"/>
      <c r="C485" s="91"/>
      <c r="E485" s="164"/>
      <c r="F485" s="884"/>
      <c r="G485" s="208"/>
    </row>
    <row r="486" spans="1:7">
      <c r="A486" s="180"/>
      <c r="B486" s="613"/>
      <c r="C486" s="91"/>
      <c r="E486" s="164"/>
      <c r="F486" s="884"/>
      <c r="G486" s="208"/>
    </row>
    <row r="487" spans="1:7">
      <c r="A487" s="180"/>
      <c r="B487" s="613"/>
      <c r="C487" s="91"/>
      <c r="E487" s="164"/>
      <c r="F487" s="884"/>
      <c r="G487" s="208"/>
    </row>
    <row r="488" spans="1:7">
      <c r="A488" s="180"/>
      <c r="B488" s="613"/>
      <c r="C488" s="91"/>
      <c r="E488" s="164"/>
      <c r="F488" s="884"/>
      <c r="G488" s="208"/>
    </row>
    <row r="489" spans="1:7">
      <c r="A489" s="180"/>
      <c r="B489" s="613"/>
      <c r="C489" s="91"/>
      <c r="E489" s="164"/>
      <c r="F489" s="884"/>
      <c r="G489" s="208"/>
    </row>
    <row r="490" spans="1:7">
      <c r="A490" s="180"/>
      <c r="B490" s="613"/>
      <c r="C490" s="91"/>
      <c r="E490" s="164"/>
      <c r="F490" s="884"/>
      <c r="G490" s="208"/>
    </row>
    <row r="491" spans="1:7">
      <c r="A491" s="180"/>
      <c r="B491" s="613"/>
      <c r="C491" s="91"/>
      <c r="E491" s="164"/>
      <c r="F491" s="884"/>
      <c r="G491" s="208"/>
    </row>
    <row r="492" spans="1:7">
      <c r="A492" s="180"/>
      <c r="B492" s="613"/>
      <c r="C492" s="91"/>
      <c r="E492" s="164"/>
      <c r="F492" s="884"/>
      <c r="G492" s="208"/>
    </row>
    <row r="493" spans="1:7">
      <c r="A493" s="180"/>
      <c r="B493" s="613"/>
      <c r="C493" s="91"/>
      <c r="E493" s="164"/>
      <c r="F493" s="884"/>
      <c r="G493" s="208"/>
    </row>
    <row r="494" spans="1:7">
      <c r="A494" s="180"/>
      <c r="B494" s="613"/>
      <c r="C494" s="91"/>
      <c r="E494" s="164"/>
      <c r="F494" s="884"/>
      <c r="G494" s="208"/>
    </row>
    <row r="495" spans="1:7">
      <c r="A495" s="180"/>
      <c r="B495" s="613"/>
      <c r="C495" s="91"/>
      <c r="E495" s="164"/>
      <c r="F495" s="884"/>
      <c r="G495" s="208"/>
    </row>
    <row r="496" spans="1:7">
      <c r="A496" s="180"/>
      <c r="B496" s="613"/>
      <c r="C496" s="91"/>
      <c r="E496" s="164"/>
      <c r="F496" s="884"/>
      <c r="G496" s="208"/>
    </row>
    <row r="497" spans="1:7">
      <c r="A497" s="180"/>
      <c r="B497" s="613"/>
      <c r="C497" s="91"/>
      <c r="E497" s="164"/>
      <c r="F497" s="884"/>
      <c r="G497" s="208"/>
    </row>
    <row r="498" spans="1:7">
      <c r="A498" s="180"/>
      <c r="B498" s="613"/>
      <c r="C498" s="91"/>
      <c r="E498" s="164"/>
      <c r="F498" s="884"/>
      <c r="G498" s="208"/>
    </row>
    <row r="499" spans="1:7">
      <c r="A499" s="180"/>
      <c r="B499" s="613"/>
      <c r="C499" s="91"/>
      <c r="E499" s="164"/>
      <c r="F499" s="884"/>
      <c r="G499" s="208"/>
    </row>
    <row r="500" spans="1:7">
      <c r="A500" s="180"/>
      <c r="B500" s="613"/>
      <c r="C500" s="91"/>
      <c r="E500" s="164"/>
      <c r="F500" s="884"/>
      <c r="G500" s="208"/>
    </row>
    <row r="501" spans="1:7">
      <c r="A501" s="180"/>
      <c r="B501" s="613"/>
      <c r="C501" s="91"/>
      <c r="E501" s="164"/>
      <c r="F501" s="884"/>
      <c r="G501" s="208"/>
    </row>
    <row r="502" spans="1:7">
      <c r="A502" s="180"/>
      <c r="B502" s="613"/>
      <c r="C502" s="91"/>
      <c r="E502" s="164"/>
      <c r="F502" s="884"/>
      <c r="G502" s="208"/>
    </row>
    <row r="503" spans="1:7">
      <c r="A503" s="180"/>
      <c r="B503" s="613"/>
      <c r="C503" s="91"/>
      <c r="E503" s="164"/>
      <c r="F503" s="884"/>
      <c r="G503" s="208"/>
    </row>
    <row r="504" spans="1:7">
      <c r="A504" s="180"/>
      <c r="B504" s="613"/>
      <c r="C504" s="91"/>
      <c r="E504" s="164"/>
      <c r="F504" s="884"/>
      <c r="G504" s="208"/>
    </row>
    <row r="505" spans="1:7">
      <c r="A505" s="180"/>
      <c r="B505" s="613"/>
      <c r="C505" s="91"/>
      <c r="E505" s="164"/>
      <c r="F505" s="884"/>
      <c r="G505" s="208"/>
    </row>
    <row r="506" spans="1:7">
      <c r="A506" s="180"/>
      <c r="B506" s="613"/>
      <c r="C506" s="91"/>
      <c r="E506" s="164"/>
      <c r="F506" s="884"/>
      <c r="G506" s="208"/>
    </row>
    <row r="507" spans="1:7">
      <c r="A507" s="180"/>
      <c r="B507" s="613"/>
      <c r="C507" s="91"/>
      <c r="E507" s="164"/>
      <c r="F507" s="884"/>
      <c r="G507" s="208"/>
    </row>
    <row r="508" spans="1:7">
      <c r="A508" s="180"/>
      <c r="B508" s="613"/>
      <c r="C508" s="91"/>
      <c r="E508" s="164"/>
      <c r="F508" s="884"/>
      <c r="G508" s="208"/>
    </row>
    <row r="509" spans="1:7">
      <c r="A509" s="180"/>
      <c r="B509" s="613"/>
      <c r="C509" s="91"/>
      <c r="E509" s="164"/>
      <c r="F509" s="884"/>
      <c r="G509" s="208"/>
    </row>
    <row r="510" spans="1:7">
      <c r="A510" s="180"/>
      <c r="B510" s="613"/>
      <c r="C510" s="91"/>
      <c r="E510" s="164"/>
      <c r="F510" s="884"/>
      <c r="G510" s="208"/>
    </row>
    <row r="511" spans="1:7">
      <c r="A511" s="180"/>
      <c r="B511" s="613"/>
      <c r="C511" s="91"/>
      <c r="E511" s="164"/>
      <c r="F511" s="884"/>
      <c r="G511" s="208"/>
    </row>
    <row r="512" spans="1:7">
      <c r="A512" s="180"/>
      <c r="B512" s="613"/>
      <c r="C512" s="91"/>
      <c r="E512" s="164"/>
      <c r="F512" s="884"/>
      <c r="G512" s="208"/>
    </row>
    <row r="513" spans="1:7">
      <c r="A513" s="180"/>
      <c r="B513" s="613"/>
      <c r="C513" s="91"/>
      <c r="E513" s="164"/>
      <c r="F513" s="884"/>
      <c r="G513" s="208"/>
    </row>
    <row r="514" spans="1:7">
      <c r="A514" s="180"/>
      <c r="B514" s="613"/>
      <c r="C514" s="91"/>
      <c r="E514" s="164"/>
      <c r="F514" s="884"/>
      <c r="G514" s="208"/>
    </row>
    <row r="515" spans="1:7">
      <c r="A515" s="180"/>
      <c r="B515" s="613"/>
      <c r="C515" s="91"/>
      <c r="E515" s="164"/>
      <c r="F515" s="884"/>
      <c r="G515" s="208"/>
    </row>
    <row r="516" spans="1:7">
      <c r="A516" s="180"/>
      <c r="B516" s="613"/>
      <c r="C516" s="91"/>
      <c r="E516" s="164"/>
      <c r="F516" s="884"/>
      <c r="G516" s="208"/>
    </row>
    <row r="517" spans="1:7">
      <c r="A517" s="180"/>
      <c r="B517" s="613"/>
      <c r="C517" s="91"/>
      <c r="E517" s="164"/>
      <c r="F517" s="884"/>
      <c r="G517" s="208"/>
    </row>
    <row r="518" spans="1:7">
      <c r="A518" s="180"/>
      <c r="B518" s="613"/>
      <c r="C518" s="91"/>
      <c r="E518" s="164"/>
      <c r="F518" s="884"/>
      <c r="G518" s="208"/>
    </row>
    <row r="519" spans="1:7">
      <c r="A519" s="180"/>
      <c r="B519" s="613"/>
      <c r="C519" s="91"/>
      <c r="E519" s="164"/>
      <c r="F519" s="884"/>
      <c r="G519" s="208"/>
    </row>
    <row r="520" spans="1:7">
      <c r="A520" s="180"/>
      <c r="B520" s="613"/>
      <c r="C520" s="91"/>
      <c r="E520" s="164"/>
      <c r="F520" s="884"/>
      <c r="G520" s="208"/>
    </row>
    <row r="521" spans="1:7">
      <c r="A521" s="180"/>
      <c r="B521" s="613"/>
      <c r="C521" s="91"/>
      <c r="E521" s="164"/>
      <c r="F521" s="884"/>
      <c r="G521" s="208"/>
    </row>
    <row r="522" spans="1:7">
      <c r="A522" s="180"/>
      <c r="B522" s="613"/>
      <c r="C522" s="91"/>
      <c r="E522" s="164"/>
      <c r="F522" s="884"/>
      <c r="G522" s="208"/>
    </row>
    <row r="523" spans="1:7">
      <c r="A523" s="180"/>
      <c r="B523" s="613"/>
      <c r="C523" s="91"/>
      <c r="E523" s="164"/>
      <c r="F523" s="884"/>
      <c r="G523" s="208"/>
    </row>
    <row r="524" spans="1:7">
      <c r="A524" s="180"/>
      <c r="B524" s="613"/>
      <c r="C524" s="91"/>
      <c r="E524" s="164"/>
      <c r="F524" s="884"/>
      <c r="G524" s="208"/>
    </row>
    <row r="525" spans="1:7">
      <c r="A525" s="180"/>
      <c r="B525" s="613"/>
      <c r="C525" s="91"/>
      <c r="E525" s="164"/>
      <c r="F525" s="884"/>
      <c r="G525" s="208"/>
    </row>
    <row r="526" spans="1:7">
      <c r="A526" s="180"/>
      <c r="B526" s="613"/>
      <c r="C526" s="91"/>
      <c r="E526" s="164"/>
      <c r="F526" s="884"/>
      <c r="G526" s="208"/>
    </row>
    <row r="527" spans="1:7">
      <c r="A527" s="180"/>
      <c r="B527" s="613"/>
      <c r="C527" s="91"/>
      <c r="E527" s="164"/>
      <c r="F527" s="884"/>
      <c r="G527" s="208"/>
    </row>
    <row r="528" spans="1:7">
      <c r="A528" s="180"/>
      <c r="B528" s="613"/>
      <c r="C528" s="91"/>
      <c r="E528" s="164"/>
      <c r="F528" s="884"/>
      <c r="G528" s="208"/>
    </row>
    <row r="529" spans="1:7">
      <c r="A529" s="180"/>
      <c r="B529" s="613"/>
      <c r="C529" s="91"/>
      <c r="E529" s="164"/>
      <c r="F529" s="884"/>
      <c r="G529" s="208"/>
    </row>
    <row r="530" spans="1:7">
      <c r="A530" s="180"/>
      <c r="B530" s="613"/>
      <c r="C530" s="91"/>
      <c r="E530" s="164"/>
      <c r="F530" s="884"/>
      <c r="G530" s="208"/>
    </row>
    <row r="531" spans="1:7">
      <c r="A531" s="180"/>
      <c r="B531" s="613"/>
      <c r="C531" s="91"/>
      <c r="E531" s="164"/>
      <c r="F531" s="884"/>
      <c r="G531" s="208"/>
    </row>
    <row r="532" spans="1:7">
      <c r="A532" s="180"/>
      <c r="B532" s="613"/>
      <c r="C532" s="91"/>
      <c r="E532" s="164"/>
      <c r="F532" s="884"/>
      <c r="G532" s="208"/>
    </row>
    <row r="533" spans="1:7">
      <c r="A533" s="180"/>
      <c r="B533" s="613"/>
      <c r="C533" s="91"/>
      <c r="E533" s="164"/>
      <c r="F533" s="884"/>
      <c r="G533" s="208"/>
    </row>
    <row r="534" spans="1:7">
      <c r="A534" s="180"/>
      <c r="B534" s="613"/>
      <c r="C534" s="91"/>
      <c r="E534" s="164"/>
      <c r="F534" s="884"/>
      <c r="G534" s="208"/>
    </row>
    <row r="535" spans="1:7">
      <c r="A535" s="180"/>
      <c r="B535" s="613"/>
      <c r="C535" s="91"/>
      <c r="E535" s="164"/>
      <c r="F535" s="884"/>
      <c r="G535" s="208"/>
    </row>
    <row r="536" spans="1:7">
      <c r="A536" s="180"/>
      <c r="B536" s="613"/>
      <c r="C536" s="91"/>
      <c r="E536" s="164"/>
      <c r="F536" s="884"/>
      <c r="G536" s="208"/>
    </row>
    <row r="537" spans="1:7">
      <c r="A537" s="180"/>
      <c r="B537" s="613"/>
      <c r="C537" s="91"/>
      <c r="E537" s="164"/>
      <c r="F537" s="884"/>
      <c r="G537" s="208"/>
    </row>
    <row r="538" spans="1:7">
      <c r="A538" s="180"/>
      <c r="B538" s="613"/>
      <c r="C538" s="91"/>
      <c r="E538" s="164"/>
      <c r="F538" s="884"/>
      <c r="G538" s="208"/>
    </row>
    <row r="539" spans="1:7">
      <c r="A539" s="180"/>
      <c r="B539" s="613"/>
      <c r="C539" s="91"/>
      <c r="E539" s="164"/>
      <c r="F539" s="884"/>
      <c r="G539" s="208"/>
    </row>
    <row r="540" spans="1:7">
      <c r="A540" s="180"/>
      <c r="B540" s="613"/>
      <c r="C540" s="91"/>
      <c r="E540" s="164"/>
      <c r="F540" s="884"/>
      <c r="G540" s="208"/>
    </row>
    <row r="541" spans="1:7">
      <c r="A541" s="180"/>
      <c r="B541" s="613"/>
      <c r="C541" s="91"/>
      <c r="E541" s="164"/>
      <c r="F541" s="884"/>
      <c r="G541" s="208"/>
    </row>
    <row r="542" spans="1:7">
      <c r="A542" s="180"/>
      <c r="B542" s="613"/>
      <c r="C542" s="91"/>
      <c r="E542" s="164"/>
      <c r="F542" s="884"/>
      <c r="G542" s="208"/>
    </row>
    <row r="543" spans="1:7">
      <c r="A543" s="180"/>
      <c r="B543" s="613"/>
      <c r="C543" s="91"/>
      <c r="E543" s="164"/>
      <c r="F543" s="884"/>
      <c r="G543" s="208"/>
    </row>
    <row r="544" spans="1:7">
      <c r="A544" s="180"/>
      <c r="B544" s="613"/>
      <c r="C544" s="91"/>
      <c r="E544" s="164"/>
      <c r="F544" s="884"/>
      <c r="G544" s="208"/>
    </row>
    <row r="545" spans="1:7">
      <c r="A545" s="180"/>
      <c r="B545" s="613"/>
      <c r="C545" s="91"/>
      <c r="E545" s="164"/>
      <c r="F545" s="884"/>
      <c r="G545" s="208"/>
    </row>
    <row r="546" spans="1:7">
      <c r="A546" s="180"/>
      <c r="B546" s="613"/>
      <c r="C546" s="91"/>
      <c r="E546" s="164"/>
      <c r="F546" s="884"/>
      <c r="G546" s="208"/>
    </row>
    <row r="547" spans="1:7">
      <c r="A547" s="180"/>
      <c r="B547" s="613"/>
      <c r="C547" s="91"/>
      <c r="E547" s="164"/>
      <c r="F547" s="884"/>
      <c r="G547" s="208"/>
    </row>
    <row r="548" spans="1:7">
      <c r="A548" s="180"/>
      <c r="B548" s="613"/>
      <c r="C548" s="91"/>
      <c r="E548" s="164"/>
      <c r="F548" s="884"/>
      <c r="G548" s="208"/>
    </row>
    <row r="549" spans="1:7">
      <c r="A549" s="180"/>
      <c r="B549" s="613"/>
      <c r="C549" s="91"/>
      <c r="E549" s="164"/>
      <c r="F549" s="884"/>
      <c r="G549" s="208"/>
    </row>
    <row r="550" spans="1:7">
      <c r="A550" s="180"/>
      <c r="B550" s="613"/>
      <c r="C550" s="91"/>
      <c r="E550" s="164"/>
      <c r="F550" s="884"/>
      <c r="G550" s="208"/>
    </row>
    <row r="551" spans="1:7">
      <c r="A551" s="180"/>
      <c r="B551" s="613"/>
      <c r="C551" s="91"/>
      <c r="E551" s="164"/>
      <c r="F551" s="884"/>
      <c r="G551" s="208"/>
    </row>
    <row r="552" spans="1:7">
      <c r="A552" s="180"/>
      <c r="B552" s="613"/>
      <c r="C552" s="91"/>
      <c r="E552" s="164"/>
      <c r="F552" s="884"/>
      <c r="G552" s="208"/>
    </row>
    <row r="553" spans="1:7">
      <c r="A553" s="180"/>
      <c r="B553" s="613"/>
      <c r="C553" s="91"/>
      <c r="E553" s="164"/>
      <c r="F553" s="884"/>
      <c r="G553" s="208"/>
    </row>
    <row r="554" spans="1:7">
      <c r="A554" s="180"/>
      <c r="B554" s="613"/>
      <c r="C554" s="91"/>
      <c r="E554" s="164"/>
      <c r="F554" s="884"/>
      <c r="G554" s="208"/>
    </row>
    <row r="555" spans="1:7">
      <c r="A555" s="180"/>
      <c r="B555" s="613"/>
      <c r="C555" s="91"/>
      <c r="E555" s="164"/>
      <c r="F555" s="884"/>
      <c r="G555" s="208"/>
    </row>
    <row r="556" spans="1:7">
      <c r="A556" s="180"/>
      <c r="B556" s="613"/>
      <c r="C556" s="91"/>
      <c r="E556" s="164"/>
      <c r="F556" s="884"/>
      <c r="G556" s="208"/>
    </row>
    <row r="557" spans="1:7">
      <c r="A557" s="180"/>
      <c r="B557" s="613"/>
      <c r="C557" s="91"/>
      <c r="E557" s="164"/>
      <c r="F557" s="884"/>
      <c r="G557" s="208"/>
    </row>
    <row r="558" spans="1:7">
      <c r="A558" s="180"/>
      <c r="B558" s="613"/>
      <c r="C558" s="91"/>
      <c r="E558" s="164"/>
      <c r="F558" s="884"/>
      <c r="G558" s="208"/>
    </row>
    <row r="559" spans="1:7">
      <c r="A559" s="180"/>
      <c r="B559" s="613"/>
      <c r="C559" s="91"/>
      <c r="E559" s="164"/>
      <c r="F559" s="884"/>
      <c r="G559" s="208"/>
    </row>
    <row r="560" spans="1:7">
      <c r="A560" s="180"/>
      <c r="B560" s="613"/>
      <c r="C560" s="91"/>
      <c r="E560" s="164"/>
      <c r="F560" s="884"/>
      <c r="G560" s="208"/>
    </row>
    <row r="561" spans="1:7">
      <c r="A561" s="180"/>
      <c r="B561" s="613"/>
      <c r="C561" s="91"/>
      <c r="E561" s="164"/>
      <c r="F561" s="884"/>
      <c r="G561" s="208"/>
    </row>
    <row r="562" spans="1:7">
      <c r="A562" s="180"/>
      <c r="B562" s="613"/>
      <c r="C562" s="91"/>
      <c r="E562" s="164"/>
      <c r="F562" s="884"/>
      <c r="G562" s="208"/>
    </row>
    <row r="563" spans="1:7">
      <c r="A563" s="180"/>
      <c r="B563" s="613"/>
      <c r="C563" s="91"/>
      <c r="E563" s="164"/>
      <c r="F563" s="884"/>
      <c r="G563" s="208"/>
    </row>
    <row r="564" spans="1:7">
      <c r="A564" s="180"/>
      <c r="B564" s="613"/>
      <c r="C564" s="91"/>
      <c r="E564" s="164"/>
      <c r="F564" s="884"/>
      <c r="G564" s="208"/>
    </row>
    <row r="565" spans="1:7">
      <c r="A565" s="180"/>
      <c r="B565" s="613"/>
      <c r="C565" s="91"/>
      <c r="E565" s="164"/>
      <c r="F565" s="884"/>
      <c r="G565" s="208"/>
    </row>
    <row r="566" spans="1:7">
      <c r="A566" s="180"/>
      <c r="B566" s="613"/>
      <c r="C566" s="91"/>
      <c r="E566" s="164"/>
      <c r="F566" s="884"/>
      <c r="G566" s="208"/>
    </row>
    <row r="567" spans="1:7">
      <c r="A567" s="180"/>
      <c r="B567" s="613"/>
      <c r="C567" s="91"/>
      <c r="E567" s="164"/>
      <c r="F567" s="884"/>
      <c r="G567" s="208"/>
    </row>
    <row r="568" spans="1:7">
      <c r="A568" s="180"/>
      <c r="B568" s="613"/>
      <c r="C568" s="91"/>
      <c r="E568" s="164"/>
      <c r="F568" s="884"/>
      <c r="G568" s="208"/>
    </row>
    <row r="569" spans="1:7">
      <c r="A569" s="180"/>
      <c r="B569" s="613"/>
      <c r="C569" s="91"/>
      <c r="E569" s="164"/>
      <c r="F569" s="884"/>
      <c r="G569" s="208"/>
    </row>
    <row r="570" spans="1:7">
      <c r="A570" s="180"/>
      <c r="B570" s="613"/>
      <c r="C570" s="91"/>
      <c r="E570" s="164"/>
      <c r="F570" s="884"/>
      <c r="G570" s="208"/>
    </row>
    <row r="571" spans="1:7">
      <c r="A571" s="180"/>
      <c r="B571" s="613"/>
      <c r="C571" s="91"/>
      <c r="E571" s="164"/>
      <c r="F571" s="884"/>
      <c r="G571" s="208"/>
    </row>
    <row r="572" spans="1:7">
      <c r="A572" s="180"/>
      <c r="B572" s="613"/>
      <c r="C572" s="91"/>
      <c r="E572" s="164"/>
      <c r="F572" s="884"/>
      <c r="G572" s="208"/>
    </row>
    <row r="573" spans="1:7">
      <c r="A573" s="180"/>
      <c r="B573" s="613"/>
      <c r="C573" s="91"/>
      <c r="E573" s="164"/>
      <c r="F573" s="884"/>
      <c r="G573" s="208"/>
    </row>
    <row r="574" spans="1:7">
      <c r="A574" s="180"/>
      <c r="B574" s="613"/>
      <c r="C574" s="91"/>
      <c r="E574" s="164"/>
      <c r="F574" s="884"/>
      <c r="G574" s="208"/>
    </row>
    <row r="575" spans="1:7">
      <c r="A575" s="180"/>
      <c r="B575" s="613"/>
      <c r="C575" s="91"/>
      <c r="E575" s="164"/>
      <c r="F575" s="884"/>
      <c r="G575" s="208"/>
    </row>
    <row r="576" spans="1:7">
      <c r="A576" s="180"/>
      <c r="B576" s="613"/>
      <c r="C576" s="91"/>
      <c r="E576" s="164"/>
      <c r="F576" s="884"/>
      <c r="G576" s="208"/>
    </row>
    <row r="577" spans="1:7">
      <c r="A577" s="180"/>
      <c r="B577" s="613"/>
      <c r="C577" s="91"/>
      <c r="E577" s="164"/>
      <c r="F577" s="884"/>
      <c r="G577" s="208"/>
    </row>
    <row r="578" spans="1:7">
      <c r="A578" s="180"/>
      <c r="B578" s="613"/>
      <c r="C578" s="91"/>
      <c r="E578" s="164"/>
      <c r="F578" s="884"/>
      <c r="G578" s="208"/>
    </row>
    <row r="579" spans="1:7">
      <c r="A579" s="180"/>
      <c r="B579" s="613"/>
      <c r="C579" s="91"/>
      <c r="E579" s="164"/>
      <c r="F579" s="884"/>
      <c r="G579" s="208"/>
    </row>
    <row r="580" spans="1:7">
      <c r="A580" s="180"/>
      <c r="B580" s="613"/>
      <c r="C580" s="91"/>
      <c r="E580" s="164"/>
      <c r="F580" s="884"/>
      <c r="G580" s="208"/>
    </row>
    <row r="581" spans="1:7">
      <c r="A581" s="180"/>
      <c r="B581" s="613"/>
      <c r="C581" s="91"/>
      <c r="E581" s="164"/>
      <c r="F581" s="884"/>
      <c r="G581" s="208"/>
    </row>
    <row r="582" spans="1:7">
      <c r="A582" s="180"/>
      <c r="B582" s="613"/>
      <c r="C582" s="91"/>
      <c r="E582" s="164"/>
      <c r="F582" s="884"/>
      <c r="G582" s="208"/>
    </row>
    <row r="583" spans="1:7">
      <c r="A583" s="180"/>
      <c r="B583" s="613"/>
      <c r="C583" s="91"/>
      <c r="E583" s="164"/>
      <c r="F583" s="884"/>
      <c r="G583" s="208"/>
    </row>
    <row r="584" spans="1:7">
      <c r="A584" s="180"/>
      <c r="B584" s="613"/>
      <c r="C584" s="91"/>
      <c r="E584" s="164"/>
      <c r="F584" s="884"/>
      <c r="G584" s="208"/>
    </row>
    <row r="585" spans="1:7">
      <c r="A585" s="180"/>
      <c r="B585" s="613"/>
      <c r="C585" s="91"/>
      <c r="E585" s="164"/>
      <c r="F585" s="884"/>
      <c r="G585" s="208"/>
    </row>
    <row r="586" spans="1:7">
      <c r="A586" s="180"/>
      <c r="B586" s="613"/>
      <c r="C586" s="91"/>
      <c r="E586" s="164"/>
      <c r="F586" s="884"/>
      <c r="G586" s="208"/>
    </row>
    <row r="587" spans="1:7">
      <c r="A587" s="180"/>
      <c r="B587" s="613"/>
      <c r="C587" s="91"/>
      <c r="E587" s="164"/>
      <c r="F587" s="884"/>
      <c r="G587" s="208"/>
    </row>
    <row r="588" spans="1:7">
      <c r="A588" s="180"/>
      <c r="B588" s="613"/>
      <c r="C588" s="91"/>
      <c r="E588" s="164"/>
      <c r="F588" s="884"/>
      <c r="G588" s="208"/>
    </row>
    <row r="589" spans="1:7">
      <c r="A589" s="180"/>
      <c r="B589" s="613"/>
      <c r="C589" s="91"/>
      <c r="E589" s="164"/>
      <c r="F589" s="884"/>
      <c r="G589" s="208"/>
    </row>
    <row r="590" spans="1:7">
      <c r="A590" s="180"/>
      <c r="B590" s="613"/>
      <c r="C590" s="91"/>
      <c r="E590" s="164"/>
      <c r="F590" s="884"/>
      <c r="G590" s="208"/>
    </row>
    <row r="591" spans="1:7">
      <c r="A591" s="180"/>
      <c r="B591" s="613"/>
      <c r="C591" s="91"/>
      <c r="E591" s="164"/>
      <c r="F591" s="884"/>
      <c r="G591" s="208"/>
    </row>
    <row r="592" spans="1:7">
      <c r="A592" s="180"/>
      <c r="B592" s="613"/>
      <c r="C592" s="91"/>
      <c r="E592" s="164"/>
      <c r="F592" s="884"/>
      <c r="G592" s="208"/>
    </row>
    <row r="593" spans="1:7">
      <c r="A593" s="180"/>
      <c r="B593" s="613"/>
      <c r="C593" s="91"/>
      <c r="E593" s="164"/>
      <c r="F593" s="884"/>
      <c r="G593" s="208"/>
    </row>
    <row r="594" spans="1:7">
      <c r="A594" s="180"/>
      <c r="B594" s="613"/>
      <c r="C594" s="91"/>
      <c r="E594" s="164"/>
      <c r="F594" s="884"/>
      <c r="G594" s="208"/>
    </row>
    <row r="595" spans="1:7">
      <c r="A595" s="180"/>
      <c r="B595" s="613"/>
      <c r="C595" s="91"/>
      <c r="E595" s="164"/>
      <c r="F595" s="884"/>
      <c r="G595" s="208"/>
    </row>
    <row r="596" spans="1:7">
      <c r="A596" s="180"/>
      <c r="B596" s="613"/>
      <c r="C596" s="91"/>
      <c r="E596" s="164"/>
      <c r="F596" s="884"/>
      <c r="G596" s="208"/>
    </row>
    <row r="597" spans="1:7">
      <c r="A597" s="180"/>
      <c r="B597" s="613"/>
      <c r="C597" s="91"/>
      <c r="E597" s="164"/>
      <c r="F597" s="884"/>
      <c r="G597" s="208"/>
    </row>
    <row r="598" spans="1:7">
      <c r="A598" s="180"/>
      <c r="B598" s="613"/>
      <c r="C598" s="91"/>
      <c r="E598" s="164"/>
      <c r="F598" s="884"/>
      <c r="G598" s="208"/>
    </row>
    <row r="599" spans="1:7">
      <c r="A599" s="180"/>
      <c r="B599" s="613"/>
      <c r="C599" s="91"/>
      <c r="E599" s="164"/>
      <c r="F599" s="884"/>
      <c r="G599" s="208"/>
    </row>
    <row r="600" spans="1:7">
      <c r="A600" s="180"/>
      <c r="B600" s="613"/>
      <c r="C600" s="91"/>
      <c r="E600" s="164"/>
      <c r="F600" s="884"/>
      <c r="G600" s="208"/>
    </row>
    <row r="601" spans="1:7">
      <c r="A601" s="180"/>
      <c r="B601" s="613"/>
      <c r="C601" s="91"/>
      <c r="E601" s="164"/>
      <c r="F601" s="884"/>
      <c r="G601" s="208"/>
    </row>
    <row r="602" spans="1:7">
      <c r="A602" s="180"/>
      <c r="B602" s="613"/>
      <c r="C602" s="91"/>
      <c r="E602" s="164"/>
      <c r="F602" s="884"/>
      <c r="G602" s="208"/>
    </row>
    <row r="603" spans="1:7">
      <c r="A603" s="180"/>
      <c r="B603" s="613"/>
      <c r="C603" s="91"/>
      <c r="E603" s="164"/>
      <c r="F603" s="884"/>
      <c r="G603" s="208"/>
    </row>
    <row r="604" spans="1:7">
      <c r="A604" s="180"/>
      <c r="B604" s="613"/>
      <c r="C604" s="91"/>
      <c r="E604" s="164"/>
      <c r="F604" s="884"/>
      <c r="G604" s="208"/>
    </row>
    <row r="605" spans="1:7">
      <c r="A605" s="180"/>
      <c r="B605" s="613"/>
      <c r="C605" s="91"/>
      <c r="E605" s="164"/>
      <c r="F605" s="884"/>
      <c r="G605" s="208"/>
    </row>
    <row r="606" spans="1:7">
      <c r="A606" s="180"/>
      <c r="B606" s="613"/>
      <c r="C606" s="91"/>
      <c r="E606" s="164"/>
      <c r="F606" s="884"/>
      <c r="G606" s="208"/>
    </row>
    <row r="607" spans="1:7">
      <c r="A607" s="180"/>
      <c r="B607" s="613"/>
      <c r="C607" s="91"/>
      <c r="E607" s="164"/>
      <c r="F607" s="884"/>
      <c r="G607" s="208"/>
    </row>
    <row r="608" spans="1:7">
      <c r="A608" s="180"/>
      <c r="B608" s="613"/>
      <c r="C608" s="91"/>
      <c r="E608" s="164"/>
      <c r="F608" s="884"/>
      <c r="G608" s="208"/>
    </row>
    <row r="609" spans="1:7">
      <c r="A609" s="180"/>
      <c r="B609" s="613"/>
      <c r="C609" s="91"/>
      <c r="E609" s="164"/>
      <c r="F609" s="884"/>
      <c r="G609" s="208"/>
    </row>
    <row r="610" spans="1:7">
      <c r="A610" s="180"/>
      <c r="B610" s="613"/>
      <c r="C610" s="91"/>
      <c r="E610" s="164"/>
      <c r="F610" s="884"/>
      <c r="G610" s="208"/>
    </row>
    <row r="611" spans="1:7">
      <c r="A611" s="180"/>
      <c r="B611" s="613"/>
      <c r="C611" s="91"/>
      <c r="E611" s="164"/>
      <c r="F611" s="884"/>
      <c r="G611" s="208"/>
    </row>
    <row r="612" spans="1:7">
      <c r="A612" s="180"/>
      <c r="B612" s="613"/>
      <c r="C612" s="91"/>
      <c r="E612" s="164"/>
      <c r="F612" s="884"/>
      <c r="G612" s="208"/>
    </row>
    <row r="613" spans="1:7">
      <c r="A613" s="180"/>
      <c r="B613" s="613"/>
      <c r="C613" s="91"/>
      <c r="E613" s="164"/>
      <c r="F613" s="884"/>
      <c r="G613" s="208"/>
    </row>
    <row r="614" spans="1:7">
      <c r="A614" s="180"/>
      <c r="B614" s="613"/>
      <c r="C614" s="91"/>
      <c r="E614" s="164"/>
      <c r="F614" s="884"/>
      <c r="G614" s="208"/>
    </row>
    <row r="615" spans="1:7">
      <c r="A615" s="180"/>
      <c r="B615" s="613"/>
      <c r="C615" s="91"/>
      <c r="E615" s="164"/>
      <c r="F615" s="884"/>
      <c r="G615" s="208"/>
    </row>
    <row r="616" spans="1:7">
      <c r="A616" s="180"/>
      <c r="B616" s="613"/>
      <c r="C616" s="91"/>
      <c r="E616" s="164"/>
      <c r="F616" s="884"/>
      <c r="G616" s="208"/>
    </row>
    <row r="617" spans="1:7">
      <c r="A617" s="180"/>
      <c r="B617" s="613"/>
      <c r="C617" s="91"/>
      <c r="E617" s="164"/>
      <c r="F617" s="884"/>
      <c r="G617" s="208"/>
    </row>
    <row r="618" spans="1:7">
      <c r="A618" s="180"/>
      <c r="B618" s="613"/>
      <c r="C618" s="91"/>
      <c r="E618" s="164"/>
      <c r="F618" s="884"/>
      <c r="G618" s="208"/>
    </row>
    <row r="619" spans="1:7">
      <c r="A619" s="180"/>
      <c r="B619" s="613"/>
      <c r="C619" s="91"/>
      <c r="E619" s="164"/>
      <c r="F619" s="884"/>
      <c r="G619" s="208"/>
    </row>
    <row r="620" spans="1:7">
      <c r="A620" s="180"/>
      <c r="B620" s="613"/>
      <c r="C620" s="91"/>
      <c r="E620" s="164"/>
      <c r="F620" s="884"/>
      <c r="G620" s="208"/>
    </row>
    <row r="621" spans="1:7">
      <c r="A621" s="180"/>
      <c r="B621" s="613"/>
      <c r="C621" s="91"/>
      <c r="E621" s="164"/>
      <c r="F621" s="884"/>
      <c r="G621" s="208"/>
    </row>
    <row r="622" spans="1:7">
      <c r="A622" s="180"/>
      <c r="B622" s="613"/>
      <c r="C622" s="91"/>
      <c r="E622" s="164"/>
      <c r="F622" s="884"/>
      <c r="G622" s="208"/>
    </row>
    <row r="623" spans="1:7">
      <c r="A623" s="180"/>
      <c r="B623" s="613"/>
      <c r="C623" s="91"/>
      <c r="E623" s="164"/>
      <c r="F623" s="884"/>
      <c r="G623" s="208"/>
    </row>
    <row r="624" spans="1:7">
      <c r="A624" s="180"/>
      <c r="B624" s="613"/>
      <c r="C624" s="91"/>
      <c r="E624" s="164"/>
      <c r="F624" s="884"/>
      <c r="G624" s="208"/>
    </row>
    <row r="625" spans="1:7">
      <c r="A625" s="180"/>
      <c r="B625" s="613"/>
      <c r="C625" s="91"/>
      <c r="E625" s="164"/>
      <c r="F625" s="884"/>
      <c r="G625" s="208"/>
    </row>
    <row r="626" spans="1:7">
      <c r="A626" s="180"/>
      <c r="B626" s="613"/>
      <c r="C626" s="91"/>
      <c r="E626" s="164"/>
      <c r="F626" s="884"/>
      <c r="G626" s="208"/>
    </row>
    <row r="627" spans="1:7">
      <c r="A627" s="180"/>
      <c r="B627" s="613"/>
      <c r="C627" s="91"/>
      <c r="E627" s="164"/>
      <c r="F627" s="884"/>
      <c r="G627" s="208"/>
    </row>
    <row r="628" spans="1:7">
      <c r="A628" s="180"/>
      <c r="B628" s="613"/>
      <c r="C628" s="91"/>
      <c r="E628" s="164"/>
      <c r="F628" s="884"/>
      <c r="G628" s="208"/>
    </row>
    <row r="629" spans="1:7">
      <c r="A629" s="180"/>
      <c r="B629" s="613"/>
      <c r="C629" s="91"/>
      <c r="E629" s="164"/>
      <c r="F629" s="884"/>
      <c r="G629" s="208"/>
    </row>
    <row r="630" spans="1:7">
      <c r="A630" s="180"/>
      <c r="B630" s="613"/>
      <c r="C630" s="91"/>
      <c r="E630" s="164"/>
      <c r="F630" s="884"/>
      <c r="G630" s="208"/>
    </row>
    <row r="631" spans="1:7">
      <c r="A631" s="180"/>
      <c r="B631" s="613"/>
      <c r="C631" s="91"/>
      <c r="E631" s="164"/>
      <c r="F631" s="884"/>
      <c r="G631" s="208"/>
    </row>
    <row r="632" spans="1:7">
      <c r="A632" s="180"/>
      <c r="B632" s="613"/>
      <c r="C632" s="91"/>
      <c r="E632" s="164"/>
      <c r="F632" s="884"/>
      <c r="G632" s="208"/>
    </row>
    <row r="633" spans="1:7">
      <c r="A633" s="180"/>
      <c r="B633" s="613"/>
      <c r="C633" s="91"/>
      <c r="E633" s="164"/>
      <c r="F633" s="884"/>
      <c r="G633" s="208"/>
    </row>
    <row r="634" spans="1:7">
      <c r="A634" s="180"/>
      <c r="B634" s="613"/>
      <c r="C634" s="91"/>
      <c r="E634" s="164"/>
      <c r="F634" s="884"/>
      <c r="G634" s="208"/>
    </row>
    <row r="635" spans="1:7">
      <c r="A635" s="180"/>
      <c r="B635" s="613"/>
      <c r="C635" s="91"/>
      <c r="E635" s="164"/>
      <c r="F635" s="884"/>
      <c r="G635" s="208"/>
    </row>
    <row r="636" spans="1:7">
      <c r="A636" s="180"/>
      <c r="B636" s="613"/>
      <c r="C636" s="91"/>
      <c r="E636" s="164"/>
      <c r="F636" s="884"/>
      <c r="G636" s="208"/>
    </row>
    <row r="637" spans="1:7">
      <c r="A637" s="180"/>
      <c r="B637" s="613"/>
      <c r="C637" s="91"/>
      <c r="E637" s="164"/>
      <c r="F637" s="884"/>
      <c r="G637" s="208"/>
    </row>
    <row r="638" spans="1:7">
      <c r="A638" s="180"/>
      <c r="B638" s="613"/>
      <c r="C638" s="91"/>
      <c r="E638" s="164"/>
      <c r="F638" s="884"/>
      <c r="G638" s="208"/>
    </row>
    <row r="639" spans="1:7">
      <c r="A639" s="180"/>
      <c r="B639" s="613"/>
      <c r="C639" s="91"/>
      <c r="E639" s="164"/>
      <c r="F639" s="884"/>
      <c r="G639" s="208"/>
    </row>
    <row r="640" spans="1:7">
      <c r="A640" s="180"/>
      <c r="B640" s="613"/>
      <c r="C640" s="91"/>
      <c r="E640" s="164"/>
      <c r="F640" s="884"/>
      <c r="G640" s="208"/>
    </row>
    <row r="641" spans="1:7">
      <c r="A641" s="180"/>
      <c r="B641" s="613"/>
      <c r="C641" s="91"/>
      <c r="E641" s="164"/>
      <c r="F641" s="884"/>
      <c r="G641" s="208"/>
    </row>
    <row r="642" spans="1:7">
      <c r="A642" s="180"/>
      <c r="B642" s="613"/>
      <c r="C642" s="91"/>
      <c r="E642" s="164"/>
      <c r="F642" s="884"/>
      <c r="G642" s="208"/>
    </row>
    <row r="643" spans="1:7">
      <c r="A643" s="180"/>
      <c r="B643" s="613"/>
      <c r="C643" s="91"/>
      <c r="E643" s="164"/>
      <c r="F643" s="884"/>
      <c r="G643" s="208"/>
    </row>
    <row r="644" spans="1:7">
      <c r="A644" s="180"/>
      <c r="B644" s="613"/>
      <c r="C644" s="91"/>
      <c r="E644" s="164"/>
      <c r="F644" s="884"/>
      <c r="G644" s="208"/>
    </row>
    <row r="645" spans="1:7">
      <c r="A645" s="180"/>
      <c r="B645" s="613"/>
      <c r="C645" s="91"/>
      <c r="E645" s="164"/>
      <c r="F645" s="884"/>
      <c r="G645" s="208"/>
    </row>
    <row r="646" spans="1:7">
      <c r="A646" s="180"/>
      <c r="B646" s="613"/>
      <c r="C646" s="91"/>
      <c r="E646" s="164"/>
      <c r="F646" s="884"/>
      <c r="G646" s="208"/>
    </row>
    <row r="647" spans="1:7">
      <c r="A647" s="180"/>
      <c r="B647" s="613"/>
      <c r="C647" s="91"/>
      <c r="E647" s="164"/>
      <c r="F647" s="884"/>
      <c r="G647" s="208"/>
    </row>
    <row r="648" spans="1:7">
      <c r="A648" s="180"/>
      <c r="B648" s="613"/>
      <c r="C648" s="91"/>
      <c r="E648" s="164"/>
      <c r="F648" s="884"/>
      <c r="G648" s="208"/>
    </row>
    <row r="649" spans="1:7">
      <c r="A649" s="180"/>
      <c r="B649" s="613"/>
      <c r="C649" s="91"/>
      <c r="E649" s="164"/>
      <c r="F649" s="884"/>
      <c r="G649" s="208"/>
    </row>
  </sheetData>
  <sheetProtection formatCells="0" formatColumns="0" formatRows="0" insertColumns="0" insertRows="0" insertHyperlinks="0" deleteColumns="0" deleteRows="0" sort="0" autoFilter="0" pivotTables="0"/>
  <protectedRanges>
    <protectedRange sqref="F22 F46:F49 F479:G479 F1:G1 G19 F3:G3 F481:G65389 F477:G477 F320:G320 F24:G36 F187:G187 G21:G22 F12:F13 F10:G11 F38:G43" name="Obseg5_11"/>
    <protectedRange sqref="F22:G22" name="Range1"/>
    <protectedRange sqref="F1:G1" name="Range1_8_2_2_1_1_1_1"/>
    <protectedRange sqref="G12:G18 G20" name="Obseg5_4_1_3"/>
    <protectedRange sqref="G138:G141 F64:G76 F79:F89 F91:F141" name="Obseg5_8_1"/>
    <protectedRange sqref="F178 F173:F176 G142:G159 F163:F164 F142:F161 F185:G186" name="Obseg5_2_3"/>
    <protectedRange sqref="G173:G176 G160:G161 G163:G164 G178" name="Obseg5_4_1_3_2"/>
    <protectedRange sqref="F45 F177 F50:F62 F439 F268 F255 F259 F77:F78 F436 F162 F165:F172 F257 F237:F240 F246 F249 F252:F253 F215:F222 F224:F233 F261:F263 F265 F272 F275 F279 F283:F284 F288:F289 F292 F296 F300 F305 F309 F313 F317 F179:F183" name="Obseg5_3_1"/>
    <protectedRange sqref="G165:G172 G259 G255 G263 G224 G162 G228:G231 G215:G222 G179:G183 G45:G62 G436 G439 G177 G77:G137" name="Obseg5_4_2"/>
    <protectedRange sqref="F188:F212 F319:G319 G188:G206" name="Obseg5_6_2"/>
    <protectedRange sqref="G207:G212" name="Obseg5_4_1_5"/>
    <protectedRange sqref="E2:G2" name="Obseg5_14"/>
    <protectedRange sqref="G459:G461" name="Obseg5_4_2_4"/>
    <protectedRange sqref="G398 F471:G471" name="Obseg5"/>
    <protectedRange sqref="F471:G471" name="Range1_3"/>
    <protectedRange sqref="F321:F335 G396:G397 G321" name="Obseg5_6"/>
    <protectedRange sqref="G322:G335" name="Obseg5_4_1_5_1"/>
    <protectedRange sqref="F480:G480 F472:G475 F470:G470 G399" name="Obseg5_10"/>
    <protectedRange sqref="F462 F410 F405 F419:F434 F401 F441:F458" name="Obseg5_2_6_1"/>
    <protectedRange sqref="G462 G400:G401 G458 G410 G405 G419:G422" name="Obseg5_4_4_6_1"/>
    <protectedRange sqref="F459:F461" name="Obseg5_3_1_2"/>
  </protectedRanges>
  <pageMargins left="0.70866141732283472" right="0.35433070866141736" top="0.74803149606299213" bottom="0.6692913385826772" header="0.19685039370078741" footer="0.31496062992125984"/>
  <pageSetup paperSize="9" scale="90" orientation="portrait"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Narrow,Navadno"&amp;9&amp;K03-004&amp;A &amp;R&amp;"Arial Narrow,Navadno"&amp;8&amp;K03-005&amp;P/&amp;N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796"/>
  <sheetViews>
    <sheetView showZeros="0" topLeftCell="A330" zoomScale="85" zoomScaleNormal="85" zoomScaleSheetLayoutView="100" zoomScalePageLayoutView="85" workbookViewId="0">
      <selection activeCell="B335" sqref="B335"/>
    </sheetView>
  </sheetViews>
  <sheetFormatPr defaultRowHeight="12.75"/>
  <cols>
    <col min="1" max="1" width="4.7109375" style="616" customWidth="1"/>
    <col min="2" max="2" width="44.42578125" style="599" customWidth="1"/>
    <col min="3" max="3" width="4.28515625" style="537" customWidth="1"/>
    <col min="4" max="4" width="9.28515625" style="1002" customWidth="1"/>
    <col min="5" max="5" width="7.7109375" style="621" customWidth="1"/>
    <col min="6" max="6" width="11.140625" style="982" customWidth="1"/>
    <col min="7" max="7" width="7.7109375" style="647" customWidth="1"/>
    <col min="8" max="8" width="10.7109375" style="919" customWidth="1"/>
    <col min="9" max="9" width="7.7109375" style="920" customWidth="1"/>
    <col min="10" max="10" width="10.7109375" style="919" customWidth="1"/>
    <col min="11" max="11" width="7.7109375" style="921" customWidth="1"/>
    <col min="12" max="12" width="10.7109375" style="919" customWidth="1"/>
    <col min="13" max="13" width="7.7109375" style="920" customWidth="1"/>
    <col min="14" max="14" width="10.7109375" style="919" customWidth="1"/>
    <col min="15" max="15" width="7.7109375" style="920" customWidth="1"/>
    <col min="16" max="16" width="11.140625" style="919" customWidth="1"/>
    <col min="17" max="17" width="7.7109375" style="920" customWidth="1"/>
    <col min="18" max="18" width="11.7109375" style="919" customWidth="1"/>
    <col min="19" max="32" width="9.140625" style="52"/>
    <col min="33" max="34" width="5.7109375" style="52" customWidth="1"/>
    <col min="35" max="35" width="47" style="52" customWidth="1"/>
    <col min="36" max="36" width="6.7109375" style="52" customWidth="1"/>
    <col min="37" max="37" width="9.7109375" style="52" customWidth="1"/>
    <col min="38" max="38" width="12.7109375" style="52" customWidth="1"/>
    <col min="39" max="39" width="14.140625" style="52" customWidth="1"/>
    <col min="40" max="288" width="9.140625" style="52"/>
    <col min="289" max="290" width="5.7109375" style="52" customWidth="1"/>
    <col min="291" max="291" width="47" style="52" customWidth="1"/>
    <col min="292" max="292" width="6.7109375" style="52" customWidth="1"/>
    <col min="293" max="293" width="9.7109375" style="52" customWidth="1"/>
    <col min="294" max="294" width="12.7109375" style="52" customWidth="1"/>
    <col min="295" max="295" width="14.140625" style="52" customWidth="1"/>
    <col min="296" max="544" width="9.140625" style="52"/>
    <col min="545" max="546" width="5.7109375" style="52" customWidth="1"/>
    <col min="547" max="547" width="47" style="52" customWidth="1"/>
    <col min="548" max="548" width="6.7109375" style="52" customWidth="1"/>
    <col min="549" max="549" width="9.7109375" style="52" customWidth="1"/>
    <col min="550" max="550" width="12.7109375" style="52" customWidth="1"/>
    <col min="551" max="551" width="14.140625" style="52" customWidth="1"/>
    <col min="552" max="800" width="9.140625" style="52"/>
    <col min="801" max="802" width="5.7109375" style="52" customWidth="1"/>
    <col min="803" max="803" width="47" style="52" customWidth="1"/>
    <col min="804" max="804" width="6.7109375" style="52" customWidth="1"/>
    <col min="805" max="805" width="9.7109375" style="52" customWidth="1"/>
    <col min="806" max="806" width="12.7109375" style="52" customWidth="1"/>
    <col min="807" max="807" width="14.140625" style="52" customWidth="1"/>
    <col min="808" max="1056" width="9.140625" style="52"/>
    <col min="1057" max="1058" width="5.7109375" style="52" customWidth="1"/>
    <col min="1059" max="1059" width="47" style="52" customWidth="1"/>
    <col min="1060" max="1060" width="6.7109375" style="52" customWidth="1"/>
    <col min="1061" max="1061" width="9.7109375" style="52" customWidth="1"/>
    <col min="1062" max="1062" width="12.7109375" style="52" customWidth="1"/>
    <col min="1063" max="1063" width="14.140625" style="52" customWidth="1"/>
    <col min="1064" max="1312" width="9.140625" style="52"/>
    <col min="1313" max="1314" width="5.7109375" style="52" customWidth="1"/>
    <col min="1315" max="1315" width="47" style="52" customWidth="1"/>
    <col min="1316" max="1316" width="6.7109375" style="52" customWidth="1"/>
    <col min="1317" max="1317" width="9.7109375" style="52" customWidth="1"/>
    <col min="1318" max="1318" width="12.7109375" style="52" customWidth="1"/>
    <col min="1319" max="1319" width="14.140625" style="52" customWidth="1"/>
    <col min="1320" max="1568" width="9.140625" style="52"/>
    <col min="1569" max="1570" width="5.7109375" style="52" customWidth="1"/>
    <col min="1571" max="1571" width="47" style="52" customWidth="1"/>
    <col min="1572" max="1572" width="6.7109375" style="52" customWidth="1"/>
    <col min="1573" max="1573" width="9.7109375" style="52" customWidth="1"/>
    <col min="1574" max="1574" width="12.7109375" style="52" customWidth="1"/>
    <col min="1575" max="1575" width="14.140625" style="52" customWidth="1"/>
    <col min="1576" max="1824" width="9.140625" style="52"/>
    <col min="1825" max="1826" width="5.7109375" style="52" customWidth="1"/>
    <col min="1827" max="1827" width="47" style="52" customWidth="1"/>
    <col min="1828" max="1828" width="6.7109375" style="52" customWidth="1"/>
    <col min="1829" max="1829" width="9.7109375" style="52" customWidth="1"/>
    <col min="1830" max="1830" width="12.7109375" style="52" customWidth="1"/>
    <col min="1831" max="1831" width="14.140625" style="52" customWidth="1"/>
    <col min="1832" max="2080" width="9.140625" style="52"/>
    <col min="2081" max="2082" width="5.7109375" style="52" customWidth="1"/>
    <col min="2083" max="2083" width="47" style="52" customWidth="1"/>
    <col min="2084" max="2084" width="6.7109375" style="52" customWidth="1"/>
    <col min="2085" max="2085" width="9.7109375" style="52" customWidth="1"/>
    <col min="2086" max="2086" width="12.7109375" style="52" customWidth="1"/>
    <col min="2087" max="2087" width="14.140625" style="52" customWidth="1"/>
    <col min="2088" max="2336" width="9.140625" style="52"/>
    <col min="2337" max="2338" width="5.7109375" style="52" customWidth="1"/>
    <col min="2339" max="2339" width="47" style="52" customWidth="1"/>
    <col min="2340" max="2340" width="6.7109375" style="52" customWidth="1"/>
    <col min="2341" max="2341" width="9.7109375" style="52" customWidth="1"/>
    <col min="2342" max="2342" width="12.7109375" style="52" customWidth="1"/>
    <col min="2343" max="2343" width="14.140625" style="52" customWidth="1"/>
    <col min="2344" max="2592" width="9.140625" style="52"/>
    <col min="2593" max="2594" width="5.7109375" style="52" customWidth="1"/>
    <col min="2595" max="2595" width="47" style="52" customWidth="1"/>
    <col min="2596" max="2596" width="6.7109375" style="52" customWidth="1"/>
    <col min="2597" max="2597" width="9.7109375" style="52" customWidth="1"/>
    <col min="2598" max="2598" width="12.7109375" style="52" customWidth="1"/>
    <col min="2599" max="2599" width="14.140625" style="52" customWidth="1"/>
    <col min="2600" max="2848" width="9.140625" style="52"/>
    <col min="2849" max="2850" width="5.7109375" style="52" customWidth="1"/>
    <col min="2851" max="2851" width="47" style="52" customWidth="1"/>
    <col min="2852" max="2852" width="6.7109375" style="52" customWidth="1"/>
    <col min="2853" max="2853" width="9.7109375" style="52" customWidth="1"/>
    <col min="2854" max="2854" width="12.7109375" style="52" customWidth="1"/>
    <col min="2855" max="2855" width="14.140625" style="52" customWidth="1"/>
    <col min="2856" max="3104" width="9.140625" style="52"/>
    <col min="3105" max="3106" width="5.7109375" style="52" customWidth="1"/>
    <col min="3107" max="3107" width="47" style="52" customWidth="1"/>
    <col min="3108" max="3108" width="6.7109375" style="52" customWidth="1"/>
    <col min="3109" max="3109" width="9.7109375" style="52" customWidth="1"/>
    <col min="3110" max="3110" width="12.7109375" style="52" customWidth="1"/>
    <col min="3111" max="3111" width="14.140625" style="52" customWidth="1"/>
    <col min="3112" max="3360" width="9.140625" style="52"/>
    <col min="3361" max="3362" width="5.7109375" style="52" customWidth="1"/>
    <col min="3363" max="3363" width="47" style="52" customWidth="1"/>
    <col min="3364" max="3364" width="6.7109375" style="52" customWidth="1"/>
    <col min="3365" max="3365" width="9.7109375" style="52" customWidth="1"/>
    <col min="3366" max="3366" width="12.7109375" style="52" customWidth="1"/>
    <col min="3367" max="3367" width="14.140625" style="52" customWidth="1"/>
    <col min="3368" max="3616" width="9.140625" style="52"/>
    <col min="3617" max="3618" width="5.7109375" style="52" customWidth="1"/>
    <col min="3619" max="3619" width="47" style="52" customWidth="1"/>
    <col min="3620" max="3620" width="6.7109375" style="52" customWidth="1"/>
    <col min="3621" max="3621" width="9.7109375" style="52" customWidth="1"/>
    <col min="3622" max="3622" width="12.7109375" style="52" customWidth="1"/>
    <col min="3623" max="3623" width="14.140625" style="52" customWidth="1"/>
    <col min="3624" max="3872" width="9.140625" style="52"/>
    <col min="3873" max="3874" width="5.7109375" style="52" customWidth="1"/>
    <col min="3875" max="3875" width="47" style="52" customWidth="1"/>
    <col min="3876" max="3876" width="6.7109375" style="52" customWidth="1"/>
    <col min="3877" max="3877" width="9.7109375" style="52" customWidth="1"/>
    <col min="3878" max="3878" width="12.7109375" style="52" customWidth="1"/>
    <col min="3879" max="3879" width="14.140625" style="52" customWidth="1"/>
    <col min="3880" max="4128" width="9.140625" style="52"/>
    <col min="4129" max="4130" width="5.7109375" style="52" customWidth="1"/>
    <col min="4131" max="4131" width="47" style="52" customWidth="1"/>
    <col min="4132" max="4132" width="6.7109375" style="52" customWidth="1"/>
    <col min="4133" max="4133" width="9.7109375" style="52" customWidth="1"/>
    <col min="4134" max="4134" width="12.7109375" style="52" customWidth="1"/>
    <col min="4135" max="4135" width="14.140625" style="52" customWidth="1"/>
    <col min="4136" max="4384" width="9.140625" style="52"/>
    <col min="4385" max="4386" width="5.7109375" style="52" customWidth="1"/>
    <col min="4387" max="4387" width="47" style="52" customWidth="1"/>
    <col min="4388" max="4388" width="6.7109375" style="52" customWidth="1"/>
    <col min="4389" max="4389" width="9.7109375" style="52" customWidth="1"/>
    <col min="4390" max="4390" width="12.7109375" style="52" customWidth="1"/>
    <col min="4391" max="4391" width="14.140625" style="52" customWidth="1"/>
    <col min="4392" max="4640" width="9.140625" style="52"/>
    <col min="4641" max="4642" width="5.7109375" style="52" customWidth="1"/>
    <col min="4643" max="4643" width="47" style="52" customWidth="1"/>
    <col min="4644" max="4644" width="6.7109375" style="52" customWidth="1"/>
    <col min="4645" max="4645" width="9.7109375" style="52" customWidth="1"/>
    <col min="4646" max="4646" width="12.7109375" style="52" customWidth="1"/>
    <col min="4647" max="4647" width="14.140625" style="52" customWidth="1"/>
    <col min="4648" max="4896" width="9.140625" style="52"/>
    <col min="4897" max="4898" width="5.7109375" style="52" customWidth="1"/>
    <col min="4899" max="4899" width="47" style="52" customWidth="1"/>
    <col min="4900" max="4900" width="6.7109375" style="52" customWidth="1"/>
    <col min="4901" max="4901" width="9.7109375" style="52" customWidth="1"/>
    <col min="4902" max="4902" width="12.7109375" style="52" customWidth="1"/>
    <col min="4903" max="4903" width="14.140625" style="52" customWidth="1"/>
    <col min="4904" max="5152" width="9.140625" style="52"/>
    <col min="5153" max="5154" width="5.7109375" style="52" customWidth="1"/>
    <col min="5155" max="5155" width="47" style="52" customWidth="1"/>
    <col min="5156" max="5156" width="6.7109375" style="52" customWidth="1"/>
    <col min="5157" max="5157" width="9.7109375" style="52" customWidth="1"/>
    <col min="5158" max="5158" width="12.7109375" style="52" customWidth="1"/>
    <col min="5159" max="5159" width="14.140625" style="52" customWidth="1"/>
    <col min="5160" max="5408" width="9.140625" style="52"/>
    <col min="5409" max="5410" width="5.7109375" style="52" customWidth="1"/>
    <col min="5411" max="5411" width="47" style="52" customWidth="1"/>
    <col min="5412" max="5412" width="6.7109375" style="52" customWidth="1"/>
    <col min="5413" max="5413" width="9.7109375" style="52" customWidth="1"/>
    <col min="5414" max="5414" width="12.7109375" style="52" customWidth="1"/>
    <col min="5415" max="5415" width="14.140625" style="52" customWidth="1"/>
    <col min="5416" max="5664" width="9.140625" style="52"/>
    <col min="5665" max="5666" width="5.7109375" style="52" customWidth="1"/>
    <col min="5667" max="5667" width="47" style="52" customWidth="1"/>
    <col min="5668" max="5668" width="6.7109375" style="52" customWidth="1"/>
    <col min="5669" max="5669" width="9.7109375" style="52" customWidth="1"/>
    <col min="5670" max="5670" width="12.7109375" style="52" customWidth="1"/>
    <col min="5671" max="5671" width="14.140625" style="52" customWidth="1"/>
    <col min="5672" max="5920" width="9.140625" style="52"/>
    <col min="5921" max="5922" width="5.7109375" style="52" customWidth="1"/>
    <col min="5923" max="5923" width="47" style="52" customWidth="1"/>
    <col min="5924" max="5924" width="6.7109375" style="52" customWidth="1"/>
    <col min="5925" max="5925" width="9.7109375" style="52" customWidth="1"/>
    <col min="5926" max="5926" width="12.7109375" style="52" customWidth="1"/>
    <col min="5927" max="5927" width="14.140625" style="52" customWidth="1"/>
    <col min="5928" max="6176" width="9.140625" style="52"/>
    <col min="6177" max="6178" width="5.7109375" style="52" customWidth="1"/>
    <col min="6179" max="6179" width="47" style="52" customWidth="1"/>
    <col min="6180" max="6180" width="6.7109375" style="52" customWidth="1"/>
    <col min="6181" max="6181" width="9.7109375" style="52" customWidth="1"/>
    <col min="6182" max="6182" width="12.7109375" style="52" customWidth="1"/>
    <col min="6183" max="6183" width="14.140625" style="52" customWidth="1"/>
    <col min="6184" max="6432" width="9.140625" style="52"/>
    <col min="6433" max="6434" width="5.7109375" style="52" customWidth="1"/>
    <col min="6435" max="6435" width="47" style="52" customWidth="1"/>
    <col min="6436" max="6436" width="6.7109375" style="52" customWidth="1"/>
    <col min="6437" max="6437" width="9.7109375" style="52" customWidth="1"/>
    <col min="6438" max="6438" width="12.7109375" style="52" customWidth="1"/>
    <col min="6439" max="6439" width="14.140625" style="52" customWidth="1"/>
    <col min="6440" max="6688" width="9.140625" style="52"/>
    <col min="6689" max="6690" width="5.7109375" style="52" customWidth="1"/>
    <col min="6691" max="6691" width="47" style="52" customWidth="1"/>
    <col min="6692" max="6692" width="6.7109375" style="52" customWidth="1"/>
    <col min="6693" max="6693" width="9.7109375" style="52" customWidth="1"/>
    <col min="6694" max="6694" width="12.7109375" style="52" customWidth="1"/>
    <col min="6695" max="6695" width="14.140625" style="52" customWidth="1"/>
    <col min="6696" max="6944" width="9.140625" style="52"/>
    <col min="6945" max="6946" width="5.7109375" style="52" customWidth="1"/>
    <col min="6947" max="6947" width="47" style="52" customWidth="1"/>
    <col min="6948" max="6948" width="6.7109375" style="52" customWidth="1"/>
    <col min="6949" max="6949" width="9.7109375" style="52" customWidth="1"/>
    <col min="6950" max="6950" width="12.7109375" style="52" customWidth="1"/>
    <col min="6951" max="6951" width="14.140625" style="52" customWidth="1"/>
    <col min="6952" max="7200" width="9.140625" style="52"/>
    <col min="7201" max="7202" width="5.7109375" style="52" customWidth="1"/>
    <col min="7203" max="7203" width="47" style="52" customWidth="1"/>
    <col min="7204" max="7204" width="6.7109375" style="52" customWidth="1"/>
    <col min="7205" max="7205" width="9.7109375" style="52" customWidth="1"/>
    <col min="7206" max="7206" width="12.7109375" style="52" customWidth="1"/>
    <col min="7207" max="7207" width="14.140625" style="52" customWidth="1"/>
    <col min="7208" max="7456" width="9.140625" style="52"/>
    <col min="7457" max="7458" width="5.7109375" style="52" customWidth="1"/>
    <col min="7459" max="7459" width="47" style="52" customWidth="1"/>
    <col min="7460" max="7460" width="6.7109375" style="52" customWidth="1"/>
    <col min="7461" max="7461" width="9.7109375" style="52" customWidth="1"/>
    <col min="7462" max="7462" width="12.7109375" style="52" customWidth="1"/>
    <col min="7463" max="7463" width="14.140625" style="52" customWidth="1"/>
    <col min="7464" max="7712" width="9.140625" style="52"/>
    <col min="7713" max="7714" width="5.7109375" style="52" customWidth="1"/>
    <col min="7715" max="7715" width="47" style="52" customWidth="1"/>
    <col min="7716" max="7716" width="6.7109375" style="52" customWidth="1"/>
    <col min="7717" max="7717" width="9.7109375" style="52" customWidth="1"/>
    <col min="7718" max="7718" width="12.7109375" style="52" customWidth="1"/>
    <col min="7719" max="7719" width="14.140625" style="52" customWidth="1"/>
    <col min="7720" max="7968" width="9.140625" style="52"/>
    <col min="7969" max="7970" width="5.7109375" style="52" customWidth="1"/>
    <col min="7971" max="7971" width="47" style="52" customWidth="1"/>
    <col min="7972" max="7972" width="6.7109375" style="52" customWidth="1"/>
    <col min="7973" max="7973" width="9.7109375" style="52" customWidth="1"/>
    <col min="7974" max="7974" width="12.7109375" style="52" customWidth="1"/>
    <col min="7975" max="7975" width="14.140625" style="52" customWidth="1"/>
    <col min="7976" max="8224" width="9.140625" style="52"/>
    <col min="8225" max="8226" width="5.7109375" style="52" customWidth="1"/>
    <col min="8227" max="8227" width="47" style="52" customWidth="1"/>
    <col min="8228" max="8228" width="6.7109375" style="52" customWidth="1"/>
    <col min="8229" max="8229" width="9.7109375" style="52" customWidth="1"/>
    <col min="8230" max="8230" width="12.7109375" style="52" customWidth="1"/>
    <col min="8231" max="8231" width="14.140625" style="52" customWidth="1"/>
    <col min="8232" max="8480" width="9.140625" style="52"/>
    <col min="8481" max="8482" width="5.7109375" style="52" customWidth="1"/>
    <col min="8483" max="8483" width="47" style="52" customWidth="1"/>
    <col min="8484" max="8484" width="6.7109375" style="52" customWidth="1"/>
    <col min="8485" max="8485" width="9.7109375" style="52" customWidth="1"/>
    <col min="8486" max="8486" width="12.7109375" style="52" customWidth="1"/>
    <col min="8487" max="8487" width="14.140625" style="52" customWidth="1"/>
    <col min="8488" max="8736" width="9.140625" style="52"/>
    <col min="8737" max="8738" width="5.7109375" style="52" customWidth="1"/>
    <col min="8739" max="8739" width="47" style="52" customWidth="1"/>
    <col min="8740" max="8740" width="6.7109375" style="52" customWidth="1"/>
    <col min="8741" max="8741" width="9.7109375" style="52" customWidth="1"/>
    <col min="8742" max="8742" width="12.7109375" style="52" customWidth="1"/>
    <col min="8743" max="8743" width="14.140625" style="52" customWidth="1"/>
    <col min="8744" max="8992" width="9.140625" style="52"/>
    <col min="8993" max="8994" width="5.7109375" style="52" customWidth="1"/>
    <col min="8995" max="8995" width="47" style="52" customWidth="1"/>
    <col min="8996" max="8996" width="6.7109375" style="52" customWidth="1"/>
    <col min="8997" max="8997" width="9.7109375" style="52" customWidth="1"/>
    <col min="8998" max="8998" width="12.7109375" style="52" customWidth="1"/>
    <col min="8999" max="8999" width="14.140625" style="52" customWidth="1"/>
    <col min="9000" max="9248" width="9.140625" style="52"/>
    <col min="9249" max="9250" width="5.7109375" style="52" customWidth="1"/>
    <col min="9251" max="9251" width="47" style="52" customWidth="1"/>
    <col min="9252" max="9252" width="6.7109375" style="52" customWidth="1"/>
    <col min="9253" max="9253" width="9.7109375" style="52" customWidth="1"/>
    <col min="9254" max="9254" width="12.7109375" style="52" customWidth="1"/>
    <col min="9255" max="9255" width="14.140625" style="52" customWidth="1"/>
    <col min="9256" max="9504" width="9.140625" style="52"/>
    <col min="9505" max="9506" width="5.7109375" style="52" customWidth="1"/>
    <col min="9507" max="9507" width="47" style="52" customWidth="1"/>
    <col min="9508" max="9508" width="6.7109375" style="52" customWidth="1"/>
    <col min="9509" max="9509" width="9.7109375" style="52" customWidth="1"/>
    <col min="9510" max="9510" width="12.7109375" style="52" customWidth="1"/>
    <col min="9511" max="9511" width="14.140625" style="52" customWidth="1"/>
    <col min="9512" max="9760" width="9.140625" style="52"/>
    <col min="9761" max="9762" width="5.7109375" style="52" customWidth="1"/>
    <col min="9763" max="9763" width="47" style="52" customWidth="1"/>
    <col min="9764" max="9764" width="6.7109375" style="52" customWidth="1"/>
    <col min="9765" max="9765" width="9.7109375" style="52" customWidth="1"/>
    <col min="9766" max="9766" width="12.7109375" style="52" customWidth="1"/>
    <col min="9767" max="9767" width="14.140625" style="52" customWidth="1"/>
    <col min="9768" max="10016" width="9.140625" style="52"/>
    <col min="10017" max="10018" width="5.7109375" style="52" customWidth="1"/>
    <col min="10019" max="10019" width="47" style="52" customWidth="1"/>
    <col min="10020" max="10020" width="6.7109375" style="52" customWidth="1"/>
    <col min="10021" max="10021" width="9.7109375" style="52" customWidth="1"/>
    <col min="10022" max="10022" width="12.7109375" style="52" customWidth="1"/>
    <col min="10023" max="10023" width="14.140625" style="52" customWidth="1"/>
    <col min="10024" max="10272" width="9.140625" style="52"/>
    <col min="10273" max="10274" width="5.7109375" style="52" customWidth="1"/>
    <col min="10275" max="10275" width="47" style="52" customWidth="1"/>
    <col min="10276" max="10276" width="6.7109375" style="52" customWidth="1"/>
    <col min="10277" max="10277" width="9.7109375" style="52" customWidth="1"/>
    <col min="10278" max="10278" width="12.7109375" style="52" customWidth="1"/>
    <col min="10279" max="10279" width="14.140625" style="52" customWidth="1"/>
    <col min="10280" max="10528" width="9.140625" style="52"/>
    <col min="10529" max="10530" width="5.7109375" style="52" customWidth="1"/>
    <col min="10531" max="10531" width="47" style="52" customWidth="1"/>
    <col min="10532" max="10532" width="6.7109375" style="52" customWidth="1"/>
    <col min="10533" max="10533" width="9.7109375" style="52" customWidth="1"/>
    <col min="10534" max="10534" width="12.7109375" style="52" customWidth="1"/>
    <col min="10535" max="10535" width="14.140625" style="52" customWidth="1"/>
    <col min="10536" max="10784" width="9.140625" style="52"/>
    <col min="10785" max="10786" width="5.7109375" style="52" customWidth="1"/>
    <col min="10787" max="10787" width="47" style="52" customWidth="1"/>
    <col min="10788" max="10788" width="6.7109375" style="52" customWidth="1"/>
    <col min="10789" max="10789" width="9.7109375" style="52" customWidth="1"/>
    <col min="10790" max="10790" width="12.7109375" style="52" customWidth="1"/>
    <col min="10791" max="10791" width="14.140625" style="52" customWidth="1"/>
    <col min="10792" max="11040" width="9.140625" style="52"/>
    <col min="11041" max="11042" width="5.7109375" style="52" customWidth="1"/>
    <col min="11043" max="11043" width="47" style="52" customWidth="1"/>
    <col min="11044" max="11044" width="6.7109375" style="52" customWidth="1"/>
    <col min="11045" max="11045" width="9.7109375" style="52" customWidth="1"/>
    <col min="11046" max="11046" width="12.7109375" style="52" customWidth="1"/>
    <col min="11047" max="11047" width="14.140625" style="52" customWidth="1"/>
    <col min="11048" max="11296" width="9.140625" style="52"/>
    <col min="11297" max="11298" width="5.7109375" style="52" customWidth="1"/>
    <col min="11299" max="11299" width="47" style="52" customWidth="1"/>
    <col min="11300" max="11300" width="6.7109375" style="52" customWidth="1"/>
    <col min="11301" max="11301" width="9.7109375" style="52" customWidth="1"/>
    <col min="11302" max="11302" width="12.7109375" style="52" customWidth="1"/>
    <col min="11303" max="11303" width="14.140625" style="52" customWidth="1"/>
    <col min="11304" max="11552" width="9.140625" style="52"/>
    <col min="11553" max="11554" width="5.7109375" style="52" customWidth="1"/>
    <col min="11555" max="11555" width="47" style="52" customWidth="1"/>
    <col min="11556" max="11556" width="6.7109375" style="52" customWidth="1"/>
    <col min="11557" max="11557" width="9.7109375" style="52" customWidth="1"/>
    <col min="11558" max="11558" width="12.7109375" style="52" customWidth="1"/>
    <col min="11559" max="11559" width="14.140625" style="52" customWidth="1"/>
    <col min="11560" max="11808" width="9.140625" style="52"/>
    <col min="11809" max="11810" width="5.7109375" style="52" customWidth="1"/>
    <col min="11811" max="11811" width="47" style="52" customWidth="1"/>
    <col min="11812" max="11812" width="6.7109375" style="52" customWidth="1"/>
    <col min="11813" max="11813" width="9.7109375" style="52" customWidth="1"/>
    <col min="11814" max="11814" width="12.7109375" style="52" customWidth="1"/>
    <col min="11815" max="11815" width="14.140625" style="52" customWidth="1"/>
    <col min="11816" max="12064" width="9.140625" style="52"/>
    <col min="12065" max="12066" width="5.7109375" style="52" customWidth="1"/>
    <col min="12067" max="12067" width="47" style="52" customWidth="1"/>
    <col min="12068" max="12068" width="6.7109375" style="52" customWidth="1"/>
    <col min="12069" max="12069" width="9.7109375" style="52" customWidth="1"/>
    <col min="12070" max="12070" width="12.7109375" style="52" customWidth="1"/>
    <col min="12071" max="12071" width="14.140625" style="52" customWidth="1"/>
    <col min="12072" max="12320" width="9.140625" style="52"/>
    <col min="12321" max="12322" width="5.7109375" style="52" customWidth="1"/>
    <col min="12323" max="12323" width="47" style="52" customWidth="1"/>
    <col min="12324" max="12324" width="6.7109375" style="52" customWidth="1"/>
    <col min="12325" max="12325" width="9.7109375" style="52" customWidth="1"/>
    <col min="12326" max="12326" width="12.7109375" style="52" customWidth="1"/>
    <col min="12327" max="12327" width="14.140625" style="52" customWidth="1"/>
    <col min="12328" max="12576" width="9.140625" style="52"/>
    <col min="12577" max="12578" width="5.7109375" style="52" customWidth="1"/>
    <col min="12579" max="12579" width="47" style="52" customWidth="1"/>
    <col min="12580" max="12580" width="6.7109375" style="52" customWidth="1"/>
    <col min="12581" max="12581" width="9.7109375" style="52" customWidth="1"/>
    <col min="12582" max="12582" width="12.7109375" style="52" customWidth="1"/>
    <col min="12583" max="12583" width="14.140625" style="52" customWidth="1"/>
    <col min="12584" max="12832" width="9.140625" style="52"/>
    <col min="12833" max="12834" width="5.7109375" style="52" customWidth="1"/>
    <col min="12835" max="12835" width="47" style="52" customWidth="1"/>
    <col min="12836" max="12836" width="6.7109375" style="52" customWidth="1"/>
    <col min="12837" max="12837" width="9.7109375" style="52" customWidth="1"/>
    <col min="12838" max="12838" width="12.7109375" style="52" customWidth="1"/>
    <col min="12839" max="12839" width="14.140625" style="52" customWidth="1"/>
    <col min="12840" max="13088" width="9.140625" style="52"/>
    <col min="13089" max="13090" width="5.7109375" style="52" customWidth="1"/>
    <col min="13091" max="13091" width="47" style="52" customWidth="1"/>
    <col min="13092" max="13092" width="6.7109375" style="52" customWidth="1"/>
    <col min="13093" max="13093" width="9.7109375" style="52" customWidth="1"/>
    <col min="13094" max="13094" width="12.7109375" style="52" customWidth="1"/>
    <col min="13095" max="13095" width="14.140625" style="52" customWidth="1"/>
    <col min="13096" max="13344" width="9.140625" style="52"/>
    <col min="13345" max="13346" width="5.7109375" style="52" customWidth="1"/>
    <col min="13347" max="13347" width="47" style="52" customWidth="1"/>
    <col min="13348" max="13348" width="6.7109375" style="52" customWidth="1"/>
    <col min="13349" max="13349" width="9.7109375" style="52" customWidth="1"/>
    <col min="13350" max="13350" width="12.7109375" style="52" customWidth="1"/>
    <col min="13351" max="13351" width="14.140625" style="52" customWidth="1"/>
    <col min="13352" max="13600" width="9.140625" style="52"/>
    <col min="13601" max="13602" width="5.7109375" style="52" customWidth="1"/>
    <col min="13603" max="13603" width="47" style="52" customWidth="1"/>
    <col min="13604" max="13604" width="6.7109375" style="52" customWidth="1"/>
    <col min="13605" max="13605" width="9.7109375" style="52" customWidth="1"/>
    <col min="13606" max="13606" width="12.7109375" style="52" customWidth="1"/>
    <col min="13607" max="13607" width="14.140625" style="52" customWidth="1"/>
    <col min="13608" max="13856" width="9.140625" style="52"/>
    <col min="13857" max="13858" width="5.7109375" style="52" customWidth="1"/>
    <col min="13859" max="13859" width="47" style="52" customWidth="1"/>
    <col min="13860" max="13860" width="6.7109375" style="52" customWidth="1"/>
    <col min="13861" max="13861" width="9.7109375" style="52" customWidth="1"/>
    <col min="13862" max="13862" width="12.7109375" style="52" customWidth="1"/>
    <col min="13863" max="13863" width="14.140625" style="52" customWidth="1"/>
    <col min="13864" max="14112" width="9.140625" style="52"/>
    <col min="14113" max="14114" width="5.7109375" style="52" customWidth="1"/>
    <col min="14115" max="14115" width="47" style="52" customWidth="1"/>
    <col min="14116" max="14116" width="6.7109375" style="52" customWidth="1"/>
    <col min="14117" max="14117" width="9.7109375" style="52" customWidth="1"/>
    <col min="14118" max="14118" width="12.7109375" style="52" customWidth="1"/>
    <col min="14119" max="14119" width="14.140625" style="52" customWidth="1"/>
    <col min="14120" max="14368" width="9.140625" style="52"/>
    <col min="14369" max="14370" width="5.7109375" style="52" customWidth="1"/>
    <col min="14371" max="14371" width="47" style="52" customWidth="1"/>
    <col min="14372" max="14372" width="6.7109375" style="52" customWidth="1"/>
    <col min="14373" max="14373" width="9.7109375" style="52" customWidth="1"/>
    <col min="14374" max="14374" width="12.7109375" style="52" customWidth="1"/>
    <col min="14375" max="14375" width="14.140625" style="52" customWidth="1"/>
    <col min="14376" max="14624" width="9.140625" style="52"/>
    <col min="14625" max="14626" width="5.7109375" style="52" customWidth="1"/>
    <col min="14627" max="14627" width="47" style="52" customWidth="1"/>
    <col min="14628" max="14628" width="6.7109375" style="52" customWidth="1"/>
    <col min="14629" max="14629" width="9.7109375" style="52" customWidth="1"/>
    <col min="14630" max="14630" width="12.7109375" style="52" customWidth="1"/>
    <col min="14631" max="14631" width="14.140625" style="52" customWidth="1"/>
    <col min="14632" max="14880" width="9.140625" style="52"/>
    <col min="14881" max="14882" width="5.7109375" style="52" customWidth="1"/>
    <col min="14883" max="14883" width="47" style="52" customWidth="1"/>
    <col min="14884" max="14884" width="6.7109375" style="52" customWidth="1"/>
    <col min="14885" max="14885" width="9.7109375" style="52" customWidth="1"/>
    <col min="14886" max="14886" width="12.7109375" style="52" customWidth="1"/>
    <col min="14887" max="14887" width="14.140625" style="52" customWidth="1"/>
    <col min="14888" max="15136" width="9.140625" style="52"/>
    <col min="15137" max="15138" width="5.7109375" style="52" customWidth="1"/>
    <col min="15139" max="15139" width="47" style="52" customWidth="1"/>
    <col min="15140" max="15140" width="6.7109375" style="52" customWidth="1"/>
    <col min="15141" max="15141" width="9.7109375" style="52" customWidth="1"/>
    <col min="15142" max="15142" width="12.7109375" style="52" customWidth="1"/>
    <col min="15143" max="15143" width="14.140625" style="52" customWidth="1"/>
    <col min="15144" max="15392" width="9.140625" style="52"/>
    <col min="15393" max="15394" width="5.7109375" style="52" customWidth="1"/>
    <col min="15395" max="15395" width="47" style="52" customWidth="1"/>
    <col min="15396" max="15396" width="6.7109375" style="52" customWidth="1"/>
    <col min="15397" max="15397" width="9.7109375" style="52" customWidth="1"/>
    <col min="15398" max="15398" width="12.7109375" style="52" customWidth="1"/>
    <col min="15399" max="15399" width="14.140625" style="52" customWidth="1"/>
    <col min="15400" max="15648" width="9.140625" style="52"/>
    <col min="15649" max="15650" width="5.7109375" style="52" customWidth="1"/>
    <col min="15651" max="15651" width="47" style="52" customWidth="1"/>
    <col min="15652" max="15652" width="6.7109375" style="52" customWidth="1"/>
    <col min="15653" max="15653" width="9.7109375" style="52" customWidth="1"/>
    <col min="15654" max="15654" width="12.7109375" style="52" customWidth="1"/>
    <col min="15655" max="15655" width="14.140625" style="52" customWidth="1"/>
    <col min="15656" max="15904" width="9.140625" style="52"/>
    <col min="15905" max="15906" width="5.7109375" style="52" customWidth="1"/>
    <col min="15907" max="15907" width="47" style="52" customWidth="1"/>
    <col min="15908" max="15908" width="6.7109375" style="52" customWidth="1"/>
    <col min="15909" max="15909" width="9.7109375" style="52" customWidth="1"/>
    <col min="15910" max="15910" width="12.7109375" style="52" customWidth="1"/>
    <col min="15911" max="15911" width="14.140625" style="52" customWidth="1"/>
    <col min="15912" max="16384" width="9.140625" style="52"/>
  </cols>
  <sheetData>
    <row r="1" spans="1:18">
      <c r="A1" s="278"/>
      <c r="B1" s="108"/>
      <c r="C1" s="4"/>
      <c r="D1" s="917"/>
      <c r="E1" s="275"/>
      <c r="F1" s="918"/>
    </row>
    <row r="2" spans="1:18" s="874" customFormat="1" ht="18.75" thickBot="1">
      <c r="A2" s="277" t="s">
        <v>2190</v>
      </c>
      <c r="B2" s="83"/>
      <c r="C2" s="39"/>
      <c r="D2" s="922"/>
      <c r="E2" s="923"/>
      <c r="F2" s="922"/>
      <c r="G2" s="923"/>
      <c r="H2" s="922"/>
      <c r="I2" s="922"/>
      <c r="J2" s="922"/>
      <c r="K2" s="922"/>
      <c r="L2" s="922"/>
      <c r="M2" s="922"/>
      <c r="N2" s="922"/>
      <c r="O2" s="922"/>
      <c r="P2" s="922"/>
      <c r="Q2" s="922"/>
      <c r="R2" s="922"/>
    </row>
    <row r="3" spans="1:18" s="929" customFormat="1">
      <c r="A3" s="276"/>
      <c r="B3" s="88"/>
      <c r="C3" s="64"/>
      <c r="D3" s="924"/>
      <c r="E3" s="274"/>
      <c r="F3" s="925"/>
      <c r="G3" s="621"/>
      <c r="H3" s="926"/>
      <c r="I3" s="927"/>
      <c r="J3" s="926"/>
      <c r="K3" s="928"/>
      <c r="L3" s="926"/>
      <c r="M3" s="927"/>
      <c r="N3" s="926"/>
      <c r="O3" s="927"/>
      <c r="P3" s="926"/>
      <c r="Q3" s="927"/>
      <c r="R3" s="926"/>
    </row>
    <row r="4" spans="1:18" s="929" customFormat="1" ht="13.5" thickBot="1">
      <c r="A4" s="445" t="s">
        <v>2</v>
      </c>
      <c r="B4" s="446" t="s">
        <v>2015</v>
      </c>
      <c r="C4" s="447"/>
      <c r="D4" s="877"/>
      <c r="E4" s="448"/>
      <c r="F4" s="448"/>
      <c r="G4" s="621"/>
      <c r="H4" s="926"/>
      <c r="I4" s="927"/>
      <c r="J4" s="926"/>
      <c r="K4" s="928"/>
      <c r="L4" s="926"/>
      <c r="M4" s="927"/>
      <c r="N4" s="926"/>
      <c r="O4" s="927"/>
      <c r="P4" s="926"/>
      <c r="Q4" s="927"/>
      <c r="R4" s="926"/>
    </row>
    <row r="5" spans="1:18" s="929" customFormat="1">
      <c r="A5" s="120" t="s">
        <v>2183</v>
      </c>
      <c r="B5" s="120"/>
      <c r="C5" s="440">
        <v>0.14000000000000001</v>
      </c>
      <c r="D5" s="878"/>
      <c r="E5" s="86"/>
      <c r="F5" s="86">
        <f>F24*C5+H24*C5+J24+L24</f>
        <v>0</v>
      </c>
      <c r="G5" s="621"/>
      <c r="H5" s="926"/>
      <c r="I5" s="927"/>
      <c r="J5" s="926"/>
      <c r="K5" s="928"/>
      <c r="L5" s="926"/>
      <c r="M5" s="927"/>
      <c r="N5" s="926"/>
      <c r="O5" s="927"/>
      <c r="P5" s="926"/>
      <c r="Q5" s="927"/>
      <c r="R5" s="926"/>
    </row>
    <row r="6" spans="1:18" s="929" customFormat="1">
      <c r="A6" s="120" t="s">
        <v>2184</v>
      </c>
      <c r="B6" s="120"/>
      <c r="C6" s="440">
        <v>0.34</v>
      </c>
      <c r="D6" s="878"/>
      <c r="E6" s="86"/>
      <c r="F6" s="86">
        <f>F24*C6+H24*C6+N24</f>
        <v>0</v>
      </c>
      <c r="G6" s="621"/>
      <c r="H6" s="926"/>
      <c r="I6" s="927"/>
      <c r="J6" s="926"/>
      <c r="K6" s="928"/>
      <c r="L6" s="926"/>
      <c r="M6" s="927"/>
      <c r="N6" s="926"/>
      <c r="O6" s="927"/>
      <c r="P6" s="926"/>
      <c r="Q6" s="927"/>
      <c r="R6" s="926"/>
    </row>
    <row r="7" spans="1:18" s="929" customFormat="1">
      <c r="A7" s="120" t="s">
        <v>2185</v>
      </c>
      <c r="B7" s="120"/>
      <c r="C7" s="440">
        <v>0.37</v>
      </c>
      <c r="D7" s="878"/>
      <c r="E7" s="86"/>
      <c r="F7" s="86">
        <f>F24*C7+H24*C7+P24</f>
        <v>0</v>
      </c>
      <c r="G7" s="621"/>
      <c r="H7" s="926"/>
      <c r="I7" s="927"/>
      <c r="J7" s="926"/>
      <c r="K7" s="928"/>
      <c r="L7" s="926"/>
      <c r="M7" s="927"/>
      <c r="N7" s="926"/>
      <c r="O7" s="927"/>
      <c r="P7" s="926"/>
      <c r="Q7" s="927"/>
      <c r="R7" s="926"/>
    </row>
    <row r="8" spans="1:18" s="929" customFormat="1">
      <c r="A8" s="442" t="s">
        <v>2208</v>
      </c>
      <c r="B8" s="442"/>
      <c r="C8" s="443">
        <v>0.15</v>
      </c>
      <c r="D8" s="879"/>
      <c r="E8" s="444"/>
      <c r="F8" s="444">
        <f>F24*C8+H24*C8+R24</f>
        <v>0</v>
      </c>
      <c r="G8" s="621"/>
      <c r="H8" s="926"/>
      <c r="I8" s="927"/>
      <c r="J8" s="926"/>
      <c r="K8" s="928"/>
      <c r="L8" s="926"/>
      <c r="M8" s="927"/>
      <c r="N8" s="926"/>
      <c r="O8" s="927"/>
      <c r="P8" s="926"/>
      <c r="Q8" s="927"/>
      <c r="R8" s="926"/>
    </row>
    <row r="9" spans="1:18" s="929" customFormat="1">
      <c r="A9" s="272"/>
      <c r="B9" s="120"/>
      <c r="C9" s="440"/>
      <c r="D9" s="878"/>
      <c r="E9" s="86"/>
      <c r="F9" s="86">
        <f>SUM(F5:F8)</f>
        <v>0</v>
      </c>
      <c r="G9" s="621"/>
      <c r="H9" s="926"/>
      <c r="I9" s="927"/>
      <c r="J9" s="926"/>
      <c r="K9" s="928"/>
      <c r="L9" s="926"/>
      <c r="M9" s="927"/>
      <c r="N9" s="926"/>
      <c r="O9" s="927"/>
      <c r="P9" s="926"/>
      <c r="Q9" s="927"/>
      <c r="R9" s="926"/>
    </row>
    <row r="10" spans="1:18" s="929" customFormat="1">
      <c r="A10" s="276"/>
      <c r="B10" s="88"/>
      <c r="C10" s="64"/>
      <c r="D10" s="924"/>
      <c r="E10" s="274"/>
      <c r="F10" s="925"/>
      <c r="G10" s="621"/>
      <c r="H10" s="926"/>
      <c r="I10" s="927"/>
      <c r="J10" s="926"/>
      <c r="K10" s="928"/>
      <c r="L10" s="926"/>
      <c r="M10" s="927"/>
      <c r="N10" s="926"/>
      <c r="O10" s="927"/>
      <c r="P10" s="926"/>
      <c r="Q10" s="927"/>
      <c r="R10" s="926"/>
    </row>
    <row r="11" spans="1:18" s="929" customFormat="1">
      <c r="A11" s="276"/>
      <c r="B11" s="88"/>
      <c r="C11" s="64"/>
      <c r="D11" s="924"/>
      <c r="E11" s="274"/>
      <c r="F11" s="925"/>
      <c r="G11" s="621"/>
      <c r="H11" s="926"/>
      <c r="I11" s="927"/>
      <c r="J11" s="926"/>
      <c r="K11" s="928"/>
      <c r="L11" s="926"/>
      <c r="M11" s="927"/>
      <c r="N11" s="926"/>
      <c r="O11" s="927"/>
      <c r="P11" s="926"/>
      <c r="Q11" s="927"/>
      <c r="R11" s="926"/>
    </row>
    <row r="12" spans="1:18">
      <c r="A12" s="453" t="s">
        <v>87</v>
      </c>
      <c r="B12" s="454" t="s">
        <v>561</v>
      </c>
      <c r="C12" s="455"/>
      <c r="D12" s="930"/>
      <c r="E12" s="456"/>
      <c r="F12" s="931"/>
      <c r="G12" s="456"/>
      <c r="H12" s="932"/>
      <c r="I12" s="933"/>
      <c r="J12" s="932"/>
      <c r="K12" s="934"/>
      <c r="L12" s="932"/>
      <c r="M12" s="933"/>
      <c r="N12" s="932"/>
      <c r="O12" s="933"/>
      <c r="P12" s="932"/>
      <c r="Q12" s="933"/>
      <c r="R12" s="932">
        <f>F24+H24+J24+L24+N24+P24+R24</f>
        <v>0</v>
      </c>
    </row>
    <row r="13" spans="1:18">
      <c r="A13" s="48" t="str">
        <f>A31</f>
        <v>I.</v>
      </c>
      <c r="B13" s="586" t="str">
        <f>B31</f>
        <v>KROVSKA IN KLEPARSKA DELA:</v>
      </c>
      <c r="C13" s="558"/>
      <c r="D13" s="935"/>
      <c r="E13" s="647"/>
      <c r="F13" s="936">
        <f>F63</f>
        <v>0</v>
      </c>
      <c r="H13" s="936">
        <f>H63</f>
        <v>0</v>
      </c>
      <c r="J13" s="936">
        <f>J63</f>
        <v>0</v>
      </c>
      <c r="L13" s="936">
        <f>L63</f>
        <v>0</v>
      </c>
      <c r="N13" s="936">
        <f>N63</f>
        <v>0</v>
      </c>
      <c r="P13" s="936">
        <f>P63</f>
        <v>0</v>
      </c>
      <c r="R13" s="936">
        <f>R63</f>
        <v>0</v>
      </c>
    </row>
    <row r="14" spans="1:18">
      <c r="A14" s="48" t="str">
        <f>A66</f>
        <v>II.</v>
      </c>
      <c r="B14" s="586" t="str">
        <f>B66</f>
        <v>KLJUČAVNIČARSKA DELA:</v>
      </c>
      <c r="C14" s="558"/>
      <c r="D14" s="935"/>
      <c r="E14" s="647"/>
      <c r="F14" s="936">
        <f>F150</f>
        <v>0</v>
      </c>
      <c r="H14" s="936">
        <f>H150</f>
        <v>0</v>
      </c>
      <c r="J14" s="936">
        <f>J150</f>
        <v>0</v>
      </c>
      <c r="L14" s="936">
        <f>L150</f>
        <v>0</v>
      </c>
      <c r="N14" s="936">
        <f>N150</f>
        <v>0</v>
      </c>
      <c r="P14" s="936">
        <f>P150</f>
        <v>0</v>
      </c>
      <c r="R14" s="936">
        <f>R150</f>
        <v>0</v>
      </c>
    </row>
    <row r="15" spans="1:18">
      <c r="A15" s="9" t="str">
        <f>A152</f>
        <v>III.</v>
      </c>
      <c r="B15" s="90" t="str">
        <f>B152</f>
        <v>FASADERSKA DELA:</v>
      </c>
      <c r="C15" s="558"/>
      <c r="D15" s="935"/>
      <c r="E15" s="647"/>
      <c r="F15" s="936">
        <f>F168</f>
        <v>0</v>
      </c>
      <c r="H15" s="936">
        <f>H168</f>
        <v>0</v>
      </c>
      <c r="J15" s="936">
        <f>J168</f>
        <v>0</v>
      </c>
      <c r="L15" s="936">
        <f>L168</f>
        <v>0</v>
      </c>
      <c r="N15" s="936">
        <f>N168</f>
        <v>0</v>
      </c>
      <c r="P15" s="936">
        <f>P168</f>
        <v>0</v>
      </c>
      <c r="R15" s="936">
        <f>R168</f>
        <v>0</v>
      </c>
    </row>
    <row r="16" spans="1:18">
      <c r="A16" s="48" t="str">
        <f>A170</f>
        <v>IV.</v>
      </c>
      <c r="B16" s="586" t="str">
        <f>B170</f>
        <v>STEKLARSKA in ALU DELA Z VRATI IN OKNI:</v>
      </c>
      <c r="C16" s="558"/>
      <c r="D16" s="935"/>
      <c r="E16" s="647"/>
      <c r="F16" s="936">
        <f>F272</f>
        <v>0</v>
      </c>
      <c r="H16" s="936">
        <f>H272</f>
        <v>0</v>
      </c>
      <c r="J16" s="936">
        <f>J272</f>
        <v>0</v>
      </c>
      <c r="L16" s="936">
        <f>L272</f>
        <v>0</v>
      </c>
      <c r="N16" s="936">
        <f>N272</f>
        <v>0</v>
      </c>
      <c r="P16" s="936">
        <f>P272</f>
        <v>0</v>
      </c>
      <c r="R16" s="936">
        <f>R272</f>
        <v>0</v>
      </c>
    </row>
    <row r="17" spans="1:18">
      <c r="A17" s="48" t="str">
        <f>A274</f>
        <v>V.</v>
      </c>
      <c r="B17" s="586" t="str">
        <f>B274</f>
        <v>MIZARSKA DELA</v>
      </c>
      <c r="C17" s="558"/>
      <c r="D17" s="935"/>
      <c r="E17" s="647"/>
      <c r="F17" s="936">
        <f>F318</f>
        <v>0</v>
      </c>
      <c r="H17" s="936">
        <f>H318</f>
        <v>0</v>
      </c>
      <c r="J17" s="936">
        <f>J318</f>
        <v>0</v>
      </c>
      <c r="L17" s="936">
        <f>L318</f>
        <v>0</v>
      </c>
      <c r="N17" s="936">
        <f>N318</f>
        <v>0</v>
      </c>
      <c r="P17" s="936">
        <f>P318</f>
        <v>0</v>
      </c>
      <c r="R17" s="936">
        <f>R318</f>
        <v>0</v>
      </c>
    </row>
    <row r="18" spans="1:18">
      <c r="A18" s="48" t="str">
        <f>A320</f>
        <v>VI.</v>
      </c>
      <c r="B18" s="586" t="str">
        <f>B320</f>
        <v>DELA V GISPU</v>
      </c>
      <c r="C18" s="558"/>
      <c r="D18" s="935"/>
      <c r="E18" s="647"/>
      <c r="F18" s="936">
        <f>F402</f>
        <v>0</v>
      </c>
      <c r="H18" s="936">
        <f>H402</f>
        <v>0</v>
      </c>
      <c r="J18" s="936">
        <f>J402</f>
        <v>0</v>
      </c>
      <c r="L18" s="936">
        <f>L402</f>
        <v>0</v>
      </c>
      <c r="N18" s="936">
        <f>N402</f>
        <v>0</v>
      </c>
      <c r="P18" s="936">
        <f>P402</f>
        <v>0</v>
      </c>
      <c r="R18" s="936">
        <f>R402</f>
        <v>0</v>
      </c>
    </row>
    <row r="19" spans="1:18">
      <c r="A19" s="48" t="str">
        <f>A404</f>
        <v>VII.</v>
      </c>
      <c r="B19" s="586" t="str">
        <f>B404</f>
        <v>TALNE IN STENSKE OBLOGE</v>
      </c>
      <c r="C19" s="558"/>
      <c r="D19" s="935"/>
      <c r="E19" s="647"/>
      <c r="F19" s="936">
        <f>F485</f>
        <v>0</v>
      </c>
      <c r="H19" s="936">
        <f>H485</f>
        <v>0</v>
      </c>
      <c r="J19" s="936">
        <f>J485</f>
        <v>0</v>
      </c>
      <c r="L19" s="936">
        <f>L485</f>
        <v>0</v>
      </c>
      <c r="N19" s="936">
        <f>N485</f>
        <v>0</v>
      </c>
      <c r="P19" s="936">
        <f>P485</f>
        <v>0</v>
      </c>
      <c r="R19" s="936">
        <f>R485</f>
        <v>0</v>
      </c>
    </row>
    <row r="20" spans="1:18">
      <c r="A20" s="9" t="str">
        <f>A487</f>
        <v>VIII.</v>
      </c>
      <c r="B20" s="90" t="str">
        <f>B487</f>
        <v>SLIKOPLESKARSKA DELA:</v>
      </c>
      <c r="C20" s="558"/>
      <c r="D20" s="935"/>
      <c r="E20" s="647"/>
      <c r="F20" s="936">
        <f>F509</f>
        <v>0</v>
      </c>
      <c r="H20" s="936">
        <f>H509</f>
        <v>0</v>
      </c>
      <c r="J20" s="936">
        <f>J509</f>
        <v>0</v>
      </c>
      <c r="L20" s="936">
        <f>L509</f>
        <v>0</v>
      </c>
      <c r="N20" s="936">
        <f>N509</f>
        <v>0</v>
      </c>
      <c r="P20" s="936">
        <f>P509</f>
        <v>0</v>
      </c>
      <c r="R20" s="936">
        <f>R509</f>
        <v>0</v>
      </c>
    </row>
    <row r="21" spans="1:18">
      <c r="A21" s="48" t="str">
        <f>A511</f>
        <v>IX.</v>
      </c>
      <c r="B21" s="90" t="str">
        <f>B511</f>
        <v>DVIGALA IN NAPRAVE:</v>
      </c>
      <c r="C21" s="558"/>
      <c r="D21" s="935"/>
      <c r="E21" s="647"/>
      <c r="F21" s="936">
        <f>F520</f>
        <v>0</v>
      </c>
      <c r="H21" s="936">
        <f>H520</f>
        <v>0</v>
      </c>
      <c r="J21" s="936">
        <f>J520</f>
        <v>0</v>
      </c>
      <c r="L21" s="936">
        <f>L520</f>
        <v>0</v>
      </c>
      <c r="N21" s="936">
        <f>N520</f>
        <v>0</v>
      </c>
      <c r="P21" s="936">
        <f>P520</f>
        <v>0</v>
      </c>
      <c r="R21" s="936">
        <f>R520</f>
        <v>0</v>
      </c>
    </row>
    <row r="22" spans="1:18">
      <c r="A22" s="48" t="str">
        <f>A522</f>
        <v>XI.</v>
      </c>
      <c r="B22" s="90" t="str">
        <f>B522</f>
        <v>GASILSKA OPREMA:</v>
      </c>
      <c r="C22" s="558"/>
      <c r="D22" s="935"/>
      <c r="E22" s="647"/>
      <c r="F22" s="936">
        <f>F530</f>
        <v>0</v>
      </c>
      <c r="H22" s="936">
        <f>H530</f>
        <v>0</v>
      </c>
      <c r="J22" s="936">
        <f>J530</f>
        <v>0</v>
      </c>
      <c r="L22" s="936">
        <f>L530</f>
        <v>0</v>
      </c>
      <c r="N22" s="936">
        <f>N530</f>
        <v>0</v>
      </c>
      <c r="P22" s="936">
        <f>P530</f>
        <v>0</v>
      </c>
      <c r="R22" s="936">
        <f>R530</f>
        <v>0</v>
      </c>
    </row>
    <row r="23" spans="1:18">
      <c r="A23" s="48" t="s">
        <v>130</v>
      </c>
      <c r="B23" s="586" t="s">
        <v>470</v>
      </c>
      <c r="C23" s="558"/>
      <c r="D23" s="935"/>
      <c r="E23" s="647"/>
      <c r="F23" s="937"/>
      <c r="H23" s="937"/>
      <c r="J23" s="937"/>
      <c r="L23" s="937">
        <f>L781</f>
        <v>0</v>
      </c>
      <c r="N23" s="937"/>
      <c r="P23" s="937">
        <f>P781</f>
        <v>0</v>
      </c>
      <c r="R23" s="937">
        <f>R781</f>
        <v>0</v>
      </c>
    </row>
    <row r="24" spans="1:18" s="10" customFormat="1" ht="13.5" thickBot="1">
      <c r="A24" s="52"/>
      <c r="B24" s="87" t="s">
        <v>88</v>
      </c>
      <c r="C24" s="11"/>
      <c r="D24" s="938"/>
      <c r="E24" s="255"/>
      <c r="F24" s="939">
        <f>SUM(F13:F22)</f>
        <v>0</v>
      </c>
      <c r="G24" s="12"/>
      <c r="H24" s="939">
        <f>SUM(H13:H22)</f>
        <v>0</v>
      </c>
      <c r="I24" s="939"/>
      <c r="J24" s="939">
        <f>SUM(J13:J22)</f>
        <v>0</v>
      </c>
      <c r="K24" s="939"/>
      <c r="L24" s="939">
        <f>SUM(L13:L23)</f>
        <v>0</v>
      </c>
      <c r="M24" s="939"/>
      <c r="N24" s="939">
        <f>SUM(N13:N22)</f>
        <v>0</v>
      </c>
      <c r="O24" s="939"/>
      <c r="P24" s="939">
        <f>SUM(P13:P23)</f>
        <v>0</v>
      </c>
      <c r="Q24" s="939"/>
      <c r="R24" s="939">
        <f>SUM(R13:R23)</f>
        <v>0</v>
      </c>
    </row>
    <row r="25" spans="1:18" ht="13.5" thickTop="1">
      <c r="A25" s="551"/>
      <c r="B25" s="591"/>
      <c r="C25" s="558"/>
      <c r="D25" s="940"/>
      <c r="E25" s="647"/>
      <c r="F25" s="937"/>
    </row>
    <row r="26" spans="1:18">
      <c r="A26" s="551"/>
      <c r="B26" s="591"/>
      <c r="C26" s="558"/>
      <c r="D26" s="940"/>
      <c r="E26" s="647"/>
      <c r="F26" s="937"/>
    </row>
    <row r="27" spans="1:18" s="944" customFormat="1" ht="38.25">
      <c r="A27" s="249"/>
      <c r="B27" s="71" t="s">
        <v>5</v>
      </c>
      <c r="C27" s="66"/>
      <c r="D27" s="941" t="s">
        <v>7</v>
      </c>
      <c r="E27" s="941" t="s">
        <v>1957</v>
      </c>
      <c r="F27" s="942" t="s">
        <v>1958</v>
      </c>
      <c r="G27" s="941" t="s">
        <v>1959</v>
      </c>
      <c r="H27" s="942" t="s">
        <v>1960</v>
      </c>
      <c r="I27" s="942" t="s">
        <v>1961</v>
      </c>
      <c r="J27" s="942" t="s">
        <v>1962</v>
      </c>
      <c r="K27" s="942" t="s">
        <v>1963</v>
      </c>
      <c r="L27" s="942" t="s">
        <v>1964</v>
      </c>
      <c r="M27" s="942" t="s">
        <v>1965</v>
      </c>
      <c r="N27" s="942" t="s">
        <v>1966</v>
      </c>
      <c r="O27" s="942" t="s">
        <v>1967</v>
      </c>
      <c r="P27" s="942" t="s">
        <v>1968</v>
      </c>
      <c r="Q27" s="943" t="s">
        <v>2193</v>
      </c>
      <c r="R27" s="943" t="s">
        <v>2194</v>
      </c>
    </row>
    <row r="28" spans="1:18">
      <c r="A28" s="530"/>
      <c r="B28" s="109"/>
      <c r="C28" s="25"/>
      <c r="D28" s="945"/>
      <c r="E28" s="273"/>
      <c r="F28" s="946"/>
    </row>
    <row r="29" spans="1:18" s="950" customFormat="1">
      <c r="A29" s="514"/>
      <c r="B29" s="509" t="s">
        <v>84</v>
      </c>
      <c r="C29" s="507"/>
      <c r="D29" s="947"/>
      <c r="E29" s="511"/>
      <c r="F29" s="948"/>
      <c r="G29" s="949"/>
      <c r="H29" s="948"/>
      <c r="I29" s="948"/>
      <c r="J29" s="948"/>
      <c r="K29" s="948"/>
      <c r="L29" s="948"/>
      <c r="M29" s="948"/>
      <c r="N29" s="948"/>
      <c r="O29" s="948"/>
      <c r="P29" s="948"/>
      <c r="Q29" s="948"/>
      <c r="R29" s="948"/>
    </row>
    <row r="30" spans="1:18" s="954" customFormat="1">
      <c r="A30" s="531"/>
      <c r="B30" s="568"/>
      <c r="C30" s="532"/>
      <c r="D30" s="951"/>
      <c r="E30" s="647"/>
      <c r="F30" s="952"/>
      <c r="G30" s="953"/>
      <c r="H30" s="952"/>
      <c r="I30" s="952"/>
      <c r="J30" s="952"/>
      <c r="K30" s="952"/>
      <c r="L30" s="952"/>
      <c r="M30" s="952"/>
      <c r="N30" s="952"/>
      <c r="O30" s="952"/>
      <c r="P30" s="952"/>
      <c r="Q30" s="952"/>
      <c r="R30" s="952"/>
    </row>
    <row r="31" spans="1:18" s="958" customFormat="1">
      <c r="A31" s="545" t="s">
        <v>0</v>
      </c>
      <c r="B31" s="598" t="s">
        <v>89</v>
      </c>
      <c r="C31" s="518"/>
      <c r="D31" s="955"/>
      <c r="E31" s="646"/>
      <c r="F31" s="956"/>
      <c r="G31" s="957"/>
      <c r="H31" s="956"/>
      <c r="I31" s="956"/>
      <c r="J31" s="956"/>
      <c r="K31" s="956"/>
      <c r="L31" s="956"/>
      <c r="M31" s="956"/>
      <c r="N31" s="956"/>
      <c r="O31" s="956"/>
      <c r="P31" s="956"/>
      <c r="Q31" s="956"/>
      <c r="R31" s="956"/>
    </row>
    <row r="32" spans="1:18" s="958" customFormat="1">
      <c r="A32" s="555"/>
      <c r="B32" s="571"/>
      <c r="C32" s="554"/>
      <c r="D32" s="959"/>
      <c r="E32" s="631"/>
      <c r="F32" s="960"/>
      <c r="G32" s="961"/>
      <c r="H32" s="960"/>
      <c r="I32" s="960"/>
      <c r="J32" s="960"/>
      <c r="K32" s="960"/>
      <c r="L32" s="960"/>
      <c r="M32" s="960"/>
      <c r="N32" s="960"/>
      <c r="O32" s="960"/>
      <c r="P32" s="960"/>
      <c r="Q32" s="960"/>
      <c r="R32" s="960"/>
    </row>
    <row r="33" spans="1:18" s="958" customFormat="1">
      <c r="A33" s="555"/>
      <c r="B33" s="571" t="s">
        <v>9</v>
      </c>
      <c r="C33" s="554"/>
      <c r="D33" s="959"/>
      <c r="E33" s="631"/>
      <c r="F33" s="960"/>
      <c r="G33" s="647"/>
      <c r="H33" s="919"/>
      <c r="I33" s="920"/>
      <c r="J33" s="919"/>
      <c r="K33" s="921"/>
      <c r="L33" s="919"/>
      <c r="M33" s="920"/>
      <c r="N33" s="919"/>
      <c r="O33" s="920"/>
      <c r="P33" s="919"/>
      <c r="Q33" s="920"/>
      <c r="R33" s="919"/>
    </row>
    <row r="34" spans="1:18" s="958" customFormat="1">
      <c r="A34" s="555"/>
      <c r="B34" s="571"/>
      <c r="C34" s="554"/>
      <c r="D34" s="959"/>
      <c r="E34" s="631"/>
      <c r="F34" s="960"/>
      <c r="G34" s="647"/>
      <c r="H34" s="919"/>
      <c r="I34" s="920"/>
      <c r="J34" s="919"/>
      <c r="K34" s="921"/>
      <c r="L34" s="919"/>
      <c r="M34" s="920"/>
      <c r="N34" s="919"/>
      <c r="O34" s="920"/>
      <c r="P34" s="919"/>
      <c r="Q34" s="920"/>
      <c r="R34" s="919"/>
    </row>
    <row r="35" spans="1:18" s="958" customFormat="1" ht="291" customHeight="1">
      <c r="A35" s="555"/>
      <c r="B35" s="579" t="s">
        <v>409</v>
      </c>
      <c r="C35" s="554"/>
      <c r="D35" s="959"/>
      <c r="E35" s="631"/>
      <c r="F35" s="960"/>
      <c r="G35" s="647"/>
      <c r="H35" s="919"/>
      <c r="I35" s="920"/>
      <c r="J35" s="919"/>
      <c r="K35" s="921"/>
      <c r="L35" s="919"/>
      <c r="M35" s="920"/>
      <c r="N35" s="919"/>
      <c r="O35" s="920"/>
      <c r="P35" s="919"/>
      <c r="Q35" s="920"/>
      <c r="R35" s="919"/>
    </row>
    <row r="36" spans="1:18" s="958" customFormat="1" ht="344.25">
      <c r="A36" s="555"/>
      <c r="B36" s="579" t="s">
        <v>410</v>
      </c>
      <c r="C36" s="554"/>
      <c r="D36" s="959"/>
      <c r="E36" s="631"/>
      <c r="F36" s="960"/>
      <c r="G36" s="647"/>
      <c r="H36" s="919"/>
      <c r="I36" s="920"/>
      <c r="J36" s="919"/>
      <c r="K36" s="921"/>
      <c r="L36" s="919"/>
      <c r="M36" s="920"/>
      <c r="N36" s="919"/>
      <c r="O36" s="920"/>
      <c r="P36" s="919"/>
      <c r="Q36" s="920"/>
      <c r="R36" s="919"/>
    </row>
    <row r="37" spans="1:18" s="958" customFormat="1" ht="114.75">
      <c r="A37" s="555"/>
      <c r="B37" s="571" t="s">
        <v>315</v>
      </c>
      <c r="C37" s="554"/>
      <c r="D37" s="959"/>
      <c r="E37" s="631"/>
      <c r="F37" s="960"/>
      <c r="G37" s="647"/>
      <c r="H37" s="919"/>
      <c r="I37" s="920"/>
      <c r="J37" s="919"/>
      <c r="K37" s="921"/>
      <c r="L37" s="919"/>
      <c r="M37" s="920"/>
      <c r="N37" s="919"/>
      <c r="O37" s="920"/>
      <c r="P37" s="919"/>
      <c r="Q37" s="920"/>
      <c r="R37" s="919"/>
    </row>
    <row r="38" spans="1:18" s="958" customFormat="1" ht="141" customHeight="1">
      <c r="A38" s="555"/>
      <c r="B38" s="579" t="s">
        <v>316</v>
      </c>
      <c r="C38" s="554"/>
      <c r="D38" s="959"/>
      <c r="E38" s="631"/>
      <c r="F38" s="960"/>
      <c r="G38" s="647"/>
      <c r="H38" s="919"/>
      <c r="I38" s="920"/>
      <c r="J38" s="919"/>
      <c r="K38" s="921"/>
      <c r="L38" s="919"/>
      <c r="M38" s="920"/>
      <c r="N38" s="919"/>
      <c r="O38" s="920"/>
      <c r="P38" s="919"/>
      <c r="Q38" s="920"/>
      <c r="R38" s="919"/>
    </row>
    <row r="39" spans="1:18" s="958" customFormat="1" ht="51">
      <c r="A39" s="555"/>
      <c r="B39" s="579" t="s">
        <v>317</v>
      </c>
      <c r="C39" s="554"/>
      <c r="D39" s="959"/>
      <c r="E39" s="631"/>
      <c r="F39" s="960"/>
      <c r="G39" s="647"/>
      <c r="H39" s="919"/>
      <c r="I39" s="920"/>
      <c r="J39" s="919"/>
      <c r="K39" s="921"/>
      <c r="L39" s="919"/>
      <c r="M39" s="920"/>
      <c r="N39" s="919"/>
      <c r="O39" s="920"/>
      <c r="P39" s="919"/>
      <c r="Q39" s="920"/>
      <c r="R39" s="919"/>
    </row>
    <row r="40" spans="1:18" s="958" customFormat="1" ht="25.5">
      <c r="A40" s="555"/>
      <c r="B40" s="579" t="s">
        <v>318</v>
      </c>
      <c r="C40" s="554"/>
      <c r="D40" s="959"/>
      <c r="E40" s="631"/>
      <c r="F40" s="960"/>
      <c r="G40" s="647"/>
      <c r="H40" s="919"/>
      <c r="I40" s="920"/>
      <c r="J40" s="919"/>
      <c r="K40" s="921"/>
      <c r="L40" s="919"/>
      <c r="M40" s="920"/>
      <c r="N40" s="919"/>
      <c r="O40" s="920"/>
      <c r="P40" s="919"/>
      <c r="Q40" s="920"/>
      <c r="R40" s="919"/>
    </row>
    <row r="41" spans="1:18" s="958" customFormat="1" ht="51">
      <c r="A41" s="555"/>
      <c r="B41" s="579" t="s">
        <v>2130</v>
      </c>
      <c r="C41" s="554"/>
      <c r="D41" s="959"/>
      <c r="E41" s="631"/>
      <c r="F41" s="960"/>
      <c r="G41" s="647"/>
      <c r="H41" s="919"/>
      <c r="I41" s="920"/>
      <c r="J41" s="919"/>
      <c r="K41" s="921"/>
      <c r="L41" s="919"/>
      <c r="M41" s="920"/>
      <c r="N41" s="919"/>
      <c r="O41" s="920"/>
      <c r="P41" s="919"/>
      <c r="Q41" s="920"/>
      <c r="R41" s="919"/>
    </row>
    <row r="42" spans="1:18" s="958" customFormat="1" ht="51">
      <c r="A42" s="555"/>
      <c r="B42" s="579" t="s">
        <v>319</v>
      </c>
      <c r="C42" s="554"/>
      <c r="D42" s="959"/>
      <c r="E42" s="631"/>
      <c r="F42" s="960"/>
      <c r="G42" s="647"/>
      <c r="H42" s="919"/>
      <c r="I42" s="920"/>
      <c r="J42" s="919"/>
      <c r="K42" s="921"/>
      <c r="L42" s="919"/>
      <c r="M42" s="920"/>
      <c r="N42" s="919"/>
      <c r="O42" s="920"/>
      <c r="P42" s="919"/>
      <c r="Q42" s="920"/>
      <c r="R42" s="919"/>
    </row>
    <row r="43" spans="1:18" s="954" customFormat="1">
      <c r="A43" s="551"/>
      <c r="B43" s="573"/>
      <c r="C43" s="552"/>
      <c r="D43" s="50"/>
      <c r="E43" s="620"/>
      <c r="F43" s="962"/>
      <c r="G43" s="647"/>
      <c r="H43" s="919"/>
      <c r="I43" s="920"/>
      <c r="J43" s="919"/>
      <c r="K43" s="921"/>
      <c r="L43" s="919"/>
      <c r="M43" s="920"/>
      <c r="N43" s="919"/>
      <c r="O43" s="920"/>
      <c r="P43" s="919"/>
      <c r="Q43" s="920"/>
      <c r="R43" s="919"/>
    </row>
    <row r="44" spans="1:18" s="954" customFormat="1">
      <c r="A44" s="555"/>
      <c r="B44" s="571" t="s">
        <v>647</v>
      </c>
      <c r="C44" s="554"/>
      <c r="D44" s="959"/>
      <c r="E44" s="631"/>
      <c r="F44" s="960"/>
      <c r="G44" s="647"/>
      <c r="H44" s="919"/>
      <c r="I44" s="920"/>
      <c r="J44" s="919"/>
      <c r="K44" s="921"/>
      <c r="L44" s="919"/>
      <c r="M44" s="920"/>
      <c r="N44" s="919"/>
      <c r="O44" s="920"/>
      <c r="P44" s="919"/>
      <c r="Q44" s="920"/>
      <c r="R44" s="919"/>
    </row>
    <row r="45" spans="1:18" s="954" customFormat="1">
      <c r="A45" s="551"/>
      <c r="B45" s="579"/>
      <c r="C45" s="614"/>
      <c r="D45" s="951"/>
      <c r="E45" s="620"/>
      <c r="F45" s="936"/>
      <c r="G45" s="647"/>
      <c r="H45" s="919"/>
      <c r="I45" s="920"/>
      <c r="J45" s="919"/>
      <c r="K45" s="921"/>
      <c r="L45" s="919"/>
      <c r="M45" s="920"/>
      <c r="N45" s="919"/>
      <c r="O45" s="920"/>
      <c r="P45" s="919"/>
      <c r="Q45" s="920"/>
      <c r="R45" s="919"/>
    </row>
    <row r="46" spans="1:18" s="963" customFormat="1" ht="63.75">
      <c r="A46" s="551" t="s">
        <v>11</v>
      </c>
      <c r="B46" s="579" t="s">
        <v>2182</v>
      </c>
      <c r="C46" s="552" t="s">
        <v>49</v>
      </c>
      <c r="D46" s="771"/>
      <c r="E46" s="620">
        <v>357</v>
      </c>
      <c r="F46" s="962">
        <f>E46*D46</f>
        <v>0</v>
      </c>
      <c r="G46" s="647"/>
      <c r="H46" s="919"/>
      <c r="I46" s="920"/>
      <c r="J46" s="919"/>
      <c r="K46" s="921"/>
      <c r="L46" s="919"/>
      <c r="M46" s="920"/>
      <c r="N46" s="919"/>
      <c r="O46" s="920"/>
      <c r="P46" s="919"/>
      <c r="Q46" s="920"/>
      <c r="R46" s="919"/>
    </row>
    <row r="47" spans="1:18" s="963" customFormat="1">
      <c r="A47" s="551"/>
      <c r="B47" s="579"/>
      <c r="C47" s="552"/>
      <c r="D47" s="560"/>
      <c r="E47" s="620"/>
      <c r="F47" s="962"/>
      <c r="G47" s="647"/>
      <c r="H47" s="919"/>
      <c r="I47" s="920"/>
      <c r="J47" s="919"/>
      <c r="K47" s="921"/>
      <c r="L47" s="919"/>
      <c r="M47" s="920"/>
      <c r="N47" s="919"/>
      <c r="O47" s="920"/>
      <c r="P47" s="919"/>
      <c r="Q47" s="920"/>
      <c r="R47" s="919"/>
    </row>
    <row r="48" spans="1:18" s="963" customFormat="1" ht="38.25">
      <c r="A48" s="551" t="s">
        <v>33</v>
      </c>
      <c r="B48" s="579" t="s">
        <v>648</v>
      </c>
      <c r="C48" s="552" t="s">
        <v>49</v>
      </c>
      <c r="D48" s="771"/>
      <c r="E48" s="620">
        <f>410*0.25</f>
        <v>102.5</v>
      </c>
      <c r="F48" s="962">
        <f>E48*D48</f>
        <v>0</v>
      </c>
      <c r="G48" s="647"/>
      <c r="H48" s="919"/>
      <c r="I48" s="920"/>
      <c r="J48" s="919"/>
      <c r="K48" s="921"/>
      <c r="L48" s="919"/>
      <c r="M48" s="920"/>
      <c r="N48" s="919"/>
      <c r="O48" s="920"/>
      <c r="P48" s="919"/>
      <c r="Q48" s="920"/>
      <c r="R48" s="919"/>
    </row>
    <row r="49" spans="1:18" s="954" customFormat="1">
      <c r="A49" s="551"/>
      <c r="B49" s="579"/>
      <c r="C49" s="552"/>
      <c r="D49" s="560"/>
      <c r="E49" s="620"/>
      <c r="F49" s="962"/>
      <c r="G49" s="647"/>
      <c r="H49" s="919"/>
      <c r="I49" s="920"/>
      <c r="J49" s="919"/>
      <c r="K49" s="921"/>
      <c r="L49" s="919"/>
      <c r="M49" s="920"/>
      <c r="N49" s="919"/>
      <c r="O49" s="920"/>
      <c r="P49" s="919"/>
      <c r="Q49" s="920"/>
      <c r="R49" s="919"/>
    </row>
    <row r="50" spans="1:18" s="963" customFormat="1" ht="25.5">
      <c r="A50" s="551" t="s">
        <v>14</v>
      </c>
      <c r="B50" s="579" t="s">
        <v>649</v>
      </c>
      <c r="C50" s="552" t="s">
        <v>32</v>
      </c>
      <c r="D50" s="771"/>
      <c r="E50" s="620">
        <v>7.5</v>
      </c>
      <c r="F50" s="962">
        <f>E50*D50</f>
        <v>0</v>
      </c>
      <c r="G50" s="647"/>
      <c r="H50" s="919"/>
      <c r="I50" s="920"/>
      <c r="J50" s="919"/>
      <c r="K50" s="921"/>
      <c r="L50" s="919"/>
      <c r="M50" s="920"/>
      <c r="N50" s="919"/>
      <c r="O50" s="920"/>
      <c r="P50" s="919"/>
      <c r="Q50" s="920"/>
      <c r="R50" s="919"/>
    </row>
    <row r="51" spans="1:18" s="954" customFormat="1">
      <c r="A51" s="551"/>
      <c r="B51" s="579"/>
      <c r="C51" s="552"/>
      <c r="D51" s="560"/>
      <c r="E51" s="620"/>
      <c r="F51" s="962"/>
      <c r="G51" s="647"/>
      <c r="H51" s="919"/>
      <c r="I51" s="920"/>
      <c r="J51" s="919"/>
      <c r="K51" s="921"/>
      <c r="L51" s="919"/>
      <c r="M51" s="920"/>
      <c r="N51" s="919"/>
      <c r="O51" s="920"/>
      <c r="P51" s="919"/>
      <c r="Q51" s="920"/>
      <c r="R51" s="919"/>
    </row>
    <row r="52" spans="1:18" s="954" customFormat="1" ht="63.75">
      <c r="A52" s="551" t="s">
        <v>15</v>
      </c>
      <c r="B52" s="579" t="s">
        <v>653</v>
      </c>
      <c r="C52" s="552"/>
      <c r="D52" s="560"/>
      <c r="E52" s="620"/>
      <c r="F52" s="962"/>
      <c r="G52" s="647"/>
      <c r="H52" s="919"/>
      <c r="I52" s="920"/>
      <c r="J52" s="919"/>
      <c r="K52" s="921"/>
      <c r="L52" s="919"/>
      <c r="M52" s="920"/>
      <c r="N52" s="919"/>
      <c r="O52" s="920"/>
      <c r="P52" s="919"/>
      <c r="Q52" s="920"/>
      <c r="R52" s="919"/>
    </row>
    <row r="53" spans="1:18" s="963" customFormat="1" ht="51">
      <c r="A53" s="551"/>
      <c r="B53" s="579" t="s">
        <v>1888</v>
      </c>
      <c r="C53" s="552" t="s">
        <v>49</v>
      </c>
      <c r="D53" s="771"/>
      <c r="E53" s="620">
        <f>303.6*1.03</f>
        <v>312.70800000000003</v>
      </c>
      <c r="F53" s="962">
        <f>E53*D53</f>
        <v>0</v>
      </c>
      <c r="G53" s="647"/>
      <c r="H53" s="919"/>
      <c r="I53" s="920"/>
      <c r="J53" s="919"/>
      <c r="K53" s="921"/>
      <c r="L53" s="919"/>
      <c r="M53" s="920"/>
      <c r="N53" s="919"/>
      <c r="O53" s="920"/>
      <c r="P53" s="919"/>
      <c r="Q53" s="920"/>
      <c r="R53" s="919"/>
    </row>
    <row r="54" spans="1:18" s="954" customFormat="1">
      <c r="A54" s="551"/>
      <c r="B54" s="579"/>
      <c r="C54" s="552"/>
      <c r="D54" s="560"/>
      <c r="E54" s="620"/>
      <c r="F54" s="962"/>
      <c r="G54" s="647"/>
      <c r="H54" s="919"/>
      <c r="I54" s="920"/>
      <c r="J54" s="919"/>
      <c r="K54" s="921"/>
      <c r="L54" s="919"/>
      <c r="M54" s="920"/>
      <c r="N54" s="919"/>
      <c r="O54" s="920"/>
      <c r="P54" s="919"/>
      <c r="Q54" s="920"/>
      <c r="R54" s="919"/>
    </row>
    <row r="55" spans="1:18" s="963" customFormat="1" ht="25.5">
      <c r="A55" s="551" t="s">
        <v>18</v>
      </c>
      <c r="B55" s="579" t="s">
        <v>650</v>
      </c>
      <c r="C55" s="552" t="s">
        <v>61</v>
      </c>
      <c r="D55" s="771"/>
      <c r="E55" s="620">
        <v>68.599999999999994</v>
      </c>
      <c r="F55" s="962">
        <f>E55*D55</f>
        <v>0</v>
      </c>
      <c r="G55" s="647"/>
      <c r="H55" s="919"/>
      <c r="I55" s="920"/>
      <c r="J55" s="919"/>
      <c r="K55" s="921"/>
      <c r="L55" s="919"/>
      <c r="M55" s="920"/>
      <c r="N55" s="919"/>
      <c r="O55" s="920"/>
      <c r="P55" s="919"/>
      <c r="Q55" s="920"/>
      <c r="R55" s="919"/>
    </row>
    <row r="56" spans="1:18" s="954" customFormat="1">
      <c r="A56" s="551"/>
      <c r="B56" s="579"/>
      <c r="C56" s="552"/>
      <c r="D56" s="560"/>
      <c r="E56" s="620"/>
      <c r="F56" s="962"/>
      <c r="G56" s="647"/>
      <c r="H56" s="919"/>
      <c r="I56" s="920"/>
      <c r="J56" s="919"/>
      <c r="K56" s="921"/>
      <c r="L56" s="919"/>
      <c r="M56" s="920"/>
      <c r="N56" s="919"/>
      <c r="O56" s="920"/>
      <c r="P56" s="919"/>
      <c r="Q56" s="920"/>
      <c r="R56" s="919"/>
    </row>
    <row r="57" spans="1:18" s="963" customFormat="1" ht="63.75">
      <c r="A57" s="551" t="s">
        <v>41</v>
      </c>
      <c r="B57" s="579" t="s">
        <v>1890</v>
      </c>
      <c r="C57" s="552" t="s">
        <v>61</v>
      </c>
      <c r="D57" s="771"/>
      <c r="E57" s="620">
        <f>34.6*2+9.2*4</f>
        <v>106</v>
      </c>
      <c r="F57" s="962">
        <f>E57*D57</f>
        <v>0</v>
      </c>
      <c r="G57" s="647"/>
      <c r="H57" s="919"/>
      <c r="I57" s="920"/>
      <c r="J57" s="919"/>
      <c r="K57" s="921"/>
      <c r="L57" s="919"/>
      <c r="M57" s="920"/>
      <c r="N57" s="919"/>
      <c r="O57" s="920"/>
      <c r="P57" s="919"/>
      <c r="Q57" s="920"/>
      <c r="R57" s="919"/>
    </row>
    <row r="58" spans="1:18" s="963" customFormat="1" ht="25.5">
      <c r="A58" s="551"/>
      <c r="B58" s="590" t="s">
        <v>1889</v>
      </c>
      <c r="C58" s="610" t="s">
        <v>61</v>
      </c>
      <c r="D58" s="771"/>
      <c r="E58" s="620">
        <f>91+9*4</f>
        <v>127</v>
      </c>
      <c r="F58" s="962">
        <f>E58*D58</f>
        <v>0</v>
      </c>
      <c r="G58" s="964"/>
      <c r="H58" s="919"/>
      <c r="I58" s="920"/>
      <c r="J58" s="919"/>
      <c r="K58" s="921"/>
      <c r="L58" s="919"/>
      <c r="M58" s="920"/>
      <c r="N58" s="919"/>
      <c r="O58" s="920"/>
      <c r="P58" s="919"/>
      <c r="Q58" s="920"/>
      <c r="R58" s="919"/>
    </row>
    <row r="59" spans="1:18" s="963" customFormat="1" ht="38.25">
      <c r="A59" s="551"/>
      <c r="B59" s="590" t="s">
        <v>1887</v>
      </c>
      <c r="C59" s="610" t="s">
        <v>61</v>
      </c>
      <c r="D59" s="771"/>
      <c r="E59" s="620">
        <f>8.5*4</f>
        <v>34</v>
      </c>
      <c r="F59" s="962">
        <f>E59*D59</f>
        <v>0</v>
      </c>
      <c r="G59" s="964"/>
      <c r="H59" s="919"/>
      <c r="I59" s="920"/>
      <c r="J59" s="919"/>
      <c r="K59" s="921"/>
      <c r="L59" s="919"/>
      <c r="M59" s="920"/>
      <c r="N59" s="919"/>
      <c r="O59" s="920"/>
      <c r="P59" s="919"/>
      <c r="Q59" s="920"/>
      <c r="R59" s="919"/>
    </row>
    <row r="60" spans="1:18" s="963" customFormat="1">
      <c r="A60" s="551"/>
      <c r="B60" s="590"/>
      <c r="C60" s="617"/>
      <c r="D60" s="771"/>
      <c r="E60" s="620"/>
      <c r="F60" s="962"/>
      <c r="G60" s="964"/>
      <c r="H60" s="919"/>
      <c r="I60" s="920"/>
      <c r="J60" s="919"/>
      <c r="K60" s="921"/>
      <c r="L60" s="919"/>
      <c r="M60" s="920"/>
      <c r="N60" s="919"/>
      <c r="O60" s="920"/>
      <c r="P60" s="919"/>
      <c r="Q60" s="920"/>
      <c r="R60" s="919"/>
    </row>
    <row r="61" spans="1:18" s="963" customFormat="1" ht="15">
      <c r="A61" s="551" t="s">
        <v>43</v>
      </c>
      <c r="B61" s="590" t="s">
        <v>2131</v>
      </c>
      <c r="C61" s="552" t="s">
        <v>49</v>
      </c>
      <c r="D61" s="771"/>
      <c r="E61" s="620">
        <v>3</v>
      </c>
      <c r="F61" s="962">
        <f>E61*D61</f>
        <v>0</v>
      </c>
      <c r="G61" s="964"/>
      <c r="H61" s="919"/>
      <c r="I61" s="920"/>
      <c r="J61" s="919"/>
      <c r="K61" s="921"/>
      <c r="L61" s="919"/>
      <c r="M61" s="920"/>
      <c r="N61" s="919"/>
      <c r="O61" s="920"/>
      <c r="P61" s="919"/>
      <c r="Q61" s="920"/>
      <c r="R61" s="919"/>
    </row>
    <row r="62" spans="1:18" s="954" customFormat="1">
      <c r="A62" s="551"/>
      <c r="B62" s="573"/>
      <c r="C62" s="552"/>
      <c r="D62" s="560"/>
      <c r="E62" s="620"/>
      <c r="F62" s="962"/>
      <c r="G62" s="647"/>
      <c r="H62" s="919"/>
      <c r="I62" s="920"/>
      <c r="J62" s="919"/>
      <c r="K62" s="921"/>
      <c r="L62" s="919"/>
      <c r="M62" s="920"/>
      <c r="N62" s="919"/>
      <c r="O62" s="920"/>
      <c r="P62" s="919"/>
      <c r="Q62" s="920"/>
      <c r="R62" s="919"/>
    </row>
    <row r="63" spans="1:18" s="180" customFormat="1" ht="13.5" thickBot="1">
      <c r="A63" s="564"/>
      <c r="B63" s="565" t="s">
        <v>90</v>
      </c>
      <c r="C63" s="562"/>
      <c r="D63" s="561"/>
      <c r="E63" s="624"/>
      <c r="F63" s="903">
        <f>SUM(F32:F62)</f>
        <v>0</v>
      </c>
      <c r="G63" s="965"/>
      <c r="H63" s="903">
        <f>SUM(H32:H62)</f>
        <v>0</v>
      </c>
      <c r="I63" s="903"/>
      <c r="J63" s="903">
        <f>SUM(J32:J62)</f>
        <v>0</v>
      </c>
      <c r="K63" s="903"/>
      <c r="L63" s="903">
        <f>SUM(L32:L62)</f>
        <v>0</v>
      </c>
      <c r="M63" s="903"/>
      <c r="N63" s="903">
        <f>SUM(N32:N62)</f>
        <v>0</v>
      </c>
      <c r="O63" s="903"/>
      <c r="P63" s="903">
        <f>SUM(P32:P62)</f>
        <v>0</v>
      </c>
      <c r="Q63" s="903"/>
      <c r="R63" s="903">
        <f>SUM(R32:R62)</f>
        <v>0</v>
      </c>
    </row>
    <row r="64" spans="1:18" s="954" customFormat="1" ht="13.5" thickTop="1">
      <c r="A64" s="551"/>
      <c r="B64" s="591"/>
      <c r="C64" s="533"/>
      <c r="D64" s="523"/>
      <c r="E64" s="761"/>
      <c r="F64" s="960"/>
      <c r="G64" s="647"/>
      <c r="H64" s="919"/>
      <c r="I64" s="920"/>
      <c r="J64" s="919"/>
      <c r="K64" s="921"/>
      <c r="L64" s="919"/>
      <c r="M64" s="920"/>
      <c r="N64" s="919"/>
      <c r="O64" s="920"/>
      <c r="P64" s="919"/>
      <c r="Q64" s="920"/>
      <c r="R64" s="919"/>
    </row>
    <row r="65" spans="1:18" s="954" customFormat="1" ht="6" customHeight="1">
      <c r="A65" s="551"/>
      <c r="B65" s="591"/>
      <c r="C65" s="533"/>
      <c r="D65" s="523"/>
      <c r="E65" s="761"/>
      <c r="F65" s="960"/>
      <c r="G65" s="647"/>
      <c r="H65" s="919"/>
      <c r="I65" s="920"/>
      <c r="J65" s="919"/>
      <c r="K65" s="921"/>
      <c r="L65" s="919"/>
      <c r="M65" s="920"/>
      <c r="N65" s="919"/>
      <c r="O65" s="920"/>
      <c r="P65" s="919"/>
      <c r="Q65" s="920"/>
      <c r="R65" s="919"/>
    </row>
    <row r="66" spans="1:18" s="954" customFormat="1" hidden="1">
      <c r="A66" s="545" t="s">
        <v>85</v>
      </c>
      <c r="B66" s="598" t="s">
        <v>91</v>
      </c>
      <c r="C66" s="518"/>
      <c r="D66" s="522"/>
      <c r="E66" s="646"/>
      <c r="F66" s="956"/>
      <c r="G66" s="957"/>
      <c r="H66" s="956"/>
      <c r="I66" s="956"/>
      <c r="J66" s="956"/>
      <c r="K66" s="956"/>
      <c r="L66" s="956"/>
      <c r="M66" s="956"/>
      <c r="N66" s="956"/>
      <c r="O66" s="956"/>
      <c r="P66" s="956"/>
      <c r="Q66" s="956"/>
      <c r="R66" s="956"/>
    </row>
    <row r="67" spans="1:18" s="954" customFormat="1" hidden="1">
      <c r="A67" s="551"/>
      <c r="B67" s="591"/>
      <c r="C67" s="533"/>
      <c r="D67" s="523"/>
      <c r="E67" s="761"/>
      <c r="F67" s="936"/>
      <c r="G67" s="647"/>
      <c r="H67" s="919"/>
      <c r="I67" s="920"/>
      <c r="J67" s="919"/>
      <c r="K67" s="921"/>
      <c r="L67" s="919"/>
      <c r="M67" s="920"/>
      <c r="N67" s="919"/>
      <c r="O67" s="920"/>
      <c r="P67" s="919"/>
      <c r="Q67" s="920"/>
      <c r="R67" s="919"/>
    </row>
    <row r="68" spans="1:18" s="954" customFormat="1">
      <c r="A68" s="551"/>
      <c r="B68" s="591" t="s">
        <v>92</v>
      </c>
      <c r="C68" s="533"/>
      <c r="D68" s="523"/>
      <c r="E68" s="761"/>
      <c r="F68" s="936"/>
      <c r="G68" s="647"/>
      <c r="H68" s="919"/>
      <c r="I68" s="920"/>
      <c r="J68" s="919"/>
      <c r="K68" s="921"/>
      <c r="L68" s="919"/>
      <c r="M68" s="920"/>
      <c r="N68" s="919"/>
      <c r="O68" s="920"/>
      <c r="P68" s="919"/>
      <c r="Q68" s="920"/>
      <c r="R68" s="919"/>
    </row>
    <row r="69" spans="1:18" s="954" customFormat="1">
      <c r="A69" s="551"/>
      <c r="B69" s="591"/>
      <c r="C69" s="533"/>
      <c r="D69" s="523"/>
      <c r="E69" s="761"/>
      <c r="F69" s="936"/>
      <c r="G69" s="647"/>
      <c r="H69" s="919"/>
      <c r="I69" s="920"/>
      <c r="J69" s="919"/>
      <c r="K69" s="921"/>
      <c r="L69" s="919"/>
      <c r="M69" s="920"/>
      <c r="N69" s="919"/>
      <c r="O69" s="920"/>
      <c r="P69" s="919"/>
      <c r="Q69" s="920"/>
      <c r="R69" s="919"/>
    </row>
    <row r="70" spans="1:18" s="954" customFormat="1" ht="25.5">
      <c r="A70" s="551"/>
      <c r="B70" s="591" t="s">
        <v>271</v>
      </c>
      <c r="C70" s="533"/>
      <c r="D70" s="523"/>
      <c r="E70" s="761"/>
      <c r="F70" s="936"/>
      <c r="G70" s="647"/>
      <c r="H70" s="919"/>
      <c r="I70" s="920"/>
      <c r="J70" s="919"/>
      <c r="K70" s="921"/>
      <c r="L70" s="919"/>
      <c r="M70" s="920"/>
      <c r="N70" s="919"/>
      <c r="O70" s="920"/>
      <c r="P70" s="919"/>
      <c r="Q70" s="920"/>
      <c r="R70" s="919"/>
    </row>
    <row r="71" spans="1:18" s="954" customFormat="1" ht="369.75">
      <c r="A71" s="551"/>
      <c r="B71" s="586" t="s">
        <v>291</v>
      </c>
      <c r="C71" s="533"/>
      <c r="D71" s="523"/>
      <c r="E71" s="761"/>
      <c r="F71" s="936"/>
      <c r="G71" s="647"/>
      <c r="H71" s="919"/>
      <c r="I71" s="920"/>
      <c r="J71" s="919"/>
      <c r="K71" s="921"/>
      <c r="L71" s="919"/>
      <c r="M71" s="920"/>
      <c r="N71" s="919"/>
      <c r="O71" s="920"/>
      <c r="P71" s="919"/>
      <c r="Q71" s="920"/>
      <c r="R71" s="919"/>
    </row>
    <row r="72" spans="1:18" s="954" customFormat="1" ht="331.5">
      <c r="A72" s="551"/>
      <c r="B72" s="586" t="s">
        <v>292</v>
      </c>
      <c r="C72" s="533"/>
      <c r="D72" s="523"/>
      <c r="E72" s="761"/>
      <c r="F72" s="936"/>
      <c r="G72" s="647"/>
      <c r="H72" s="919"/>
      <c r="I72" s="920"/>
      <c r="J72" s="919"/>
      <c r="K72" s="921"/>
      <c r="L72" s="919"/>
      <c r="M72" s="920"/>
      <c r="N72" s="919"/>
      <c r="O72" s="920"/>
      <c r="P72" s="919"/>
      <c r="Q72" s="920"/>
      <c r="R72" s="919"/>
    </row>
    <row r="73" spans="1:18" s="954" customFormat="1" ht="25.5">
      <c r="A73" s="551"/>
      <c r="B73" s="591" t="s">
        <v>268</v>
      </c>
      <c r="C73" s="533"/>
      <c r="D73" s="523"/>
      <c r="E73" s="761"/>
      <c r="F73" s="936"/>
      <c r="G73" s="647"/>
      <c r="H73" s="919"/>
      <c r="I73" s="920"/>
      <c r="J73" s="919"/>
      <c r="K73" s="921"/>
      <c r="L73" s="919"/>
      <c r="M73" s="920"/>
      <c r="N73" s="919"/>
      <c r="O73" s="920"/>
      <c r="P73" s="919"/>
      <c r="Q73" s="920"/>
      <c r="R73" s="919"/>
    </row>
    <row r="74" spans="1:18" s="954" customFormat="1" ht="63.75">
      <c r="A74" s="551"/>
      <c r="B74" s="586" t="s">
        <v>93</v>
      </c>
      <c r="C74" s="533"/>
      <c r="D74" s="523"/>
      <c r="E74" s="761"/>
      <c r="F74" s="936"/>
      <c r="G74" s="647"/>
      <c r="H74" s="919"/>
      <c r="I74" s="920"/>
      <c r="J74" s="919"/>
      <c r="K74" s="921"/>
      <c r="L74" s="919"/>
      <c r="M74" s="920"/>
      <c r="N74" s="919"/>
      <c r="O74" s="920"/>
      <c r="P74" s="919"/>
      <c r="Q74" s="920"/>
      <c r="R74" s="919"/>
    </row>
    <row r="75" spans="1:18" s="954" customFormat="1" ht="102">
      <c r="A75" s="551"/>
      <c r="B75" s="586" t="s">
        <v>270</v>
      </c>
      <c r="C75" s="533"/>
      <c r="D75" s="523"/>
      <c r="E75" s="761"/>
      <c r="F75" s="936"/>
      <c r="G75" s="647"/>
      <c r="H75" s="919"/>
      <c r="I75" s="920"/>
      <c r="J75" s="919"/>
      <c r="K75" s="921"/>
      <c r="L75" s="919"/>
      <c r="M75" s="920"/>
      <c r="N75" s="919"/>
      <c r="O75" s="920"/>
      <c r="P75" s="919"/>
      <c r="Q75" s="920"/>
      <c r="R75" s="919"/>
    </row>
    <row r="76" spans="1:18" s="954" customFormat="1" ht="140.25">
      <c r="A76" s="551"/>
      <c r="B76" s="586" t="s">
        <v>269</v>
      </c>
      <c r="C76" s="533"/>
      <c r="D76" s="523"/>
      <c r="E76" s="761"/>
      <c r="F76" s="936"/>
      <c r="G76" s="647"/>
      <c r="H76" s="919"/>
      <c r="I76" s="920"/>
      <c r="J76" s="919"/>
      <c r="K76" s="921"/>
      <c r="L76" s="919"/>
      <c r="M76" s="920"/>
      <c r="N76" s="919"/>
      <c r="O76" s="920"/>
      <c r="P76" s="919"/>
      <c r="Q76" s="920"/>
      <c r="R76" s="919"/>
    </row>
    <row r="77" spans="1:18" s="954" customFormat="1" ht="89.25">
      <c r="A77" s="551"/>
      <c r="B77" s="586" t="s">
        <v>273</v>
      </c>
      <c r="C77" s="533"/>
      <c r="D77" s="523"/>
      <c r="E77" s="761"/>
      <c r="F77" s="936"/>
      <c r="G77" s="647"/>
      <c r="H77" s="919"/>
      <c r="I77" s="920"/>
      <c r="J77" s="919"/>
      <c r="K77" s="921"/>
      <c r="L77" s="919"/>
      <c r="M77" s="920"/>
      <c r="N77" s="919"/>
      <c r="O77" s="920"/>
      <c r="P77" s="919"/>
      <c r="Q77" s="920"/>
      <c r="R77" s="919"/>
    </row>
    <row r="78" spans="1:18" s="954" customFormat="1" ht="63.75">
      <c r="A78" s="551"/>
      <c r="B78" s="586" t="s">
        <v>274</v>
      </c>
      <c r="C78" s="533"/>
      <c r="D78" s="523"/>
      <c r="E78" s="761"/>
      <c r="F78" s="936"/>
      <c r="G78" s="647"/>
      <c r="H78" s="919"/>
      <c r="I78" s="920"/>
      <c r="J78" s="919"/>
      <c r="K78" s="921"/>
      <c r="L78" s="919"/>
      <c r="M78" s="920"/>
      <c r="N78" s="919"/>
      <c r="O78" s="920"/>
      <c r="P78" s="919"/>
      <c r="Q78" s="920"/>
      <c r="R78" s="919"/>
    </row>
    <row r="79" spans="1:18" s="954" customFormat="1" ht="51">
      <c r="A79" s="551"/>
      <c r="B79" s="586" t="s">
        <v>276</v>
      </c>
      <c r="C79" s="533"/>
      <c r="D79" s="523"/>
      <c r="E79" s="761"/>
      <c r="F79" s="936"/>
      <c r="G79" s="647"/>
      <c r="H79" s="919"/>
      <c r="I79" s="920"/>
      <c r="J79" s="919"/>
      <c r="K79" s="921"/>
      <c r="L79" s="919"/>
      <c r="M79" s="920"/>
      <c r="N79" s="919"/>
      <c r="O79" s="920"/>
      <c r="P79" s="919"/>
      <c r="Q79" s="920"/>
      <c r="R79" s="919"/>
    </row>
    <row r="80" spans="1:18" s="954" customFormat="1">
      <c r="A80" s="551"/>
      <c r="B80" s="586"/>
      <c r="C80" s="533"/>
      <c r="D80" s="523"/>
      <c r="E80" s="761"/>
      <c r="F80" s="936"/>
      <c r="G80" s="647"/>
      <c r="H80" s="919"/>
      <c r="I80" s="920"/>
      <c r="J80" s="919"/>
      <c r="K80" s="921"/>
      <c r="L80" s="919"/>
      <c r="M80" s="920"/>
      <c r="N80" s="919"/>
      <c r="O80" s="920"/>
      <c r="P80" s="919"/>
      <c r="Q80" s="920"/>
      <c r="R80" s="919"/>
    </row>
    <row r="81" spans="1:18" s="954" customFormat="1" ht="38.25">
      <c r="A81" s="551"/>
      <c r="B81" s="586" t="s">
        <v>272</v>
      </c>
      <c r="C81" s="533"/>
      <c r="D81" s="523"/>
      <c r="E81" s="761"/>
      <c r="F81" s="936"/>
      <c r="G81" s="647"/>
      <c r="H81" s="919"/>
      <c r="I81" s="920"/>
      <c r="J81" s="919"/>
      <c r="K81" s="921"/>
      <c r="L81" s="919"/>
      <c r="M81" s="920"/>
      <c r="N81" s="919"/>
      <c r="O81" s="920"/>
      <c r="P81" s="919"/>
      <c r="Q81" s="920"/>
      <c r="R81" s="919"/>
    </row>
    <row r="82" spans="1:18" s="954" customFormat="1" ht="63.75">
      <c r="A82" s="551"/>
      <c r="B82" s="586" t="s">
        <v>94</v>
      </c>
      <c r="C82" s="533"/>
      <c r="D82" s="523"/>
      <c r="E82" s="761"/>
      <c r="F82" s="936"/>
      <c r="G82" s="647"/>
      <c r="H82" s="919"/>
      <c r="I82" s="920"/>
      <c r="J82" s="919"/>
      <c r="K82" s="921"/>
      <c r="L82" s="919"/>
      <c r="M82" s="920"/>
      <c r="N82" s="919"/>
      <c r="O82" s="920"/>
      <c r="P82" s="919"/>
      <c r="Q82" s="920"/>
      <c r="R82" s="919"/>
    </row>
    <row r="83" spans="1:18" s="954" customFormat="1">
      <c r="A83" s="551"/>
      <c r="B83" s="586"/>
      <c r="C83" s="533"/>
      <c r="D83" s="523"/>
      <c r="E83" s="761"/>
      <c r="F83" s="936"/>
      <c r="G83" s="647"/>
      <c r="H83" s="919"/>
      <c r="I83" s="920"/>
      <c r="J83" s="919"/>
      <c r="K83" s="921"/>
      <c r="L83" s="919"/>
      <c r="M83" s="920"/>
      <c r="N83" s="919"/>
      <c r="O83" s="920"/>
      <c r="P83" s="919"/>
      <c r="Q83" s="920"/>
      <c r="R83" s="919"/>
    </row>
    <row r="84" spans="1:18" s="954" customFormat="1" ht="38.25">
      <c r="A84" s="551"/>
      <c r="B84" s="586" t="s">
        <v>275</v>
      </c>
      <c r="C84" s="533"/>
      <c r="D84" s="523"/>
      <c r="E84" s="761"/>
      <c r="F84" s="936"/>
      <c r="G84" s="647"/>
      <c r="H84" s="919"/>
      <c r="I84" s="920"/>
      <c r="J84" s="919"/>
      <c r="K84" s="921"/>
      <c r="L84" s="919"/>
      <c r="M84" s="920"/>
      <c r="N84" s="919"/>
      <c r="O84" s="920"/>
      <c r="P84" s="919"/>
      <c r="Q84" s="920"/>
      <c r="R84" s="919"/>
    </row>
    <row r="85" spans="1:18" s="954" customFormat="1">
      <c r="A85" s="551"/>
      <c r="B85" s="573"/>
      <c r="C85" s="533"/>
      <c r="D85" s="523"/>
      <c r="E85" s="761"/>
      <c r="F85" s="936"/>
      <c r="G85" s="647"/>
      <c r="H85" s="919"/>
      <c r="I85" s="920"/>
      <c r="J85" s="919"/>
      <c r="K85" s="921"/>
      <c r="L85" s="919"/>
      <c r="M85" s="920"/>
      <c r="N85" s="919"/>
      <c r="O85" s="920"/>
      <c r="P85" s="919"/>
      <c r="Q85" s="920"/>
      <c r="R85" s="919"/>
    </row>
    <row r="86" spans="1:18" s="954" customFormat="1" ht="25.5">
      <c r="A86" s="551"/>
      <c r="B86" s="586" t="s">
        <v>95</v>
      </c>
      <c r="C86" s="533"/>
      <c r="D86" s="523"/>
      <c r="E86" s="761"/>
      <c r="F86" s="936"/>
      <c r="G86" s="647"/>
      <c r="H86" s="919"/>
      <c r="I86" s="920"/>
      <c r="J86" s="919"/>
      <c r="K86" s="921"/>
      <c r="L86" s="919"/>
      <c r="M86" s="920"/>
      <c r="N86" s="919"/>
      <c r="O86" s="920"/>
      <c r="P86" s="919"/>
      <c r="Q86" s="920"/>
      <c r="R86" s="919"/>
    </row>
    <row r="87" spans="1:18" s="954" customFormat="1">
      <c r="A87" s="551"/>
      <c r="B87" s="586" t="s">
        <v>96</v>
      </c>
      <c r="C87" s="533"/>
      <c r="D87" s="523"/>
      <c r="E87" s="761"/>
      <c r="F87" s="936"/>
      <c r="G87" s="647"/>
      <c r="H87" s="919"/>
      <c r="I87" s="920"/>
      <c r="J87" s="919"/>
      <c r="K87" s="921"/>
      <c r="L87" s="919"/>
      <c r="M87" s="920"/>
      <c r="N87" s="919"/>
      <c r="O87" s="920"/>
      <c r="P87" s="919"/>
      <c r="Q87" s="920"/>
      <c r="R87" s="919"/>
    </row>
    <row r="88" spans="1:18" s="954" customFormat="1">
      <c r="A88" s="551"/>
      <c r="B88" s="586" t="s">
        <v>97</v>
      </c>
      <c r="C88" s="533"/>
      <c r="D88" s="523"/>
      <c r="E88" s="761"/>
      <c r="F88" s="936"/>
      <c r="G88" s="647"/>
      <c r="H88" s="919"/>
      <c r="I88" s="920"/>
      <c r="J88" s="919"/>
      <c r="K88" s="921"/>
      <c r="L88" s="919"/>
      <c r="M88" s="920"/>
      <c r="N88" s="919"/>
      <c r="O88" s="920"/>
      <c r="P88" s="919"/>
      <c r="Q88" s="920"/>
      <c r="R88" s="919"/>
    </row>
    <row r="89" spans="1:18" s="954" customFormat="1">
      <c r="A89" s="551"/>
      <c r="B89" s="586"/>
      <c r="C89" s="533"/>
      <c r="D89" s="523"/>
      <c r="E89" s="761"/>
      <c r="F89" s="936"/>
      <c r="G89" s="647"/>
      <c r="H89" s="919"/>
      <c r="I89" s="920"/>
      <c r="J89" s="919"/>
      <c r="K89" s="921"/>
      <c r="L89" s="919"/>
      <c r="M89" s="920"/>
      <c r="N89" s="919"/>
      <c r="O89" s="920"/>
      <c r="P89" s="919"/>
      <c r="Q89" s="920"/>
      <c r="R89" s="919"/>
    </row>
    <row r="90" spans="1:18" s="954" customFormat="1" ht="63.75">
      <c r="A90" s="551"/>
      <c r="B90" s="586" t="s">
        <v>98</v>
      </c>
      <c r="C90" s="533"/>
      <c r="D90" s="523"/>
      <c r="E90" s="761"/>
      <c r="F90" s="936"/>
      <c r="G90" s="647"/>
      <c r="H90" s="919"/>
      <c r="I90" s="920"/>
      <c r="J90" s="919"/>
      <c r="K90" s="921"/>
      <c r="L90" s="919"/>
      <c r="M90" s="920"/>
      <c r="N90" s="919"/>
      <c r="O90" s="920"/>
      <c r="P90" s="919"/>
      <c r="Q90" s="920"/>
      <c r="R90" s="919"/>
    </row>
    <row r="91" spans="1:18" s="954" customFormat="1" ht="25.5">
      <c r="A91" s="551"/>
      <c r="B91" s="586" t="s">
        <v>99</v>
      </c>
      <c r="C91" s="533"/>
      <c r="D91" s="523"/>
      <c r="E91" s="761"/>
      <c r="F91" s="936"/>
      <c r="G91" s="647"/>
      <c r="H91" s="919"/>
      <c r="I91" s="920"/>
      <c r="J91" s="919"/>
      <c r="K91" s="921"/>
      <c r="L91" s="919"/>
      <c r="M91" s="920"/>
      <c r="N91" s="919"/>
      <c r="O91" s="920"/>
      <c r="P91" s="919"/>
      <c r="Q91" s="920"/>
      <c r="R91" s="919"/>
    </row>
    <row r="92" spans="1:18" s="954" customFormat="1" ht="25.5">
      <c r="A92" s="551"/>
      <c r="B92" s="586" t="s">
        <v>411</v>
      </c>
      <c r="C92" s="533"/>
      <c r="D92" s="523"/>
      <c r="E92" s="761"/>
      <c r="F92" s="936"/>
      <c r="G92" s="647"/>
      <c r="H92" s="919"/>
      <c r="I92" s="920"/>
      <c r="J92" s="919"/>
      <c r="K92" s="921"/>
      <c r="L92" s="919"/>
      <c r="M92" s="920"/>
      <c r="N92" s="919"/>
      <c r="O92" s="920"/>
      <c r="P92" s="919"/>
      <c r="Q92" s="920"/>
      <c r="R92" s="919"/>
    </row>
    <row r="93" spans="1:18" s="954" customFormat="1" ht="25.5">
      <c r="A93" s="551"/>
      <c r="B93" s="586" t="s">
        <v>293</v>
      </c>
      <c r="C93" s="533"/>
      <c r="D93" s="523"/>
      <c r="E93" s="761"/>
      <c r="F93" s="936"/>
      <c r="G93" s="647"/>
      <c r="H93" s="919"/>
      <c r="I93" s="920"/>
      <c r="J93" s="919"/>
      <c r="K93" s="921"/>
      <c r="L93" s="919"/>
      <c r="M93" s="920"/>
      <c r="N93" s="919"/>
      <c r="O93" s="920"/>
      <c r="P93" s="919"/>
      <c r="Q93" s="920"/>
      <c r="R93" s="919"/>
    </row>
    <row r="94" spans="1:18" s="954" customFormat="1">
      <c r="A94" s="551"/>
      <c r="B94" s="586"/>
      <c r="C94" s="533"/>
      <c r="D94" s="523"/>
      <c r="E94" s="761"/>
      <c r="F94" s="936"/>
      <c r="G94" s="647"/>
      <c r="H94" s="919"/>
      <c r="I94" s="920"/>
      <c r="J94" s="919"/>
      <c r="K94" s="921"/>
      <c r="L94" s="919"/>
      <c r="M94" s="920"/>
      <c r="N94" s="919"/>
      <c r="O94" s="920"/>
      <c r="P94" s="919"/>
      <c r="Q94" s="920"/>
      <c r="R94" s="919"/>
    </row>
    <row r="95" spans="1:18" s="954" customFormat="1" ht="51">
      <c r="A95" s="551"/>
      <c r="B95" s="586" t="s">
        <v>100</v>
      </c>
      <c r="C95" s="533"/>
      <c r="D95" s="523"/>
      <c r="E95" s="761"/>
      <c r="F95" s="936"/>
      <c r="G95" s="647"/>
      <c r="H95" s="919"/>
      <c r="I95" s="920"/>
      <c r="J95" s="919"/>
      <c r="K95" s="921"/>
      <c r="L95" s="919"/>
      <c r="M95" s="920"/>
      <c r="N95" s="919"/>
      <c r="O95" s="920"/>
      <c r="P95" s="919"/>
      <c r="Q95" s="920"/>
      <c r="R95" s="919"/>
    </row>
    <row r="96" spans="1:18" s="954" customFormat="1">
      <c r="A96" s="551"/>
      <c r="B96" s="586"/>
      <c r="C96" s="533"/>
      <c r="D96" s="523"/>
      <c r="E96" s="761"/>
      <c r="F96" s="936"/>
      <c r="G96" s="647"/>
      <c r="H96" s="919"/>
      <c r="I96" s="920"/>
      <c r="J96" s="919"/>
      <c r="K96" s="921"/>
      <c r="L96" s="919"/>
      <c r="M96" s="920"/>
      <c r="N96" s="919"/>
      <c r="O96" s="920"/>
      <c r="P96" s="919"/>
      <c r="Q96" s="920"/>
      <c r="R96" s="919"/>
    </row>
    <row r="97" spans="1:18" s="954" customFormat="1" ht="38.25">
      <c r="A97" s="551"/>
      <c r="B97" s="586" t="s">
        <v>101</v>
      </c>
      <c r="C97" s="533"/>
      <c r="D97" s="523"/>
      <c r="E97" s="761"/>
      <c r="F97" s="936"/>
      <c r="G97" s="647"/>
      <c r="H97" s="919"/>
      <c r="I97" s="920"/>
      <c r="J97" s="919"/>
      <c r="K97" s="921"/>
      <c r="L97" s="919"/>
      <c r="M97" s="920"/>
      <c r="N97" s="919"/>
      <c r="O97" s="920"/>
      <c r="P97" s="919"/>
      <c r="Q97" s="920"/>
      <c r="R97" s="919"/>
    </row>
    <row r="98" spans="1:18" s="954" customFormat="1" ht="25.5">
      <c r="A98" s="551"/>
      <c r="B98" s="586" t="s">
        <v>102</v>
      </c>
      <c r="C98" s="533"/>
      <c r="D98" s="523"/>
      <c r="E98" s="761"/>
      <c r="F98" s="936"/>
      <c r="G98" s="647"/>
      <c r="H98" s="919"/>
      <c r="I98" s="920"/>
      <c r="J98" s="919"/>
      <c r="K98" s="921"/>
      <c r="L98" s="919"/>
      <c r="M98" s="920"/>
      <c r="N98" s="919"/>
      <c r="O98" s="920"/>
      <c r="P98" s="919"/>
      <c r="Q98" s="920"/>
      <c r="R98" s="919"/>
    </row>
    <row r="99" spans="1:18" s="954" customFormat="1" ht="63.75">
      <c r="A99" s="551"/>
      <c r="B99" s="586" t="s">
        <v>103</v>
      </c>
      <c r="C99" s="533"/>
      <c r="D99" s="523"/>
      <c r="E99" s="761"/>
      <c r="F99" s="936"/>
      <c r="G99" s="647"/>
      <c r="H99" s="919"/>
      <c r="I99" s="920"/>
      <c r="J99" s="919"/>
      <c r="K99" s="921"/>
      <c r="L99" s="919"/>
      <c r="M99" s="920"/>
      <c r="N99" s="919"/>
      <c r="O99" s="920"/>
      <c r="P99" s="919"/>
      <c r="Q99" s="920"/>
      <c r="R99" s="919"/>
    </row>
    <row r="100" spans="1:18" s="954" customFormat="1" ht="25.5">
      <c r="A100" s="551"/>
      <c r="B100" s="586" t="s">
        <v>104</v>
      </c>
      <c r="C100" s="533"/>
      <c r="D100" s="523"/>
      <c r="E100" s="761"/>
      <c r="F100" s="936"/>
      <c r="G100" s="647"/>
      <c r="H100" s="919"/>
      <c r="I100" s="920"/>
      <c r="J100" s="919"/>
      <c r="K100" s="921"/>
      <c r="L100" s="919"/>
      <c r="M100" s="920"/>
      <c r="N100" s="919"/>
      <c r="O100" s="920"/>
      <c r="P100" s="919"/>
      <c r="Q100" s="920"/>
      <c r="R100" s="919"/>
    </row>
    <row r="101" spans="1:18" s="954" customFormat="1">
      <c r="A101" s="551"/>
      <c r="B101" s="586"/>
      <c r="C101" s="533"/>
      <c r="D101" s="523"/>
      <c r="E101" s="761"/>
      <c r="F101" s="936"/>
      <c r="G101" s="647"/>
      <c r="H101" s="919"/>
      <c r="I101" s="920"/>
      <c r="J101" s="919"/>
      <c r="K101" s="921"/>
      <c r="L101" s="919"/>
      <c r="M101" s="920"/>
      <c r="N101" s="919"/>
      <c r="O101" s="920"/>
      <c r="P101" s="919"/>
      <c r="Q101" s="920"/>
      <c r="R101" s="919"/>
    </row>
    <row r="102" spans="1:18" s="954" customFormat="1" ht="25.5">
      <c r="A102" s="551"/>
      <c r="B102" s="586" t="s">
        <v>239</v>
      </c>
      <c r="C102" s="533"/>
      <c r="D102" s="523"/>
      <c r="E102" s="761"/>
      <c r="F102" s="936"/>
      <c r="G102" s="647"/>
      <c r="H102" s="919"/>
      <c r="I102" s="920"/>
      <c r="J102" s="919"/>
      <c r="K102" s="921"/>
      <c r="L102" s="919"/>
      <c r="M102" s="920"/>
      <c r="N102" s="919"/>
      <c r="O102" s="920"/>
      <c r="P102" s="919"/>
      <c r="Q102" s="920"/>
      <c r="R102" s="919"/>
    </row>
    <row r="103" spans="1:18" s="954" customFormat="1">
      <c r="A103" s="551"/>
      <c r="B103" s="586"/>
      <c r="C103" s="533"/>
      <c r="D103" s="523"/>
      <c r="E103" s="761"/>
      <c r="F103" s="936"/>
      <c r="G103" s="647"/>
      <c r="H103" s="919"/>
      <c r="I103" s="920"/>
      <c r="J103" s="919"/>
      <c r="K103" s="921"/>
      <c r="L103" s="919"/>
      <c r="M103" s="920"/>
      <c r="N103" s="919"/>
      <c r="O103" s="920"/>
      <c r="P103" s="919"/>
      <c r="Q103" s="920"/>
      <c r="R103" s="919"/>
    </row>
    <row r="104" spans="1:18" s="954" customFormat="1" ht="63.75">
      <c r="A104" s="551" t="s">
        <v>11</v>
      </c>
      <c r="B104" s="586" t="s">
        <v>750</v>
      </c>
      <c r="C104" s="533"/>
      <c r="D104" s="523"/>
      <c r="E104" s="761"/>
      <c r="F104" s="936"/>
      <c r="G104" s="647"/>
      <c r="H104" s="919"/>
      <c r="I104" s="920"/>
      <c r="J104" s="919"/>
      <c r="K104" s="921"/>
      <c r="L104" s="919"/>
      <c r="M104" s="920"/>
      <c r="N104" s="919"/>
      <c r="O104" s="920"/>
      <c r="P104" s="919"/>
      <c r="Q104" s="920"/>
      <c r="R104" s="919"/>
    </row>
    <row r="105" spans="1:18" s="954" customFormat="1" ht="38.25">
      <c r="A105" s="551"/>
      <c r="B105" s="586" t="s">
        <v>753</v>
      </c>
      <c r="C105" s="533"/>
      <c r="D105" s="523"/>
      <c r="E105" s="761"/>
      <c r="F105" s="936"/>
      <c r="G105" s="647"/>
      <c r="H105" s="919"/>
      <c r="I105" s="920"/>
      <c r="J105" s="919"/>
      <c r="K105" s="921"/>
      <c r="L105" s="919"/>
      <c r="M105" s="920"/>
      <c r="N105" s="919"/>
      <c r="O105" s="920"/>
      <c r="P105" s="919"/>
      <c r="Q105" s="920"/>
      <c r="R105" s="919"/>
    </row>
    <row r="106" spans="1:18" s="954" customFormat="1">
      <c r="A106" s="551"/>
      <c r="B106" s="577" t="s">
        <v>412</v>
      </c>
      <c r="C106" s="552" t="s">
        <v>42</v>
      </c>
      <c r="D106" s="771"/>
      <c r="E106" s="620">
        <v>500</v>
      </c>
      <c r="F106" s="50">
        <f>E106*D106</f>
        <v>0</v>
      </c>
      <c r="G106" s="647"/>
      <c r="H106" s="919"/>
      <c r="I106" s="920"/>
      <c r="J106" s="919"/>
      <c r="K106" s="921"/>
      <c r="L106" s="919"/>
      <c r="M106" s="920"/>
      <c r="N106" s="919"/>
      <c r="O106" s="920"/>
      <c r="P106" s="919"/>
      <c r="Q106" s="920"/>
      <c r="R106" s="919"/>
    </row>
    <row r="107" spans="1:18" s="954" customFormat="1">
      <c r="A107" s="551"/>
      <c r="B107" s="586"/>
      <c r="C107" s="533"/>
      <c r="D107" s="523"/>
      <c r="E107" s="761"/>
      <c r="F107" s="936"/>
      <c r="G107" s="647"/>
      <c r="H107" s="919"/>
      <c r="I107" s="920"/>
      <c r="J107" s="919"/>
      <c r="K107" s="921"/>
      <c r="L107" s="919"/>
      <c r="M107" s="920"/>
      <c r="N107" s="919"/>
      <c r="O107" s="920"/>
      <c r="P107" s="919"/>
      <c r="Q107" s="920"/>
      <c r="R107" s="919"/>
    </row>
    <row r="108" spans="1:18" s="954" customFormat="1" ht="76.5">
      <c r="A108" s="551" t="s">
        <v>33</v>
      </c>
      <c r="B108" s="586" t="s">
        <v>751</v>
      </c>
      <c r="C108" s="558"/>
      <c r="D108" s="524"/>
      <c r="E108" s="647"/>
      <c r="F108" s="936"/>
      <c r="G108" s="647"/>
      <c r="H108" s="919"/>
      <c r="I108" s="920"/>
      <c r="J108" s="919"/>
      <c r="K108" s="921"/>
      <c r="L108" s="919"/>
      <c r="M108" s="920"/>
      <c r="N108" s="919"/>
      <c r="O108" s="920"/>
      <c r="P108" s="919"/>
      <c r="Q108" s="920"/>
      <c r="R108" s="919"/>
    </row>
    <row r="109" spans="1:18" s="954" customFormat="1" ht="54.75" customHeight="1">
      <c r="A109" s="551"/>
      <c r="B109" s="586" t="s">
        <v>752</v>
      </c>
      <c r="C109" s="558"/>
      <c r="D109" s="524"/>
      <c r="E109" s="647"/>
      <c r="F109" s="936"/>
      <c r="G109" s="647"/>
      <c r="H109" s="919"/>
      <c r="I109" s="920"/>
      <c r="J109" s="919"/>
      <c r="K109" s="921"/>
      <c r="L109" s="919"/>
      <c r="M109" s="920"/>
      <c r="N109" s="919"/>
      <c r="O109" s="920"/>
      <c r="P109" s="919"/>
      <c r="Q109" s="920"/>
      <c r="R109" s="919"/>
    </row>
    <row r="110" spans="1:18" s="954" customFormat="1">
      <c r="A110" s="551"/>
      <c r="B110" s="586" t="s">
        <v>141</v>
      </c>
      <c r="C110" s="558"/>
      <c r="D110" s="524"/>
      <c r="E110" s="647"/>
      <c r="F110" s="936"/>
      <c r="G110" s="647"/>
      <c r="H110" s="919"/>
      <c r="I110" s="920"/>
      <c r="J110" s="919"/>
      <c r="K110" s="921"/>
      <c r="L110" s="919"/>
      <c r="M110" s="920"/>
      <c r="N110" s="919"/>
      <c r="O110" s="920"/>
      <c r="P110" s="919"/>
      <c r="Q110" s="920"/>
      <c r="R110" s="919"/>
    </row>
    <row r="111" spans="1:18" s="954" customFormat="1">
      <c r="A111" s="551"/>
      <c r="B111" s="577" t="s">
        <v>412</v>
      </c>
      <c r="C111" s="552" t="s">
        <v>42</v>
      </c>
      <c r="D111" s="771"/>
      <c r="E111" s="620">
        <v>2200</v>
      </c>
      <c r="F111" s="50">
        <f>E111*D111</f>
        <v>0</v>
      </c>
      <c r="G111" s="647"/>
      <c r="H111" s="919"/>
      <c r="I111" s="920"/>
      <c r="J111" s="919"/>
      <c r="K111" s="921"/>
      <c r="L111" s="919"/>
      <c r="M111" s="920"/>
      <c r="N111" s="919"/>
      <c r="O111" s="920"/>
      <c r="P111" s="919"/>
      <c r="Q111" s="920"/>
      <c r="R111" s="919"/>
    </row>
    <row r="112" spans="1:18" s="954" customFormat="1" ht="25.5">
      <c r="A112" s="551"/>
      <c r="B112" s="577" t="s">
        <v>755</v>
      </c>
      <c r="C112" s="552" t="s">
        <v>62</v>
      </c>
      <c r="D112" s="771"/>
      <c r="E112" s="620">
        <v>32</v>
      </c>
      <c r="F112" s="50">
        <f>E112*D112</f>
        <v>0</v>
      </c>
      <c r="G112" s="647"/>
      <c r="H112" s="919"/>
      <c r="I112" s="920"/>
      <c r="J112" s="919"/>
      <c r="K112" s="921"/>
      <c r="L112" s="919"/>
      <c r="M112" s="920"/>
      <c r="N112" s="919"/>
      <c r="O112" s="920"/>
      <c r="P112" s="919"/>
      <c r="Q112" s="920"/>
      <c r="R112" s="919"/>
    </row>
    <row r="113" spans="1:18" s="954" customFormat="1" ht="25.5">
      <c r="A113" s="551"/>
      <c r="B113" s="577" t="s">
        <v>754</v>
      </c>
      <c r="C113" s="552" t="s">
        <v>62</v>
      </c>
      <c r="D113" s="771"/>
      <c r="E113" s="620">
        <v>3</v>
      </c>
      <c r="F113" s="50">
        <f>E113*D113</f>
        <v>0</v>
      </c>
      <c r="G113" s="647"/>
      <c r="H113" s="919"/>
      <c r="I113" s="920"/>
      <c r="J113" s="919"/>
      <c r="K113" s="921"/>
      <c r="L113" s="919"/>
      <c r="M113" s="920"/>
      <c r="N113" s="919"/>
      <c r="O113" s="920"/>
      <c r="P113" s="919"/>
      <c r="Q113" s="920"/>
      <c r="R113" s="919"/>
    </row>
    <row r="114" spans="1:18" s="954" customFormat="1" ht="25.5">
      <c r="A114" s="551"/>
      <c r="B114" s="577" t="s">
        <v>756</v>
      </c>
      <c r="C114" s="610" t="s">
        <v>49</v>
      </c>
      <c r="D114" s="771"/>
      <c r="E114" s="620">
        <v>75.2</v>
      </c>
      <c r="F114" s="50">
        <f>E114*D114</f>
        <v>0</v>
      </c>
      <c r="G114" s="647"/>
      <c r="H114" s="919"/>
      <c r="I114" s="920"/>
      <c r="J114" s="919"/>
      <c r="K114" s="921"/>
      <c r="L114" s="919"/>
      <c r="M114" s="920"/>
      <c r="N114" s="919"/>
      <c r="O114" s="920"/>
      <c r="P114" s="919"/>
      <c r="Q114" s="920"/>
      <c r="R114" s="919"/>
    </row>
    <row r="115" spans="1:18" s="954" customFormat="1">
      <c r="A115" s="551"/>
      <c r="B115" s="577"/>
      <c r="C115" s="552"/>
      <c r="D115" s="560"/>
      <c r="E115" s="620"/>
      <c r="F115" s="208"/>
      <c r="G115" s="647"/>
      <c r="H115" s="919"/>
      <c r="I115" s="920"/>
      <c r="J115" s="919"/>
      <c r="K115" s="921"/>
      <c r="L115" s="919"/>
      <c r="M115" s="920"/>
      <c r="N115" s="919"/>
      <c r="O115" s="920"/>
      <c r="P115" s="919"/>
      <c r="Q115" s="920"/>
      <c r="R115" s="919"/>
    </row>
    <row r="116" spans="1:18" s="954" customFormat="1" ht="81" customHeight="1">
      <c r="A116" s="551" t="s">
        <v>14</v>
      </c>
      <c r="B116" s="586" t="s">
        <v>758</v>
      </c>
      <c r="C116" s="558"/>
      <c r="D116" s="524"/>
      <c r="E116" s="647"/>
      <c r="F116" s="936"/>
      <c r="G116" s="647"/>
      <c r="H116" s="919"/>
      <c r="I116" s="920"/>
      <c r="J116" s="919"/>
      <c r="K116" s="921"/>
      <c r="L116" s="919"/>
      <c r="M116" s="920"/>
      <c r="N116" s="919"/>
      <c r="O116" s="920"/>
      <c r="P116" s="919"/>
      <c r="Q116" s="920"/>
      <c r="R116" s="919"/>
    </row>
    <row r="117" spans="1:18" s="954" customFormat="1" ht="51">
      <c r="A117" s="551"/>
      <c r="B117" s="586" t="s">
        <v>752</v>
      </c>
      <c r="C117" s="558"/>
      <c r="D117" s="524"/>
      <c r="E117" s="647"/>
      <c r="F117" s="936"/>
      <c r="G117" s="647"/>
      <c r="H117" s="919"/>
      <c r="I117" s="920"/>
      <c r="J117" s="919"/>
      <c r="K117" s="921"/>
      <c r="L117" s="919"/>
      <c r="M117" s="920"/>
      <c r="N117" s="919"/>
      <c r="O117" s="920"/>
      <c r="P117" s="919"/>
      <c r="Q117" s="920"/>
      <c r="R117" s="919"/>
    </row>
    <row r="118" spans="1:18" s="954" customFormat="1">
      <c r="A118" s="551"/>
      <c r="B118" s="586" t="s">
        <v>413</v>
      </c>
      <c r="C118" s="558"/>
      <c r="D118" s="524"/>
      <c r="E118" s="647"/>
      <c r="F118" s="936"/>
      <c r="G118" s="647"/>
      <c r="H118" s="919"/>
      <c r="I118" s="920"/>
      <c r="J118" s="919"/>
      <c r="K118" s="921"/>
      <c r="L118" s="919"/>
      <c r="M118" s="920"/>
      <c r="N118" s="919"/>
      <c r="O118" s="920"/>
      <c r="P118" s="919"/>
      <c r="Q118" s="920"/>
      <c r="R118" s="919"/>
    </row>
    <row r="119" spans="1:18" s="954" customFormat="1">
      <c r="A119" s="551"/>
      <c r="B119" s="615" t="s">
        <v>757</v>
      </c>
      <c r="C119" s="552" t="s">
        <v>42</v>
      </c>
      <c r="D119" s="771"/>
      <c r="E119" s="620">
        <v>136</v>
      </c>
      <c r="F119" s="50">
        <f>E119*D119</f>
        <v>0</v>
      </c>
      <c r="G119" s="647"/>
      <c r="H119" s="919"/>
      <c r="I119" s="920"/>
      <c r="J119" s="919"/>
      <c r="K119" s="921"/>
      <c r="L119" s="919"/>
      <c r="M119" s="920"/>
      <c r="N119" s="919"/>
      <c r="O119" s="920"/>
      <c r="P119" s="919"/>
      <c r="Q119" s="920"/>
      <c r="R119" s="919"/>
    </row>
    <row r="120" spans="1:18" s="954" customFormat="1" ht="25.5">
      <c r="A120" s="551"/>
      <c r="B120" s="577" t="s">
        <v>756</v>
      </c>
      <c r="C120" s="610" t="s">
        <v>49</v>
      </c>
      <c r="D120" s="771"/>
      <c r="E120" s="620">
        <v>16</v>
      </c>
      <c r="F120" s="50">
        <f>E120*D120</f>
        <v>0</v>
      </c>
      <c r="G120" s="647"/>
      <c r="H120" s="919"/>
      <c r="I120" s="920"/>
      <c r="J120" s="919"/>
      <c r="K120" s="921"/>
      <c r="L120" s="919"/>
      <c r="M120" s="920"/>
      <c r="N120" s="919"/>
      <c r="O120" s="920"/>
      <c r="P120" s="919"/>
      <c r="Q120" s="920"/>
      <c r="R120" s="919"/>
    </row>
    <row r="121" spans="1:18" s="954" customFormat="1">
      <c r="A121" s="551"/>
      <c r="B121" s="577"/>
      <c r="C121" s="552"/>
      <c r="D121" s="560"/>
      <c r="E121" s="620"/>
      <c r="F121" s="208"/>
      <c r="G121" s="647"/>
      <c r="H121" s="919"/>
      <c r="I121" s="920"/>
      <c r="J121" s="919"/>
      <c r="K121" s="921"/>
      <c r="L121" s="919"/>
      <c r="M121" s="920"/>
      <c r="N121" s="919"/>
      <c r="O121" s="920"/>
      <c r="P121" s="919"/>
      <c r="Q121" s="920"/>
      <c r="R121" s="919"/>
    </row>
    <row r="122" spans="1:18" s="954" customFormat="1" ht="51">
      <c r="A122" s="551" t="s">
        <v>15</v>
      </c>
      <c r="B122" s="586" t="s">
        <v>749</v>
      </c>
      <c r="C122" s="558"/>
      <c r="D122" s="524"/>
      <c r="E122" s="647"/>
      <c r="F122" s="936"/>
      <c r="G122" s="647"/>
      <c r="H122" s="919"/>
      <c r="I122" s="920"/>
      <c r="J122" s="919"/>
      <c r="K122" s="921"/>
      <c r="L122" s="919"/>
      <c r="M122" s="920"/>
      <c r="N122" s="919"/>
      <c r="O122" s="920"/>
      <c r="P122" s="919"/>
      <c r="Q122" s="920"/>
      <c r="R122" s="919"/>
    </row>
    <row r="123" spans="1:18" s="954" customFormat="1" ht="51">
      <c r="A123" s="551"/>
      <c r="B123" s="586" t="s">
        <v>752</v>
      </c>
      <c r="C123" s="558"/>
      <c r="D123" s="524"/>
      <c r="E123" s="647"/>
      <c r="F123" s="936"/>
      <c r="G123" s="647"/>
      <c r="H123" s="919"/>
      <c r="I123" s="920"/>
      <c r="J123" s="919"/>
      <c r="K123" s="921"/>
      <c r="L123" s="919"/>
      <c r="M123" s="920"/>
      <c r="N123" s="919"/>
      <c r="O123" s="920"/>
      <c r="P123" s="919"/>
      <c r="Q123" s="920"/>
      <c r="R123" s="919"/>
    </row>
    <row r="124" spans="1:18" s="954" customFormat="1">
      <c r="A124" s="551"/>
      <c r="B124" s="586" t="s">
        <v>413</v>
      </c>
      <c r="C124" s="558"/>
      <c r="D124" s="524"/>
      <c r="E124" s="647"/>
      <c r="F124" s="936"/>
      <c r="G124" s="647"/>
      <c r="H124" s="919"/>
      <c r="I124" s="920"/>
      <c r="J124" s="919"/>
      <c r="K124" s="921"/>
      <c r="L124" s="919"/>
      <c r="M124" s="920"/>
      <c r="N124" s="919"/>
      <c r="O124" s="920"/>
      <c r="P124" s="919"/>
      <c r="Q124" s="920"/>
      <c r="R124" s="919"/>
    </row>
    <row r="125" spans="1:18" s="954" customFormat="1">
      <c r="A125" s="551"/>
      <c r="B125" s="615" t="s">
        <v>761</v>
      </c>
      <c r="C125" s="552" t="s">
        <v>42</v>
      </c>
      <c r="D125" s="771"/>
      <c r="E125" s="620"/>
      <c r="F125" s="50"/>
      <c r="G125" s="647">
        <v>6350</v>
      </c>
      <c r="H125" s="919">
        <f>D125*G125</f>
        <v>0</v>
      </c>
      <c r="I125" s="920"/>
      <c r="J125" s="919"/>
      <c r="K125" s="921"/>
      <c r="L125" s="919"/>
      <c r="M125" s="920"/>
      <c r="N125" s="919"/>
      <c r="O125" s="920"/>
      <c r="P125" s="919"/>
      <c r="Q125" s="920"/>
      <c r="R125" s="919"/>
    </row>
    <row r="126" spans="1:18" s="954" customFormat="1">
      <c r="A126" s="551"/>
      <c r="B126" s="615"/>
      <c r="C126" s="610"/>
      <c r="D126" s="560"/>
      <c r="E126" s="620"/>
      <c r="F126" s="50"/>
      <c r="G126" s="647"/>
      <c r="H126" s="919"/>
      <c r="I126" s="920"/>
      <c r="J126" s="919"/>
      <c r="K126" s="921"/>
      <c r="L126" s="919"/>
      <c r="M126" s="920"/>
      <c r="N126" s="919"/>
      <c r="O126" s="920"/>
      <c r="P126" s="919"/>
      <c r="Q126" s="920"/>
      <c r="R126" s="919"/>
    </row>
    <row r="127" spans="1:18" s="954" customFormat="1" ht="102">
      <c r="A127" s="551" t="s">
        <v>18</v>
      </c>
      <c r="B127" s="586" t="s">
        <v>759</v>
      </c>
      <c r="C127" s="558"/>
      <c r="D127" s="524"/>
      <c r="E127" s="647"/>
      <c r="F127" s="936"/>
      <c r="G127" s="647"/>
      <c r="H127" s="919"/>
      <c r="I127" s="920"/>
      <c r="J127" s="919"/>
      <c r="K127" s="921"/>
      <c r="L127" s="919"/>
      <c r="M127" s="920"/>
      <c r="N127" s="919"/>
      <c r="O127" s="920"/>
      <c r="P127" s="919"/>
      <c r="Q127" s="920"/>
      <c r="R127" s="919"/>
    </row>
    <row r="128" spans="1:18" s="954" customFormat="1" ht="51">
      <c r="A128" s="551"/>
      <c r="B128" s="586" t="s">
        <v>752</v>
      </c>
      <c r="C128" s="558"/>
      <c r="D128" s="524"/>
      <c r="E128" s="647"/>
      <c r="F128" s="936"/>
      <c r="G128" s="647"/>
      <c r="H128" s="919"/>
      <c r="I128" s="920"/>
      <c r="J128" s="919"/>
      <c r="K128" s="921"/>
      <c r="L128" s="919"/>
      <c r="M128" s="920"/>
      <c r="N128" s="919"/>
      <c r="O128" s="920"/>
      <c r="P128" s="919"/>
      <c r="Q128" s="920"/>
      <c r="R128" s="919"/>
    </row>
    <row r="129" spans="1:18" s="954" customFormat="1">
      <c r="A129" s="551"/>
      <c r="B129" s="586" t="s">
        <v>413</v>
      </c>
      <c r="C129" s="558"/>
      <c r="D129" s="524"/>
      <c r="E129" s="647"/>
      <c r="F129" s="936"/>
      <c r="G129" s="647"/>
      <c r="H129" s="919"/>
      <c r="I129" s="920"/>
      <c r="J129" s="919"/>
      <c r="K129" s="921"/>
      <c r="L129" s="919"/>
      <c r="M129" s="920"/>
      <c r="N129" s="919"/>
      <c r="O129" s="920"/>
      <c r="P129" s="919"/>
      <c r="Q129" s="920"/>
      <c r="R129" s="919"/>
    </row>
    <row r="130" spans="1:18" s="954" customFormat="1">
      <c r="A130" s="551"/>
      <c r="B130" s="615" t="s">
        <v>760</v>
      </c>
      <c r="C130" s="552" t="s">
        <v>42</v>
      </c>
      <c r="D130" s="771"/>
      <c r="E130" s="620"/>
      <c r="F130" s="50"/>
      <c r="G130" s="647">
        <v>250</v>
      </c>
      <c r="H130" s="919">
        <f>G130*D130</f>
        <v>0</v>
      </c>
      <c r="I130" s="920"/>
      <c r="J130" s="919"/>
      <c r="K130" s="921"/>
      <c r="L130" s="919"/>
      <c r="M130" s="920"/>
      <c r="N130" s="919"/>
      <c r="O130" s="920"/>
      <c r="P130" s="919"/>
      <c r="Q130" s="920"/>
      <c r="R130" s="919"/>
    </row>
    <row r="131" spans="1:18" s="954" customFormat="1" ht="25.5">
      <c r="A131" s="551"/>
      <c r="B131" s="577" t="s">
        <v>756</v>
      </c>
      <c r="C131" s="610" t="s">
        <v>49</v>
      </c>
      <c r="D131" s="771"/>
      <c r="E131" s="620"/>
      <c r="F131" s="50"/>
      <c r="G131" s="647">
        <v>55</v>
      </c>
      <c r="H131" s="919">
        <f>D131*G131</f>
        <v>0</v>
      </c>
      <c r="I131" s="920"/>
      <c r="J131" s="919"/>
      <c r="K131" s="921"/>
      <c r="L131" s="919"/>
      <c r="M131" s="920"/>
      <c r="N131" s="919"/>
      <c r="O131" s="920"/>
      <c r="P131" s="919"/>
      <c r="Q131" s="920"/>
      <c r="R131" s="919"/>
    </row>
    <row r="132" spans="1:18" s="954" customFormat="1">
      <c r="A132" s="551"/>
      <c r="B132" s="586"/>
      <c r="C132" s="558"/>
      <c r="D132" s="524"/>
      <c r="E132" s="647"/>
      <c r="F132" s="936"/>
      <c r="G132" s="647"/>
      <c r="H132" s="919"/>
      <c r="I132" s="920"/>
      <c r="J132" s="919"/>
      <c r="K132" s="921"/>
      <c r="L132" s="919"/>
      <c r="M132" s="920"/>
      <c r="N132" s="919"/>
      <c r="O132" s="920"/>
      <c r="P132" s="919"/>
      <c r="Q132" s="920"/>
      <c r="R132" s="919"/>
    </row>
    <row r="133" spans="1:18" s="954" customFormat="1" ht="51">
      <c r="A133" s="551" t="s">
        <v>41</v>
      </c>
      <c r="B133" s="575" t="s">
        <v>1988</v>
      </c>
      <c r="C133" s="552" t="s">
        <v>61</v>
      </c>
      <c r="D133" s="771"/>
      <c r="E133" s="620">
        <v>30</v>
      </c>
      <c r="F133" s="208">
        <f>E133*D133</f>
        <v>0</v>
      </c>
      <c r="G133" s="647"/>
      <c r="H133" s="919"/>
      <c r="I133" s="920"/>
      <c r="J133" s="919"/>
      <c r="K133" s="921"/>
      <c r="L133" s="919"/>
      <c r="M133" s="920"/>
      <c r="N133" s="919"/>
      <c r="O133" s="920"/>
      <c r="P133" s="919"/>
      <c r="Q133" s="920"/>
      <c r="R133" s="919"/>
    </row>
    <row r="134" spans="1:18" s="954" customFormat="1">
      <c r="A134" s="551"/>
      <c r="B134" s="577"/>
      <c r="C134" s="552"/>
      <c r="D134" s="560"/>
      <c r="E134" s="620"/>
      <c r="F134" s="208"/>
      <c r="G134" s="647"/>
      <c r="H134" s="919"/>
      <c r="I134" s="920"/>
      <c r="J134" s="919"/>
      <c r="K134" s="921"/>
      <c r="L134" s="919"/>
      <c r="M134" s="920"/>
      <c r="N134" s="919"/>
      <c r="O134" s="920"/>
      <c r="P134" s="919"/>
      <c r="Q134" s="920"/>
      <c r="R134" s="919"/>
    </row>
    <row r="135" spans="1:18" s="954" customFormat="1" ht="76.5">
      <c r="A135" s="551" t="s">
        <v>43</v>
      </c>
      <c r="B135" s="575" t="s">
        <v>1989</v>
      </c>
      <c r="C135" s="552" t="s">
        <v>61</v>
      </c>
      <c r="D135" s="771"/>
      <c r="E135" s="620">
        <v>15.7</v>
      </c>
      <c r="F135" s="208">
        <f>E135*D135</f>
        <v>0</v>
      </c>
      <c r="G135" s="647"/>
      <c r="H135" s="919"/>
      <c r="I135" s="920"/>
      <c r="J135" s="919"/>
      <c r="K135" s="921"/>
      <c r="L135" s="919"/>
      <c r="M135" s="920"/>
      <c r="N135" s="919"/>
      <c r="O135" s="920"/>
      <c r="P135" s="919"/>
      <c r="Q135" s="920"/>
      <c r="R135" s="919"/>
    </row>
    <row r="136" spans="1:18" s="954" customFormat="1">
      <c r="A136" s="551"/>
      <c r="B136" s="580"/>
      <c r="C136" s="534"/>
      <c r="D136" s="771"/>
      <c r="E136" s="647"/>
      <c r="F136" s="936"/>
      <c r="G136" s="647"/>
      <c r="H136" s="919"/>
      <c r="I136" s="920"/>
      <c r="J136" s="919"/>
      <c r="K136" s="921"/>
      <c r="L136" s="919"/>
      <c r="M136" s="920"/>
      <c r="N136" s="919"/>
      <c r="O136" s="920"/>
      <c r="P136" s="919"/>
      <c r="Q136" s="920"/>
      <c r="R136" s="919"/>
    </row>
    <row r="137" spans="1:18" s="954" customFormat="1" ht="25.5">
      <c r="A137" s="551" t="s">
        <v>44</v>
      </c>
      <c r="B137" s="586" t="s">
        <v>247</v>
      </c>
      <c r="C137" s="552" t="s">
        <v>61</v>
      </c>
      <c r="D137" s="771"/>
      <c r="E137" s="620">
        <v>70</v>
      </c>
      <c r="F137" s="962">
        <f>E137*D137</f>
        <v>0</v>
      </c>
      <c r="G137" s="647"/>
      <c r="H137" s="919"/>
      <c r="I137" s="920"/>
      <c r="J137" s="919"/>
      <c r="K137" s="921"/>
      <c r="L137" s="919"/>
      <c r="M137" s="920"/>
      <c r="N137" s="919"/>
      <c r="O137" s="920"/>
      <c r="P137" s="919"/>
      <c r="Q137" s="920"/>
      <c r="R137" s="919"/>
    </row>
    <row r="138" spans="1:18" s="954" customFormat="1">
      <c r="A138" s="551"/>
      <c r="B138" s="586"/>
      <c r="C138" s="552"/>
      <c r="D138" s="771"/>
      <c r="E138" s="620"/>
      <c r="F138" s="962"/>
      <c r="G138" s="647"/>
      <c r="H138" s="919"/>
      <c r="I138" s="920"/>
      <c r="J138" s="919"/>
      <c r="K138" s="921"/>
      <c r="L138" s="919"/>
      <c r="M138" s="920"/>
      <c r="N138" s="919"/>
      <c r="O138" s="920"/>
      <c r="P138" s="919"/>
      <c r="Q138" s="920"/>
      <c r="R138" s="919"/>
    </row>
    <row r="139" spans="1:18" s="954" customFormat="1">
      <c r="A139" s="551" t="s">
        <v>45</v>
      </c>
      <c r="B139" s="586" t="s">
        <v>245</v>
      </c>
      <c r="C139" s="552" t="s">
        <v>42</v>
      </c>
      <c r="D139" s="771"/>
      <c r="E139" s="620">
        <v>100</v>
      </c>
      <c r="F139" s="962">
        <f>E139*D139</f>
        <v>0</v>
      </c>
      <c r="G139" s="647"/>
      <c r="H139" s="919"/>
      <c r="I139" s="920"/>
      <c r="J139" s="919"/>
      <c r="K139" s="921"/>
      <c r="L139" s="919"/>
      <c r="M139" s="920"/>
      <c r="N139" s="919"/>
      <c r="O139" s="920"/>
      <c r="P139" s="919"/>
      <c r="Q139" s="920"/>
      <c r="R139" s="919"/>
    </row>
    <row r="140" spans="1:18" s="954" customFormat="1">
      <c r="A140" s="551"/>
      <c r="B140" s="586"/>
      <c r="C140" s="552"/>
      <c r="D140" s="771"/>
      <c r="E140" s="620"/>
      <c r="F140" s="962"/>
      <c r="G140" s="647"/>
      <c r="H140" s="919"/>
      <c r="I140" s="920"/>
      <c r="J140" s="919"/>
      <c r="K140" s="921"/>
      <c r="L140" s="919"/>
      <c r="M140" s="920"/>
      <c r="N140" s="919"/>
      <c r="O140" s="920"/>
      <c r="P140" s="919"/>
      <c r="Q140" s="920"/>
      <c r="R140" s="919"/>
    </row>
    <row r="141" spans="1:18" s="954" customFormat="1">
      <c r="A141" s="551" t="s">
        <v>46</v>
      </c>
      <c r="B141" s="586" t="s">
        <v>246</v>
      </c>
      <c r="C141" s="552" t="s">
        <v>42</v>
      </c>
      <c r="D141" s="771"/>
      <c r="E141" s="620">
        <v>100</v>
      </c>
      <c r="F141" s="962">
        <f>E141*D141</f>
        <v>0</v>
      </c>
      <c r="G141" s="647"/>
      <c r="H141" s="919"/>
      <c r="I141" s="920"/>
      <c r="J141" s="919"/>
      <c r="K141" s="921"/>
      <c r="L141" s="919"/>
      <c r="M141" s="920"/>
      <c r="N141" s="919"/>
      <c r="O141" s="920"/>
      <c r="P141" s="919"/>
      <c r="Q141" s="920"/>
      <c r="R141" s="919"/>
    </row>
    <row r="142" spans="1:18" s="954" customFormat="1">
      <c r="A142" s="551"/>
      <c r="B142" s="586"/>
      <c r="C142" s="552"/>
      <c r="D142" s="560"/>
      <c r="E142" s="620"/>
      <c r="F142" s="962"/>
      <c r="G142" s="647"/>
      <c r="H142" s="919"/>
      <c r="I142" s="920"/>
      <c r="J142" s="919"/>
      <c r="K142" s="921"/>
      <c r="L142" s="919"/>
      <c r="M142" s="920"/>
      <c r="N142" s="919"/>
      <c r="O142" s="920"/>
      <c r="P142" s="919"/>
      <c r="Q142" s="920"/>
      <c r="R142" s="919"/>
    </row>
    <row r="143" spans="1:18" s="954" customFormat="1">
      <c r="A143" s="551" t="s">
        <v>47</v>
      </c>
      <c r="B143" s="586" t="s">
        <v>2132</v>
      </c>
      <c r="C143" s="552"/>
      <c r="D143" s="560"/>
      <c r="E143" s="620"/>
      <c r="F143" s="962"/>
      <c r="G143" s="647"/>
      <c r="H143" s="919"/>
      <c r="I143" s="920"/>
      <c r="J143" s="919"/>
      <c r="K143" s="921"/>
      <c r="L143" s="919"/>
      <c r="M143" s="920"/>
      <c r="N143" s="919"/>
      <c r="O143" s="920"/>
      <c r="P143" s="919"/>
      <c r="Q143" s="920"/>
      <c r="R143" s="919"/>
    </row>
    <row r="144" spans="1:18" s="954" customFormat="1" ht="51">
      <c r="A144" s="551"/>
      <c r="B144" s="586" t="s">
        <v>2133</v>
      </c>
      <c r="C144" s="552" t="s">
        <v>42</v>
      </c>
      <c r="D144" s="771"/>
      <c r="G144" s="647"/>
      <c r="H144" s="919"/>
      <c r="I144" s="920"/>
      <c r="J144" s="919"/>
      <c r="K144" s="921"/>
      <c r="L144" s="919"/>
      <c r="M144" s="620">
        <v>420</v>
      </c>
      <c r="N144" s="962">
        <f>D144*M144</f>
        <v>0</v>
      </c>
      <c r="O144" s="620">
        <v>420</v>
      </c>
      <c r="P144" s="962">
        <f>O144*D144</f>
        <v>0</v>
      </c>
      <c r="Q144" s="620"/>
      <c r="R144" s="962"/>
    </row>
    <row r="145" spans="1:18" s="954" customFormat="1" ht="25.5">
      <c r="A145" s="551"/>
      <c r="B145" s="577" t="s">
        <v>2134</v>
      </c>
      <c r="C145" s="610" t="s">
        <v>49</v>
      </c>
      <c r="D145" s="771"/>
      <c r="E145" s="620"/>
      <c r="F145" s="50"/>
      <c r="I145" s="647"/>
      <c r="J145" s="919"/>
      <c r="K145" s="921"/>
      <c r="L145" s="919"/>
      <c r="M145" s="647">
        <v>12</v>
      </c>
      <c r="N145" s="919">
        <f>D145*M145</f>
        <v>0</v>
      </c>
      <c r="O145" s="620">
        <v>12</v>
      </c>
      <c r="P145" s="962">
        <f>O145*D145</f>
        <v>0</v>
      </c>
      <c r="Q145" s="620"/>
      <c r="R145" s="962"/>
    </row>
    <row r="146" spans="1:18" s="954" customFormat="1" ht="25.5">
      <c r="A146" s="551"/>
      <c r="B146" s="577" t="s">
        <v>2135</v>
      </c>
      <c r="C146" s="610" t="s">
        <v>49</v>
      </c>
      <c r="D146" s="771"/>
      <c r="E146" s="620"/>
      <c r="F146" s="50"/>
      <c r="I146" s="647">
        <v>14.2</v>
      </c>
      <c r="J146" s="919">
        <f>D146*I146</f>
        <v>0</v>
      </c>
      <c r="K146" s="921"/>
      <c r="L146" s="919"/>
      <c r="M146" s="647"/>
      <c r="N146" s="919"/>
      <c r="O146" s="620"/>
      <c r="P146" s="962"/>
      <c r="Q146" s="620"/>
      <c r="R146" s="962"/>
    </row>
    <row r="147" spans="1:18" s="954" customFormat="1">
      <c r="A147" s="551"/>
      <c r="B147" s="577"/>
      <c r="C147" s="610"/>
      <c r="D147" s="771"/>
      <c r="E147" s="620"/>
      <c r="F147" s="50"/>
      <c r="I147" s="647"/>
      <c r="J147" s="919"/>
      <c r="K147" s="921"/>
      <c r="L147" s="919"/>
      <c r="M147" s="647"/>
      <c r="N147" s="919"/>
      <c r="O147" s="620"/>
      <c r="P147" s="962"/>
      <c r="Q147" s="620"/>
      <c r="R147" s="962"/>
    </row>
    <row r="148" spans="1:18" s="954" customFormat="1" ht="96.75" customHeight="1">
      <c r="A148" s="531" t="s">
        <v>48</v>
      </c>
      <c r="B148" s="966" t="s">
        <v>2213</v>
      </c>
      <c r="C148" s="967" t="s">
        <v>62</v>
      </c>
      <c r="D148" s="820"/>
      <c r="E148" s="620"/>
      <c r="F148" s="968"/>
      <c r="I148" s="969"/>
      <c r="J148" s="919"/>
      <c r="K148" s="970"/>
      <c r="L148" s="919"/>
      <c r="M148" s="969"/>
      <c r="N148" s="919"/>
      <c r="O148" s="620"/>
      <c r="P148" s="971"/>
      <c r="Q148" s="620">
        <v>2</v>
      </c>
      <c r="R148" s="971">
        <f>D148*Q148</f>
        <v>0</v>
      </c>
    </row>
    <row r="149" spans="1:18" s="180" customFormat="1">
      <c r="A149" s="551"/>
      <c r="B149" s="573"/>
      <c r="C149" s="552"/>
      <c r="D149" s="560"/>
      <c r="E149" s="620"/>
      <c r="F149" s="962"/>
      <c r="G149" s="647"/>
      <c r="H149" s="919"/>
      <c r="I149" s="920"/>
      <c r="J149" s="919"/>
      <c r="K149" s="921"/>
      <c r="L149" s="919"/>
      <c r="M149" s="920"/>
      <c r="N149" s="919"/>
      <c r="O149" s="920"/>
      <c r="P149" s="919"/>
      <c r="Q149" s="920"/>
      <c r="R149" s="919"/>
    </row>
    <row r="150" spans="1:18" s="954" customFormat="1" ht="13.5" thickBot="1">
      <c r="A150" s="564"/>
      <c r="B150" s="565" t="s">
        <v>105</v>
      </c>
      <c r="C150" s="562"/>
      <c r="D150" s="561"/>
      <c r="E150" s="624"/>
      <c r="F150" s="903">
        <f>SUM(F106:F149)</f>
        <v>0</v>
      </c>
      <c r="G150" s="965"/>
      <c r="H150" s="903">
        <f>SUM(H108:H149)</f>
        <v>0</v>
      </c>
      <c r="I150" s="903"/>
      <c r="J150" s="903">
        <f>SUM(J108:J149)</f>
        <v>0</v>
      </c>
      <c r="K150" s="903"/>
      <c r="L150" s="903">
        <f>SUM(L108:L149)</f>
        <v>0</v>
      </c>
      <c r="M150" s="903"/>
      <c r="N150" s="903">
        <f>SUM(N108:N149)</f>
        <v>0</v>
      </c>
      <c r="O150" s="903"/>
      <c r="P150" s="903">
        <f>SUM(P108:P149)</f>
        <v>0</v>
      </c>
      <c r="Q150" s="903"/>
      <c r="R150" s="903">
        <f>SUM(R108:R149)</f>
        <v>0</v>
      </c>
    </row>
    <row r="151" spans="1:18" s="954" customFormat="1" ht="13.5" thickTop="1">
      <c r="A151" s="551"/>
      <c r="B151" s="586"/>
      <c r="C151" s="533"/>
      <c r="D151" s="523"/>
      <c r="E151" s="761"/>
      <c r="F151" s="936"/>
      <c r="G151" s="647"/>
      <c r="H151" s="919"/>
      <c r="I151" s="920"/>
      <c r="J151" s="919"/>
      <c r="K151" s="921"/>
      <c r="L151" s="919"/>
      <c r="M151" s="920"/>
      <c r="N151" s="919"/>
      <c r="O151" s="920"/>
      <c r="P151" s="919"/>
      <c r="Q151" s="920"/>
      <c r="R151" s="919"/>
    </row>
    <row r="152" spans="1:18">
      <c r="A152" s="545" t="s">
        <v>20</v>
      </c>
      <c r="B152" s="598" t="s">
        <v>106</v>
      </c>
      <c r="C152" s="518"/>
      <c r="D152" s="522"/>
      <c r="E152" s="646"/>
      <c r="F152" s="956"/>
      <c r="G152" s="957"/>
      <c r="H152" s="956"/>
      <c r="I152" s="956"/>
      <c r="J152" s="956"/>
      <c r="K152" s="956"/>
      <c r="L152" s="956"/>
      <c r="M152" s="956"/>
      <c r="N152" s="956"/>
      <c r="O152" s="956"/>
      <c r="P152" s="956"/>
      <c r="Q152" s="956"/>
      <c r="R152" s="956"/>
    </row>
    <row r="153" spans="1:18">
      <c r="A153" s="604"/>
      <c r="B153" s="588"/>
      <c r="C153" s="610"/>
      <c r="D153" s="560"/>
      <c r="E153" s="645"/>
      <c r="F153" s="50"/>
    </row>
    <row r="154" spans="1:18">
      <c r="A154" s="604"/>
      <c r="B154" s="588"/>
      <c r="C154" s="610"/>
      <c r="D154" s="560"/>
      <c r="E154" s="645"/>
      <c r="F154" s="50"/>
    </row>
    <row r="155" spans="1:18" ht="25.5">
      <c r="A155" s="604" t="s">
        <v>11</v>
      </c>
      <c r="B155" s="588" t="s">
        <v>826</v>
      </c>
      <c r="C155" s="610"/>
      <c r="D155" s="560"/>
      <c r="E155" s="645"/>
      <c r="F155" s="50"/>
    </row>
    <row r="156" spans="1:18" ht="127.5">
      <c r="A156" s="604"/>
      <c r="B156" s="588" t="s">
        <v>1999</v>
      </c>
      <c r="C156" s="610" t="s">
        <v>49</v>
      </c>
      <c r="D156" s="771"/>
      <c r="E156" s="645">
        <v>734.24</v>
      </c>
      <c r="F156" s="50">
        <f>E156*D156</f>
        <v>0</v>
      </c>
    </row>
    <row r="157" spans="1:18">
      <c r="A157" s="604"/>
      <c r="B157" s="588"/>
      <c r="C157" s="610"/>
      <c r="D157" s="560"/>
      <c r="E157" s="645"/>
      <c r="F157" s="50"/>
    </row>
    <row r="158" spans="1:18" ht="25.5">
      <c r="A158" s="604" t="s">
        <v>33</v>
      </c>
      <c r="B158" s="588" t="s">
        <v>651</v>
      </c>
      <c r="C158" s="610"/>
      <c r="D158" s="560"/>
      <c r="E158" s="645"/>
      <c r="F158" s="50"/>
    </row>
    <row r="159" spans="1:18" ht="89.25">
      <c r="A159" s="604"/>
      <c r="B159" s="588" t="s">
        <v>1990</v>
      </c>
      <c r="C159" s="610"/>
      <c r="D159" s="560"/>
      <c r="E159" s="645"/>
      <c r="F159" s="50"/>
    </row>
    <row r="160" spans="1:18" ht="102">
      <c r="A160" s="604"/>
      <c r="B160" s="588" t="s">
        <v>1991</v>
      </c>
      <c r="C160" s="610"/>
      <c r="D160" s="560"/>
      <c r="E160" s="645"/>
      <c r="F160" s="50"/>
    </row>
    <row r="161" spans="1:18">
      <c r="A161" s="604"/>
      <c r="B161" s="588" t="s">
        <v>762</v>
      </c>
      <c r="C161" s="610"/>
      <c r="D161" s="560"/>
      <c r="E161" s="645"/>
      <c r="F161" s="50"/>
    </row>
    <row r="162" spans="1:18" ht="15">
      <c r="A162" s="604"/>
      <c r="B162" s="567" t="s">
        <v>763</v>
      </c>
      <c r="C162" s="610" t="s">
        <v>49</v>
      </c>
      <c r="D162" s="771"/>
      <c r="E162" s="645">
        <f>712.85*1.03</f>
        <v>734.2355</v>
      </c>
      <c r="F162" s="50">
        <f>D162*E162</f>
        <v>0</v>
      </c>
    </row>
    <row r="163" spans="1:18">
      <c r="A163" s="604"/>
      <c r="B163" s="588"/>
      <c r="C163" s="610"/>
      <c r="D163" s="560"/>
      <c r="E163" s="645"/>
      <c r="F163" s="50"/>
    </row>
    <row r="164" spans="1:18" ht="38.25">
      <c r="A164" s="604" t="s">
        <v>14</v>
      </c>
      <c r="B164" s="588" t="s">
        <v>764</v>
      </c>
      <c r="C164" s="610"/>
      <c r="D164" s="560"/>
      <c r="E164" s="645"/>
      <c r="F164" s="50"/>
    </row>
    <row r="165" spans="1:18" ht="51">
      <c r="A165" s="604"/>
      <c r="B165" s="588" t="s">
        <v>1992</v>
      </c>
      <c r="C165" s="610"/>
      <c r="D165" s="560"/>
      <c r="E165" s="645"/>
      <c r="F165" s="50"/>
    </row>
    <row r="166" spans="1:18" s="972" customFormat="1" ht="38.25">
      <c r="A166" s="604"/>
      <c r="B166" s="588" t="s">
        <v>765</v>
      </c>
      <c r="C166" s="610" t="s">
        <v>49</v>
      </c>
      <c r="D166" s="771"/>
      <c r="E166" s="645"/>
      <c r="F166" s="50"/>
      <c r="G166" s="647">
        <v>55</v>
      </c>
      <c r="H166" s="919">
        <f>D166*G166</f>
        <v>0</v>
      </c>
      <c r="I166" s="920"/>
      <c r="J166" s="919"/>
      <c r="K166" s="921"/>
      <c r="L166" s="919"/>
      <c r="M166" s="920"/>
      <c r="N166" s="919"/>
      <c r="O166" s="920"/>
      <c r="P166" s="919"/>
      <c r="Q166" s="920"/>
      <c r="R166" s="919"/>
    </row>
    <row r="167" spans="1:18" s="180" customFormat="1">
      <c r="A167" s="613"/>
      <c r="B167" s="592"/>
      <c r="C167" s="552"/>
      <c r="D167" s="560"/>
      <c r="E167" s="620"/>
      <c r="F167" s="962"/>
      <c r="G167" s="765"/>
      <c r="H167" s="919"/>
      <c r="I167" s="973"/>
      <c r="J167" s="919"/>
      <c r="K167" s="974"/>
      <c r="L167" s="919"/>
      <c r="M167" s="973"/>
      <c r="N167" s="919"/>
      <c r="O167" s="973"/>
      <c r="P167" s="919"/>
      <c r="Q167" s="973"/>
      <c r="R167" s="919"/>
    </row>
    <row r="168" spans="1:18" s="954" customFormat="1" ht="13.5" thickBot="1">
      <c r="A168" s="564"/>
      <c r="B168" s="565" t="s">
        <v>134</v>
      </c>
      <c r="C168" s="562"/>
      <c r="D168" s="561"/>
      <c r="E168" s="624"/>
      <c r="F168" s="903">
        <f>SUM(F153:F167)</f>
        <v>0</v>
      </c>
      <c r="G168" s="965"/>
      <c r="H168" s="903">
        <f>SUM(H153:H167)</f>
        <v>0</v>
      </c>
      <c r="I168" s="903"/>
      <c r="J168" s="903">
        <f>SUM(J153:J167)</f>
        <v>0</v>
      </c>
      <c r="K168" s="903"/>
      <c r="L168" s="903">
        <f>SUM(L153:L167)</f>
        <v>0</v>
      </c>
      <c r="M168" s="903"/>
      <c r="N168" s="903">
        <f>SUM(N153:N167)</f>
        <v>0</v>
      </c>
      <c r="O168" s="903"/>
      <c r="P168" s="903">
        <f>SUM(P153:P167)</f>
        <v>0</v>
      </c>
      <c r="Q168" s="903"/>
      <c r="R168" s="903">
        <f>SUM(R153:R167)</f>
        <v>0</v>
      </c>
    </row>
    <row r="169" spans="1:18" ht="13.5" thickTop="1">
      <c r="A169" s="551"/>
      <c r="B169" s="589"/>
      <c r="C169" s="535"/>
      <c r="D169" s="525"/>
      <c r="E169" s="762"/>
      <c r="F169" s="975"/>
    </row>
    <row r="170" spans="1:18">
      <c r="A170" s="545" t="s">
        <v>35</v>
      </c>
      <c r="B170" s="598" t="s">
        <v>107</v>
      </c>
      <c r="C170" s="518"/>
      <c r="D170" s="522"/>
      <c r="E170" s="646"/>
      <c r="F170" s="956"/>
      <c r="G170" s="957"/>
      <c r="H170" s="956"/>
      <c r="I170" s="956"/>
      <c r="J170" s="956"/>
      <c r="K170" s="956"/>
      <c r="L170" s="956"/>
      <c r="M170" s="956"/>
      <c r="N170" s="956"/>
      <c r="O170" s="956"/>
      <c r="P170" s="956"/>
      <c r="Q170" s="956"/>
      <c r="R170" s="956"/>
    </row>
    <row r="171" spans="1:18">
      <c r="A171" s="551"/>
      <c r="B171" s="593"/>
      <c r="C171" s="534"/>
      <c r="D171" s="560"/>
      <c r="E171" s="643"/>
      <c r="F171" s="976"/>
    </row>
    <row r="172" spans="1:18">
      <c r="A172" s="551"/>
      <c r="B172" s="589" t="s">
        <v>9</v>
      </c>
      <c r="C172" s="534"/>
      <c r="D172" s="560"/>
      <c r="E172" s="643"/>
      <c r="F172" s="976"/>
    </row>
    <row r="173" spans="1:18" ht="25.5">
      <c r="A173" s="551"/>
      <c r="B173" s="593" t="s">
        <v>108</v>
      </c>
      <c r="C173" s="534"/>
      <c r="D173" s="560"/>
      <c r="E173" s="643"/>
      <c r="F173" s="976"/>
    </row>
    <row r="174" spans="1:18" ht="76.5">
      <c r="A174" s="551"/>
      <c r="B174" s="580" t="s">
        <v>109</v>
      </c>
      <c r="C174" s="534"/>
      <c r="D174" s="560"/>
      <c r="E174" s="643"/>
      <c r="F174" s="976"/>
    </row>
    <row r="175" spans="1:18" ht="25.5">
      <c r="A175" s="551"/>
      <c r="B175" s="580" t="s">
        <v>110</v>
      </c>
      <c r="C175" s="534"/>
      <c r="D175" s="560"/>
      <c r="E175" s="643"/>
      <c r="F175" s="976"/>
    </row>
    <row r="176" spans="1:18" ht="38.25">
      <c r="A176" s="551"/>
      <c r="B176" s="593" t="s">
        <v>111</v>
      </c>
      <c r="C176" s="534"/>
      <c r="D176" s="560"/>
      <c r="E176" s="643"/>
      <c r="F176" s="976"/>
    </row>
    <row r="177" spans="1:6" ht="63.75">
      <c r="A177" s="551"/>
      <c r="B177" s="593" t="s">
        <v>112</v>
      </c>
      <c r="C177" s="534"/>
      <c r="D177" s="560"/>
      <c r="E177" s="643"/>
      <c r="F177" s="976"/>
    </row>
    <row r="178" spans="1:6" ht="51">
      <c r="A178" s="551"/>
      <c r="B178" s="593" t="s">
        <v>113</v>
      </c>
      <c r="C178" s="534"/>
      <c r="D178" s="560"/>
      <c r="E178" s="643"/>
      <c r="F178" s="976"/>
    </row>
    <row r="179" spans="1:6">
      <c r="A179" s="551"/>
      <c r="B179" s="593" t="s">
        <v>277</v>
      </c>
      <c r="C179" s="534"/>
      <c r="D179" s="560"/>
      <c r="E179" s="643"/>
      <c r="F179" s="976"/>
    </row>
    <row r="180" spans="1:6" ht="63.75">
      <c r="A180" s="551"/>
      <c r="B180" s="593" t="s">
        <v>278</v>
      </c>
      <c r="C180" s="534"/>
      <c r="D180" s="560"/>
      <c r="E180" s="643"/>
      <c r="F180" s="976"/>
    </row>
    <row r="181" spans="1:6" ht="38.25">
      <c r="A181" s="551"/>
      <c r="B181" s="593" t="s">
        <v>279</v>
      </c>
      <c r="C181" s="534"/>
      <c r="D181" s="560"/>
      <c r="E181" s="643"/>
      <c r="F181" s="976"/>
    </row>
    <row r="182" spans="1:6" ht="242.25">
      <c r="A182" s="551"/>
      <c r="B182" s="593" t="s">
        <v>280</v>
      </c>
      <c r="C182" s="534"/>
      <c r="D182" s="560"/>
      <c r="E182" s="643"/>
      <c r="F182" s="976"/>
    </row>
    <row r="183" spans="1:6" ht="153">
      <c r="A183" s="551"/>
      <c r="B183" s="593" t="s">
        <v>281</v>
      </c>
      <c r="C183" s="534"/>
      <c r="D183" s="560"/>
      <c r="E183" s="643"/>
      <c r="F183" s="976"/>
    </row>
    <row r="184" spans="1:6" ht="63.75">
      <c r="A184" s="551"/>
      <c r="B184" s="593" t="s">
        <v>282</v>
      </c>
      <c r="C184" s="534"/>
      <c r="D184" s="560"/>
      <c r="E184" s="643"/>
      <c r="F184" s="976"/>
    </row>
    <row r="185" spans="1:6" ht="51">
      <c r="A185" s="551"/>
      <c r="B185" s="593" t="s">
        <v>283</v>
      </c>
      <c r="C185" s="534"/>
      <c r="D185" s="560"/>
      <c r="E185" s="643"/>
      <c r="F185" s="976"/>
    </row>
    <row r="186" spans="1:6" ht="293.25">
      <c r="A186" s="551"/>
      <c r="B186" s="593" t="s">
        <v>284</v>
      </c>
      <c r="C186" s="534"/>
      <c r="D186" s="560"/>
      <c r="E186" s="643"/>
      <c r="F186" s="976"/>
    </row>
    <row r="187" spans="1:6" ht="331.5">
      <c r="A187" s="551"/>
      <c r="B187" s="593" t="s">
        <v>285</v>
      </c>
      <c r="C187" s="534"/>
      <c r="D187" s="560"/>
      <c r="E187" s="643"/>
      <c r="F187" s="976"/>
    </row>
    <row r="188" spans="1:6" ht="216.75">
      <c r="A188" s="551"/>
      <c r="B188" s="593" t="s">
        <v>286</v>
      </c>
      <c r="C188" s="534"/>
      <c r="D188" s="560"/>
      <c r="E188" s="643"/>
      <c r="F188" s="976"/>
    </row>
    <row r="189" spans="1:6" ht="114.75">
      <c r="A189" s="551"/>
      <c r="B189" s="593" t="s">
        <v>287</v>
      </c>
      <c r="C189" s="534"/>
      <c r="D189" s="560"/>
      <c r="E189" s="643"/>
      <c r="F189" s="976"/>
    </row>
    <row r="190" spans="1:6" ht="63.75">
      <c r="A190" s="551"/>
      <c r="B190" s="593" t="s">
        <v>288</v>
      </c>
      <c r="C190" s="534"/>
      <c r="D190" s="560"/>
      <c r="E190" s="643"/>
      <c r="F190" s="976"/>
    </row>
    <row r="191" spans="1:6" ht="191.25">
      <c r="A191" s="551"/>
      <c r="B191" s="593" t="s">
        <v>289</v>
      </c>
      <c r="C191" s="534"/>
      <c r="D191" s="560"/>
      <c r="E191" s="643"/>
      <c r="F191" s="976"/>
    </row>
    <row r="192" spans="1:6">
      <c r="A192" s="551"/>
      <c r="B192" s="593"/>
      <c r="C192" s="534"/>
      <c r="D192" s="560"/>
      <c r="E192" s="643"/>
      <c r="F192" s="976"/>
    </row>
    <row r="193" spans="1:23">
      <c r="A193" s="551"/>
      <c r="B193" s="589" t="s">
        <v>414</v>
      </c>
      <c r="C193" s="534"/>
      <c r="D193" s="560"/>
      <c r="E193" s="643"/>
      <c r="F193" s="976"/>
    </row>
    <row r="194" spans="1:23" s="180" customFormat="1">
      <c r="A194" s="551"/>
      <c r="B194" s="589"/>
      <c r="C194" s="534"/>
      <c r="D194" s="560"/>
      <c r="E194" s="643"/>
      <c r="F194" s="976"/>
      <c r="G194" s="647"/>
      <c r="H194" s="919"/>
      <c r="I194" s="920"/>
      <c r="J194" s="919"/>
      <c r="K194" s="921"/>
      <c r="L194" s="919"/>
      <c r="M194" s="920"/>
      <c r="N194" s="919"/>
      <c r="O194" s="920"/>
      <c r="P194" s="919"/>
      <c r="Q194" s="920"/>
      <c r="R194" s="919"/>
    </row>
    <row r="195" spans="1:23" s="180" customFormat="1" ht="216.75">
      <c r="A195" s="613"/>
      <c r="B195" s="581" t="s">
        <v>654</v>
      </c>
      <c r="C195" s="607"/>
      <c r="D195" s="560"/>
      <c r="E195" s="645"/>
      <c r="F195" s="208"/>
      <c r="G195" s="765"/>
      <c r="H195" s="919"/>
      <c r="I195" s="973"/>
      <c r="J195" s="919"/>
      <c r="K195" s="974"/>
      <c r="L195" s="919"/>
      <c r="M195" s="973"/>
      <c r="N195" s="919"/>
      <c r="O195" s="973"/>
      <c r="P195" s="919"/>
      <c r="Q195" s="973"/>
      <c r="R195" s="919"/>
    </row>
    <row r="196" spans="1:23" s="180" customFormat="1">
      <c r="A196" s="548" t="s">
        <v>2</v>
      </c>
      <c r="B196" s="572" t="s">
        <v>665</v>
      </c>
      <c r="C196" s="607"/>
      <c r="D196" s="560"/>
      <c r="E196" s="645"/>
      <c r="F196" s="208"/>
      <c r="G196" s="765"/>
      <c r="H196" s="919"/>
      <c r="I196" s="973"/>
      <c r="J196" s="919"/>
      <c r="K196" s="974"/>
      <c r="L196" s="919"/>
      <c r="M196" s="973"/>
      <c r="N196" s="919"/>
      <c r="O196" s="973"/>
      <c r="P196" s="919"/>
      <c r="Q196" s="973"/>
      <c r="R196" s="919"/>
    </row>
    <row r="197" spans="1:23" s="180" customFormat="1" ht="318.75">
      <c r="A197" s="613"/>
      <c r="B197" s="581" t="s">
        <v>776</v>
      </c>
      <c r="C197" s="607"/>
      <c r="D197" s="560"/>
      <c r="E197" s="645"/>
      <c r="F197" s="208"/>
      <c r="G197" s="765"/>
      <c r="H197" s="919"/>
      <c r="I197" s="973"/>
      <c r="J197" s="919"/>
      <c r="K197" s="974"/>
      <c r="L197" s="919"/>
      <c r="M197" s="973"/>
      <c r="N197" s="919"/>
      <c r="O197" s="973"/>
      <c r="P197" s="919"/>
      <c r="Q197" s="973"/>
      <c r="R197" s="919"/>
    </row>
    <row r="198" spans="1:23" s="978" customFormat="1" ht="165.75">
      <c r="A198" s="613"/>
      <c r="B198" s="581" t="s">
        <v>656</v>
      </c>
      <c r="C198" s="607"/>
      <c r="D198" s="560"/>
      <c r="E198" s="645"/>
      <c r="F198" s="208"/>
      <c r="G198" s="765"/>
      <c r="H198" s="919"/>
      <c r="I198" s="973"/>
      <c r="J198" s="919"/>
      <c r="K198" s="974"/>
      <c r="L198" s="919"/>
      <c r="M198" s="973"/>
      <c r="N198" s="919"/>
      <c r="O198" s="973"/>
      <c r="P198" s="919"/>
      <c r="Q198" s="973"/>
      <c r="R198" s="919"/>
      <c r="S198" s="977"/>
      <c r="T198" s="977"/>
      <c r="U198" s="977"/>
      <c r="V198" s="977"/>
      <c r="W198" s="977"/>
    </row>
    <row r="199" spans="1:23" s="978" customFormat="1">
      <c r="A199" s="613" t="s">
        <v>11</v>
      </c>
      <c r="B199" s="585" t="s">
        <v>655</v>
      </c>
      <c r="C199" s="609"/>
      <c r="D199" s="560"/>
      <c r="E199" s="763"/>
      <c r="F199" s="208"/>
      <c r="G199" s="765"/>
      <c r="H199" s="919"/>
      <c r="I199" s="973"/>
      <c r="J199" s="919"/>
      <c r="K199" s="974"/>
      <c r="L199" s="919"/>
      <c r="M199" s="973"/>
      <c r="N199" s="919"/>
      <c r="O199" s="973"/>
      <c r="P199" s="919"/>
      <c r="Q199" s="973"/>
      <c r="R199" s="919"/>
      <c r="S199" s="977"/>
      <c r="T199" s="977"/>
      <c r="U199" s="977"/>
      <c r="V199" s="977"/>
      <c r="W199" s="977"/>
    </row>
    <row r="200" spans="1:23" s="978" customFormat="1">
      <c r="A200" s="613"/>
      <c r="B200" s="588" t="s">
        <v>2000</v>
      </c>
      <c r="C200" s="609"/>
      <c r="D200" s="560"/>
      <c r="E200" s="763"/>
      <c r="F200" s="208"/>
      <c r="G200" s="765"/>
      <c r="H200" s="919"/>
      <c r="I200" s="973"/>
      <c r="J200" s="919"/>
      <c r="K200" s="974"/>
      <c r="L200" s="919"/>
      <c r="M200" s="973"/>
      <c r="N200" s="919"/>
      <c r="O200" s="973"/>
      <c r="P200" s="919"/>
      <c r="Q200" s="973"/>
      <c r="R200" s="919"/>
      <c r="S200" s="977"/>
      <c r="T200" s="977"/>
      <c r="U200" s="977"/>
      <c r="V200" s="977"/>
      <c r="W200" s="977"/>
    </row>
    <row r="201" spans="1:23" s="978" customFormat="1" ht="25.5">
      <c r="A201" s="613"/>
      <c r="B201" s="588" t="s">
        <v>114</v>
      </c>
      <c r="C201" s="609"/>
      <c r="D201" s="560"/>
      <c r="E201" s="763"/>
      <c r="F201" s="208"/>
      <c r="G201" s="765"/>
      <c r="H201" s="919"/>
      <c r="I201" s="973"/>
      <c r="J201" s="919"/>
      <c r="K201" s="974"/>
      <c r="L201" s="919"/>
      <c r="M201" s="973"/>
      <c r="N201" s="919"/>
      <c r="O201" s="973"/>
      <c r="P201" s="919"/>
      <c r="Q201" s="973"/>
      <c r="R201" s="919"/>
      <c r="S201" s="977"/>
      <c r="T201" s="977"/>
      <c r="U201" s="977"/>
      <c r="V201" s="977"/>
      <c r="W201" s="977"/>
    </row>
    <row r="202" spans="1:23" ht="25.5">
      <c r="A202" s="613"/>
      <c r="B202" s="588" t="s">
        <v>662</v>
      </c>
      <c r="C202" s="614" t="s">
        <v>49</v>
      </c>
      <c r="D202" s="771"/>
      <c r="E202" s="620">
        <v>87.6</v>
      </c>
      <c r="F202" s="962">
        <f>E202*D202</f>
        <v>0</v>
      </c>
      <c r="G202" s="765"/>
      <c r="I202" s="973"/>
      <c r="K202" s="974"/>
      <c r="M202" s="973"/>
      <c r="O202" s="973"/>
      <c r="Q202" s="973"/>
    </row>
    <row r="203" spans="1:23" s="978" customFormat="1">
      <c r="A203" s="551"/>
      <c r="B203" s="589"/>
      <c r="C203" s="534"/>
      <c r="D203" s="560"/>
      <c r="E203" s="643"/>
      <c r="F203" s="976"/>
      <c r="G203" s="647"/>
      <c r="H203" s="919"/>
      <c r="I203" s="920"/>
      <c r="J203" s="919"/>
      <c r="K203" s="921"/>
      <c r="L203" s="919"/>
      <c r="M203" s="920"/>
      <c r="N203" s="919"/>
      <c r="O203" s="920"/>
      <c r="P203" s="919"/>
      <c r="Q203" s="920"/>
      <c r="R203" s="919"/>
      <c r="S203" s="977"/>
      <c r="T203" s="977"/>
      <c r="U203" s="977"/>
      <c r="V203" s="977"/>
      <c r="W203" s="977"/>
    </row>
    <row r="204" spans="1:23" s="978" customFormat="1">
      <c r="A204" s="613" t="s">
        <v>11</v>
      </c>
      <c r="B204" s="585" t="s">
        <v>657</v>
      </c>
      <c r="C204" s="609"/>
      <c r="D204" s="560"/>
      <c r="E204" s="763"/>
      <c r="F204" s="208"/>
      <c r="G204" s="765"/>
      <c r="H204" s="919"/>
      <c r="I204" s="973"/>
      <c r="J204" s="919"/>
      <c r="K204" s="974"/>
      <c r="L204" s="919"/>
      <c r="M204" s="973"/>
      <c r="N204" s="919"/>
      <c r="O204" s="973"/>
      <c r="P204" s="919"/>
      <c r="Q204" s="973"/>
      <c r="R204" s="919"/>
      <c r="S204" s="977"/>
      <c r="T204" s="977"/>
      <c r="U204" s="977"/>
      <c r="V204" s="977"/>
      <c r="W204" s="977"/>
    </row>
    <row r="205" spans="1:23" s="978" customFormat="1">
      <c r="A205" s="613"/>
      <c r="B205" s="588" t="s">
        <v>2000</v>
      </c>
      <c r="C205" s="609"/>
      <c r="D205" s="560"/>
      <c r="E205" s="763"/>
      <c r="F205" s="208"/>
      <c r="G205" s="765"/>
      <c r="H205" s="919"/>
      <c r="I205" s="973"/>
      <c r="J205" s="919"/>
      <c r="K205" s="974"/>
      <c r="L205" s="919"/>
      <c r="M205" s="973"/>
      <c r="N205" s="919"/>
      <c r="O205" s="973"/>
      <c r="P205" s="919"/>
      <c r="Q205" s="973"/>
      <c r="R205" s="919"/>
      <c r="S205" s="977"/>
      <c r="T205" s="977"/>
      <c r="U205" s="977"/>
      <c r="V205" s="977"/>
      <c r="W205" s="977"/>
    </row>
    <row r="206" spans="1:23" s="978" customFormat="1" ht="25.5">
      <c r="A206" s="613"/>
      <c r="B206" s="588" t="s">
        <v>114</v>
      </c>
      <c r="C206" s="609"/>
      <c r="D206" s="560"/>
      <c r="E206" s="763"/>
      <c r="F206" s="208"/>
      <c r="G206" s="765"/>
      <c r="H206" s="919"/>
      <c r="I206" s="973"/>
      <c r="J206" s="919"/>
      <c r="K206" s="974"/>
      <c r="L206" s="919"/>
      <c r="M206" s="973"/>
      <c r="N206" s="919"/>
      <c r="O206" s="973"/>
      <c r="P206" s="919"/>
      <c r="Q206" s="973"/>
      <c r="R206" s="919"/>
      <c r="S206" s="977"/>
      <c r="T206" s="977"/>
      <c r="U206" s="977"/>
      <c r="V206" s="977"/>
      <c r="W206" s="977"/>
    </row>
    <row r="207" spans="1:23" ht="25.5">
      <c r="A207" s="613"/>
      <c r="B207" s="588" t="s">
        <v>661</v>
      </c>
      <c r="C207" s="614" t="s">
        <v>49</v>
      </c>
      <c r="D207" s="771"/>
      <c r="E207" s="620">
        <v>8</v>
      </c>
      <c r="F207" s="962">
        <f>E207*D207</f>
        <v>0</v>
      </c>
      <c r="G207" s="765"/>
      <c r="I207" s="973"/>
      <c r="K207" s="974"/>
      <c r="M207" s="973"/>
      <c r="O207" s="973"/>
      <c r="Q207" s="973"/>
    </row>
    <row r="208" spans="1:23" s="978" customFormat="1">
      <c r="A208" s="551"/>
      <c r="B208" s="589"/>
      <c r="C208" s="534"/>
      <c r="D208" s="560"/>
      <c r="E208" s="643"/>
      <c r="F208" s="976"/>
      <c r="G208" s="647"/>
      <c r="H208" s="919"/>
      <c r="I208" s="920"/>
      <c r="J208" s="919"/>
      <c r="K208" s="921"/>
      <c r="L208" s="919"/>
      <c r="M208" s="920"/>
      <c r="N208" s="919"/>
      <c r="O208" s="920"/>
      <c r="P208" s="919"/>
      <c r="Q208" s="920"/>
      <c r="R208" s="919"/>
      <c r="S208" s="977"/>
      <c r="T208" s="977"/>
      <c r="U208" s="977"/>
      <c r="V208" s="977"/>
      <c r="W208" s="977"/>
    </row>
    <row r="209" spans="1:23" s="978" customFormat="1" ht="25.5">
      <c r="A209" s="613" t="s">
        <v>33</v>
      </c>
      <c r="B209" s="585" t="s">
        <v>659</v>
      </c>
      <c r="C209" s="609"/>
      <c r="D209" s="560"/>
      <c r="E209" s="763"/>
      <c r="F209" s="208"/>
      <c r="G209" s="765"/>
      <c r="H209" s="919"/>
      <c r="I209" s="973"/>
      <c r="J209" s="919"/>
      <c r="K209" s="974"/>
      <c r="L209" s="919"/>
      <c r="M209" s="973"/>
      <c r="N209" s="919"/>
      <c r="O209" s="973"/>
      <c r="P209" s="919"/>
      <c r="Q209" s="973"/>
      <c r="R209" s="919"/>
      <c r="S209" s="977"/>
      <c r="T209" s="977"/>
      <c r="U209" s="977"/>
      <c r="V209" s="977"/>
      <c r="W209" s="977"/>
    </row>
    <row r="210" spans="1:23" s="978" customFormat="1">
      <c r="A210" s="613"/>
      <c r="B210" s="588" t="s">
        <v>2000</v>
      </c>
      <c r="C210" s="609"/>
      <c r="D210" s="560"/>
      <c r="E210" s="763"/>
      <c r="F210" s="208"/>
      <c r="G210" s="765"/>
      <c r="H210" s="919"/>
      <c r="I210" s="973"/>
      <c r="J210" s="919"/>
      <c r="K210" s="974"/>
      <c r="L210" s="919"/>
      <c r="M210" s="973"/>
      <c r="N210" s="919"/>
      <c r="O210" s="973"/>
      <c r="P210" s="919"/>
      <c r="Q210" s="973"/>
      <c r="R210" s="919"/>
      <c r="S210" s="977"/>
      <c r="T210" s="977"/>
      <c r="U210" s="977"/>
      <c r="V210" s="977"/>
      <c r="W210" s="977"/>
    </row>
    <row r="211" spans="1:23" s="978" customFormat="1" ht="25.5">
      <c r="A211" s="613"/>
      <c r="B211" s="588" t="s">
        <v>114</v>
      </c>
      <c r="C211" s="609"/>
      <c r="D211" s="560"/>
      <c r="E211" s="763"/>
      <c r="F211" s="208"/>
      <c r="G211" s="765"/>
      <c r="H211" s="919"/>
      <c r="I211" s="973"/>
      <c r="J211" s="919"/>
      <c r="K211" s="974"/>
      <c r="L211" s="919"/>
      <c r="M211" s="973"/>
      <c r="N211" s="919"/>
      <c r="O211" s="973"/>
      <c r="P211" s="919"/>
      <c r="Q211" s="973"/>
      <c r="R211" s="919"/>
      <c r="S211" s="977"/>
      <c r="T211" s="977"/>
      <c r="U211" s="977"/>
      <c r="V211" s="977"/>
      <c r="W211" s="977"/>
    </row>
    <row r="212" spans="1:23" ht="25.5">
      <c r="A212" s="613"/>
      <c r="B212" s="588" t="s">
        <v>663</v>
      </c>
      <c r="C212" s="614" t="s">
        <v>49</v>
      </c>
      <c r="D212" s="771"/>
      <c r="E212" s="620">
        <v>6.5</v>
      </c>
      <c r="F212" s="962">
        <f>E212*D212</f>
        <v>0</v>
      </c>
      <c r="G212" s="765"/>
      <c r="I212" s="973"/>
      <c r="K212" s="974"/>
      <c r="M212" s="973"/>
      <c r="O212" s="973"/>
      <c r="Q212" s="973"/>
    </row>
    <row r="213" spans="1:23" s="978" customFormat="1">
      <c r="A213" s="551"/>
      <c r="B213" s="589"/>
      <c r="C213" s="534"/>
      <c r="D213" s="560"/>
      <c r="E213" s="643"/>
      <c r="F213" s="976"/>
      <c r="G213" s="647"/>
      <c r="H213" s="919"/>
      <c r="I213" s="920"/>
      <c r="J213" s="919"/>
      <c r="K213" s="921"/>
      <c r="L213" s="919"/>
      <c r="M213" s="920"/>
      <c r="N213" s="919"/>
      <c r="O213" s="920"/>
      <c r="P213" s="919"/>
      <c r="Q213" s="920"/>
      <c r="R213" s="919"/>
      <c r="S213" s="977"/>
      <c r="T213" s="977"/>
      <c r="U213" s="977"/>
      <c r="V213" s="977"/>
      <c r="W213" s="977"/>
    </row>
    <row r="214" spans="1:23" s="978" customFormat="1">
      <c r="A214" s="613" t="s">
        <v>14</v>
      </c>
      <c r="B214" s="585" t="s">
        <v>658</v>
      </c>
      <c r="C214" s="609"/>
      <c r="D214" s="560"/>
      <c r="E214" s="763"/>
      <c r="F214" s="208"/>
      <c r="G214" s="765"/>
      <c r="H214" s="919"/>
      <c r="I214" s="973"/>
      <c r="J214" s="919"/>
      <c r="K214" s="974"/>
      <c r="L214" s="919"/>
      <c r="M214" s="973"/>
      <c r="N214" s="919"/>
      <c r="O214" s="973"/>
      <c r="P214" s="919"/>
      <c r="Q214" s="973"/>
      <c r="R214" s="919"/>
      <c r="S214" s="977"/>
      <c r="T214" s="977"/>
      <c r="U214" s="977"/>
      <c r="V214" s="977"/>
      <c r="W214" s="977"/>
    </row>
    <row r="215" spans="1:23" s="978" customFormat="1">
      <c r="A215" s="613"/>
      <c r="B215" s="588" t="s">
        <v>2000</v>
      </c>
      <c r="C215" s="609"/>
      <c r="D215" s="560"/>
      <c r="E215" s="763"/>
      <c r="F215" s="208"/>
      <c r="G215" s="765"/>
      <c r="H215" s="919"/>
      <c r="I215" s="973"/>
      <c r="J215" s="919"/>
      <c r="K215" s="974"/>
      <c r="L215" s="919"/>
      <c r="M215" s="973"/>
      <c r="N215" s="919"/>
      <c r="O215" s="973"/>
      <c r="P215" s="919"/>
      <c r="Q215" s="973"/>
      <c r="R215" s="919"/>
      <c r="S215" s="977"/>
      <c r="T215" s="977"/>
      <c r="U215" s="977"/>
      <c r="V215" s="977"/>
      <c r="W215" s="977"/>
    </row>
    <row r="216" spans="1:23" s="978" customFormat="1" ht="25.5">
      <c r="A216" s="613"/>
      <c r="B216" s="588" t="s">
        <v>114</v>
      </c>
      <c r="C216" s="609"/>
      <c r="D216" s="560"/>
      <c r="E216" s="763"/>
      <c r="F216" s="208"/>
      <c r="G216" s="765"/>
      <c r="H216" s="919"/>
      <c r="I216" s="973"/>
      <c r="J216" s="919"/>
      <c r="K216" s="974"/>
      <c r="L216" s="919"/>
      <c r="M216" s="973"/>
      <c r="N216" s="919"/>
      <c r="O216" s="973"/>
      <c r="P216" s="919"/>
      <c r="Q216" s="973"/>
      <c r="R216" s="919"/>
      <c r="S216" s="977"/>
      <c r="T216" s="977"/>
      <c r="U216" s="977"/>
      <c r="V216" s="977"/>
      <c r="W216" s="977"/>
    </row>
    <row r="217" spans="1:23" ht="25.5">
      <c r="A217" s="613"/>
      <c r="B217" s="588" t="s">
        <v>664</v>
      </c>
      <c r="C217" s="614" t="s">
        <v>49</v>
      </c>
      <c r="D217" s="771"/>
      <c r="E217" s="620">
        <f>2*2.05</f>
        <v>4.0999999999999996</v>
      </c>
      <c r="F217" s="962">
        <f>E217*D217</f>
        <v>0</v>
      </c>
      <c r="G217" s="765"/>
      <c r="I217" s="973"/>
      <c r="K217" s="974"/>
      <c r="M217" s="973"/>
      <c r="O217" s="973"/>
      <c r="Q217" s="973"/>
    </row>
    <row r="218" spans="1:23" s="978" customFormat="1">
      <c r="A218" s="551"/>
      <c r="B218" s="589"/>
      <c r="C218" s="534"/>
      <c r="D218" s="560"/>
      <c r="E218" s="643"/>
      <c r="F218" s="976"/>
      <c r="G218" s="647"/>
      <c r="H218" s="919"/>
      <c r="I218" s="920"/>
      <c r="J218" s="919"/>
      <c r="K218" s="921"/>
      <c r="L218" s="919"/>
      <c r="M218" s="920"/>
      <c r="N218" s="919"/>
      <c r="O218" s="920"/>
      <c r="P218" s="919"/>
      <c r="Q218" s="920"/>
      <c r="R218" s="919"/>
      <c r="S218" s="977"/>
      <c r="T218" s="977"/>
      <c r="U218" s="977"/>
      <c r="V218" s="977"/>
      <c r="W218" s="977"/>
    </row>
    <row r="219" spans="1:23" s="978" customFormat="1" ht="25.5">
      <c r="A219" s="613" t="s">
        <v>15</v>
      </c>
      <c r="B219" s="585" t="s">
        <v>660</v>
      </c>
      <c r="C219" s="609"/>
      <c r="D219" s="560"/>
      <c r="E219" s="763"/>
      <c r="F219" s="208"/>
      <c r="G219" s="765"/>
      <c r="H219" s="919"/>
      <c r="I219" s="973"/>
      <c r="J219" s="919"/>
      <c r="K219" s="974"/>
      <c r="L219" s="919"/>
      <c r="M219" s="973"/>
      <c r="N219" s="919"/>
      <c r="O219" s="973"/>
      <c r="P219" s="919"/>
      <c r="Q219" s="973"/>
      <c r="R219" s="919"/>
      <c r="S219" s="977"/>
      <c r="T219" s="977"/>
      <c r="U219" s="977"/>
      <c r="V219" s="977"/>
      <c r="W219" s="977"/>
    </row>
    <row r="220" spans="1:23" s="978" customFormat="1">
      <c r="A220" s="613"/>
      <c r="B220" s="588" t="s">
        <v>2000</v>
      </c>
      <c r="C220" s="609"/>
      <c r="D220" s="560"/>
      <c r="E220" s="763"/>
      <c r="F220" s="208"/>
      <c r="G220" s="765"/>
      <c r="H220" s="919"/>
      <c r="I220" s="973"/>
      <c r="J220" s="919"/>
      <c r="K220" s="974"/>
      <c r="L220" s="919"/>
      <c r="M220" s="973"/>
      <c r="N220" s="919"/>
      <c r="O220" s="973"/>
      <c r="P220" s="919"/>
      <c r="Q220" s="973"/>
      <c r="R220" s="919"/>
      <c r="S220" s="977"/>
      <c r="T220" s="977"/>
      <c r="U220" s="977"/>
      <c r="V220" s="977"/>
      <c r="W220" s="977"/>
    </row>
    <row r="221" spans="1:23" s="978" customFormat="1" ht="25.5">
      <c r="A221" s="613"/>
      <c r="B221" s="588" t="s">
        <v>114</v>
      </c>
      <c r="C221" s="609"/>
      <c r="D221" s="560"/>
      <c r="E221" s="763"/>
      <c r="F221" s="208"/>
      <c r="G221" s="765"/>
      <c r="H221" s="919"/>
      <c r="I221" s="973"/>
      <c r="J221" s="919"/>
      <c r="K221" s="974"/>
      <c r="L221" s="919"/>
      <c r="M221" s="973"/>
      <c r="N221" s="919"/>
      <c r="O221" s="973"/>
      <c r="P221" s="919"/>
      <c r="Q221" s="973"/>
      <c r="R221" s="919"/>
      <c r="S221" s="977"/>
      <c r="T221" s="977"/>
      <c r="U221" s="977"/>
      <c r="V221" s="977"/>
      <c r="W221" s="977"/>
    </row>
    <row r="222" spans="1:23" ht="25.5">
      <c r="A222" s="613"/>
      <c r="B222" s="588" t="s">
        <v>664</v>
      </c>
      <c r="C222" s="614" t="s">
        <v>49</v>
      </c>
      <c r="D222" s="771"/>
      <c r="E222" s="620">
        <v>4.5</v>
      </c>
      <c r="F222" s="962">
        <f>E222*D222</f>
        <v>0</v>
      </c>
      <c r="G222" s="765"/>
      <c r="I222" s="973"/>
      <c r="K222" s="974"/>
      <c r="M222" s="973"/>
      <c r="O222" s="973"/>
      <c r="Q222" s="973"/>
    </row>
    <row r="223" spans="1:23" s="979" customFormat="1">
      <c r="A223" s="551"/>
      <c r="B223" s="589"/>
      <c r="C223" s="534"/>
      <c r="D223" s="560"/>
      <c r="E223" s="643"/>
      <c r="F223" s="976"/>
      <c r="G223" s="647"/>
      <c r="H223" s="919"/>
      <c r="I223" s="920"/>
      <c r="J223" s="919"/>
      <c r="K223" s="921"/>
      <c r="L223" s="919"/>
      <c r="M223" s="920"/>
      <c r="N223" s="919"/>
      <c r="O223" s="920"/>
      <c r="P223" s="919"/>
      <c r="Q223" s="920"/>
      <c r="R223" s="919"/>
      <c r="S223" s="180"/>
      <c r="T223" s="180"/>
      <c r="U223" s="180"/>
      <c r="V223" s="180"/>
      <c r="W223" s="180"/>
    </row>
    <row r="224" spans="1:23" s="979" customFormat="1">
      <c r="A224" s="548" t="s">
        <v>87</v>
      </c>
      <c r="B224" s="585" t="s">
        <v>777</v>
      </c>
      <c r="C224" s="606"/>
      <c r="D224" s="560"/>
      <c r="E224" s="620"/>
      <c r="F224" s="962"/>
      <c r="G224" s="765"/>
      <c r="H224" s="919"/>
      <c r="I224" s="973"/>
      <c r="J224" s="919"/>
      <c r="K224" s="974"/>
      <c r="L224" s="919"/>
      <c r="M224" s="973"/>
      <c r="N224" s="919"/>
      <c r="O224" s="973"/>
      <c r="P224" s="919"/>
      <c r="Q224" s="973"/>
      <c r="R224" s="919"/>
      <c r="S224" s="180"/>
      <c r="T224" s="180"/>
      <c r="U224" s="180"/>
      <c r="V224" s="180"/>
      <c r="W224" s="180"/>
    </row>
    <row r="225" spans="1:23" s="979" customFormat="1" ht="267.75">
      <c r="A225" s="613"/>
      <c r="B225" s="588" t="s">
        <v>1891</v>
      </c>
      <c r="C225" s="606"/>
      <c r="D225" s="560"/>
      <c r="E225" s="620"/>
      <c r="F225" s="962"/>
      <c r="G225" s="765"/>
      <c r="H225" s="919"/>
      <c r="I225" s="973"/>
      <c r="J225" s="919"/>
      <c r="K225" s="974"/>
      <c r="L225" s="919"/>
      <c r="M225" s="973"/>
      <c r="N225" s="919"/>
      <c r="O225" s="973"/>
      <c r="P225" s="919"/>
      <c r="Q225" s="973"/>
      <c r="R225" s="919"/>
      <c r="S225" s="180"/>
      <c r="T225" s="180"/>
      <c r="U225" s="180"/>
      <c r="V225" s="180"/>
      <c r="W225" s="180"/>
    </row>
    <row r="226" spans="1:23" s="979" customFormat="1">
      <c r="A226" s="613"/>
      <c r="B226" s="588"/>
      <c r="C226" s="606"/>
      <c r="D226" s="560"/>
      <c r="E226" s="620"/>
      <c r="F226" s="962"/>
      <c r="G226" s="765"/>
      <c r="H226" s="919"/>
      <c r="I226" s="973"/>
      <c r="J226" s="919"/>
      <c r="K226" s="974"/>
      <c r="L226" s="919"/>
      <c r="M226" s="973"/>
      <c r="N226" s="919"/>
      <c r="O226" s="973"/>
      <c r="P226" s="919"/>
      <c r="Q226" s="973"/>
      <c r="R226" s="919"/>
      <c r="S226" s="180"/>
      <c r="T226" s="180"/>
      <c r="U226" s="180"/>
      <c r="V226" s="180"/>
      <c r="W226" s="180"/>
    </row>
    <row r="227" spans="1:23" s="979" customFormat="1" ht="25.5">
      <c r="A227" s="613" t="s">
        <v>18</v>
      </c>
      <c r="B227" s="588" t="s">
        <v>779</v>
      </c>
      <c r="C227" s="606" t="s">
        <v>62</v>
      </c>
      <c r="D227" s="771"/>
      <c r="E227" s="620">
        <v>5</v>
      </c>
      <c r="F227" s="962">
        <f>E227*D227</f>
        <v>0</v>
      </c>
      <c r="G227" s="765"/>
      <c r="H227" s="919"/>
      <c r="I227" s="973"/>
      <c r="J227" s="919"/>
      <c r="K227" s="974"/>
      <c r="L227" s="919"/>
      <c r="M227" s="973"/>
      <c r="N227" s="919"/>
      <c r="O227" s="973"/>
      <c r="P227" s="919"/>
      <c r="Q227" s="973"/>
      <c r="R227" s="919"/>
      <c r="S227" s="180"/>
      <c r="T227" s="180"/>
      <c r="U227" s="180"/>
      <c r="V227" s="180"/>
      <c r="W227" s="180"/>
    </row>
    <row r="228" spans="1:23" ht="25.5">
      <c r="A228" s="613" t="s">
        <v>41</v>
      </c>
      <c r="B228" s="588" t="s">
        <v>778</v>
      </c>
      <c r="C228" s="606" t="s">
        <v>62</v>
      </c>
      <c r="D228" s="771"/>
      <c r="E228" s="620">
        <v>1</v>
      </c>
      <c r="F228" s="962">
        <f>E228*D228</f>
        <v>0</v>
      </c>
      <c r="G228" s="765"/>
      <c r="I228" s="973"/>
      <c r="K228" s="974"/>
      <c r="M228" s="973"/>
      <c r="O228" s="973"/>
      <c r="Q228" s="973"/>
    </row>
    <row r="229" spans="1:23">
      <c r="A229" s="551"/>
      <c r="B229" s="589"/>
      <c r="C229" s="534"/>
      <c r="D229" s="560"/>
      <c r="E229" s="643"/>
      <c r="F229" s="976"/>
    </row>
    <row r="230" spans="1:23">
      <c r="A230" s="563" t="s">
        <v>232</v>
      </c>
      <c r="B230" s="589" t="s">
        <v>1892</v>
      </c>
      <c r="C230" s="534"/>
      <c r="D230" s="560"/>
      <c r="E230" s="643"/>
      <c r="F230" s="976"/>
    </row>
    <row r="231" spans="1:23" ht="127.5">
      <c r="A231" s="551"/>
      <c r="B231" s="593" t="s">
        <v>1893</v>
      </c>
      <c r="C231" s="534"/>
      <c r="D231" s="560"/>
      <c r="E231" s="643"/>
      <c r="F231" s="976"/>
    </row>
    <row r="232" spans="1:23" ht="165.75">
      <c r="A232" s="551"/>
      <c r="B232" s="593" t="s">
        <v>1894</v>
      </c>
      <c r="C232" s="534"/>
      <c r="D232" s="560"/>
      <c r="E232" s="643"/>
      <c r="F232" s="976"/>
    </row>
    <row r="233" spans="1:23" ht="25.5">
      <c r="A233" s="551" t="s">
        <v>43</v>
      </c>
      <c r="B233" s="593" t="s">
        <v>780</v>
      </c>
      <c r="C233" s="606" t="s">
        <v>62</v>
      </c>
      <c r="D233" s="771"/>
      <c r="E233" s="620">
        <v>2</v>
      </c>
      <c r="F233" s="962">
        <f>E233*D233</f>
        <v>0</v>
      </c>
    </row>
    <row r="234" spans="1:23" ht="25.5">
      <c r="A234" s="551" t="s">
        <v>44</v>
      </c>
      <c r="B234" s="593" t="s">
        <v>781</v>
      </c>
      <c r="C234" s="606" t="s">
        <v>62</v>
      </c>
      <c r="D234" s="771"/>
      <c r="E234" s="620">
        <v>2</v>
      </c>
      <c r="F234" s="962">
        <f>E234*D234</f>
        <v>0</v>
      </c>
    </row>
    <row r="235" spans="1:23">
      <c r="A235" s="551"/>
      <c r="B235" s="593"/>
      <c r="C235" s="606"/>
      <c r="D235" s="560"/>
      <c r="E235" s="620"/>
      <c r="F235" s="962"/>
    </row>
    <row r="236" spans="1:23" ht="25.5">
      <c r="A236" s="551"/>
      <c r="B236" s="649" t="s">
        <v>782</v>
      </c>
      <c r="C236" s="606"/>
      <c r="D236" s="560"/>
      <c r="E236" s="620"/>
      <c r="F236" s="962"/>
    </row>
    <row r="237" spans="1:23">
      <c r="A237" s="551"/>
      <c r="B237" s="650" t="s">
        <v>783</v>
      </c>
      <c r="C237" s="606"/>
      <c r="D237" s="560"/>
      <c r="E237" s="620"/>
      <c r="F237" s="962"/>
    </row>
    <row r="238" spans="1:23" ht="51">
      <c r="A238" s="551"/>
      <c r="B238" s="650" t="s">
        <v>784</v>
      </c>
      <c r="C238" s="606"/>
      <c r="D238" s="560"/>
      <c r="E238" s="620"/>
      <c r="F238" s="962"/>
    </row>
    <row r="239" spans="1:23" ht="38.25">
      <c r="A239" s="551"/>
      <c r="B239" s="650" t="s">
        <v>785</v>
      </c>
      <c r="C239" s="606"/>
      <c r="D239" s="560"/>
      <c r="E239" s="620"/>
      <c r="F239" s="962"/>
    </row>
    <row r="240" spans="1:23" ht="51">
      <c r="A240" s="551"/>
      <c r="B240" s="650" t="s">
        <v>786</v>
      </c>
      <c r="C240" s="606"/>
      <c r="D240" s="560"/>
      <c r="E240" s="620"/>
      <c r="F240" s="962"/>
    </row>
    <row r="241" spans="1:18" ht="51">
      <c r="A241" s="551"/>
      <c r="B241" s="650" t="s">
        <v>787</v>
      </c>
      <c r="C241" s="606"/>
      <c r="D241" s="560"/>
      <c r="E241" s="620"/>
      <c r="F241" s="962"/>
    </row>
    <row r="242" spans="1:18" ht="51">
      <c r="A242" s="551"/>
      <c r="B242" s="650" t="s">
        <v>788</v>
      </c>
      <c r="C242" s="606"/>
      <c r="D242" s="560"/>
      <c r="E242" s="620"/>
      <c r="F242" s="962"/>
    </row>
    <row r="243" spans="1:18" ht="25.5">
      <c r="A243" s="551"/>
      <c r="B243" s="650" t="s">
        <v>789</v>
      </c>
      <c r="C243" s="606"/>
      <c r="D243" s="560"/>
      <c r="E243" s="620"/>
      <c r="F243" s="962"/>
    </row>
    <row r="244" spans="1:18" ht="51">
      <c r="A244" s="551"/>
      <c r="B244" s="650" t="s">
        <v>790</v>
      </c>
      <c r="C244" s="606"/>
      <c r="D244" s="560"/>
      <c r="E244" s="620"/>
      <c r="F244" s="962"/>
    </row>
    <row r="245" spans="1:18" ht="51">
      <c r="A245" s="551"/>
      <c r="B245" s="650" t="s">
        <v>791</v>
      </c>
      <c r="C245" s="606"/>
      <c r="D245" s="560"/>
      <c r="E245" s="620"/>
      <c r="F245" s="962"/>
    </row>
    <row r="246" spans="1:18" ht="25.5">
      <c r="A246" s="551"/>
      <c r="B246" s="650" t="s">
        <v>792</v>
      </c>
      <c r="C246" s="606"/>
      <c r="D246" s="560"/>
      <c r="E246" s="620"/>
      <c r="F246" s="962"/>
    </row>
    <row r="247" spans="1:18">
      <c r="A247" s="551"/>
      <c r="B247" s="650" t="s">
        <v>793</v>
      </c>
      <c r="C247" s="606"/>
      <c r="D247" s="560"/>
      <c r="E247" s="620"/>
      <c r="F247" s="962"/>
    </row>
    <row r="248" spans="1:18" ht="25.5">
      <c r="A248" s="551"/>
      <c r="B248" s="650" t="s">
        <v>794</v>
      </c>
      <c r="C248" s="606"/>
      <c r="D248" s="560"/>
      <c r="E248" s="620"/>
      <c r="F248" s="962"/>
    </row>
    <row r="249" spans="1:18" ht="25.5">
      <c r="A249" s="551"/>
      <c r="B249" s="650" t="s">
        <v>795</v>
      </c>
      <c r="C249" s="606"/>
      <c r="D249" s="560"/>
      <c r="E249" s="620"/>
      <c r="F249" s="962"/>
    </row>
    <row r="250" spans="1:18" ht="38.25">
      <c r="A250" s="551"/>
      <c r="B250" s="650" t="s">
        <v>797</v>
      </c>
      <c r="C250" s="606"/>
      <c r="D250" s="560"/>
      <c r="E250" s="620"/>
      <c r="F250" s="962"/>
    </row>
    <row r="251" spans="1:18">
      <c r="A251" s="551"/>
      <c r="B251" s="650" t="s">
        <v>796</v>
      </c>
      <c r="C251" s="606"/>
      <c r="D251" s="560"/>
      <c r="E251" s="620"/>
      <c r="F251" s="962"/>
    </row>
    <row r="252" spans="1:18">
      <c r="A252" s="551"/>
      <c r="B252" s="650" t="s">
        <v>799</v>
      </c>
      <c r="C252" s="606"/>
      <c r="D252" s="560"/>
      <c r="E252" s="620"/>
      <c r="F252" s="962"/>
    </row>
    <row r="253" spans="1:18">
      <c r="A253" s="551"/>
      <c r="B253" s="650"/>
      <c r="C253" s="606"/>
      <c r="D253" s="560"/>
      <c r="E253" s="620"/>
      <c r="F253" s="962"/>
    </row>
    <row r="254" spans="1:18" ht="38.25">
      <c r="A254" s="551" t="s">
        <v>45</v>
      </c>
      <c r="B254" s="653" t="s">
        <v>798</v>
      </c>
      <c r="C254" s="606" t="s">
        <v>49</v>
      </c>
      <c r="D254" s="771"/>
      <c r="E254" s="620"/>
      <c r="F254" s="962"/>
      <c r="I254" s="52"/>
      <c r="J254" s="52"/>
      <c r="K254" s="920">
        <f>2.9*2.5</f>
        <v>7.25</v>
      </c>
      <c r="L254" s="919">
        <f>K254*D254</f>
        <v>0</v>
      </c>
    </row>
    <row r="255" spans="1:18">
      <c r="A255" s="551"/>
      <c r="B255" s="593"/>
      <c r="C255" s="606"/>
      <c r="D255" s="560"/>
      <c r="E255" s="620"/>
      <c r="F255" s="962"/>
    </row>
    <row r="256" spans="1:18" s="180" customFormat="1" ht="51">
      <c r="A256" s="551" t="s">
        <v>46</v>
      </c>
      <c r="B256" s="653" t="s">
        <v>800</v>
      </c>
      <c r="C256" s="606" t="s">
        <v>49</v>
      </c>
      <c r="D256" s="771"/>
      <c r="E256" s="620"/>
      <c r="F256" s="962"/>
      <c r="G256" s="647"/>
      <c r="H256" s="919"/>
      <c r="I256" s="52"/>
      <c r="J256" s="52"/>
      <c r="K256" s="921"/>
      <c r="L256" s="919"/>
      <c r="M256" s="920">
        <v>3</v>
      </c>
      <c r="N256" s="919">
        <f>M256*D256</f>
        <v>0</v>
      </c>
      <c r="O256" s="920"/>
      <c r="P256" s="919"/>
      <c r="Q256" s="920"/>
      <c r="R256" s="919"/>
    </row>
    <row r="257" spans="1:18" s="180" customFormat="1">
      <c r="A257" s="612"/>
      <c r="B257" s="642"/>
      <c r="C257" s="536"/>
      <c r="D257" s="559"/>
      <c r="E257" s="764"/>
      <c r="F257" s="536"/>
      <c r="G257" s="765"/>
      <c r="H257" s="919"/>
      <c r="I257" s="973"/>
      <c r="J257" s="919"/>
      <c r="K257" s="974"/>
      <c r="L257" s="919"/>
      <c r="M257" s="973"/>
      <c r="N257" s="919"/>
      <c r="O257" s="973"/>
      <c r="P257" s="919"/>
      <c r="Q257" s="973"/>
      <c r="R257" s="919"/>
    </row>
    <row r="258" spans="1:18" s="180" customFormat="1">
      <c r="A258" s="612" t="s">
        <v>47</v>
      </c>
      <c r="B258" s="596" t="s">
        <v>1998</v>
      </c>
      <c r="C258" s="605"/>
      <c r="D258" s="520"/>
      <c r="E258" s="630"/>
      <c r="F258" s="980"/>
      <c r="G258" s="765"/>
      <c r="H258" s="919"/>
      <c r="I258" s="973"/>
      <c r="J258" s="919"/>
      <c r="K258" s="974"/>
      <c r="L258" s="919"/>
      <c r="M258" s="973"/>
      <c r="N258" s="919"/>
      <c r="O258" s="973"/>
      <c r="P258" s="919"/>
      <c r="Q258" s="973"/>
      <c r="R258" s="919"/>
    </row>
    <row r="259" spans="1:18" s="180" customFormat="1" ht="89.25">
      <c r="A259" s="612"/>
      <c r="B259" s="581" t="s">
        <v>1895</v>
      </c>
      <c r="C259" s="605"/>
      <c r="D259" s="520"/>
      <c r="E259" s="630"/>
      <c r="F259" s="980"/>
      <c r="G259" s="765"/>
      <c r="H259" s="919"/>
      <c r="I259" s="973"/>
      <c r="J259" s="919"/>
      <c r="K259" s="974"/>
      <c r="L259" s="919"/>
      <c r="M259" s="973"/>
      <c r="N259" s="919"/>
      <c r="O259" s="973"/>
      <c r="P259" s="919"/>
      <c r="Q259" s="973"/>
      <c r="R259" s="919"/>
    </row>
    <row r="260" spans="1:18" s="180" customFormat="1" ht="15">
      <c r="A260" s="612"/>
      <c r="B260" s="569"/>
      <c r="C260" s="614" t="s">
        <v>49</v>
      </c>
      <c r="D260" s="771"/>
      <c r="E260" s="620">
        <v>110.7</v>
      </c>
      <c r="F260" s="962">
        <f>E260*D260</f>
        <v>0</v>
      </c>
      <c r="G260" s="765"/>
      <c r="H260" s="919"/>
      <c r="I260" s="620"/>
      <c r="J260" s="962"/>
      <c r="K260" s="974"/>
      <c r="L260" s="919"/>
      <c r="M260" s="973"/>
      <c r="N260" s="919"/>
      <c r="O260" s="973"/>
      <c r="P260" s="919"/>
      <c r="Q260" s="973"/>
      <c r="R260" s="919"/>
    </row>
    <row r="261" spans="1:18" s="180" customFormat="1">
      <c r="A261" s="613"/>
      <c r="B261" s="585"/>
      <c r="C261" s="606"/>
      <c r="D261" s="560"/>
      <c r="E261" s="620"/>
      <c r="F261" s="962"/>
      <c r="G261" s="765"/>
      <c r="H261" s="919"/>
      <c r="I261" s="973"/>
      <c r="J261" s="919"/>
      <c r="K261" s="974"/>
      <c r="L261" s="919"/>
      <c r="M261" s="973"/>
      <c r="N261" s="919"/>
      <c r="O261" s="973"/>
      <c r="P261" s="919"/>
      <c r="Q261" s="973"/>
      <c r="R261" s="919"/>
    </row>
    <row r="262" spans="1:18" s="180" customFormat="1">
      <c r="A262" s="613"/>
      <c r="B262" s="585" t="s">
        <v>314</v>
      </c>
      <c r="C262" s="606"/>
      <c r="D262" s="560"/>
      <c r="E262" s="620"/>
      <c r="F262" s="962"/>
      <c r="G262" s="765"/>
      <c r="H262" s="919"/>
      <c r="I262" s="973"/>
      <c r="J262" s="919"/>
      <c r="K262" s="974"/>
      <c r="L262" s="919"/>
      <c r="M262" s="973"/>
      <c r="N262" s="919"/>
      <c r="O262" s="973"/>
      <c r="P262" s="919"/>
      <c r="Q262" s="973"/>
      <c r="R262" s="919"/>
    </row>
    <row r="263" spans="1:18" s="180" customFormat="1" ht="51">
      <c r="A263" s="613" t="s">
        <v>48</v>
      </c>
      <c r="B263" s="588" t="s">
        <v>813</v>
      </c>
      <c r="C263" s="606"/>
      <c r="D263" s="560"/>
      <c r="E263" s="620"/>
      <c r="F263" s="962"/>
      <c r="G263" s="765"/>
      <c r="H263" s="919"/>
      <c r="I263" s="973"/>
      <c r="J263" s="919"/>
      <c r="K263" s="974"/>
      <c r="L263" s="919"/>
      <c r="M263" s="973"/>
      <c r="N263" s="919"/>
      <c r="O263" s="973"/>
      <c r="P263" s="919"/>
      <c r="Q263" s="973"/>
      <c r="R263" s="919"/>
    </row>
    <row r="264" spans="1:18" s="180" customFormat="1">
      <c r="A264" s="613"/>
      <c r="B264" s="567" t="s">
        <v>812</v>
      </c>
      <c r="C264" s="614" t="s">
        <v>62</v>
      </c>
      <c r="D264" s="771"/>
      <c r="E264" s="620"/>
      <c r="F264" s="962"/>
      <c r="G264" s="765"/>
      <c r="H264" s="919"/>
      <c r="I264" s="620"/>
      <c r="J264" s="962"/>
      <c r="K264" s="620">
        <v>1</v>
      </c>
      <c r="L264" s="962">
        <f>K264*D264</f>
        <v>0</v>
      </c>
      <c r="M264" s="620"/>
      <c r="N264" s="962"/>
      <c r="O264" s="620"/>
      <c r="P264" s="962"/>
      <c r="Q264" s="620"/>
      <c r="R264" s="962"/>
    </row>
    <row r="265" spans="1:18" s="180" customFormat="1">
      <c r="A265" s="612"/>
      <c r="B265" s="567"/>
      <c r="C265" s="614"/>
      <c r="D265" s="771"/>
      <c r="E265" s="620"/>
      <c r="F265" s="962"/>
      <c r="G265" s="765"/>
      <c r="H265" s="919"/>
      <c r="I265" s="620"/>
      <c r="J265" s="962"/>
      <c r="K265" s="620"/>
      <c r="L265" s="962"/>
      <c r="M265" s="620"/>
      <c r="N265" s="962"/>
      <c r="O265" s="620"/>
      <c r="P265" s="962"/>
      <c r="Q265" s="620"/>
      <c r="R265" s="962"/>
    </row>
    <row r="266" spans="1:18" s="180" customFormat="1" ht="76.5">
      <c r="A266" s="612" t="s">
        <v>50</v>
      </c>
      <c r="B266" s="588" t="s">
        <v>816</v>
      </c>
      <c r="C266" s="606"/>
      <c r="D266" s="560"/>
      <c r="E266" s="620"/>
      <c r="F266" s="962"/>
      <c r="G266" s="765"/>
      <c r="H266" s="919"/>
      <c r="I266" s="973"/>
      <c r="J266" s="919"/>
      <c r="K266" s="974"/>
      <c r="L266" s="919"/>
      <c r="M266" s="973"/>
      <c r="N266" s="919"/>
      <c r="O266" s="973"/>
      <c r="P266" s="919"/>
      <c r="Q266" s="973"/>
      <c r="R266" s="919"/>
    </row>
    <row r="267" spans="1:18" s="180" customFormat="1" ht="15">
      <c r="A267" s="612"/>
      <c r="B267" s="567" t="s">
        <v>815</v>
      </c>
      <c r="C267" s="614" t="s">
        <v>49</v>
      </c>
      <c r="D267" s="771"/>
      <c r="E267" s="620"/>
      <c r="F267" s="962"/>
      <c r="G267" s="765"/>
      <c r="H267" s="919"/>
      <c r="I267" s="620"/>
      <c r="J267" s="962"/>
      <c r="K267" s="620">
        <v>2</v>
      </c>
      <c r="L267" s="962">
        <f>K267*D267</f>
        <v>0</v>
      </c>
      <c r="M267" s="620">
        <v>5.4</v>
      </c>
      <c r="N267" s="962">
        <f>M267*D267</f>
        <v>0</v>
      </c>
      <c r="O267" s="620">
        <v>3.4</v>
      </c>
      <c r="P267" s="962">
        <f>O267*D267</f>
        <v>0</v>
      </c>
      <c r="Q267" s="620"/>
      <c r="R267" s="962"/>
    </row>
    <row r="268" spans="1:18" s="977" customFormat="1">
      <c r="A268" s="612"/>
      <c r="B268" s="567"/>
      <c r="C268" s="614"/>
      <c r="D268" s="560"/>
      <c r="E268" s="620"/>
      <c r="F268" s="962"/>
      <c r="G268" s="765"/>
      <c r="H268" s="919"/>
      <c r="I268" s="620"/>
      <c r="J268" s="962"/>
      <c r="K268" s="620"/>
      <c r="L268" s="962"/>
      <c r="M268" s="620"/>
      <c r="N268" s="962"/>
      <c r="O268" s="620"/>
      <c r="P268" s="962"/>
      <c r="Q268" s="620"/>
      <c r="R268" s="962"/>
    </row>
    <row r="269" spans="1:18" s="977" customFormat="1">
      <c r="A269" s="613" t="s">
        <v>51</v>
      </c>
      <c r="B269" s="585" t="s">
        <v>667</v>
      </c>
      <c r="C269" s="606"/>
      <c r="D269" s="560"/>
      <c r="E269" s="620"/>
      <c r="F269" s="962"/>
      <c r="G269" s="765"/>
      <c r="H269" s="919"/>
      <c r="I269" s="973"/>
      <c r="J269" s="919"/>
      <c r="K269" s="974"/>
      <c r="L269" s="919"/>
      <c r="M269" s="973"/>
      <c r="N269" s="919"/>
      <c r="O269" s="973"/>
      <c r="P269" s="919"/>
      <c r="Q269" s="973"/>
      <c r="R269" s="919"/>
    </row>
    <row r="270" spans="1:18" ht="76.5">
      <c r="A270" s="613"/>
      <c r="B270" s="629" t="s">
        <v>668</v>
      </c>
      <c r="C270" s="614" t="s">
        <v>49</v>
      </c>
      <c r="D270" s="771"/>
      <c r="E270" s="620"/>
      <c r="F270" s="962"/>
      <c r="G270" s="765"/>
      <c r="I270" s="973"/>
      <c r="K270" s="974"/>
      <c r="M270" s="973"/>
      <c r="O270" s="620">
        <v>10</v>
      </c>
      <c r="P270" s="962">
        <f>O270*D270</f>
        <v>0</v>
      </c>
      <c r="Q270" s="620"/>
      <c r="R270" s="962"/>
    </row>
    <row r="271" spans="1:18" s="180" customFormat="1">
      <c r="A271" s="551"/>
      <c r="B271" s="589"/>
      <c r="C271" s="534"/>
      <c r="D271" s="560"/>
      <c r="E271" s="643"/>
      <c r="F271" s="976"/>
      <c r="G271" s="647"/>
      <c r="H271" s="919"/>
      <c r="I271" s="920"/>
      <c r="J271" s="919"/>
      <c r="K271" s="921"/>
      <c r="L271" s="919"/>
      <c r="M271" s="920"/>
      <c r="N271" s="919"/>
      <c r="O271" s="920"/>
      <c r="P271" s="919"/>
      <c r="Q271" s="920"/>
      <c r="R271" s="919"/>
    </row>
    <row r="272" spans="1:18" ht="13.5" thickBot="1">
      <c r="A272" s="564"/>
      <c r="B272" s="565" t="s">
        <v>115</v>
      </c>
      <c r="C272" s="562"/>
      <c r="D272" s="561"/>
      <c r="E272" s="624"/>
      <c r="F272" s="903">
        <f>SUM(F172:F271)</f>
        <v>0</v>
      </c>
      <c r="G272" s="965"/>
      <c r="H272" s="903">
        <f>SUM(H172:H271)</f>
        <v>0</v>
      </c>
      <c r="I272" s="903"/>
      <c r="J272" s="903">
        <f>SUM(J172:J271)</f>
        <v>0</v>
      </c>
      <c r="K272" s="903"/>
      <c r="L272" s="903">
        <f>SUM(L172:L271)</f>
        <v>0</v>
      </c>
      <c r="M272" s="903"/>
      <c r="N272" s="903">
        <f>SUM(N172:N271)</f>
        <v>0</v>
      </c>
      <c r="O272" s="903"/>
      <c r="P272" s="903">
        <f>SUM(P172:P271)</f>
        <v>0</v>
      </c>
      <c r="Q272" s="903"/>
      <c r="R272" s="903">
        <f>SUM(R172:R271)</f>
        <v>0</v>
      </c>
    </row>
    <row r="273" spans="1:18" ht="13.5" thickTop="1">
      <c r="D273" s="528"/>
    </row>
    <row r="274" spans="1:18">
      <c r="A274" s="545" t="s">
        <v>53</v>
      </c>
      <c r="B274" s="598" t="s">
        <v>116</v>
      </c>
      <c r="C274" s="518"/>
      <c r="D274" s="522"/>
      <c r="E274" s="646"/>
      <c r="F274" s="956"/>
    </row>
    <row r="275" spans="1:18">
      <c r="A275" s="555"/>
      <c r="B275" s="571"/>
      <c r="C275" s="554"/>
      <c r="D275" s="553"/>
      <c r="E275" s="631"/>
      <c r="F275" s="960"/>
    </row>
    <row r="276" spans="1:18">
      <c r="A276" s="555"/>
      <c r="B276" s="571" t="s">
        <v>9</v>
      </c>
      <c r="C276" s="554"/>
      <c r="D276" s="553"/>
      <c r="E276" s="631"/>
      <c r="F276" s="960"/>
    </row>
    <row r="277" spans="1:18">
      <c r="A277" s="555"/>
      <c r="B277" s="571"/>
      <c r="C277" s="554"/>
      <c r="D277" s="553"/>
      <c r="E277" s="631"/>
      <c r="F277" s="960"/>
    </row>
    <row r="278" spans="1:18" ht="331.5">
      <c r="A278" s="555"/>
      <c r="B278" s="579" t="s">
        <v>296</v>
      </c>
      <c r="C278" s="554"/>
      <c r="D278" s="553"/>
      <c r="E278" s="631"/>
      <c r="F278" s="960"/>
    </row>
    <row r="279" spans="1:18" ht="242.25">
      <c r="A279" s="555"/>
      <c r="B279" s="579" t="s">
        <v>297</v>
      </c>
      <c r="C279" s="554"/>
      <c r="D279" s="553"/>
      <c r="E279" s="631"/>
      <c r="F279" s="960"/>
    </row>
    <row r="280" spans="1:18" ht="216.75">
      <c r="A280" s="555"/>
      <c r="B280" s="579" t="s">
        <v>298</v>
      </c>
      <c r="C280" s="554"/>
      <c r="D280" s="553"/>
      <c r="E280" s="631"/>
      <c r="F280" s="960"/>
    </row>
    <row r="281" spans="1:18" s="954" customFormat="1">
      <c r="A281" s="555"/>
      <c r="B281" s="571"/>
      <c r="C281" s="554"/>
      <c r="D281" s="553"/>
      <c r="E281" s="631"/>
      <c r="F281" s="960"/>
      <c r="G281" s="647"/>
      <c r="H281" s="919"/>
      <c r="I281" s="920"/>
      <c r="J281" s="919"/>
      <c r="K281" s="921"/>
      <c r="L281" s="919"/>
      <c r="M281" s="920"/>
      <c r="N281" s="919"/>
      <c r="O281" s="920"/>
      <c r="P281" s="919"/>
      <c r="Q281" s="920"/>
      <c r="R281" s="919"/>
    </row>
    <row r="282" spans="1:18" s="972" customFormat="1">
      <c r="A282" s="551"/>
      <c r="B282" s="574"/>
      <c r="C282" s="614"/>
      <c r="D282" s="560"/>
      <c r="E282" s="643"/>
      <c r="F282" s="962"/>
      <c r="G282" s="647"/>
      <c r="H282" s="919"/>
      <c r="I282" s="920"/>
      <c r="J282" s="919"/>
      <c r="K282" s="921"/>
      <c r="L282" s="919"/>
      <c r="M282" s="920"/>
      <c r="N282" s="919"/>
      <c r="O282" s="920"/>
      <c r="P282" s="919"/>
      <c r="Q282" s="920"/>
      <c r="R282" s="919"/>
    </row>
    <row r="283" spans="1:18" s="972" customFormat="1">
      <c r="A283" s="613"/>
      <c r="B283" s="538"/>
      <c r="C283" s="544"/>
      <c r="D283" s="560"/>
      <c r="E283" s="620"/>
      <c r="F283" s="983"/>
      <c r="G283" s="765"/>
      <c r="H283" s="919"/>
      <c r="I283" s="973"/>
      <c r="J283" s="919"/>
      <c r="K283" s="974"/>
      <c r="L283" s="919"/>
      <c r="M283" s="973"/>
      <c r="N283" s="919"/>
      <c r="O283" s="973"/>
      <c r="P283" s="919"/>
      <c r="Q283" s="973"/>
      <c r="R283" s="919"/>
    </row>
    <row r="284" spans="1:18" s="972" customFormat="1">
      <c r="A284" s="613" t="s">
        <v>11</v>
      </c>
      <c r="B284" s="539" t="s">
        <v>803</v>
      </c>
      <c r="C284" s="544"/>
      <c r="D284" s="560"/>
      <c r="E284" s="620"/>
      <c r="F284" s="983"/>
      <c r="G284" s="765"/>
      <c r="H284" s="919"/>
      <c r="I284" s="973"/>
      <c r="J284" s="919"/>
      <c r="K284" s="974"/>
      <c r="L284" s="919"/>
      <c r="M284" s="973"/>
      <c r="N284" s="919"/>
      <c r="O284" s="973"/>
      <c r="P284" s="919"/>
      <c r="Q284" s="973"/>
      <c r="R284" s="919"/>
    </row>
    <row r="285" spans="1:18" s="972" customFormat="1" ht="127.5">
      <c r="A285" s="613"/>
      <c r="B285" s="540" t="s">
        <v>1902</v>
      </c>
      <c r="C285" s="544"/>
      <c r="D285" s="560"/>
      <c r="E285" s="630"/>
      <c r="F285" s="983"/>
      <c r="G285" s="765"/>
      <c r="H285" s="919"/>
      <c r="I285" s="973"/>
      <c r="J285" s="919"/>
      <c r="K285" s="974"/>
      <c r="L285" s="919"/>
      <c r="M285" s="973"/>
      <c r="N285" s="919"/>
      <c r="O285" s="973"/>
      <c r="P285" s="919"/>
      <c r="Q285" s="973"/>
      <c r="R285" s="919"/>
    </row>
    <row r="286" spans="1:18" s="972" customFormat="1" ht="38.25">
      <c r="A286" s="613"/>
      <c r="B286" s="540" t="s">
        <v>1903</v>
      </c>
      <c r="C286" s="544"/>
      <c r="D286" s="560"/>
      <c r="E286" s="630"/>
      <c r="F286" s="983"/>
      <c r="G286" s="765"/>
      <c r="H286" s="919"/>
      <c r="I286" s="973"/>
      <c r="J286" s="919"/>
      <c r="K286" s="974"/>
      <c r="L286" s="919"/>
      <c r="M286" s="973"/>
      <c r="N286" s="919"/>
      <c r="O286" s="973"/>
      <c r="P286" s="919"/>
      <c r="Q286" s="973"/>
      <c r="R286" s="919"/>
    </row>
    <row r="287" spans="1:18" s="972" customFormat="1">
      <c r="A287" s="613"/>
      <c r="B287" s="540"/>
      <c r="C287" s="544"/>
      <c r="D287" s="560"/>
      <c r="E287" s="630"/>
      <c r="F287" s="983"/>
      <c r="G287" s="765"/>
      <c r="H287" s="919"/>
      <c r="I287" s="973"/>
      <c r="J287" s="919"/>
      <c r="K287" s="974"/>
      <c r="L287" s="919"/>
      <c r="M287" s="973"/>
      <c r="N287" s="919"/>
      <c r="O287" s="973"/>
      <c r="P287" s="919"/>
      <c r="Q287" s="973"/>
      <c r="R287" s="919"/>
    </row>
    <row r="288" spans="1:18" s="972" customFormat="1">
      <c r="A288" s="613"/>
      <c r="B288" s="538" t="s">
        <v>801</v>
      </c>
      <c r="C288" s="544" t="s">
        <v>13</v>
      </c>
      <c r="D288" s="771"/>
      <c r="E288" s="620"/>
      <c r="F288" s="983"/>
      <c r="G288" s="765"/>
      <c r="H288" s="919"/>
      <c r="I288" s="620"/>
      <c r="J288" s="983"/>
      <c r="K288" s="620">
        <v>1</v>
      </c>
      <c r="L288" s="983">
        <f>K288*D288</f>
        <v>0</v>
      </c>
      <c r="M288" s="620">
        <v>8</v>
      </c>
      <c r="N288" s="983">
        <f>M288*D288</f>
        <v>0</v>
      </c>
      <c r="O288" s="620">
        <v>3</v>
      </c>
      <c r="P288" s="983">
        <f>D288*O288</f>
        <v>0</v>
      </c>
      <c r="Q288" s="620">
        <v>3</v>
      </c>
      <c r="R288" s="983">
        <f>D288*Q288</f>
        <v>0</v>
      </c>
    </row>
    <row r="289" spans="1:18" s="972" customFormat="1">
      <c r="A289" s="613"/>
      <c r="B289" s="538" t="s">
        <v>802</v>
      </c>
      <c r="C289" s="544" t="s">
        <v>13</v>
      </c>
      <c r="D289" s="771"/>
      <c r="E289" s="620"/>
      <c r="F289" s="983"/>
      <c r="G289" s="765"/>
      <c r="H289" s="919"/>
      <c r="I289" s="620"/>
      <c r="J289" s="983"/>
      <c r="K289" s="620">
        <v>1</v>
      </c>
      <c r="L289" s="983">
        <f>K289*D289</f>
        <v>0</v>
      </c>
      <c r="M289" s="620">
        <v>2</v>
      </c>
      <c r="N289" s="983">
        <f>M289*D289</f>
        <v>0</v>
      </c>
      <c r="O289" s="620">
        <v>0</v>
      </c>
      <c r="P289" s="983"/>
      <c r="Q289" s="620">
        <v>0</v>
      </c>
      <c r="R289" s="983"/>
    </row>
    <row r="290" spans="1:18" s="972" customFormat="1">
      <c r="A290" s="613"/>
      <c r="B290" s="538"/>
      <c r="C290" s="544"/>
      <c r="D290" s="560"/>
      <c r="E290" s="620"/>
      <c r="F290" s="983"/>
      <c r="G290" s="765"/>
      <c r="H290" s="919"/>
      <c r="I290" s="973"/>
      <c r="J290" s="919"/>
      <c r="K290" s="974"/>
      <c r="L290" s="919"/>
      <c r="M290" s="973"/>
      <c r="N290" s="919"/>
      <c r="O290" s="973"/>
      <c r="P290" s="919"/>
      <c r="Q290" s="973"/>
      <c r="R290" s="919"/>
    </row>
    <row r="291" spans="1:18" s="972" customFormat="1">
      <c r="A291" s="613"/>
      <c r="B291" s="538"/>
      <c r="C291" s="544"/>
      <c r="D291" s="560"/>
      <c r="E291" s="620"/>
      <c r="F291" s="983"/>
      <c r="G291" s="765"/>
      <c r="H291" s="919"/>
      <c r="I291" s="973"/>
      <c r="J291" s="919"/>
      <c r="K291" s="974"/>
      <c r="L291" s="919"/>
      <c r="M291" s="973"/>
      <c r="N291" s="919"/>
      <c r="O291" s="973"/>
      <c r="P291" s="919"/>
      <c r="Q291" s="973"/>
      <c r="R291" s="919"/>
    </row>
    <row r="292" spans="1:18" s="972" customFormat="1">
      <c r="A292" s="613" t="s">
        <v>33</v>
      </c>
      <c r="B292" s="539" t="s">
        <v>804</v>
      </c>
      <c r="C292" s="544"/>
      <c r="D292" s="560"/>
      <c r="E292" s="620"/>
      <c r="F292" s="983"/>
      <c r="G292" s="765"/>
      <c r="H292" s="919"/>
      <c r="I292" s="973"/>
      <c r="J292" s="919"/>
      <c r="K292" s="974"/>
      <c r="L292" s="919"/>
      <c r="M292" s="973"/>
      <c r="N292" s="919"/>
      <c r="O292" s="973"/>
      <c r="P292" s="919"/>
      <c r="Q292" s="973"/>
      <c r="R292" s="919"/>
    </row>
    <row r="293" spans="1:18" s="972" customFormat="1" ht="127.5">
      <c r="A293" s="613"/>
      <c r="B293" s="540" t="s">
        <v>1904</v>
      </c>
      <c r="C293" s="544"/>
      <c r="D293" s="560"/>
      <c r="E293" s="630"/>
      <c r="F293" s="983"/>
      <c r="G293" s="765"/>
      <c r="H293" s="919"/>
      <c r="I293" s="973"/>
      <c r="J293" s="919"/>
      <c r="K293" s="974"/>
      <c r="L293" s="919"/>
      <c r="M293" s="973"/>
      <c r="N293" s="919"/>
      <c r="O293" s="973"/>
      <c r="P293" s="919"/>
      <c r="Q293" s="973"/>
      <c r="R293" s="919"/>
    </row>
    <row r="294" spans="1:18" s="972" customFormat="1" ht="51">
      <c r="A294" s="613"/>
      <c r="B294" s="540" t="s">
        <v>323</v>
      </c>
      <c r="C294" s="544"/>
      <c r="D294" s="560"/>
      <c r="E294" s="630"/>
      <c r="F294" s="983"/>
      <c r="G294" s="765"/>
      <c r="H294" s="919"/>
      <c r="I294" s="973"/>
      <c r="J294" s="919"/>
      <c r="K294" s="974"/>
      <c r="L294" s="919"/>
      <c r="M294" s="973"/>
      <c r="N294" s="919"/>
      <c r="O294" s="973"/>
      <c r="P294" s="919"/>
      <c r="Q294" s="973"/>
      <c r="R294" s="919"/>
    </row>
    <row r="295" spans="1:18" s="972" customFormat="1">
      <c r="A295" s="613"/>
      <c r="B295" s="540"/>
      <c r="C295" s="544"/>
      <c r="D295" s="560"/>
      <c r="E295" s="630"/>
      <c r="F295" s="983"/>
      <c r="G295" s="765"/>
      <c r="H295" s="919"/>
      <c r="I295" s="973"/>
      <c r="J295" s="919"/>
      <c r="K295" s="974"/>
      <c r="L295" s="919"/>
      <c r="M295" s="973"/>
      <c r="N295" s="919"/>
      <c r="O295" s="973"/>
      <c r="P295" s="919"/>
      <c r="Q295" s="973"/>
      <c r="R295" s="919"/>
    </row>
    <row r="296" spans="1:18" s="972" customFormat="1">
      <c r="A296" s="613"/>
      <c r="B296" s="538" t="s">
        <v>805</v>
      </c>
      <c r="C296" s="544" t="s">
        <v>13</v>
      </c>
      <c r="D296" s="771"/>
      <c r="E296" s="620"/>
      <c r="F296" s="983"/>
      <c r="G296" s="765"/>
      <c r="H296" s="919"/>
      <c r="I296" s="620"/>
      <c r="J296" s="983"/>
      <c r="K296" s="620">
        <v>1</v>
      </c>
      <c r="L296" s="983">
        <f>K296*D296</f>
        <v>0</v>
      </c>
      <c r="M296" s="973"/>
      <c r="N296" s="919"/>
      <c r="O296" s="973"/>
      <c r="P296" s="919"/>
      <c r="Q296" s="973"/>
      <c r="R296" s="919"/>
    </row>
    <row r="297" spans="1:18" s="972" customFormat="1">
      <c r="A297" s="613"/>
      <c r="B297" s="538"/>
      <c r="C297" s="544"/>
      <c r="D297" s="560"/>
      <c r="E297" s="620"/>
      <c r="F297" s="983"/>
      <c r="G297" s="765"/>
      <c r="H297" s="919"/>
      <c r="I297" s="973"/>
      <c r="J297" s="919"/>
      <c r="K297" s="974"/>
      <c r="L297" s="919"/>
      <c r="M297" s="973"/>
      <c r="N297" s="919"/>
      <c r="O297" s="973"/>
      <c r="P297" s="919"/>
      <c r="Q297" s="973"/>
      <c r="R297" s="919"/>
    </row>
    <row r="298" spans="1:18" s="972" customFormat="1">
      <c r="A298" s="613" t="s">
        <v>14</v>
      </c>
      <c r="B298" s="539" t="s">
        <v>806</v>
      </c>
      <c r="C298" s="544"/>
      <c r="D298" s="560"/>
      <c r="E298" s="620"/>
      <c r="F298" s="983"/>
      <c r="G298" s="765"/>
      <c r="H298" s="919"/>
      <c r="I298" s="973"/>
      <c r="J298" s="919"/>
      <c r="K298" s="974"/>
      <c r="L298" s="919"/>
      <c r="M298" s="973"/>
      <c r="N298" s="919"/>
      <c r="O298" s="973"/>
      <c r="P298" s="919"/>
      <c r="Q298" s="973"/>
      <c r="R298" s="919"/>
    </row>
    <row r="299" spans="1:18" s="972" customFormat="1" ht="140.25">
      <c r="A299" s="613"/>
      <c r="B299" s="540" t="s">
        <v>1905</v>
      </c>
      <c r="C299" s="544"/>
      <c r="D299" s="560"/>
      <c r="E299" s="630"/>
      <c r="F299" s="983"/>
      <c r="G299" s="765"/>
      <c r="H299" s="919"/>
      <c r="I299" s="973"/>
      <c r="J299" s="919"/>
      <c r="K299" s="974"/>
      <c r="L299" s="919"/>
      <c r="M299" s="973"/>
      <c r="N299" s="919"/>
      <c r="O299" s="973"/>
      <c r="P299" s="919"/>
      <c r="Q299" s="973"/>
      <c r="R299" s="919"/>
    </row>
    <row r="300" spans="1:18" s="972" customFormat="1" ht="38.25">
      <c r="A300" s="613"/>
      <c r="B300" s="540" t="s">
        <v>295</v>
      </c>
      <c r="C300" s="544"/>
      <c r="D300" s="560"/>
      <c r="E300" s="630"/>
      <c r="F300" s="983"/>
      <c r="G300" s="765"/>
      <c r="H300" s="919"/>
      <c r="I300" s="973"/>
      <c r="J300" s="919"/>
      <c r="K300" s="974"/>
      <c r="L300" s="919"/>
      <c r="M300" s="973"/>
      <c r="N300" s="919"/>
      <c r="O300" s="973"/>
      <c r="P300" s="919"/>
      <c r="Q300" s="973"/>
      <c r="R300" s="919"/>
    </row>
    <row r="301" spans="1:18" s="972" customFormat="1">
      <c r="A301" s="613"/>
      <c r="B301" s="540" t="s">
        <v>807</v>
      </c>
      <c r="C301" s="544" t="s">
        <v>13</v>
      </c>
      <c r="D301" s="771"/>
      <c r="E301" s="620"/>
      <c r="F301" s="983"/>
      <c r="G301" s="765"/>
      <c r="H301" s="919"/>
      <c r="I301" s="620"/>
      <c r="J301" s="983"/>
      <c r="K301" s="620">
        <v>1</v>
      </c>
      <c r="L301" s="983">
        <f>K301*D301</f>
        <v>0</v>
      </c>
      <c r="M301" s="973"/>
      <c r="N301" s="919"/>
      <c r="O301" s="973"/>
      <c r="P301" s="919"/>
      <c r="Q301" s="973"/>
      <c r="R301" s="919"/>
    </row>
    <row r="302" spans="1:18" s="972" customFormat="1">
      <c r="A302" s="613"/>
      <c r="B302" s="540" t="s">
        <v>808</v>
      </c>
      <c r="C302" s="544" t="s">
        <v>13</v>
      </c>
      <c r="D302" s="771"/>
      <c r="E302" s="620"/>
      <c r="F302" s="983"/>
      <c r="G302" s="765"/>
      <c r="H302" s="919"/>
      <c r="I302" s="620"/>
      <c r="J302" s="983"/>
      <c r="K302" s="620"/>
      <c r="L302" s="983"/>
      <c r="M302" s="620">
        <v>10</v>
      </c>
      <c r="N302" s="983">
        <f>M302*D302</f>
        <v>0</v>
      </c>
      <c r="O302" s="973"/>
      <c r="P302" s="919"/>
      <c r="Q302" s="973"/>
      <c r="R302" s="919"/>
    </row>
    <row r="303" spans="1:18" s="972" customFormat="1">
      <c r="A303" s="613"/>
      <c r="B303" s="540" t="s">
        <v>809</v>
      </c>
      <c r="C303" s="544" t="s">
        <v>13</v>
      </c>
      <c r="D303" s="771"/>
      <c r="E303" s="620"/>
      <c r="F303" s="983"/>
      <c r="G303" s="765"/>
      <c r="H303" s="919"/>
      <c r="I303" s="620"/>
      <c r="J303" s="983"/>
      <c r="K303" s="620"/>
      <c r="L303" s="983"/>
      <c r="M303" s="973"/>
      <c r="N303" s="919"/>
      <c r="O303" s="620">
        <v>12</v>
      </c>
      <c r="P303" s="983">
        <f>O303*D303</f>
        <v>0</v>
      </c>
      <c r="Q303" s="620"/>
      <c r="R303" s="983"/>
    </row>
    <row r="304" spans="1:18" s="972" customFormat="1">
      <c r="A304" s="613"/>
      <c r="B304" s="540"/>
      <c r="C304" s="544"/>
      <c r="D304" s="560"/>
      <c r="E304" s="620"/>
      <c r="F304" s="983"/>
      <c r="G304" s="765"/>
      <c r="H304" s="919"/>
      <c r="I304" s="620"/>
      <c r="J304" s="983"/>
      <c r="K304" s="620"/>
      <c r="L304" s="983"/>
      <c r="M304" s="973"/>
      <c r="N304" s="919"/>
      <c r="O304" s="973"/>
      <c r="P304" s="919"/>
      <c r="Q304" s="973"/>
      <c r="R304" s="919"/>
    </row>
    <row r="305" spans="1:18" s="972" customFormat="1">
      <c r="A305" s="613" t="s">
        <v>15</v>
      </c>
      <c r="B305" s="539" t="s">
        <v>806</v>
      </c>
      <c r="C305" s="544"/>
      <c r="D305" s="560"/>
      <c r="E305" s="620"/>
      <c r="F305" s="983"/>
      <c r="G305" s="765"/>
      <c r="H305" s="919"/>
      <c r="I305" s="973"/>
      <c r="J305" s="919"/>
      <c r="K305" s="974"/>
      <c r="L305" s="919"/>
      <c r="M305" s="973"/>
      <c r="N305" s="919"/>
      <c r="O305" s="973"/>
      <c r="P305" s="919"/>
      <c r="Q305" s="973"/>
      <c r="R305" s="919"/>
    </row>
    <row r="306" spans="1:18" s="972" customFormat="1" ht="140.25">
      <c r="A306" s="613"/>
      <c r="B306" s="540" t="s">
        <v>1905</v>
      </c>
      <c r="C306" s="544"/>
      <c r="D306" s="560"/>
      <c r="E306" s="630"/>
      <c r="F306" s="983"/>
      <c r="G306" s="765"/>
      <c r="H306" s="919"/>
      <c r="I306" s="973"/>
      <c r="J306" s="919"/>
      <c r="K306" s="974"/>
      <c r="L306" s="919"/>
      <c r="M306" s="973"/>
      <c r="N306" s="919"/>
      <c r="O306" s="973"/>
      <c r="P306" s="919"/>
      <c r="Q306" s="973"/>
      <c r="R306" s="919"/>
    </row>
    <row r="307" spans="1:18" s="972" customFormat="1" ht="38.25">
      <c r="A307" s="613"/>
      <c r="B307" s="540" t="s">
        <v>295</v>
      </c>
      <c r="C307" s="544"/>
      <c r="D307" s="560"/>
      <c r="E307" s="630"/>
      <c r="F307" s="983"/>
      <c r="G307" s="765"/>
      <c r="H307" s="919"/>
      <c r="I307" s="973"/>
      <c r="J307" s="919"/>
      <c r="K307" s="974"/>
      <c r="L307" s="919"/>
      <c r="M307" s="973"/>
      <c r="N307" s="919"/>
      <c r="O307" s="973"/>
      <c r="P307" s="919"/>
      <c r="Q307" s="973"/>
      <c r="R307" s="919"/>
    </row>
    <row r="308" spans="1:18" s="972" customFormat="1">
      <c r="A308" s="613"/>
      <c r="B308" s="540" t="s">
        <v>810</v>
      </c>
      <c r="C308" s="544" t="s">
        <v>13</v>
      </c>
      <c r="D308" s="771"/>
      <c r="E308" s="620"/>
      <c r="F308" s="983"/>
      <c r="G308" s="765"/>
      <c r="H308" s="919"/>
      <c r="I308" s="620"/>
      <c r="J308" s="983"/>
      <c r="K308" s="620"/>
      <c r="L308" s="983"/>
      <c r="M308" s="620">
        <v>1</v>
      </c>
      <c r="N308" s="983">
        <f>M308*D308</f>
        <v>0</v>
      </c>
      <c r="O308" s="973"/>
      <c r="P308" s="919"/>
      <c r="Q308" s="973"/>
      <c r="R308" s="919"/>
    </row>
    <row r="309" spans="1:18" s="954" customFormat="1">
      <c r="A309" s="613"/>
      <c r="B309" s="540"/>
      <c r="C309" s="544"/>
      <c r="D309" s="560"/>
      <c r="E309" s="620"/>
      <c r="F309" s="983"/>
      <c r="G309" s="765"/>
      <c r="H309" s="919"/>
      <c r="I309" s="620"/>
      <c r="J309" s="983"/>
      <c r="K309" s="620"/>
      <c r="L309" s="983"/>
      <c r="M309" s="973"/>
      <c r="N309" s="919"/>
      <c r="O309" s="973"/>
      <c r="P309" s="919"/>
      <c r="Q309" s="973"/>
      <c r="R309" s="919"/>
    </row>
    <row r="310" spans="1:18" s="954" customFormat="1">
      <c r="A310" s="551" t="s">
        <v>18</v>
      </c>
      <c r="B310" s="578" t="s">
        <v>811</v>
      </c>
      <c r="C310" s="606"/>
      <c r="D310" s="547">
        <v>0</v>
      </c>
      <c r="E310" s="765"/>
      <c r="F310" s="984"/>
      <c r="G310" s="647"/>
      <c r="H310" s="919"/>
      <c r="I310" s="920"/>
      <c r="J310" s="919"/>
      <c r="K310" s="921"/>
      <c r="L310" s="919"/>
      <c r="M310" s="920"/>
      <c r="N310" s="919"/>
      <c r="O310" s="920"/>
      <c r="P310" s="919"/>
      <c r="Q310" s="920"/>
      <c r="R310" s="919"/>
    </row>
    <row r="311" spans="1:18" s="954" customFormat="1" ht="51">
      <c r="A311" s="551"/>
      <c r="B311" s="594" t="s">
        <v>418</v>
      </c>
      <c r="C311" s="606"/>
      <c r="D311" s="547">
        <v>0</v>
      </c>
      <c r="E311" s="765"/>
      <c r="F311" s="984"/>
      <c r="G311" s="647"/>
      <c r="H311" s="919"/>
      <c r="I311" s="920"/>
      <c r="J311" s="919"/>
      <c r="K311" s="921"/>
      <c r="L311" s="919"/>
      <c r="M311" s="920"/>
      <c r="N311" s="919"/>
      <c r="O311" s="920"/>
      <c r="P311" s="919"/>
      <c r="Q311" s="920"/>
      <c r="R311" s="919"/>
    </row>
    <row r="312" spans="1:18" s="954" customFormat="1" ht="76.5">
      <c r="A312" s="551"/>
      <c r="B312" s="594" t="s">
        <v>415</v>
      </c>
      <c r="C312" s="606"/>
      <c r="D312" s="547">
        <v>0</v>
      </c>
      <c r="E312" s="765"/>
      <c r="F312" s="984"/>
      <c r="G312" s="647"/>
      <c r="H312" s="919"/>
      <c r="I312" s="920"/>
      <c r="J312" s="919"/>
      <c r="K312" s="921"/>
      <c r="L312" s="919"/>
      <c r="M312" s="920"/>
      <c r="N312" s="919"/>
      <c r="O312" s="920"/>
      <c r="P312" s="919"/>
      <c r="Q312" s="920"/>
      <c r="R312" s="919"/>
    </row>
    <row r="313" spans="1:18" s="954" customFormat="1">
      <c r="A313" s="551"/>
      <c r="B313" s="592" t="s">
        <v>817</v>
      </c>
      <c r="C313" s="606" t="s">
        <v>13</v>
      </c>
      <c r="D313" s="775"/>
      <c r="E313" s="765"/>
      <c r="F313" s="983"/>
      <c r="G313" s="647"/>
      <c r="H313" s="919"/>
      <c r="I313" s="920"/>
      <c r="J313" s="919"/>
      <c r="K313" s="620">
        <v>1</v>
      </c>
      <c r="L313" s="983">
        <f>K313*D313</f>
        <v>0</v>
      </c>
      <c r="M313" s="920"/>
      <c r="N313" s="919"/>
      <c r="O313" s="920"/>
      <c r="P313" s="919"/>
      <c r="Q313" s="920"/>
      <c r="R313" s="919"/>
    </row>
    <row r="314" spans="1:18" s="954" customFormat="1">
      <c r="A314" s="551"/>
      <c r="B314" s="592" t="s">
        <v>818</v>
      </c>
      <c r="C314" s="606" t="s">
        <v>13</v>
      </c>
      <c r="D314" s="775"/>
      <c r="E314" s="765"/>
      <c r="F314" s="983"/>
      <c r="G314" s="647"/>
      <c r="H314" s="919"/>
      <c r="I314" s="920"/>
      <c r="J314" s="919"/>
      <c r="K314" s="921"/>
      <c r="L314" s="919"/>
      <c r="M314" s="620">
        <v>1</v>
      </c>
      <c r="N314" s="983">
        <f>M314*D314</f>
        <v>0</v>
      </c>
      <c r="O314" s="920"/>
      <c r="P314" s="919"/>
      <c r="Q314" s="920"/>
      <c r="R314" s="919"/>
    </row>
    <row r="315" spans="1:18" s="954" customFormat="1">
      <c r="A315" s="551"/>
      <c r="B315" s="592" t="s">
        <v>819</v>
      </c>
      <c r="C315" s="606" t="s">
        <v>13</v>
      </c>
      <c r="D315" s="775"/>
      <c r="E315" s="765"/>
      <c r="F315" s="983"/>
      <c r="G315" s="647"/>
      <c r="H315" s="919"/>
      <c r="I315" s="920"/>
      <c r="J315" s="919"/>
      <c r="K315" s="921"/>
      <c r="L315" s="919"/>
      <c r="M315" s="620">
        <v>1</v>
      </c>
      <c r="N315" s="983">
        <f>M315*D315</f>
        <v>0</v>
      </c>
      <c r="O315" s="920"/>
      <c r="P315" s="919"/>
      <c r="Q315" s="920"/>
      <c r="R315" s="919"/>
    </row>
    <row r="316" spans="1:18" s="954" customFormat="1">
      <c r="A316" s="551"/>
      <c r="B316" s="592" t="s">
        <v>820</v>
      </c>
      <c r="C316" s="606" t="s">
        <v>13</v>
      </c>
      <c r="D316" s="775"/>
      <c r="E316" s="765"/>
      <c r="F316" s="983"/>
      <c r="G316" s="647"/>
      <c r="H316" s="919"/>
      <c r="I316" s="920"/>
      <c r="J316" s="919"/>
      <c r="K316" s="921"/>
      <c r="L316" s="919"/>
      <c r="M316" s="620">
        <v>1</v>
      </c>
      <c r="N316" s="983">
        <f>M316*D316</f>
        <v>0</v>
      </c>
      <c r="O316" s="920"/>
      <c r="P316" s="919"/>
      <c r="Q316" s="920"/>
      <c r="R316" s="919"/>
    </row>
    <row r="317" spans="1:18" s="180" customFormat="1">
      <c r="A317" s="551"/>
      <c r="B317" s="574"/>
      <c r="C317" s="552"/>
      <c r="D317" s="560"/>
      <c r="E317" s="643"/>
      <c r="F317" s="962"/>
      <c r="G317" s="647"/>
      <c r="H317" s="919"/>
      <c r="I317" s="920"/>
      <c r="J317" s="919"/>
      <c r="K317" s="921"/>
      <c r="L317" s="919"/>
      <c r="M317" s="920"/>
      <c r="N317" s="919"/>
      <c r="O317" s="920"/>
      <c r="P317" s="919"/>
      <c r="Q317" s="920"/>
      <c r="R317" s="919"/>
    </row>
    <row r="318" spans="1:18" s="954" customFormat="1" ht="13.5" thickBot="1">
      <c r="A318" s="564"/>
      <c r="B318" s="565" t="s">
        <v>135</v>
      </c>
      <c r="C318" s="562"/>
      <c r="D318" s="561"/>
      <c r="E318" s="624"/>
      <c r="F318" s="903">
        <f>SUM(F282:F317)</f>
        <v>0</v>
      </c>
      <c r="G318" s="965"/>
      <c r="H318" s="903">
        <f>SUM(H282:H317)</f>
        <v>0</v>
      </c>
      <c r="I318" s="903"/>
      <c r="J318" s="903">
        <f>SUM(J282:J317)</f>
        <v>0</v>
      </c>
      <c r="K318" s="903"/>
      <c r="L318" s="903">
        <f>SUM(L282:L317)</f>
        <v>0</v>
      </c>
      <c r="M318" s="903"/>
      <c r="N318" s="903">
        <f>SUM(N282:N317)</f>
        <v>0</v>
      </c>
      <c r="O318" s="903"/>
      <c r="P318" s="903">
        <f>SUM(P282:P317)</f>
        <v>0</v>
      </c>
      <c r="Q318" s="903"/>
      <c r="R318" s="903">
        <f>SUM(R282:R317)</f>
        <v>0</v>
      </c>
    </row>
    <row r="319" spans="1:18" s="958" customFormat="1" ht="13.5" thickTop="1">
      <c r="A319" s="551"/>
      <c r="B319" s="580"/>
      <c r="C319" s="558"/>
      <c r="D319" s="528"/>
      <c r="E319" s="647"/>
      <c r="F319" s="936"/>
      <c r="G319" s="647"/>
      <c r="H319" s="919"/>
      <c r="I319" s="920"/>
      <c r="J319" s="919"/>
      <c r="K319" s="921"/>
      <c r="L319" s="919"/>
      <c r="M319" s="920"/>
      <c r="N319" s="919"/>
      <c r="O319" s="920"/>
      <c r="P319" s="919"/>
      <c r="Q319" s="920"/>
      <c r="R319" s="919"/>
    </row>
    <row r="320" spans="1:18" s="958" customFormat="1">
      <c r="A320" s="545" t="s">
        <v>59</v>
      </c>
      <c r="B320" s="598" t="s">
        <v>147</v>
      </c>
      <c r="C320" s="518"/>
      <c r="D320" s="522"/>
      <c r="E320" s="646"/>
      <c r="F320" s="956"/>
      <c r="G320" s="957"/>
      <c r="H320" s="956"/>
      <c r="I320" s="956"/>
      <c r="J320" s="956"/>
      <c r="K320" s="956"/>
      <c r="L320" s="956"/>
      <c r="M320" s="956"/>
      <c r="N320" s="956"/>
      <c r="O320" s="956"/>
      <c r="P320" s="956"/>
      <c r="Q320" s="956"/>
      <c r="R320" s="956"/>
    </row>
    <row r="321" spans="1:18" s="954" customFormat="1">
      <c r="A321" s="555"/>
      <c r="B321" s="571"/>
      <c r="C321" s="554"/>
      <c r="D321" s="553"/>
      <c r="E321" s="631"/>
      <c r="F321" s="960"/>
      <c r="G321" s="647"/>
      <c r="H321" s="919"/>
      <c r="I321" s="920"/>
      <c r="J321" s="919"/>
      <c r="K321" s="921"/>
      <c r="L321" s="919"/>
      <c r="M321" s="920"/>
      <c r="N321" s="919"/>
      <c r="O321" s="920"/>
      <c r="P321" s="919"/>
      <c r="Q321" s="920"/>
      <c r="R321" s="919"/>
    </row>
    <row r="322" spans="1:18" s="954" customFormat="1">
      <c r="A322" s="555"/>
      <c r="B322" s="571" t="s">
        <v>9</v>
      </c>
      <c r="C322" s="614"/>
      <c r="D322" s="550"/>
      <c r="E322" s="620"/>
      <c r="F322" s="937"/>
      <c r="G322" s="647"/>
      <c r="H322" s="919"/>
      <c r="I322" s="920"/>
      <c r="J322" s="919"/>
      <c r="K322" s="921"/>
      <c r="L322" s="919"/>
      <c r="M322" s="920"/>
      <c r="N322" s="919"/>
      <c r="O322" s="920"/>
      <c r="P322" s="919"/>
      <c r="Q322" s="920"/>
      <c r="R322" s="919"/>
    </row>
    <row r="323" spans="1:18" s="954" customFormat="1" ht="38.25">
      <c r="A323" s="555"/>
      <c r="B323" s="579" t="s">
        <v>299</v>
      </c>
      <c r="C323" s="614"/>
      <c r="D323" s="550"/>
      <c r="E323" s="620"/>
      <c r="F323" s="937"/>
      <c r="G323" s="647"/>
      <c r="H323" s="919"/>
      <c r="I323" s="920"/>
      <c r="J323" s="919"/>
      <c r="K323" s="921"/>
      <c r="L323" s="919"/>
      <c r="M323" s="920"/>
      <c r="N323" s="919"/>
      <c r="O323" s="920"/>
      <c r="P323" s="919"/>
      <c r="Q323" s="920"/>
      <c r="R323" s="919"/>
    </row>
    <row r="324" spans="1:18" s="954" customFormat="1" ht="51">
      <c r="A324" s="555"/>
      <c r="B324" s="579" t="s">
        <v>300</v>
      </c>
      <c r="C324" s="614"/>
      <c r="D324" s="550"/>
      <c r="E324" s="620"/>
      <c r="F324" s="937"/>
      <c r="G324" s="647"/>
      <c r="H324" s="919"/>
      <c r="I324" s="920"/>
      <c r="J324" s="919"/>
      <c r="K324" s="921"/>
      <c r="L324" s="919"/>
      <c r="M324" s="920"/>
      <c r="N324" s="919"/>
      <c r="O324" s="920"/>
      <c r="P324" s="919"/>
      <c r="Q324" s="920"/>
      <c r="R324" s="919"/>
    </row>
    <row r="325" spans="1:18" s="954" customFormat="1" ht="51">
      <c r="A325" s="555"/>
      <c r="B325" s="579" t="s">
        <v>118</v>
      </c>
      <c r="C325" s="614"/>
      <c r="D325" s="550"/>
      <c r="E325" s="620"/>
      <c r="F325" s="937"/>
      <c r="G325" s="647"/>
      <c r="H325" s="919"/>
      <c r="I325" s="920"/>
      <c r="J325" s="919"/>
      <c r="K325" s="921"/>
      <c r="L325" s="919"/>
      <c r="M325" s="920"/>
      <c r="N325" s="919"/>
      <c r="O325" s="920"/>
      <c r="P325" s="919"/>
      <c r="Q325" s="920"/>
      <c r="R325" s="919"/>
    </row>
    <row r="326" spans="1:18" s="954" customFormat="1" ht="25.5">
      <c r="A326" s="555"/>
      <c r="B326" s="579" t="s">
        <v>143</v>
      </c>
      <c r="C326" s="614"/>
      <c r="D326" s="550"/>
      <c r="E326" s="620"/>
      <c r="F326" s="937"/>
      <c r="G326" s="647"/>
      <c r="H326" s="919"/>
      <c r="I326" s="920"/>
      <c r="J326" s="919"/>
      <c r="K326" s="921"/>
      <c r="L326" s="919"/>
      <c r="M326" s="920"/>
      <c r="N326" s="919"/>
      <c r="O326" s="920"/>
      <c r="P326" s="919"/>
      <c r="Q326" s="920"/>
      <c r="R326" s="919"/>
    </row>
    <row r="327" spans="1:18" s="954" customFormat="1" ht="25.5">
      <c r="A327" s="555"/>
      <c r="B327" s="583" t="s">
        <v>144</v>
      </c>
      <c r="C327" s="614"/>
      <c r="D327" s="550"/>
      <c r="E327" s="620"/>
      <c r="F327" s="937"/>
      <c r="G327" s="647"/>
      <c r="H327" s="919"/>
      <c r="I327" s="920"/>
      <c r="J327" s="919"/>
      <c r="K327" s="921"/>
      <c r="L327" s="919"/>
      <c r="M327" s="920"/>
      <c r="N327" s="919"/>
      <c r="O327" s="920"/>
      <c r="P327" s="919"/>
      <c r="Q327" s="920"/>
      <c r="R327" s="919"/>
    </row>
    <row r="328" spans="1:18" s="954" customFormat="1" ht="38.25">
      <c r="A328" s="555"/>
      <c r="B328" s="583" t="s">
        <v>145</v>
      </c>
      <c r="C328" s="614"/>
      <c r="D328" s="550"/>
      <c r="E328" s="620"/>
      <c r="F328" s="937"/>
      <c r="G328" s="647"/>
      <c r="H328" s="919"/>
      <c r="I328" s="920"/>
      <c r="J328" s="919"/>
      <c r="K328" s="921"/>
      <c r="L328" s="919"/>
      <c r="M328" s="920"/>
      <c r="N328" s="919"/>
      <c r="O328" s="920"/>
      <c r="P328" s="919"/>
      <c r="Q328" s="920"/>
      <c r="R328" s="919"/>
    </row>
    <row r="329" spans="1:18" s="954" customFormat="1" ht="25.5">
      <c r="A329" s="555"/>
      <c r="B329" s="583" t="s">
        <v>138</v>
      </c>
      <c r="C329" s="614"/>
      <c r="D329" s="550"/>
      <c r="E329" s="620"/>
      <c r="F329" s="937"/>
      <c r="G329" s="647"/>
      <c r="H329" s="919"/>
      <c r="I329" s="920"/>
      <c r="J329" s="919"/>
      <c r="K329" s="921"/>
      <c r="L329" s="919"/>
      <c r="M329" s="920"/>
      <c r="N329" s="919"/>
      <c r="O329" s="920"/>
      <c r="P329" s="919"/>
      <c r="Q329" s="920"/>
      <c r="R329" s="919"/>
    </row>
    <row r="330" spans="1:18" s="954" customFormat="1" ht="89.25">
      <c r="A330" s="555"/>
      <c r="B330" s="583" t="s">
        <v>821</v>
      </c>
      <c r="C330" s="614"/>
      <c r="D330" s="550"/>
      <c r="E330" s="620"/>
      <c r="F330" s="937"/>
      <c r="G330" s="647"/>
      <c r="H330" s="919"/>
      <c r="I330" s="920"/>
      <c r="J330" s="919"/>
      <c r="K330" s="921"/>
      <c r="L330" s="919"/>
      <c r="M330" s="920"/>
      <c r="N330" s="919"/>
      <c r="O330" s="920"/>
      <c r="P330" s="919"/>
      <c r="Q330" s="920"/>
      <c r="R330" s="919"/>
    </row>
    <row r="331" spans="1:18" s="954" customFormat="1" ht="63.75">
      <c r="A331" s="555"/>
      <c r="B331" s="583" t="s">
        <v>416</v>
      </c>
      <c r="C331" s="614"/>
      <c r="D331" s="550"/>
      <c r="E331" s="620"/>
      <c r="F331" s="937"/>
      <c r="G331" s="647"/>
      <c r="H331" s="919"/>
      <c r="I331" s="920"/>
      <c r="J331" s="919"/>
      <c r="K331" s="921"/>
      <c r="L331" s="919"/>
      <c r="M331" s="920"/>
      <c r="N331" s="919"/>
      <c r="O331" s="920"/>
      <c r="P331" s="919"/>
      <c r="Q331" s="920"/>
      <c r="R331" s="919"/>
    </row>
    <row r="332" spans="1:18" s="954" customFormat="1" ht="25.5">
      <c r="A332" s="555"/>
      <c r="B332" s="583" t="s">
        <v>139</v>
      </c>
      <c r="C332" s="614"/>
      <c r="D332" s="550"/>
      <c r="E332" s="620"/>
      <c r="F332" s="937"/>
      <c r="G332" s="647"/>
      <c r="H332" s="919"/>
      <c r="I332" s="920"/>
      <c r="J332" s="919"/>
      <c r="K332" s="921"/>
      <c r="L332" s="919"/>
      <c r="M332" s="920"/>
      <c r="N332" s="919"/>
      <c r="O332" s="920"/>
      <c r="P332" s="919"/>
      <c r="Q332" s="920"/>
      <c r="R332" s="919"/>
    </row>
    <row r="333" spans="1:18" s="954" customFormat="1" ht="76.5">
      <c r="A333" s="555"/>
      <c r="B333" s="583" t="s">
        <v>417</v>
      </c>
      <c r="C333" s="614"/>
      <c r="D333" s="550"/>
      <c r="E333" s="620"/>
      <c r="F333" s="937"/>
      <c r="G333" s="647"/>
      <c r="H333" s="919"/>
      <c r="I333" s="920"/>
      <c r="J333" s="919"/>
      <c r="K333" s="921"/>
      <c r="L333" s="919"/>
      <c r="M333" s="920"/>
      <c r="N333" s="919"/>
      <c r="O333" s="920"/>
      <c r="P333" s="919"/>
      <c r="Q333" s="920"/>
      <c r="R333" s="919"/>
    </row>
    <row r="334" spans="1:18" s="954" customFormat="1" ht="51">
      <c r="A334" s="555"/>
      <c r="B334" s="583" t="s">
        <v>140</v>
      </c>
      <c r="C334" s="614"/>
      <c r="D334" s="550"/>
      <c r="E334" s="620"/>
      <c r="F334" s="937"/>
      <c r="G334" s="647"/>
      <c r="H334" s="919"/>
      <c r="I334" s="920"/>
      <c r="J334" s="919"/>
      <c r="K334" s="921"/>
      <c r="L334" s="919"/>
      <c r="M334" s="920"/>
      <c r="N334" s="919"/>
      <c r="O334" s="920"/>
      <c r="P334" s="919"/>
      <c r="Q334" s="920"/>
      <c r="R334" s="919"/>
    </row>
    <row r="335" spans="1:18" s="954" customFormat="1" ht="63.75">
      <c r="A335" s="555"/>
      <c r="B335" s="583" t="s">
        <v>240</v>
      </c>
      <c r="C335" s="614"/>
      <c r="D335" s="550"/>
      <c r="E335" s="620"/>
      <c r="F335" s="937"/>
      <c r="G335" s="647"/>
      <c r="H335" s="919"/>
      <c r="I335" s="920"/>
      <c r="J335" s="919"/>
      <c r="K335" s="921"/>
      <c r="L335" s="919"/>
      <c r="M335" s="920"/>
      <c r="N335" s="919"/>
      <c r="O335" s="920"/>
      <c r="P335" s="919"/>
      <c r="Q335" s="920"/>
      <c r="R335" s="919"/>
    </row>
    <row r="336" spans="1:18" s="954" customFormat="1" ht="331.5">
      <c r="A336" s="555"/>
      <c r="B336" s="583" t="s">
        <v>301</v>
      </c>
      <c r="C336" s="614"/>
      <c r="D336" s="550"/>
      <c r="E336" s="620"/>
      <c r="F336" s="937"/>
      <c r="G336" s="647"/>
      <c r="H336" s="919"/>
      <c r="I336" s="920"/>
      <c r="J336" s="919"/>
      <c r="K336" s="921"/>
      <c r="L336" s="919"/>
      <c r="M336" s="920"/>
      <c r="N336" s="919"/>
      <c r="O336" s="920"/>
      <c r="P336" s="919"/>
      <c r="Q336" s="920"/>
      <c r="R336" s="919"/>
    </row>
    <row r="337" spans="1:18" s="954" customFormat="1">
      <c r="A337" s="555"/>
      <c r="B337" s="583"/>
      <c r="C337" s="614"/>
      <c r="D337" s="550"/>
      <c r="E337" s="620"/>
      <c r="F337" s="937"/>
      <c r="G337" s="647"/>
      <c r="H337" s="919"/>
      <c r="I337" s="920"/>
      <c r="J337" s="919"/>
      <c r="K337" s="921"/>
      <c r="L337" s="919"/>
      <c r="M337" s="920"/>
      <c r="N337" s="919"/>
      <c r="O337" s="920"/>
      <c r="P337" s="919"/>
      <c r="Q337" s="920"/>
      <c r="R337" s="919"/>
    </row>
    <row r="338" spans="1:18" s="954" customFormat="1">
      <c r="A338" s="555"/>
      <c r="B338" s="583" t="s">
        <v>302</v>
      </c>
      <c r="C338" s="614"/>
      <c r="D338" s="550"/>
      <c r="E338" s="620"/>
      <c r="F338" s="937"/>
      <c r="G338" s="647"/>
      <c r="H338" s="919"/>
      <c r="I338" s="920"/>
      <c r="J338" s="919"/>
      <c r="K338" s="921"/>
      <c r="L338" s="919"/>
      <c r="M338" s="920"/>
      <c r="N338" s="919"/>
      <c r="O338" s="920"/>
      <c r="P338" s="919"/>
      <c r="Q338" s="920"/>
      <c r="R338" s="919"/>
    </row>
    <row r="339" spans="1:18" s="954" customFormat="1" ht="408">
      <c r="A339" s="555"/>
      <c r="B339" s="583" t="s">
        <v>303</v>
      </c>
      <c r="C339" s="614"/>
      <c r="D339" s="550"/>
      <c r="E339" s="620"/>
      <c r="F339" s="937"/>
      <c r="G339" s="647"/>
      <c r="H339" s="919"/>
      <c r="I339" s="920"/>
      <c r="J339" s="919"/>
      <c r="K339" s="921"/>
      <c r="L339" s="919"/>
      <c r="M339" s="920"/>
      <c r="N339" s="919"/>
      <c r="O339" s="920"/>
      <c r="P339" s="919"/>
      <c r="Q339" s="920"/>
      <c r="R339" s="919"/>
    </row>
    <row r="340" spans="1:18" s="954" customFormat="1" ht="331.5">
      <c r="A340" s="555"/>
      <c r="B340" s="583" t="s">
        <v>304</v>
      </c>
      <c r="C340" s="614"/>
      <c r="D340" s="550"/>
      <c r="E340" s="620"/>
      <c r="F340" s="937"/>
      <c r="G340" s="647"/>
      <c r="H340" s="919"/>
      <c r="I340" s="920"/>
      <c r="J340" s="919"/>
      <c r="K340" s="921"/>
      <c r="L340" s="919"/>
      <c r="M340" s="920"/>
      <c r="N340" s="919"/>
      <c r="O340" s="920"/>
      <c r="P340" s="919"/>
      <c r="Q340" s="920"/>
      <c r="R340" s="919"/>
    </row>
    <row r="341" spans="1:18" s="954" customFormat="1">
      <c r="A341" s="555"/>
      <c r="B341" s="583"/>
      <c r="C341" s="614"/>
      <c r="D341" s="550"/>
      <c r="E341" s="620"/>
      <c r="F341" s="937"/>
      <c r="G341" s="647"/>
      <c r="H341" s="919"/>
      <c r="I341" s="920"/>
      <c r="J341" s="919"/>
      <c r="K341" s="921"/>
      <c r="L341" s="919"/>
      <c r="M341" s="920"/>
      <c r="N341" s="919"/>
      <c r="O341" s="920"/>
      <c r="P341" s="919"/>
      <c r="Q341" s="920"/>
      <c r="R341" s="919"/>
    </row>
    <row r="342" spans="1:18" s="954" customFormat="1">
      <c r="A342" s="555"/>
      <c r="B342" s="583"/>
      <c r="C342" s="614"/>
      <c r="D342" s="550"/>
      <c r="E342" s="620"/>
      <c r="F342" s="937"/>
      <c r="G342" s="647"/>
      <c r="H342" s="919"/>
      <c r="I342" s="920"/>
      <c r="J342" s="919"/>
      <c r="K342" s="921"/>
      <c r="L342" s="919"/>
      <c r="M342" s="920"/>
      <c r="N342" s="919"/>
      <c r="O342" s="920"/>
      <c r="P342" s="919"/>
      <c r="Q342" s="920"/>
      <c r="R342" s="919"/>
    </row>
    <row r="343" spans="1:18" s="954" customFormat="1" ht="25.5">
      <c r="A343" s="555" t="s">
        <v>11</v>
      </c>
      <c r="B343" s="579" t="s">
        <v>827</v>
      </c>
      <c r="C343" s="614"/>
      <c r="D343" s="550"/>
      <c r="E343" s="620"/>
      <c r="F343" s="937"/>
      <c r="G343" s="647"/>
      <c r="H343" s="919"/>
      <c r="I343" s="920"/>
      <c r="J343" s="919"/>
      <c r="K343" s="921"/>
      <c r="L343" s="919"/>
      <c r="M343" s="920"/>
      <c r="N343" s="919"/>
      <c r="O343" s="920"/>
      <c r="P343" s="919"/>
      <c r="Q343" s="920"/>
      <c r="R343" s="919"/>
    </row>
    <row r="344" spans="1:18" s="954" customFormat="1" ht="25.5">
      <c r="A344" s="555"/>
      <c r="B344" s="579" t="s">
        <v>828</v>
      </c>
      <c r="C344" s="614"/>
      <c r="D344" s="550"/>
      <c r="E344" s="620"/>
      <c r="F344" s="937"/>
      <c r="G344" s="647"/>
      <c r="H344" s="919"/>
      <c r="I344" s="920"/>
      <c r="J344" s="919"/>
      <c r="K344" s="921"/>
      <c r="L344" s="919"/>
      <c r="M344" s="920"/>
      <c r="N344" s="919"/>
      <c r="O344" s="920"/>
      <c r="P344" s="919"/>
      <c r="Q344" s="920"/>
      <c r="R344" s="919"/>
    </row>
    <row r="345" spans="1:18" s="954" customFormat="1">
      <c r="A345" s="555"/>
      <c r="B345" s="579" t="s">
        <v>419</v>
      </c>
      <c r="C345" s="614"/>
      <c r="D345" s="550"/>
      <c r="E345" s="620"/>
      <c r="F345" s="937"/>
      <c r="G345" s="647"/>
      <c r="H345" s="919"/>
      <c r="I345" s="920"/>
      <c r="J345" s="919"/>
      <c r="K345" s="921"/>
      <c r="L345" s="919"/>
      <c r="M345" s="920"/>
      <c r="N345" s="919"/>
      <c r="O345" s="920"/>
      <c r="P345" s="919"/>
      <c r="Q345" s="920"/>
      <c r="R345" s="919"/>
    </row>
    <row r="346" spans="1:18" s="954" customFormat="1" ht="38.25">
      <c r="A346" s="555"/>
      <c r="B346" s="579" t="s">
        <v>832</v>
      </c>
      <c r="C346" s="552" t="s">
        <v>49</v>
      </c>
      <c r="D346" s="771"/>
      <c r="E346" s="765"/>
      <c r="F346" s="937"/>
      <c r="G346" s="647"/>
      <c r="H346" s="919"/>
      <c r="I346" s="920"/>
      <c r="J346" s="919"/>
      <c r="K346" s="921">
        <v>16</v>
      </c>
      <c r="L346" s="919">
        <f>K346*D346</f>
        <v>0</v>
      </c>
      <c r="M346" s="920">
        <v>18</v>
      </c>
      <c r="N346" s="919">
        <f>M346*D346</f>
        <v>0</v>
      </c>
      <c r="O346" s="920">
        <v>24</v>
      </c>
      <c r="P346" s="919">
        <f>O346*D346</f>
        <v>0</v>
      </c>
      <c r="Q346" s="920"/>
      <c r="R346" s="919"/>
    </row>
    <row r="347" spans="1:18" s="954" customFormat="1">
      <c r="A347" s="555"/>
      <c r="B347" s="583"/>
      <c r="C347" s="614"/>
      <c r="D347" s="550"/>
      <c r="E347" s="620"/>
      <c r="F347" s="937"/>
      <c r="G347" s="647"/>
      <c r="H347" s="919"/>
      <c r="I347" s="920"/>
      <c r="J347" s="919"/>
      <c r="K347" s="921"/>
      <c r="L347" s="919"/>
      <c r="M347" s="920"/>
      <c r="N347" s="919"/>
      <c r="O347" s="920"/>
      <c r="P347" s="919"/>
      <c r="Q347" s="920"/>
      <c r="R347" s="919"/>
    </row>
    <row r="348" spans="1:18" s="954" customFormat="1" ht="25.5">
      <c r="A348" s="555" t="s">
        <v>33</v>
      </c>
      <c r="B348" s="579" t="s">
        <v>423</v>
      </c>
      <c r="C348" s="614"/>
      <c r="D348" s="550"/>
      <c r="E348" s="620"/>
      <c r="F348" s="937"/>
      <c r="G348" s="647"/>
      <c r="H348" s="919"/>
      <c r="I348" s="920"/>
      <c r="J348" s="919"/>
      <c r="K348" s="921"/>
      <c r="L348" s="919"/>
      <c r="M348" s="920"/>
      <c r="N348" s="919"/>
      <c r="O348" s="920"/>
      <c r="P348" s="919"/>
      <c r="Q348" s="920"/>
      <c r="R348" s="919"/>
    </row>
    <row r="349" spans="1:18" s="954" customFormat="1" ht="25.5">
      <c r="A349" s="555"/>
      <c r="B349" s="579" t="s">
        <v>829</v>
      </c>
      <c r="C349" s="614"/>
      <c r="D349" s="550"/>
      <c r="E349" s="620"/>
      <c r="F349" s="937"/>
      <c r="G349" s="647"/>
      <c r="H349" s="919"/>
      <c r="I349" s="920"/>
      <c r="J349" s="919"/>
      <c r="K349" s="921"/>
      <c r="L349" s="919"/>
      <c r="M349" s="920"/>
      <c r="N349" s="919"/>
      <c r="O349" s="920"/>
      <c r="P349" s="919"/>
      <c r="Q349" s="920"/>
      <c r="R349" s="919"/>
    </row>
    <row r="350" spans="1:18" s="954" customFormat="1">
      <c r="A350" s="555"/>
      <c r="B350" s="579" t="s">
        <v>419</v>
      </c>
      <c r="C350" s="614"/>
      <c r="D350" s="550"/>
      <c r="E350" s="620"/>
      <c r="F350" s="937"/>
      <c r="G350" s="647"/>
      <c r="H350" s="919"/>
      <c r="I350" s="920"/>
      <c r="J350" s="919"/>
      <c r="K350" s="921"/>
      <c r="L350" s="919"/>
      <c r="M350" s="920"/>
      <c r="N350" s="919"/>
      <c r="O350" s="920"/>
      <c r="P350" s="919"/>
      <c r="Q350" s="920"/>
      <c r="R350" s="919"/>
    </row>
    <row r="351" spans="1:18" s="954" customFormat="1" ht="38.25">
      <c r="A351" s="555"/>
      <c r="B351" s="579" t="s">
        <v>832</v>
      </c>
      <c r="C351" s="614"/>
      <c r="D351" s="550"/>
      <c r="E351" s="620"/>
      <c r="F351" s="937"/>
      <c r="G351" s="647"/>
      <c r="H351" s="919"/>
      <c r="I351" s="920"/>
      <c r="J351" s="919"/>
      <c r="K351" s="921"/>
      <c r="L351" s="919"/>
      <c r="M351" s="920"/>
      <c r="N351" s="919"/>
      <c r="O351" s="920"/>
      <c r="P351" s="919"/>
      <c r="Q351" s="920"/>
      <c r="R351" s="919"/>
    </row>
    <row r="352" spans="1:18" s="954" customFormat="1" ht="15">
      <c r="A352" s="555"/>
      <c r="B352" s="579" t="s">
        <v>419</v>
      </c>
      <c r="C352" s="552" t="s">
        <v>49</v>
      </c>
      <c r="D352" s="771"/>
      <c r="E352" s="620"/>
      <c r="F352" s="937"/>
      <c r="G352" s="647"/>
      <c r="H352" s="919"/>
      <c r="I352" s="920"/>
      <c r="J352" s="919"/>
      <c r="K352" s="921">
        <v>7</v>
      </c>
      <c r="L352" s="919">
        <f>K352*D352</f>
        <v>0</v>
      </c>
      <c r="M352" s="985">
        <v>103</v>
      </c>
      <c r="N352" s="919">
        <f>M352*D352</f>
        <v>0</v>
      </c>
      <c r="O352" s="920"/>
      <c r="P352" s="919"/>
      <c r="Q352" s="920">
        <v>42</v>
      </c>
      <c r="R352" s="919">
        <f>Q352*D352</f>
        <v>0</v>
      </c>
    </row>
    <row r="353" spans="1:18" s="954" customFormat="1">
      <c r="A353" s="555"/>
      <c r="B353" s="579"/>
      <c r="C353" s="552"/>
      <c r="D353" s="560"/>
      <c r="E353" s="620"/>
      <c r="F353" s="937"/>
      <c r="G353" s="647"/>
      <c r="H353" s="919"/>
      <c r="I353" s="920"/>
      <c r="J353" s="919"/>
      <c r="K353" s="921"/>
      <c r="L353" s="919"/>
      <c r="M353" s="920"/>
      <c r="N353" s="919"/>
      <c r="O353" s="920"/>
      <c r="P353" s="919"/>
      <c r="Q353" s="920"/>
      <c r="R353" s="919"/>
    </row>
    <row r="354" spans="1:18" s="954" customFormat="1" ht="25.5">
      <c r="A354" s="555" t="s">
        <v>14</v>
      </c>
      <c r="B354" s="579" t="s">
        <v>423</v>
      </c>
      <c r="C354" s="614"/>
      <c r="D354" s="550"/>
      <c r="E354" s="620"/>
      <c r="F354" s="937"/>
      <c r="G354" s="647"/>
      <c r="H354" s="919"/>
      <c r="I354" s="920"/>
      <c r="J354" s="919"/>
      <c r="K354" s="921"/>
      <c r="L354" s="919"/>
      <c r="M354" s="920"/>
      <c r="N354" s="919"/>
      <c r="O354" s="920"/>
      <c r="P354" s="919"/>
      <c r="Q354" s="920"/>
      <c r="R354" s="919"/>
    </row>
    <row r="355" spans="1:18" s="954" customFormat="1" ht="25.5">
      <c r="A355" s="555"/>
      <c r="B355" s="579" t="s">
        <v>830</v>
      </c>
      <c r="C355" s="614"/>
      <c r="D355" s="550"/>
      <c r="E355" s="620"/>
      <c r="F355" s="937"/>
      <c r="G355" s="647"/>
      <c r="H355" s="919"/>
      <c r="I355" s="920"/>
      <c r="J355" s="919"/>
      <c r="K355" s="921"/>
      <c r="L355" s="919"/>
      <c r="M355" s="920"/>
      <c r="N355" s="919"/>
      <c r="O355" s="920"/>
      <c r="P355" s="919"/>
      <c r="Q355" s="920"/>
      <c r="R355" s="919"/>
    </row>
    <row r="356" spans="1:18" s="954" customFormat="1">
      <c r="A356" s="555"/>
      <c r="B356" s="579" t="s">
        <v>419</v>
      </c>
      <c r="C356" s="614"/>
      <c r="D356" s="550"/>
      <c r="E356" s="620"/>
      <c r="F356" s="937"/>
      <c r="G356" s="647"/>
      <c r="H356" s="919"/>
      <c r="I356" s="920"/>
      <c r="J356" s="919"/>
      <c r="K356" s="921"/>
      <c r="L356" s="919"/>
      <c r="M356" s="920"/>
      <c r="N356" s="919"/>
      <c r="O356" s="920"/>
      <c r="P356" s="919"/>
      <c r="Q356" s="920"/>
      <c r="R356" s="919"/>
    </row>
    <row r="357" spans="1:18" s="954" customFormat="1" ht="39.75" customHeight="1">
      <c r="A357" s="555"/>
      <c r="B357" s="579" t="s">
        <v>834</v>
      </c>
      <c r="C357" s="614"/>
      <c r="D357" s="550"/>
      <c r="E357" s="620"/>
      <c r="F357" s="937"/>
      <c r="G357" s="647"/>
      <c r="H357" s="919"/>
      <c r="I357" s="920"/>
      <c r="J357" s="919"/>
      <c r="K357" s="921"/>
      <c r="L357" s="919"/>
      <c r="M357" s="920"/>
      <c r="N357" s="919"/>
      <c r="O357" s="920"/>
      <c r="P357" s="919"/>
      <c r="Q357" s="920"/>
      <c r="R357" s="919"/>
    </row>
    <row r="358" spans="1:18" s="954" customFormat="1" ht="15">
      <c r="A358" s="555"/>
      <c r="B358" s="579" t="s">
        <v>419</v>
      </c>
      <c r="C358" s="552" t="s">
        <v>49</v>
      </c>
      <c r="D358" s="771"/>
      <c r="E358" s="620"/>
      <c r="F358" s="937"/>
      <c r="G358" s="647">
        <v>60</v>
      </c>
      <c r="H358" s="919">
        <f>G358*D358</f>
        <v>0</v>
      </c>
      <c r="I358" s="920"/>
      <c r="J358" s="919"/>
      <c r="K358" s="921">
        <v>7</v>
      </c>
      <c r="L358" s="919">
        <f>K358*D358</f>
        <v>0</v>
      </c>
      <c r="M358" s="920">
        <v>33</v>
      </c>
      <c r="N358" s="919">
        <f>M358*D358</f>
        <v>0</v>
      </c>
      <c r="O358" s="920">
        <v>88</v>
      </c>
      <c r="P358" s="919">
        <f>O358*D358</f>
        <v>0</v>
      </c>
      <c r="Q358" s="920"/>
      <c r="R358" s="919"/>
    </row>
    <row r="359" spans="1:18" s="954" customFormat="1">
      <c r="A359" s="555"/>
      <c r="B359" s="579"/>
      <c r="C359" s="552"/>
      <c r="D359" s="560"/>
      <c r="E359" s="620"/>
      <c r="F359" s="937"/>
      <c r="G359" s="647"/>
      <c r="H359" s="919"/>
      <c r="I359" s="920"/>
      <c r="J359" s="919"/>
      <c r="K359" s="921"/>
      <c r="L359" s="919"/>
      <c r="M359" s="920"/>
      <c r="N359" s="919"/>
      <c r="O359" s="920"/>
      <c r="P359" s="919"/>
      <c r="Q359" s="920"/>
      <c r="R359" s="919"/>
    </row>
    <row r="360" spans="1:18" s="954" customFormat="1" ht="25.5">
      <c r="A360" s="555" t="s">
        <v>15</v>
      </c>
      <c r="B360" s="579" t="s">
        <v>423</v>
      </c>
      <c r="C360" s="614"/>
      <c r="D360" s="550"/>
      <c r="E360" s="620"/>
      <c r="F360" s="937"/>
      <c r="G360" s="647"/>
      <c r="H360" s="919"/>
      <c r="I360" s="920"/>
      <c r="J360" s="919"/>
      <c r="K360" s="921"/>
      <c r="L360" s="919"/>
      <c r="M360" s="920"/>
      <c r="N360" s="919"/>
      <c r="O360" s="920"/>
      <c r="P360" s="919"/>
      <c r="Q360" s="920"/>
      <c r="R360" s="919"/>
    </row>
    <row r="361" spans="1:18" s="954" customFormat="1" ht="25.5">
      <c r="A361" s="555"/>
      <c r="B361" s="579" t="s">
        <v>831</v>
      </c>
      <c r="C361" s="614"/>
      <c r="D361" s="550"/>
      <c r="E361" s="620"/>
      <c r="F361" s="937"/>
      <c r="G361" s="647"/>
      <c r="H361" s="919"/>
      <c r="I361" s="920"/>
      <c r="J361" s="919"/>
      <c r="K361" s="921"/>
      <c r="L361" s="919"/>
      <c r="M361" s="920"/>
      <c r="N361" s="919"/>
      <c r="O361" s="920"/>
      <c r="P361" s="919"/>
      <c r="Q361" s="920"/>
      <c r="R361" s="919"/>
    </row>
    <row r="362" spans="1:18" s="954" customFormat="1">
      <c r="A362" s="555"/>
      <c r="B362" s="579" t="s">
        <v>419</v>
      </c>
      <c r="C362" s="614"/>
      <c r="D362" s="550"/>
      <c r="E362" s="620"/>
      <c r="F362" s="937"/>
      <c r="G362" s="647"/>
      <c r="H362" s="919"/>
      <c r="I362" s="920"/>
      <c r="J362" s="919"/>
      <c r="K362" s="921"/>
      <c r="L362" s="919"/>
      <c r="M362" s="920"/>
      <c r="N362" s="919"/>
      <c r="O362" s="920"/>
      <c r="P362" s="919"/>
      <c r="Q362" s="920"/>
      <c r="R362" s="919"/>
    </row>
    <row r="363" spans="1:18" s="954" customFormat="1" ht="38.25">
      <c r="A363" s="555"/>
      <c r="B363" s="579" t="s">
        <v>833</v>
      </c>
      <c r="C363" s="614"/>
      <c r="D363" s="550"/>
      <c r="E363" s="620"/>
      <c r="F363" s="937"/>
      <c r="G363" s="647"/>
      <c r="H363" s="919"/>
      <c r="I363" s="920"/>
      <c r="J363" s="919"/>
      <c r="K363" s="921"/>
      <c r="L363" s="919"/>
      <c r="M363" s="920"/>
      <c r="N363" s="919"/>
      <c r="O363" s="920"/>
      <c r="P363" s="919"/>
      <c r="Q363" s="920"/>
      <c r="R363" s="919"/>
    </row>
    <row r="364" spans="1:18" s="954" customFormat="1" ht="15">
      <c r="A364" s="555"/>
      <c r="B364" s="579" t="s">
        <v>419</v>
      </c>
      <c r="C364" s="552" t="s">
        <v>49</v>
      </c>
      <c r="D364" s="771"/>
      <c r="E364" s="620"/>
      <c r="F364" s="937"/>
      <c r="G364" s="647"/>
      <c r="H364" s="919"/>
      <c r="I364" s="920"/>
      <c r="J364" s="919"/>
      <c r="K364" s="921">
        <v>40</v>
      </c>
      <c r="L364" s="919">
        <f>K364*D364</f>
        <v>0</v>
      </c>
      <c r="M364" s="920">
        <v>51</v>
      </c>
      <c r="N364" s="919">
        <f>M364*D364</f>
        <v>0</v>
      </c>
      <c r="O364" s="920">
        <v>212</v>
      </c>
      <c r="P364" s="919">
        <f>O364*D364</f>
        <v>0</v>
      </c>
      <c r="Q364" s="920">
        <v>22</v>
      </c>
      <c r="R364" s="919">
        <f>Q364*D364</f>
        <v>0</v>
      </c>
    </row>
    <row r="365" spans="1:18" s="954" customFormat="1">
      <c r="A365" s="555"/>
      <c r="B365" s="579"/>
      <c r="C365" s="552"/>
      <c r="D365" s="560"/>
      <c r="E365" s="620"/>
      <c r="F365" s="937"/>
      <c r="G365" s="647"/>
      <c r="H365" s="919"/>
      <c r="I365" s="920"/>
      <c r="J365" s="919"/>
      <c r="K365" s="921"/>
      <c r="L365" s="919"/>
      <c r="M365" s="920"/>
      <c r="N365" s="919"/>
      <c r="O365" s="920"/>
      <c r="P365" s="919"/>
      <c r="Q365" s="920"/>
      <c r="R365" s="919"/>
    </row>
    <row r="366" spans="1:18" s="954" customFormat="1" ht="25.5">
      <c r="A366" s="555" t="s">
        <v>18</v>
      </c>
      <c r="B366" s="579" t="s">
        <v>146</v>
      </c>
      <c r="C366" s="614"/>
      <c r="D366" s="550"/>
      <c r="E366" s="620"/>
      <c r="F366" s="937"/>
      <c r="G366" s="647"/>
      <c r="H366" s="919"/>
      <c r="I366" s="920"/>
      <c r="J366" s="919"/>
      <c r="K366" s="921"/>
      <c r="L366" s="919"/>
      <c r="M366" s="920"/>
      <c r="N366" s="919"/>
      <c r="O366" s="920"/>
      <c r="P366" s="919"/>
      <c r="Q366" s="920"/>
      <c r="R366" s="919"/>
    </row>
    <row r="367" spans="1:18" s="954" customFormat="1" ht="25.5">
      <c r="A367" s="555"/>
      <c r="B367" s="579" t="s">
        <v>422</v>
      </c>
      <c r="C367" s="614"/>
      <c r="D367" s="550"/>
      <c r="E367" s="620"/>
      <c r="F367" s="937"/>
      <c r="G367" s="647"/>
      <c r="H367" s="919"/>
      <c r="I367" s="920"/>
      <c r="J367" s="919"/>
      <c r="K367" s="921"/>
      <c r="L367" s="919"/>
      <c r="M367" s="920"/>
      <c r="N367" s="919"/>
      <c r="O367" s="920"/>
      <c r="P367" s="919"/>
      <c r="Q367" s="920"/>
      <c r="R367" s="919"/>
    </row>
    <row r="368" spans="1:18" s="954" customFormat="1">
      <c r="A368" s="555"/>
      <c r="B368" s="579" t="s">
        <v>419</v>
      </c>
      <c r="C368" s="614"/>
      <c r="D368" s="550"/>
      <c r="E368" s="620"/>
      <c r="F368" s="937"/>
      <c r="G368" s="647"/>
      <c r="H368" s="919"/>
      <c r="I368" s="920"/>
      <c r="J368" s="919"/>
      <c r="K368" s="921"/>
      <c r="L368" s="919"/>
      <c r="M368" s="920"/>
      <c r="N368" s="919"/>
      <c r="O368" s="920"/>
      <c r="P368" s="919"/>
      <c r="Q368" s="920"/>
      <c r="R368" s="919"/>
    </row>
    <row r="369" spans="1:18" s="954" customFormat="1" ht="38.25">
      <c r="A369" s="555"/>
      <c r="B369" s="579" t="s">
        <v>424</v>
      </c>
      <c r="C369" s="614"/>
      <c r="D369" s="550"/>
      <c r="E369" s="620"/>
      <c r="F369" s="937"/>
      <c r="G369" s="647"/>
      <c r="H369" s="919"/>
      <c r="I369" s="920"/>
      <c r="J369" s="919"/>
      <c r="K369" s="921"/>
      <c r="L369" s="919"/>
      <c r="M369" s="920"/>
      <c r="N369" s="919"/>
      <c r="O369" s="920"/>
      <c r="P369" s="919"/>
      <c r="Q369" s="920"/>
      <c r="R369" s="919"/>
    </row>
    <row r="370" spans="1:18" s="954" customFormat="1" ht="38.25">
      <c r="A370" s="555"/>
      <c r="B370" s="579" t="s">
        <v>424</v>
      </c>
      <c r="C370" s="614"/>
      <c r="D370" s="550"/>
      <c r="E370" s="620"/>
      <c r="F370" s="937"/>
      <c r="G370" s="647"/>
      <c r="H370" s="919"/>
      <c r="I370" s="920"/>
      <c r="J370" s="919"/>
      <c r="K370" s="921"/>
      <c r="L370" s="919"/>
      <c r="M370" s="920"/>
      <c r="N370" s="919"/>
      <c r="O370" s="920"/>
      <c r="P370" s="919"/>
      <c r="Q370" s="920"/>
      <c r="R370" s="919"/>
    </row>
    <row r="371" spans="1:18" s="954" customFormat="1" ht="15">
      <c r="A371" s="555"/>
      <c r="B371" s="579" t="s">
        <v>421</v>
      </c>
      <c r="C371" s="552" t="s">
        <v>49</v>
      </c>
      <c r="D371" s="771"/>
      <c r="E371" s="620"/>
      <c r="F371" s="937"/>
      <c r="G371" s="647"/>
      <c r="H371" s="919"/>
      <c r="I371" s="920"/>
      <c r="J371" s="919"/>
      <c r="K371" s="921"/>
      <c r="L371" s="919"/>
      <c r="M371" s="920">
        <v>20</v>
      </c>
      <c r="N371" s="919">
        <f>D371*M371</f>
        <v>0</v>
      </c>
      <c r="O371" s="920"/>
      <c r="P371" s="919"/>
      <c r="Q371" s="920"/>
      <c r="R371" s="919"/>
    </row>
    <row r="372" spans="1:18" s="954" customFormat="1">
      <c r="A372" s="555"/>
      <c r="B372" s="579"/>
      <c r="C372" s="552"/>
      <c r="D372" s="560"/>
      <c r="E372" s="620"/>
      <c r="F372" s="937"/>
      <c r="G372" s="647"/>
      <c r="H372" s="919"/>
      <c r="I372" s="920"/>
      <c r="J372" s="919"/>
      <c r="K372" s="921"/>
      <c r="L372" s="919"/>
      <c r="M372" s="920"/>
      <c r="N372" s="919"/>
      <c r="O372" s="920"/>
      <c r="P372" s="919"/>
      <c r="Q372" s="920"/>
      <c r="R372" s="919"/>
    </row>
    <row r="373" spans="1:18" s="954" customFormat="1" ht="25.5">
      <c r="A373" s="555" t="s">
        <v>41</v>
      </c>
      <c r="B373" s="579" t="s">
        <v>146</v>
      </c>
      <c r="C373" s="614"/>
      <c r="D373" s="550"/>
      <c r="E373" s="620"/>
      <c r="F373" s="937"/>
      <c r="G373" s="647"/>
      <c r="H373" s="919"/>
      <c r="I373" s="920"/>
      <c r="J373" s="919"/>
      <c r="K373" s="921"/>
      <c r="L373" s="919"/>
      <c r="M373" s="920"/>
      <c r="N373" s="919"/>
      <c r="O373" s="920"/>
      <c r="P373" s="919"/>
      <c r="Q373" s="920"/>
      <c r="R373" s="919"/>
    </row>
    <row r="374" spans="1:18" s="954" customFormat="1" ht="25.5">
      <c r="A374" s="555"/>
      <c r="B374" s="579" t="s">
        <v>422</v>
      </c>
      <c r="C374" s="614"/>
      <c r="D374" s="550"/>
      <c r="E374" s="620"/>
      <c r="F374" s="937"/>
      <c r="G374" s="647"/>
      <c r="H374" s="919"/>
      <c r="I374" s="920"/>
      <c r="J374" s="919"/>
      <c r="K374" s="921"/>
      <c r="L374" s="919"/>
      <c r="M374" s="920"/>
      <c r="N374" s="919"/>
      <c r="O374" s="920"/>
      <c r="P374" s="919"/>
      <c r="Q374" s="920"/>
      <c r="R374" s="919"/>
    </row>
    <row r="375" spans="1:18" s="954" customFormat="1">
      <c r="A375" s="555"/>
      <c r="B375" s="579" t="s">
        <v>419</v>
      </c>
      <c r="C375" s="614"/>
      <c r="D375" s="550"/>
      <c r="E375" s="620"/>
      <c r="F375" s="937"/>
      <c r="G375" s="647"/>
      <c r="H375" s="919"/>
      <c r="I375" s="920"/>
      <c r="J375" s="919"/>
      <c r="K375" s="921"/>
      <c r="L375" s="919"/>
      <c r="M375" s="920"/>
      <c r="N375" s="919"/>
      <c r="O375" s="920"/>
      <c r="P375" s="919"/>
      <c r="Q375" s="920"/>
      <c r="R375" s="919"/>
    </row>
    <row r="376" spans="1:18" s="954" customFormat="1" ht="38.25">
      <c r="A376" s="555"/>
      <c r="B376" s="579" t="s">
        <v>420</v>
      </c>
      <c r="C376" s="614"/>
      <c r="D376" s="550"/>
      <c r="E376" s="620"/>
      <c r="F376" s="937"/>
      <c r="G376" s="647"/>
      <c r="H376" s="919"/>
      <c r="I376" s="920"/>
      <c r="J376" s="919"/>
      <c r="K376" s="921"/>
      <c r="L376" s="919"/>
      <c r="M376" s="920"/>
      <c r="N376" s="919"/>
      <c r="O376" s="920"/>
      <c r="P376" s="919"/>
      <c r="Q376" s="920"/>
      <c r="R376" s="919"/>
    </row>
    <row r="377" spans="1:18" s="954" customFormat="1" ht="38.25">
      <c r="A377" s="555"/>
      <c r="B377" s="579" t="s">
        <v>420</v>
      </c>
      <c r="C377" s="614"/>
      <c r="D377" s="550"/>
      <c r="E377" s="620"/>
      <c r="F377" s="937"/>
      <c r="G377" s="647"/>
      <c r="H377" s="919"/>
      <c r="I377" s="920"/>
      <c r="J377" s="919"/>
      <c r="K377" s="921"/>
      <c r="L377" s="919"/>
      <c r="M377" s="920"/>
      <c r="N377" s="919"/>
      <c r="O377" s="920"/>
      <c r="P377" s="919"/>
      <c r="Q377" s="920"/>
      <c r="R377" s="919"/>
    </row>
    <row r="378" spans="1:18" s="954" customFormat="1" ht="15">
      <c r="A378" s="555"/>
      <c r="B378" s="579" t="s">
        <v>421</v>
      </c>
      <c r="C378" s="552" t="s">
        <v>49</v>
      </c>
      <c r="D378" s="771"/>
      <c r="E378" s="620"/>
      <c r="F378" s="937"/>
      <c r="G378" s="647"/>
      <c r="H378" s="919"/>
      <c r="I378" s="920"/>
      <c r="J378" s="919"/>
      <c r="K378" s="921"/>
      <c r="L378" s="919"/>
      <c r="M378" s="920">
        <v>10</v>
      </c>
      <c r="N378" s="919">
        <f>M378*D378</f>
        <v>0</v>
      </c>
      <c r="O378" s="920">
        <v>30</v>
      </c>
      <c r="P378" s="919">
        <f>O378*D378</f>
        <v>0</v>
      </c>
      <c r="Q378" s="920"/>
      <c r="R378" s="919"/>
    </row>
    <row r="379" spans="1:18" s="954" customFormat="1">
      <c r="A379" s="555"/>
      <c r="B379" s="579"/>
      <c r="C379" s="552"/>
      <c r="D379" s="560"/>
      <c r="E379" s="620"/>
      <c r="F379" s="937"/>
      <c r="G379" s="647"/>
      <c r="H379" s="919"/>
      <c r="I379" s="920"/>
      <c r="J379" s="919"/>
      <c r="K379" s="921"/>
      <c r="L379" s="919"/>
      <c r="M379" s="920"/>
      <c r="N379" s="919"/>
      <c r="O379" s="920"/>
      <c r="P379" s="919"/>
      <c r="Q379" s="920"/>
      <c r="R379" s="919"/>
    </row>
    <row r="380" spans="1:18" s="954" customFormat="1" ht="25.5">
      <c r="A380" s="555" t="s">
        <v>43</v>
      </c>
      <c r="B380" s="579" t="s">
        <v>835</v>
      </c>
      <c r="C380" s="614"/>
      <c r="D380" s="550"/>
      <c r="E380" s="620"/>
      <c r="F380" s="937"/>
      <c r="G380" s="647"/>
      <c r="H380" s="919"/>
      <c r="I380" s="920"/>
      <c r="J380" s="919"/>
      <c r="K380" s="921"/>
      <c r="L380" s="919"/>
      <c r="M380" s="920"/>
      <c r="N380" s="919"/>
      <c r="O380" s="920"/>
      <c r="P380" s="919"/>
      <c r="Q380" s="920"/>
      <c r="R380" s="919"/>
    </row>
    <row r="381" spans="1:18" s="954" customFormat="1" ht="25.5">
      <c r="A381" s="555"/>
      <c r="B381" s="579" t="s">
        <v>422</v>
      </c>
      <c r="C381" s="614"/>
      <c r="D381" s="550"/>
      <c r="E381" s="620"/>
      <c r="F381" s="937"/>
      <c r="G381" s="647"/>
      <c r="H381" s="919"/>
      <c r="I381" s="920"/>
      <c r="J381" s="919"/>
      <c r="K381" s="921"/>
      <c r="L381" s="919"/>
      <c r="M381" s="920"/>
      <c r="N381" s="919"/>
      <c r="O381" s="920"/>
      <c r="P381" s="919"/>
      <c r="Q381" s="920"/>
      <c r="R381" s="919"/>
    </row>
    <row r="382" spans="1:18" s="954" customFormat="1">
      <c r="A382" s="555"/>
      <c r="B382" s="579" t="s">
        <v>419</v>
      </c>
      <c r="C382" s="614"/>
      <c r="D382" s="550"/>
      <c r="E382" s="620"/>
      <c r="F382" s="937"/>
      <c r="G382" s="647"/>
      <c r="H382" s="919"/>
      <c r="I382" s="920"/>
      <c r="J382" s="919"/>
      <c r="K382" s="921"/>
      <c r="L382" s="919"/>
      <c r="M382" s="920"/>
      <c r="N382" s="919"/>
      <c r="O382" s="920"/>
      <c r="P382" s="919"/>
      <c r="Q382" s="920"/>
      <c r="R382" s="919"/>
    </row>
    <row r="383" spans="1:18" s="954" customFormat="1" ht="38.25">
      <c r="A383" s="555"/>
      <c r="B383" s="579" t="s">
        <v>420</v>
      </c>
      <c r="C383" s="614"/>
      <c r="D383" s="550"/>
      <c r="E383" s="620"/>
      <c r="F383" s="937"/>
      <c r="G383" s="647"/>
      <c r="H383" s="919"/>
      <c r="I383" s="920"/>
      <c r="J383" s="919"/>
      <c r="K383" s="921"/>
      <c r="L383" s="919"/>
      <c r="M383" s="920"/>
      <c r="N383" s="919"/>
      <c r="O383" s="920"/>
      <c r="P383" s="919"/>
      <c r="Q383" s="920"/>
      <c r="R383" s="919"/>
    </row>
    <row r="384" spans="1:18" s="954" customFormat="1" ht="38.25">
      <c r="A384" s="555"/>
      <c r="B384" s="579" t="s">
        <v>420</v>
      </c>
      <c r="C384" s="614"/>
      <c r="D384" s="550"/>
      <c r="E384" s="620"/>
      <c r="F384" s="937"/>
      <c r="G384" s="647"/>
      <c r="H384" s="919"/>
      <c r="I384" s="920"/>
      <c r="J384" s="919"/>
      <c r="K384" s="921"/>
      <c r="L384" s="919"/>
      <c r="M384" s="920"/>
      <c r="N384" s="919"/>
      <c r="O384" s="920"/>
      <c r="P384" s="919"/>
      <c r="Q384" s="920"/>
      <c r="R384" s="919"/>
    </row>
    <row r="385" spans="1:18" s="954" customFormat="1" ht="15">
      <c r="A385" s="555"/>
      <c r="B385" s="579" t="s">
        <v>421</v>
      </c>
      <c r="C385" s="552" t="s">
        <v>49</v>
      </c>
      <c r="D385" s="771"/>
      <c r="E385" s="620"/>
      <c r="F385" s="937"/>
      <c r="G385" s="647"/>
      <c r="H385" s="919"/>
      <c r="I385" s="920"/>
      <c r="J385" s="919"/>
      <c r="K385" s="921">
        <v>8</v>
      </c>
      <c r="L385" s="919">
        <f>K385*D385</f>
        <v>0</v>
      </c>
      <c r="M385" s="920">
        <v>9</v>
      </c>
      <c r="N385" s="919">
        <f>M385*D385</f>
        <v>0</v>
      </c>
      <c r="O385" s="920">
        <v>17</v>
      </c>
      <c r="P385" s="919">
        <f>O385*D385</f>
        <v>0</v>
      </c>
      <c r="Q385" s="920"/>
      <c r="R385" s="919"/>
    </row>
    <row r="386" spans="1:18" s="954" customFormat="1">
      <c r="A386" s="555"/>
      <c r="B386" s="583"/>
      <c r="C386" s="614"/>
      <c r="D386" s="550"/>
      <c r="E386" s="620"/>
      <c r="F386" s="937"/>
      <c r="G386" s="647"/>
      <c r="H386" s="919"/>
      <c r="I386" s="920"/>
      <c r="J386" s="919"/>
      <c r="K386" s="921"/>
      <c r="L386" s="919"/>
      <c r="M386" s="920"/>
      <c r="N386" s="919"/>
      <c r="O386" s="920"/>
      <c r="P386" s="919"/>
      <c r="Q386" s="920"/>
      <c r="R386" s="919"/>
    </row>
    <row r="387" spans="1:18" s="954" customFormat="1" ht="51">
      <c r="A387" s="555" t="s">
        <v>44</v>
      </c>
      <c r="B387" s="579" t="s">
        <v>205</v>
      </c>
      <c r="C387" s="552"/>
      <c r="D387" s="560"/>
      <c r="E387" s="765"/>
      <c r="F387" s="962"/>
      <c r="G387" s="647"/>
      <c r="H387" s="919"/>
      <c r="I387" s="920"/>
      <c r="J387" s="919"/>
      <c r="K387" s="921"/>
      <c r="L387" s="919"/>
      <c r="M387" s="920"/>
      <c r="N387" s="919"/>
      <c r="O387" s="920"/>
      <c r="P387" s="919"/>
      <c r="Q387" s="920"/>
      <c r="R387" s="919"/>
    </row>
    <row r="388" spans="1:18" s="954" customFormat="1">
      <c r="A388" s="555"/>
      <c r="B388" s="576" t="s">
        <v>425</v>
      </c>
      <c r="C388" s="552" t="s">
        <v>61</v>
      </c>
      <c r="D388" s="771"/>
      <c r="E388" s="765"/>
      <c r="F388" s="962"/>
      <c r="G388" s="647"/>
      <c r="H388" s="919"/>
      <c r="I388" s="920"/>
      <c r="J388" s="919"/>
      <c r="K388" s="921">
        <v>4</v>
      </c>
      <c r="L388" s="919">
        <f>K388*D388</f>
        <v>0</v>
      </c>
      <c r="M388" s="920">
        <v>25</v>
      </c>
      <c r="N388" s="919">
        <f>M388*D388</f>
        <v>0</v>
      </c>
      <c r="O388" s="920">
        <v>25</v>
      </c>
      <c r="P388" s="919">
        <f>O388*D388</f>
        <v>0</v>
      </c>
      <c r="Q388" s="920"/>
      <c r="R388" s="919"/>
    </row>
    <row r="389" spans="1:18" s="954" customFormat="1">
      <c r="A389" s="551"/>
      <c r="B389" s="579"/>
      <c r="C389" s="552"/>
      <c r="D389" s="560"/>
      <c r="E389" s="620"/>
      <c r="F389" s="962"/>
      <c r="G389" s="647"/>
      <c r="H389" s="919"/>
      <c r="I389" s="920"/>
      <c r="J389" s="919"/>
      <c r="K389" s="921"/>
      <c r="L389" s="919"/>
      <c r="M389" s="920"/>
      <c r="N389" s="919"/>
      <c r="O389" s="920"/>
      <c r="P389" s="919"/>
      <c r="Q389" s="920"/>
      <c r="R389" s="919"/>
    </row>
    <row r="390" spans="1:18" s="954" customFormat="1" ht="38.25">
      <c r="A390" s="555" t="s">
        <v>45</v>
      </c>
      <c r="B390" s="579" t="s">
        <v>294</v>
      </c>
      <c r="C390" s="552" t="s">
        <v>290</v>
      </c>
      <c r="D390" s="771"/>
      <c r="E390" s="765"/>
      <c r="F390" s="962"/>
      <c r="G390" s="647"/>
      <c r="H390" s="919"/>
      <c r="I390" s="920"/>
      <c r="J390" s="919"/>
      <c r="K390" s="921">
        <v>20</v>
      </c>
      <c r="L390" s="919">
        <f>K390*D390</f>
        <v>0</v>
      </c>
      <c r="M390" s="920">
        <v>20</v>
      </c>
      <c r="N390" s="919">
        <f>M390*D390</f>
        <v>0</v>
      </c>
      <c r="O390" s="920">
        <v>20</v>
      </c>
      <c r="P390" s="919">
        <f>O390*D390</f>
        <v>0</v>
      </c>
      <c r="Q390" s="920">
        <v>0</v>
      </c>
      <c r="R390" s="919"/>
    </row>
    <row r="391" spans="1:18" s="954" customFormat="1">
      <c r="A391" s="555"/>
      <c r="B391" s="579"/>
      <c r="C391" s="552"/>
      <c r="D391" s="560"/>
      <c r="E391" s="765"/>
      <c r="F391" s="962"/>
      <c r="G391" s="647"/>
      <c r="H391" s="919"/>
      <c r="I391" s="920"/>
      <c r="J391" s="919"/>
      <c r="K391" s="921"/>
      <c r="L391" s="919"/>
      <c r="M391" s="920"/>
      <c r="N391" s="919"/>
      <c r="O391" s="920"/>
      <c r="P391" s="919"/>
      <c r="Q391" s="920"/>
      <c r="R391" s="919"/>
    </row>
    <row r="392" spans="1:18" s="954" customFormat="1" ht="25.5">
      <c r="A392" s="555" t="s">
        <v>46</v>
      </c>
      <c r="B392" s="579" t="s">
        <v>2154</v>
      </c>
      <c r="C392" s="552" t="s">
        <v>62</v>
      </c>
      <c r="D392" s="771"/>
      <c r="F392" s="962"/>
      <c r="G392" s="647"/>
      <c r="H392" s="919"/>
      <c r="I392" s="920"/>
      <c r="J392" s="919"/>
      <c r="K392" s="921"/>
      <c r="L392" s="919"/>
      <c r="M392" s="920"/>
      <c r="N392" s="919"/>
      <c r="O392" s="920"/>
      <c r="P392" s="919"/>
      <c r="Q392" s="920">
        <v>1</v>
      </c>
      <c r="R392" s="919">
        <f>Q392*D392</f>
        <v>0</v>
      </c>
    </row>
    <row r="393" spans="1:18" s="954" customFormat="1">
      <c r="A393" s="555"/>
      <c r="B393" s="579"/>
      <c r="C393" s="552"/>
      <c r="D393" s="560"/>
      <c r="F393" s="962"/>
      <c r="G393" s="647"/>
      <c r="H393" s="919"/>
      <c r="I393" s="920"/>
      <c r="J393" s="919"/>
      <c r="K393" s="921"/>
      <c r="L393" s="919"/>
      <c r="M393" s="920"/>
      <c r="N393" s="919"/>
      <c r="O393" s="920"/>
      <c r="P393" s="919"/>
      <c r="Q393" s="920"/>
      <c r="R393" s="919"/>
    </row>
    <row r="394" spans="1:18" s="954" customFormat="1" ht="25.5">
      <c r="A394" s="555" t="s">
        <v>47</v>
      </c>
      <c r="B394" s="579" t="s">
        <v>2155</v>
      </c>
      <c r="C394" s="552" t="s">
        <v>233</v>
      </c>
      <c r="D394" s="771"/>
      <c r="F394" s="962"/>
      <c r="G394" s="647"/>
      <c r="H394" s="919"/>
      <c r="I394" s="920"/>
      <c r="J394" s="919"/>
      <c r="K394" s="921"/>
      <c r="L394" s="919"/>
      <c r="M394" s="920"/>
      <c r="N394" s="919"/>
      <c r="O394" s="920"/>
      <c r="P394" s="919"/>
      <c r="Q394" s="920">
        <v>5.4</v>
      </c>
      <c r="R394" s="919">
        <f>Q394*D394</f>
        <v>0</v>
      </c>
    </row>
    <row r="395" spans="1:18" s="954" customFormat="1">
      <c r="A395" s="555"/>
      <c r="B395" s="579"/>
      <c r="C395" s="552"/>
      <c r="D395" s="560"/>
      <c r="F395" s="962"/>
      <c r="G395" s="647"/>
      <c r="H395" s="919"/>
      <c r="I395" s="920"/>
      <c r="J395" s="919"/>
      <c r="K395" s="921"/>
      <c r="L395" s="919"/>
      <c r="M395" s="920"/>
      <c r="N395" s="919"/>
      <c r="O395" s="920"/>
      <c r="P395" s="919"/>
      <c r="Q395" s="920"/>
      <c r="R395" s="919"/>
    </row>
    <row r="396" spans="1:18" s="954" customFormat="1" ht="51">
      <c r="A396" s="555" t="s">
        <v>48</v>
      </c>
      <c r="B396" s="579" t="s">
        <v>2156</v>
      </c>
      <c r="C396" s="552" t="s">
        <v>233</v>
      </c>
      <c r="D396" s="771"/>
      <c r="F396" s="962"/>
      <c r="G396" s="647"/>
      <c r="H396" s="919"/>
      <c r="I396" s="920"/>
      <c r="J396" s="919"/>
      <c r="K396" s="921"/>
      <c r="L396" s="919"/>
      <c r="M396" s="920"/>
      <c r="N396" s="919"/>
      <c r="O396" s="920"/>
      <c r="P396" s="919"/>
      <c r="Q396" s="920">
        <v>8.6999999999999993</v>
      </c>
      <c r="R396" s="919">
        <f>Q396*D396</f>
        <v>0</v>
      </c>
    </row>
    <row r="397" spans="1:18" s="954" customFormat="1">
      <c r="A397" s="555"/>
      <c r="B397" s="579"/>
      <c r="C397" s="552"/>
      <c r="D397" s="560"/>
      <c r="F397" s="962"/>
      <c r="G397" s="647"/>
      <c r="H397" s="919"/>
      <c r="I397" s="920"/>
      <c r="J397" s="919"/>
      <c r="K397" s="921"/>
      <c r="L397" s="919"/>
      <c r="M397" s="920"/>
      <c r="N397" s="919"/>
      <c r="O397" s="920"/>
      <c r="P397" s="919"/>
      <c r="Q397" s="920"/>
      <c r="R397" s="919"/>
    </row>
    <row r="398" spans="1:18" s="954" customFormat="1" ht="25.5">
      <c r="A398" s="555" t="s">
        <v>50</v>
      </c>
      <c r="B398" s="579" t="s">
        <v>2157</v>
      </c>
      <c r="C398" s="552" t="s">
        <v>233</v>
      </c>
      <c r="D398" s="771"/>
      <c r="F398" s="962"/>
      <c r="G398" s="647"/>
      <c r="H398" s="919"/>
      <c r="I398" s="920"/>
      <c r="J398" s="919"/>
      <c r="K398" s="921"/>
      <c r="L398" s="919"/>
      <c r="M398" s="920"/>
      <c r="N398" s="919"/>
      <c r="O398" s="920"/>
      <c r="P398" s="919"/>
      <c r="Q398" s="920">
        <v>5.4</v>
      </c>
      <c r="R398" s="919">
        <f>Q398*D398</f>
        <v>0</v>
      </c>
    </row>
    <row r="399" spans="1:18" s="954" customFormat="1">
      <c r="A399" s="555"/>
      <c r="B399" s="579"/>
      <c r="C399" s="552"/>
      <c r="D399" s="560"/>
      <c r="F399" s="962"/>
      <c r="G399" s="647"/>
      <c r="H399" s="919"/>
      <c r="I399" s="920"/>
      <c r="J399" s="919"/>
      <c r="K399" s="921"/>
      <c r="L399" s="919"/>
      <c r="M399" s="920"/>
      <c r="N399" s="919"/>
      <c r="O399" s="920"/>
      <c r="P399" s="919"/>
      <c r="Q399" s="920"/>
      <c r="R399" s="919"/>
    </row>
    <row r="400" spans="1:18" s="954" customFormat="1" ht="51">
      <c r="A400" s="555" t="s">
        <v>51</v>
      </c>
      <c r="B400" s="579" t="s">
        <v>2158</v>
      </c>
      <c r="C400" s="552" t="s">
        <v>233</v>
      </c>
      <c r="D400" s="771"/>
      <c r="F400" s="962"/>
      <c r="G400" s="647"/>
      <c r="H400" s="919"/>
      <c r="I400" s="920"/>
      <c r="J400" s="919"/>
      <c r="K400" s="921"/>
      <c r="L400" s="919"/>
      <c r="M400" s="920"/>
      <c r="N400" s="919"/>
      <c r="O400" s="920"/>
      <c r="P400" s="919"/>
      <c r="Q400" s="920">
        <v>6.3</v>
      </c>
      <c r="R400" s="919">
        <f>Q400*D400</f>
        <v>0</v>
      </c>
    </row>
    <row r="401" spans="1:18" s="180" customFormat="1">
      <c r="A401" s="551"/>
      <c r="B401" s="586"/>
      <c r="C401" s="558"/>
      <c r="D401" s="550"/>
      <c r="E401" s="647"/>
      <c r="F401" s="936"/>
      <c r="G401" s="647"/>
      <c r="H401" s="919"/>
      <c r="I401" s="920"/>
      <c r="J401" s="919"/>
      <c r="K401" s="921"/>
      <c r="L401" s="919"/>
      <c r="M401" s="920"/>
      <c r="N401" s="919"/>
      <c r="O401" s="920"/>
      <c r="P401" s="919"/>
      <c r="Q401" s="920"/>
      <c r="R401" s="919"/>
    </row>
    <row r="402" spans="1:18" s="958" customFormat="1" ht="13.5" thickBot="1">
      <c r="A402" s="564"/>
      <c r="B402" s="565" t="s">
        <v>148</v>
      </c>
      <c r="C402" s="562"/>
      <c r="D402" s="561"/>
      <c r="E402" s="624"/>
      <c r="F402" s="903">
        <f>SUM(F322:F401)</f>
        <v>0</v>
      </c>
      <c r="G402" s="965"/>
      <c r="H402" s="903">
        <f>SUM(H322:H401)</f>
        <v>0</v>
      </c>
      <c r="I402" s="903"/>
      <c r="J402" s="903">
        <f>SUM(J322:J401)</f>
        <v>0</v>
      </c>
      <c r="K402" s="903"/>
      <c r="L402" s="903">
        <f>SUM(L322:L401)</f>
        <v>0</v>
      </c>
      <c r="M402" s="903"/>
      <c r="N402" s="903">
        <f>SUM(N322:N401)</f>
        <v>0</v>
      </c>
      <c r="O402" s="903"/>
      <c r="P402" s="903">
        <f>SUM(P322:P401)</f>
        <v>0</v>
      </c>
      <c r="Q402" s="903"/>
      <c r="R402" s="903">
        <f>SUM(R322:R401)</f>
        <v>0</v>
      </c>
    </row>
    <row r="403" spans="1:18" s="958" customFormat="1" ht="13.5" thickTop="1">
      <c r="A403" s="555"/>
      <c r="B403" s="571"/>
      <c r="C403" s="554"/>
      <c r="D403" s="553"/>
      <c r="E403" s="631"/>
      <c r="F403" s="960"/>
      <c r="G403" s="647"/>
      <c r="H403" s="919"/>
      <c r="I403" s="920"/>
      <c r="J403" s="919"/>
      <c r="K403" s="921"/>
      <c r="L403" s="919"/>
      <c r="M403" s="920"/>
      <c r="N403" s="919"/>
      <c r="O403" s="920"/>
      <c r="P403" s="919"/>
      <c r="Q403" s="920"/>
      <c r="R403" s="919"/>
    </row>
    <row r="404" spans="1:18" s="958" customFormat="1">
      <c r="A404" s="545" t="s">
        <v>69</v>
      </c>
      <c r="B404" s="598" t="s">
        <v>119</v>
      </c>
      <c r="C404" s="518"/>
      <c r="D404" s="522"/>
      <c r="E404" s="646"/>
      <c r="F404" s="956"/>
      <c r="G404" s="957"/>
      <c r="H404" s="956"/>
      <c r="I404" s="956"/>
      <c r="J404" s="956"/>
      <c r="K404" s="956"/>
      <c r="L404" s="956"/>
      <c r="M404" s="956"/>
      <c r="N404" s="956"/>
      <c r="O404" s="956"/>
      <c r="P404" s="956"/>
      <c r="Q404" s="956"/>
      <c r="R404" s="956"/>
    </row>
    <row r="405" spans="1:18" s="958" customFormat="1">
      <c r="A405" s="555"/>
      <c r="B405" s="571"/>
      <c r="C405" s="554"/>
      <c r="D405" s="553"/>
      <c r="E405" s="631"/>
      <c r="F405" s="960"/>
      <c r="G405" s="647"/>
      <c r="H405" s="919"/>
      <c r="I405" s="920"/>
      <c r="J405" s="919"/>
      <c r="K405" s="921"/>
      <c r="L405" s="919"/>
      <c r="M405" s="920"/>
      <c r="N405" s="919"/>
      <c r="O405" s="920"/>
      <c r="P405" s="919"/>
      <c r="Q405" s="920"/>
      <c r="R405" s="919"/>
    </row>
    <row r="406" spans="1:18" s="958" customFormat="1">
      <c r="A406" s="555"/>
      <c r="B406" s="571" t="s">
        <v>9</v>
      </c>
      <c r="C406" s="554"/>
      <c r="D406" s="553"/>
      <c r="E406" s="631"/>
      <c r="F406" s="960"/>
      <c r="G406" s="647"/>
      <c r="H406" s="919"/>
      <c r="I406" s="920"/>
      <c r="J406" s="919"/>
      <c r="K406" s="921"/>
      <c r="L406" s="919"/>
      <c r="M406" s="920"/>
      <c r="N406" s="919"/>
      <c r="O406" s="920"/>
      <c r="P406" s="919"/>
      <c r="Q406" s="920"/>
      <c r="R406" s="919"/>
    </row>
    <row r="407" spans="1:18" s="958" customFormat="1">
      <c r="A407" s="555"/>
      <c r="B407" s="571"/>
      <c r="C407" s="554"/>
      <c r="D407" s="553"/>
      <c r="E407" s="631"/>
      <c r="F407" s="960"/>
      <c r="G407" s="647"/>
      <c r="H407" s="919"/>
      <c r="I407" s="920"/>
      <c r="J407" s="919"/>
      <c r="K407" s="921"/>
      <c r="L407" s="919"/>
      <c r="M407" s="920"/>
      <c r="N407" s="919"/>
      <c r="O407" s="920"/>
      <c r="P407" s="919"/>
      <c r="Q407" s="920"/>
      <c r="R407" s="919"/>
    </row>
    <row r="408" spans="1:18" s="958" customFormat="1" ht="267.75">
      <c r="A408" s="555"/>
      <c r="B408" s="579" t="s">
        <v>305</v>
      </c>
      <c r="C408" s="554"/>
      <c r="D408" s="553"/>
      <c r="E408" s="631"/>
      <c r="F408" s="960"/>
      <c r="G408" s="647"/>
      <c r="H408" s="919"/>
      <c r="I408" s="920"/>
      <c r="J408" s="919"/>
      <c r="K408" s="921"/>
      <c r="L408" s="919"/>
      <c r="M408" s="920"/>
      <c r="N408" s="919"/>
      <c r="O408" s="920"/>
      <c r="P408" s="919"/>
      <c r="Q408" s="920"/>
      <c r="R408" s="919"/>
    </row>
    <row r="409" spans="1:18" s="958" customFormat="1" ht="102">
      <c r="A409" s="555"/>
      <c r="B409" s="571" t="s">
        <v>306</v>
      </c>
      <c r="C409" s="554"/>
      <c r="D409" s="553"/>
      <c r="E409" s="631"/>
      <c r="F409" s="960"/>
      <c r="G409" s="647"/>
      <c r="H409" s="919"/>
      <c r="I409" s="920"/>
      <c r="J409" s="919"/>
      <c r="K409" s="921"/>
      <c r="L409" s="919"/>
      <c r="M409" s="920"/>
      <c r="N409" s="919"/>
      <c r="O409" s="920"/>
      <c r="P409" s="919"/>
      <c r="Q409" s="920"/>
      <c r="R409" s="919"/>
    </row>
    <row r="410" spans="1:18" s="958" customFormat="1" ht="76.5">
      <c r="A410" s="555"/>
      <c r="B410" s="579" t="s">
        <v>307</v>
      </c>
      <c r="C410" s="554"/>
      <c r="D410" s="553"/>
      <c r="E410" s="631"/>
      <c r="F410" s="960"/>
      <c r="G410" s="647"/>
      <c r="H410" s="919"/>
      <c r="I410" s="920"/>
      <c r="J410" s="919"/>
      <c r="K410" s="921"/>
      <c r="L410" s="919"/>
      <c r="M410" s="920"/>
      <c r="N410" s="919"/>
      <c r="O410" s="920"/>
      <c r="P410" s="919"/>
      <c r="Q410" s="920"/>
      <c r="R410" s="919"/>
    </row>
    <row r="411" spans="1:18" s="958" customFormat="1" ht="408">
      <c r="A411" s="555"/>
      <c r="B411" s="579" t="s">
        <v>308</v>
      </c>
      <c r="C411" s="554"/>
      <c r="D411" s="553"/>
      <c r="E411" s="631"/>
      <c r="F411" s="960"/>
      <c r="G411" s="647"/>
      <c r="H411" s="919"/>
      <c r="I411" s="920"/>
      <c r="J411" s="919"/>
      <c r="K411" s="921"/>
      <c r="L411" s="919"/>
      <c r="M411" s="920"/>
      <c r="N411" s="919"/>
      <c r="O411" s="920"/>
      <c r="P411" s="919"/>
      <c r="Q411" s="920"/>
      <c r="R411" s="919"/>
    </row>
    <row r="412" spans="1:18" s="958" customFormat="1" ht="25.5">
      <c r="A412" s="555"/>
      <c r="B412" s="571" t="s">
        <v>311</v>
      </c>
      <c r="C412" s="554"/>
      <c r="D412" s="553"/>
      <c r="E412" s="631"/>
      <c r="F412" s="960"/>
      <c r="G412" s="647"/>
      <c r="H412" s="919"/>
      <c r="I412" s="920"/>
      <c r="J412" s="919"/>
      <c r="K412" s="921"/>
      <c r="L412" s="919"/>
      <c r="M412" s="920"/>
      <c r="N412" s="919"/>
      <c r="O412" s="920"/>
      <c r="P412" s="919"/>
      <c r="Q412" s="920"/>
      <c r="R412" s="919"/>
    </row>
    <row r="413" spans="1:18" s="958" customFormat="1" ht="25.5">
      <c r="A413" s="555"/>
      <c r="B413" s="571" t="s">
        <v>309</v>
      </c>
      <c r="C413" s="554"/>
      <c r="D413" s="553"/>
      <c r="E413" s="631"/>
      <c r="F413" s="960"/>
      <c r="G413" s="647"/>
      <c r="H413" s="919"/>
      <c r="I413" s="920"/>
      <c r="J413" s="919"/>
      <c r="K413" s="921"/>
      <c r="L413" s="919"/>
      <c r="M413" s="920"/>
      <c r="N413" s="919"/>
      <c r="O413" s="920"/>
      <c r="P413" s="919"/>
      <c r="Q413" s="920"/>
      <c r="R413" s="919"/>
    </row>
    <row r="414" spans="1:18" ht="38.25">
      <c r="A414" s="555"/>
      <c r="B414" s="571" t="s">
        <v>310</v>
      </c>
      <c r="C414" s="554"/>
      <c r="D414" s="553"/>
      <c r="E414" s="631"/>
      <c r="F414" s="960"/>
    </row>
    <row r="415" spans="1:18" s="657" customFormat="1">
      <c r="A415" s="551"/>
      <c r="B415" s="579"/>
      <c r="C415" s="552"/>
      <c r="D415" s="560"/>
      <c r="E415" s="620"/>
      <c r="F415" s="962"/>
      <c r="G415" s="647"/>
      <c r="H415" s="919"/>
      <c r="I415" s="920"/>
      <c r="J415" s="919"/>
      <c r="K415" s="921"/>
      <c r="L415" s="919"/>
      <c r="M415" s="920"/>
      <c r="N415" s="919"/>
      <c r="O415" s="920"/>
      <c r="P415" s="919"/>
      <c r="Q415" s="920"/>
      <c r="R415" s="919"/>
    </row>
    <row r="416" spans="1:18" s="978" customFormat="1">
      <c r="A416" s="613"/>
      <c r="B416" s="582"/>
      <c r="C416" s="552"/>
      <c r="D416" s="560"/>
      <c r="E416" s="765"/>
      <c r="F416" s="962"/>
      <c r="G416" s="765"/>
      <c r="H416" s="919"/>
      <c r="I416" s="973"/>
      <c r="J416" s="919"/>
      <c r="K416" s="974"/>
      <c r="L416" s="919"/>
      <c r="M416" s="973"/>
      <c r="N416" s="919"/>
      <c r="O416" s="973"/>
      <c r="P416" s="919"/>
      <c r="Q416" s="973"/>
      <c r="R416" s="919"/>
    </row>
    <row r="417" spans="1:18" s="978" customFormat="1">
      <c r="A417" s="657"/>
      <c r="B417" s="618" t="s">
        <v>704</v>
      </c>
      <c r="C417" s="652"/>
      <c r="D417" s="627"/>
      <c r="E417" s="766"/>
      <c r="F417" s="986"/>
      <c r="G417" s="765"/>
      <c r="H417" s="919"/>
      <c r="I417" s="973"/>
      <c r="J417" s="919"/>
      <c r="K417" s="974"/>
      <c r="L417" s="919"/>
      <c r="M417" s="973"/>
      <c r="N417" s="919"/>
      <c r="O417" s="973"/>
      <c r="P417" s="919"/>
      <c r="Q417" s="973"/>
      <c r="R417" s="919"/>
    </row>
    <row r="418" spans="1:18" s="657" customFormat="1" ht="25.5">
      <c r="A418" s="651" t="s">
        <v>11</v>
      </c>
      <c r="B418" s="597" t="s">
        <v>705</v>
      </c>
      <c r="D418" s="527"/>
      <c r="E418" s="768"/>
      <c r="F418" s="549"/>
      <c r="G418" s="765"/>
      <c r="H418" s="919"/>
      <c r="I418" s="973"/>
      <c r="J418" s="919"/>
      <c r="K418" s="974"/>
      <c r="L418" s="919"/>
      <c r="M418" s="973"/>
      <c r="N418" s="919"/>
      <c r="O418" s="973"/>
      <c r="P418" s="919"/>
      <c r="Q418" s="973"/>
      <c r="R418" s="919"/>
    </row>
    <row r="419" spans="1:18" s="657" customFormat="1" ht="51">
      <c r="A419" s="613"/>
      <c r="B419" s="597" t="s">
        <v>703</v>
      </c>
      <c r="C419" s="552" t="s">
        <v>49</v>
      </c>
      <c r="D419" s="771"/>
      <c r="E419" s="644"/>
      <c r="F419" s="987"/>
      <c r="G419" s="765"/>
      <c r="H419" s="919"/>
      <c r="I419" s="973"/>
      <c r="J419" s="919"/>
      <c r="K419" s="974"/>
      <c r="L419" s="919"/>
      <c r="M419" s="973">
        <f>17+28</f>
        <v>45</v>
      </c>
      <c r="N419" s="919">
        <f>D419*M419</f>
        <v>0</v>
      </c>
      <c r="O419" s="973">
        <f>21+28</f>
        <v>49</v>
      </c>
      <c r="P419" s="919">
        <f>O419*D419</f>
        <v>0</v>
      </c>
      <c r="Q419" s="973"/>
      <c r="R419" s="919"/>
    </row>
    <row r="420" spans="1:18" s="657" customFormat="1" ht="37.5" customHeight="1">
      <c r="A420" s="613"/>
      <c r="B420" s="582" t="s">
        <v>702</v>
      </c>
      <c r="C420" s="552" t="s">
        <v>61</v>
      </c>
      <c r="D420" s="771"/>
      <c r="E420" s="644"/>
      <c r="F420" s="987"/>
      <c r="G420" s="765"/>
      <c r="H420" s="919"/>
      <c r="I420" s="973"/>
      <c r="J420" s="919"/>
      <c r="K420" s="974"/>
      <c r="L420" s="919"/>
      <c r="M420" s="973">
        <v>95</v>
      </c>
      <c r="N420" s="919">
        <f>D420*M420</f>
        <v>0</v>
      </c>
      <c r="O420" s="973">
        <v>110</v>
      </c>
      <c r="P420" s="919">
        <f>D420*O420</f>
        <v>0</v>
      </c>
      <c r="Q420" s="973"/>
      <c r="R420" s="919"/>
    </row>
    <row r="421" spans="1:18" s="657" customFormat="1">
      <c r="A421" s="613"/>
      <c r="B421" s="582"/>
      <c r="C421" s="552"/>
      <c r="D421" s="560"/>
      <c r="E421" s="644"/>
      <c r="F421" s="987"/>
      <c r="G421" s="765"/>
      <c r="H421" s="919"/>
      <c r="I421" s="973"/>
      <c r="J421" s="919"/>
      <c r="K421" s="974"/>
      <c r="L421" s="919"/>
      <c r="M421" s="973"/>
      <c r="N421" s="919"/>
      <c r="O421" s="973"/>
      <c r="P421" s="919"/>
      <c r="Q421" s="973"/>
      <c r="R421" s="919"/>
    </row>
    <row r="422" spans="1:18" s="978" customFormat="1">
      <c r="A422" s="613"/>
      <c r="B422" s="582"/>
      <c r="C422" s="552"/>
      <c r="D422" s="560"/>
      <c r="E422" s="644"/>
      <c r="F422" s="987"/>
      <c r="G422" s="765"/>
      <c r="H422" s="919"/>
      <c r="I422" s="973"/>
      <c r="J422" s="919"/>
      <c r="K422" s="974"/>
      <c r="L422" s="919"/>
      <c r="M422" s="973"/>
      <c r="N422" s="919"/>
      <c r="O422" s="973"/>
      <c r="P422" s="919"/>
      <c r="Q422" s="973"/>
      <c r="R422" s="919"/>
    </row>
    <row r="423" spans="1:18" s="657" customFormat="1" ht="38.25">
      <c r="A423" s="651" t="s">
        <v>33</v>
      </c>
      <c r="B423" s="597" t="s">
        <v>706</v>
      </c>
      <c r="D423" s="527"/>
      <c r="E423" s="768"/>
      <c r="F423" s="549"/>
      <c r="G423" s="765"/>
      <c r="H423" s="919"/>
      <c r="I423" s="973"/>
      <c r="J423" s="919"/>
      <c r="K423" s="974"/>
      <c r="L423" s="919"/>
      <c r="M423" s="973"/>
      <c r="N423" s="919"/>
      <c r="O423" s="973"/>
      <c r="P423" s="919"/>
      <c r="Q423" s="973"/>
      <c r="R423" s="919"/>
    </row>
    <row r="424" spans="1:18" s="657" customFormat="1" ht="63.75">
      <c r="A424" s="613"/>
      <c r="B424" s="597" t="s">
        <v>707</v>
      </c>
      <c r="C424" s="552" t="s">
        <v>49</v>
      </c>
      <c r="D424" s="771"/>
      <c r="E424" s="644"/>
      <c r="F424" s="987"/>
      <c r="G424" s="765"/>
      <c r="H424" s="919"/>
      <c r="I424" s="973">
        <v>5</v>
      </c>
      <c r="J424" s="919">
        <f>D424*I424</f>
        <v>0</v>
      </c>
      <c r="K424" s="974"/>
      <c r="L424" s="919"/>
      <c r="M424" s="973"/>
      <c r="N424" s="919"/>
      <c r="O424" s="973"/>
      <c r="P424" s="919"/>
      <c r="Q424" s="973"/>
      <c r="R424" s="919"/>
    </row>
    <row r="425" spans="1:18" s="657" customFormat="1" ht="38.25" customHeight="1">
      <c r="A425" s="613"/>
      <c r="B425" s="582" t="s">
        <v>702</v>
      </c>
      <c r="C425" s="552" t="s">
        <v>61</v>
      </c>
      <c r="D425" s="771"/>
      <c r="E425" s="644"/>
      <c r="F425" s="987"/>
      <c r="G425" s="765"/>
      <c r="H425" s="919"/>
      <c r="I425" s="973">
        <v>12</v>
      </c>
      <c r="J425" s="919">
        <f>D425*I425</f>
        <v>0</v>
      </c>
      <c r="K425" s="974"/>
      <c r="L425" s="919"/>
      <c r="M425" s="973"/>
      <c r="N425" s="919"/>
      <c r="O425" s="973"/>
      <c r="P425" s="919"/>
      <c r="Q425" s="973"/>
      <c r="R425" s="919"/>
    </row>
    <row r="426" spans="1:18" s="978" customFormat="1">
      <c r="A426" s="613"/>
      <c r="B426" s="582"/>
      <c r="C426" s="552"/>
      <c r="D426" s="560"/>
      <c r="E426" s="765"/>
      <c r="F426" s="962"/>
      <c r="G426" s="765"/>
      <c r="H426" s="919"/>
      <c r="I426" s="973"/>
      <c r="J426" s="919"/>
      <c r="K426" s="974"/>
      <c r="L426" s="919"/>
      <c r="M426" s="973"/>
      <c r="N426" s="919"/>
      <c r="O426" s="973"/>
      <c r="P426" s="919"/>
      <c r="Q426" s="973"/>
      <c r="R426" s="919"/>
    </row>
    <row r="427" spans="1:18" s="978" customFormat="1">
      <c r="A427" s="651" t="s">
        <v>14</v>
      </c>
      <c r="B427" s="618" t="s">
        <v>666</v>
      </c>
      <c r="C427" s="652"/>
      <c r="D427" s="627"/>
      <c r="E427" s="766"/>
      <c r="F427" s="986"/>
      <c r="G427" s="765"/>
      <c r="H427" s="919"/>
      <c r="I427" s="973"/>
      <c r="J427" s="919"/>
      <c r="K427" s="974"/>
      <c r="L427" s="919"/>
      <c r="M427" s="973"/>
      <c r="N427" s="919"/>
      <c r="O427" s="973"/>
      <c r="P427" s="919"/>
      <c r="Q427" s="973"/>
      <c r="R427" s="919"/>
    </row>
    <row r="428" spans="1:18" s="978" customFormat="1" ht="38.25">
      <c r="A428" s="651"/>
      <c r="B428" s="597" t="s">
        <v>701</v>
      </c>
      <c r="C428" s="657"/>
      <c r="D428" s="527"/>
      <c r="E428" s="768"/>
      <c r="F428" s="549"/>
      <c r="G428" s="765"/>
      <c r="H428" s="919"/>
      <c r="I428" s="973"/>
      <c r="J428" s="919"/>
      <c r="K428" s="974"/>
      <c r="L428" s="919"/>
      <c r="M428" s="973"/>
      <c r="N428" s="919"/>
      <c r="O428" s="973"/>
      <c r="P428" s="919"/>
      <c r="Q428" s="973"/>
      <c r="R428" s="919"/>
    </row>
    <row r="429" spans="1:18" s="978" customFormat="1" ht="38.25">
      <c r="A429" s="651"/>
      <c r="B429" s="597" t="s">
        <v>708</v>
      </c>
      <c r="C429" s="552" t="s">
        <v>61</v>
      </c>
      <c r="D429" s="771"/>
      <c r="E429" s="644"/>
      <c r="F429" s="987"/>
      <c r="G429" s="765"/>
      <c r="H429" s="919"/>
      <c r="I429" s="973">
        <v>12</v>
      </c>
      <c r="J429" s="919">
        <f>D429*I429</f>
        <v>0</v>
      </c>
      <c r="K429" s="974"/>
      <c r="L429" s="919"/>
      <c r="M429" s="973"/>
      <c r="N429" s="919"/>
      <c r="O429" s="973"/>
      <c r="P429" s="919"/>
      <c r="Q429" s="973"/>
      <c r="R429" s="919"/>
    </row>
    <row r="430" spans="1:18" s="657" customFormat="1" ht="51">
      <c r="A430" s="651"/>
      <c r="B430" s="597" t="s">
        <v>1896</v>
      </c>
      <c r="C430" s="552" t="s">
        <v>49</v>
      </c>
      <c r="D430" s="771"/>
      <c r="E430" s="644">
        <v>371.4</v>
      </c>
      <c r="F430" s="987">
        <f>D430*E430</f>
        <v>0</v>
      </c>
      <c r="G430" s="765"/>
      <c r="H430" s="919"/>
      <c r="I430" s="973"/>
      <c r="J430" s="919"/>
      <c r="K430" s="974">
        <v>119.5</v>
      </c>
      <c r="L430" s="919">
        <f>K430*D430</f>
        <v>0</v>
      </c>
      <c r="M430" s="973">
        <v>281.39999999999998</v>
      </c>
      <c r="N430" s="919">
        <f>M430*D430</f>
        <v>0</v>
      </c>
      <c r="O430" s="973">
        <v>278.89999999999998</v>
      </c>
      <c r="P430" s="919">
        <f>O430*D430</f>
        <v>0</v>
      </c>
      <c r="Q430" s="973"/>
      <c r="R430" s="919"/>
    </row>
    <row r="431" spans="1:18" s="978" customFormat="1">
      <c r="A431" s="613"/>
      <c r="B431" s="582"/>
      <c r="C431" s="552"/>
      <c r="D431" s="560"/>
      <c r="E431" s="765"/>
      <c r="F431" s="962"/>
      <c r="G431" s="765"/>
      <c r="H431" s="919"/>
      <c r="I431" s="973"/>
      <c r="J431" s="919"/>
      <c r="K431" s="974"/>
      <c r="L431" s="919"/>
      <c r="M431" s="973"/>
      <c r="N431" s="919"/>
      <c r="O431" s="973"/>
      <c r="P431" s="919"/>
      <c r="Q431" s="973"/>
      <c r="R431" s="919"/>
    </row>
    <row r="432" spans="1:18" s="978" customFormat="1">
      <c r="A432" s="651" t="s">
        <v>15</v>
      </c>
      <c r="B432" s="618" t="s">
        <v>1976</v>
      </c>
      <c r="C432" s="652"/>
      <c r="D432" s="627"/>
      <c r="E432" s="766"/>
      <c r="F432" s="986"/>
      <c r="G432" s="765"/>
      <c r="H432" s="919"/>
      <c r="I432" s="973"/>
      <c r="J432" s="919"/>
      <c r="K432" s="974"/>
      <c r="L432" s="919"/>
      <c r="M432" s="973"/>
      <c r="N432" s="919"/>
      <c r="O432" s="973"/>
      <c r="P432" s="919"/>
      <c r="Q432" s="973"/>
      <c r="R432" s="919"/>
    </row>
    <row r="433" spans="1:18" s="657" customFormat="1" ht="198" customHeight="1">
      <c r="A433" s="651"/>
      <c r="B433" s="597" t="s">
        <v>685</v>
      </c>
      <c r="C433" s="552" t="s">
        <v>49</v>
      </c>
      <c r="D433" s="771"/>
      <c r="E433" s="644">
        <v>341.4</v>
      </c>
      <c r="F433" s="987">
        <f>D433*E433</f>
        <v>0</v>
      </c>
      <c r="G433" s="765"/>
      <c r="H433" s="919"/>
      <c r="I433" s="973"/>
      <c r="J433" s="919"/>
      <c r="K433" s="974">
        <v>119.5</v>
      </c>
      <c r="L433" s="919">
        <f>K433*D433</f>
        <v>0</v>
      </c>
      <c r="M433" s="973"/>
      <c r="N433" s="919"/>
      <c r="O433" s="973"/>
      <c r="P433" s="919"/>
      <c r="Q433" s="973"/>
      <c r="R433" s="919"/>
    </row>
    <row r="434" spans="1:18" s="978" customFormat="1">
      <c r="A434" s="613"/>
      <c r="B434" s="582"/>
      <c r="C434" s="552"/>
      <c r="D434" s="560"/>
      <c r="E434" s="765"/>
      <c r="F434" s="962"/>
      <c r="G434" s="765"/>
      <c r="H434" s="919"/>
      <c r="I434" s="973"/>
      <c r="J434" s="919"/>
      <c r="K434" s="974"/>
      <c r="L434" s="919"/>
      <c r="M434" s="973"/>
      <c r="N434" s="919"/>
      <c r="O434" s="973"/>
      <c r="P434" s="919"/>
      <c r="Q434" s="973"/>
      <c r="R434" s="919"/>
    </row>
    <row r="435" spans="1:18" s="978" customFormat="1">
      <c r="A435" s="651" t="s">
        <v>15</v>
      </c>
      <c r="B435" s="618" t="s">
        <v>1977</v>
      </c>
      <c r="C435" s="652"/>
      <c r="D435" s="627"/>
      <c r="E435" s="766"/>
      <c r="F435" s="986"/>
      <c r="G435" s="765"/>
      <c r="H435" s="919"/>
      <c r="I435" s="973"/>
      <c r="J435" s="919"/>
      <c r="K435" s="974"/>
      <c r="L435" s="919"/>
      <c r="M435" s="973"/>
      <c r="N435" s="919"/>
      <c r="O435" s="973"/>
      <c r="P435" s="919"/>
      <c r="Q435" s="973"/>
      <c r="R435" s="919"/>
    </row>
    <row r="436" spans="1:18" s="657" customFormat="1" ht="139.5" customHeight="1">
      <c r="A436" s="651"/>
      <c r="B436" s="597" t="s">
        <v>1981</v>
      </c>
      <c r="C436" s="552" t="s">
        <v>49</v>
      </c>
      <c r="D436" s="771"/>
      <c r="E436" s="644"/>
      <c r="F436" s="987"/>
      <c r="G436" s="765"/>
      <c r="H436" s="919"/>
      <c r="I436" s="973"/>
      <c r="J436" s="919"/>
      <c r="K436" s="974"/>
      <c r="L436" s="919"/>
      <c r="M436" s="973">
        <v>281.39999999999998</v>
      </c>
      <c r="N436" s="919">
        <f>M436*D436</f>
        <v>0</v>
      </c>
      <c r="O436" s="973"/>
      <c r="P436" s="919"/>
      <c r="Q436" s="973"/>
      <c r="R436" s="919"/>
    </row>
    <row r="437" spans="1:18" s="978" customFormat="1">
      <c r="A437" s="613"/>
      <c r="B437" s="582"/>
      <c r="C437" s="552"/>
      <c r="D437" s="560"/>
      <c r="E437" s="765"/>
      <c r="F437" s="962"/>
      <c r="G437" s="765"/>
      <c r="H437" s="919"/>
      <c r="I437" s="973"/>
      <c r="J437" s="919"/>
      <c r="K437" s="974"/>
      <c r="L437" s="919"/>
      <c r="M437" s="973"/>
      <c r="N437" s="919"/>
      <c r="O437" s="973"/>
      <c r="P437" s="919"/>
      <c r="Q437" s="973"/>
      <c r="R437" s="919"/>
    </row>
    <row r="438" spans="1:18" s="978" customFormat="1">
      <c r="A438" s="651" t="s">
        <v>15</v>
      </c>
      <c r="B438" s="618" t="s">
        <v>1979</v>
      </c>
      <c r="C438" s="652"/>
      <c r="D438" s="627"/>
      <c r="E438" s="766"/>
      <c r="F438" s="986"/>
      <c r="G438" s="765"/>
      <c r="H438" s="919"/>
      <c r="I438" s="973"/>
      <c r="J438" s="919"/>
      <c r="K438" s="974"/>
      <c r="L438" s="919"/>
      <c r="M438" s="973"/>
      <c r="N438" s="919"/>
      <c r="O438" s="973"/>
      <c r="P438" s="919"/>
      <c r="Q438" s="973"/>
      <c r="R438" s="919"/>
    </row>
    <row r="439" spans="1:18" s="657" customFormat="1" ht="202.5" customHeight="1">
      <c r="A439" s="651"/>
      <c r="B439" s="597" t="s">
        <v>685</v>
      </c>
      <c r="C439" s="552" t="s">
        <v>49</v>
      </c>
      <c r="D439" s="771"/>
      <c r="E439" s="644"/>
      <c r="F439" s="987"/>
      <c r="G439" s="765"/>
      <c r="H439" s="919"/>
      <c r="I439" s="973"/>
      <c r="J439" s="919"/>
      <c r="K439" s="974"/>
      <c r="L439" s="919"/>
      <c r="M439" s="973"/>
      <c r="N439" s="919"/>
      <c r="O439" s="973">
        <v>91</v>
      </c>
      <c r="P439" s="919">
        <f>O439*D439</f>
        <v>0</v>
      </c>
      <c r="Q439" s="973">
        <v>86</v>
      </c>
      <c r="R439" s="919">
        <f>Q439*D439</f>
        <v>0</v>
      </c>
    </row>
    <row r="440" spans="1:18" s="978" customFormat="1">
      <c r="A440" s="613"/>
      <c r="B440" s="582"/>
      <c r="C440" s="552"/>
      <c r="D440" s="560"/>
      <c r="E440" s="765"/>
      <c r="F440" s="962"/>
      <c r="G440" s="765"/>
      <c r="H440" s="919"/>
      <c r="I440" s="973"/>
      <c r="J440" s="919"/>
      <c r="K440" s="974"/>
      <c r="L440" s="919"/>
      <c r="M440" s="973"/>
      <c r="N440" s="919"/>
      <c r="O440" s="973"/>
      <c r="P440" s="919"/>
      <c r="Q440" s="973"/>
      <c r="R440" s="919"/>
    </row>
    <row r="441" spans="1:18" s="978" customFormat="1">
      <c r="A441" s="651" t="s">
        <v>15</v>
      </c>
      <c r="B441" s="618" t="s">
        <v>1980</v>
      </c>
      <c r="C441" s="652"/>
      <c r="D441" s="627"/>
      <c r="E441" s="766"/>
      <c r="F441" s="986"/>
      <c r="G441" s="765"/>
      <c r="H441" s="919"/>
      <c r="I441" s="973"/>
      <c r="J441" s="919"/>
      <c r="K441" s="974"/>
      <c r="L441" s="919"/>
      <c r="M441" s="973"/>
      <c r="N441" s="919"/>
      <c r="O441" s="973"/>
      <c r="P441" s="919"/>
      <c r="Q441" s="973"/>
      <c r="R441" s="919"/>
    </row>
    <row r="442" spans="1:18" s="657" customFormat="1" ht="38.25">
      <c r="A442" s="651"/>
      <c r="B442" s="597" t="s">
        <v>1982</v>
      </c>
      <c r="C442" s="552" t="s">
        <v>49</v>
      </c>
      <c r="D442" s="771"/>
      <c r="E442" s="644"/>
      <c r="F442" s="987"/>
      <c r="G442" s="765"/>
      <c r="H442" s="919"/>
      <c r="I442" s="973"/>
      <c r="J442" s="919"/>
      <c r="K442" s="974"/>
      <c r="L442" s="919"/>
      <c r="M442" s="973"/>
      <c r="N442" s="919"/>
      <c r="O442" s="973">
        <v>102</v>
      </c>
      <c r="P442" s="919">
        <f>O442*D442</f>
        <v>0</v>
      </c>
      <c r="Q442" s="973"/>
      <c r="R442" s="919"/>
    </row>
    <row r="443" spans="1:18" s="978" customFormat="1">
      <c r="A443" s="651"/>
      <c r="B443" s="597"/>
      <c r="C443" s="552"/>
      <c r="D443" s="560"/>
      <c r="E443" s="644"/>
      <c r="F443" s="987"/>
      <c r="G443" s="765"/>
      <c r="H443" s="919"/>
      <c r="I443" s="973"/>
      <c r="J443" s="919"/>
      <c r="K443" s="974"/>
      <c r="L443" s="919"/>
      <c r="M443" s="973"/>
      <c r="N443" s="919"/>
      <c r="O443" s="973"/>
      <c r="P443" s="919"/>
      <c r="Q443" s="973"/>
      <c r="R443" s="919"/>
    </row>
    <row r="444" spans="1:18" s="978" customFormat="1">
      <c r="A444" s="613" t="s">
        <v>18</v>
      </c>
      <c r="B444" s="582" t="s">
        <v>682</v>
      </c>
      <c r="C444" s="552"/>
      <c r="D444" s="560"/>
      <c r="E444" s="765"/>
      <c r="F444" s="962"/>
      <c r="G444" s="765"/>
      <c r="H444" s="919"/>
      <c r="I444" s="973"/>
      <c r="J444" s="919"/>
      <c r="K444" s="974"/>
      <c r="L444" s="919"/>
      <c r="M444" s="973"/>
      <c r="N444" s="919"/>
      <c r="O444" s="973"/>
      <c r="P444" s="919"/>
      <c r="Q444" s="973"/>
      <c r="R444" s="919"/>
    </row>
    <row r="445" spans="1:18" s="657" customFormat="1" ht="63.75">
      <c r="A445" s="613"/>
      <c r="B445" s="582" t="s">
        <v>680</v>
      </c>
      <c r="C445" s="552" t="s">
        <v>61</v>
      </c>
      <c r="D445" s="771"/>
      <c r="E445" s="765"/>
      <c r="F445" s="962"/>
      <c r="G445" s="765"/>
      <c r="H445" s="919"/>
      <c r="I445" s="973"/>
      <c r="J445" s="919"/>
      <c r="K445" s="974">
        <v>26</v>
      </c>
      <c r="L445" s="919">
        <f>K445*D445</f>
        <v>0</v>
      </c>
      <c r="M445" s="973">
        <v>75</v>
      </c>
      <c r="N445" s="919">
        <f>M445*D445</f>
        <v>0</v>
      </c>
      <c r="O445" s="973">
        <v>67</v>
      </c>
      <c r="P445" s="919">
        <f>O445*D445</f>
        <v>0</v>
      </c>
      <c r="Q445" s="973"/>
      <c r="R445" s="919"/>
    </row>
    <row r="446" spans="1:18" s="978" customFormat="1">
      <c r="A446" s="651"/>
      <c r="B446" s="597"/>
      <c r="C446" s="552"/>
      <c r="D446" s="560"/>
      <c r="E446" s="644"/>
      <c r="F446" s="987"/>
      <c r="G446" s="765"/>
      <c r="H446" s="919"/>
      <c r="I446" s="973"/>
      <c r="J446" s="919"/>
      <c r="K446" s="974"/>
      <c r="L446" s="919"/>
      <c r="M446" s="973"/>
      <c r="N446" s="919"/>
      <c r="O446" s="973"/>
      <c r="P446" s="919"/>
      <c r="Q446" s="973"/>
      <c r="R446" s="919"/>
    </row>
    <row r="447" spans="1:18" s="978" customFormat="1" ht="25.5">
      <c r="A447" s="613" t="s">
        <v>41</v>
      </c>
      <c r="B447" s="582" t="s">
        <v>683</v>
      </c>
      <c r="C447" s="552"/>
      <c r="D447" s="560"/>
      <c r="E447" s="765"/>
      <c r="F447" s="962"/>
      <c r="G447" s="765"/>
      <c r="H447" s="919"/>
      <c r="I447" s="973"/>
      <c r="J447" s="919"/>
      <c r="K447" s="974"/>
      <c r="L447" s="919"/>
      <c r="M447" s="973"/>
      <c r="N447" s="919"/>
      <c r="O447" s="973"/>
      <c r="P447" s="919"/>
      <c r="Q447" s="973"/>
      <c r="R447" s="919"/>
    </row>
    <row r="448" spans="1:18" s="978" customFormat="1" ht="63.75">
      <c r="A448" s="613"/>
      <c r="B448" s="582" t="s">
        <v>684</v>
      </c>
      <c r="C448" s="552" t="s">
        <v>61</v>
      </c>
      <c r="D448" s="771"/>
      <c r="E448" s="765"/>
      <c r="F448" s="962"/>
      <c r="G448" s="765"/>
      <c r="H448" s="919"/>
      <c r="I448" s="973"/>
      <c r="J448" s="919"/>
      <c r="K448" s="974">
        <v>20</v>
      </c>
      <c r="L448" s="919">
        <f>K448*D448</f>
        <v>0</v>
      </c>
      <c r="M448" s="973">
        <v>50</v>
      </c>
      <c r="N448" s="919">
        <f>M448*D448</f>
        <v>0</v>
      </c>
      <c r="O448" s="973">
        <v>80</v>
      </c>
      <c r="P448" s="919">
        <f>O448*D448</f>
        <v>0</v>
      </c>
      <c r="Q448" s="973"/>
      <c r="R448" s="919"/>
    </row>
    <row r="449" spans="1:18" s="657" customFormat="1">
      <c r="A449" s="613"/>
      <c r="B449" s="582"/>
      <c r="C449" s="552"/>
      <c r="D449" s="560"/>
      <c r="E449" s="765"/>
      <c r="F449" s="962"/>
      <c r="G449" s="765"/>
      <c r="H449" s="919"/>
      <c r="I449" s="973"/>
      <c r="J449" s="919"/>
      <c r="K449" s="974"/>
      <c r="L449" s="919"/>
      <c r="M449" s="973"/>
      <c r="N449" s="919"/>
      <c r="O449" s="973"/>
      <c r="P449" s="919"/>
      <c r="Q449" s="973"/>
      <c r="R449" s="919"/>
    </row>
    <row r="450" spans="1:18" s="657" customFormat="1">
      <c r="A450" s="613" t="s">
        <v>43</v>
      </c>
      <c r="B450" s="582" t="s">
        <v>682</v>
      </c>
      <c r="C450" s="552"/>
      <c r="D450" s="560"/>
      <c r="E450" s="765"/>
      <c r="F450" s="962"/>
      <c r="G450" s="765"/>
      <c r="H450" s="919"/>
      <c r="I450" s="973"/>
      <c r="J450" s="919"/>
      <c r="K450" s="974"/>
      <c r="L450" s="919"/>
      <c r="M450" s="973"/>
      <c r="N450" s="919"/>
      <c r="O450" s="973"/>
      <c r="P450" s="919"/>
      <c r="Q450" s="973"/>
      <c r="R450" s="919"/>
    </row>
    <row r="451" spans="1:18" s="657" customFormat="1" ht="63.75">
      <c r="A451" s="613"/>
      <c r="B451" s="582" t="s">
        <v>1978</v>
      </c>
      <c r="C451" s="552" t="s">
        <v>61</v>
      </c>
      <c r="D451" s="771"/>
      <c r="E451" s="765">
        <v>207</v>
      </c>
      <c r="F451" s="962">
        <f>E451*D451</f>
        <v>0</v>
      </c>
      <c r="G451" s="765"/>
      <c r="H451" s="919"/>
      <c r="I451" s="973"/>
      <c r="J451" s="919"/>
      <c r="K451" s="974">
        <v>101</v>
      </c>
      <c r="L451" s="919">
        <f>K451*D451</f>
        <v>0</v>
      </c>
      <c r="M451" s="973">
        <v>322</v>
      </c>
      <c r="N451" s="919">
        <f>M451*D451</f>
        <v>0</v>
      </c>
      <c r="O451" s="973">
        <v>352</v>
      </c>
      <c r="P451" s="919">
        <f>O451*D451</f>
        <v>0</v>
      </c>
      <c r="Q451" s="973"/>
      <c r="R451" s="919"/>
    </row>
    <row r="452" spans="1:18" s="657" customFormat="1">
      <c r="A452" s="613"/>
      <c r="B452" s="582"/>
      <c r="C452" s="552"/>
      <c r="D452" s="560"/>
      <c r="E452" s="765"/>
      <c r="F452" s="962"/>
      <c r="G452" s="765"/>
      <c r="H452" s="919"/>
      <c r="I452" s="973"/>
      <c r="J452" s="919"/>
      <c r="K452" s="974"/>
      <c r="L452" s="919"/>
      <c r="M452" s="973"/>
      <c r="N452" s="919"/>
      <c r="O452" s="973"/>
      <c r="P452" s="919"/>
      <c r="Q452" s="973"/>
      <c r="R452" s="919"/>
    </row>
    <row r="453" spans="1:18" s="657" customFormat="1">
      <c r="A453" s="613" t="s">
        <v>44</v>
      </c>
      <c r="B453" s="597" t="s">
        <v>1897</v>
      </c>
      <c r="C453" s="552"/>
      <c r="D453" s="655"/>
      <c r="E453" s="988"/>
      <c r="F453" s="987"/>
      <c r="G453" s="989"/>
      <c r="H453" s="654"/>
      <c r="I453" s="50"/>
      <c r="J453" s="987"/>
      <c r="K453" s="974"/>
      <c r="L453" s="919"/>
      <c r="M453" s="973"/>
      <c r="N453" s="919"/>
      <c r="O453" s="973"/>
      <c r="P453" s="919"/>
      <c r="Q453" s="973"/>
      <c r="R453" s="919"/>
    </row>
    <row r="454" spans="1:18" s="657" customFormat="1" ht="114.75">
      <c r="A454" s="613"/>
      <c r="B454" s="656" t="s">
        <v>1901</v>
      </c>
      <c r="D454" s="659"/>
      <c r="E454" s="988"/>
      <c r="G454" s="989"/>
      <c r="H454" s="658"/>
      <c r="I454" s="50"/>
      <c r="K454" s="974"/>
      <c r="L454" s="919"/>
      <c r="M454" s="973"/>
      <c r="N454" s="919"/>
      <c r="O454" s="973"/>
      <c r="P454" s="919"/>
      <c r="Q454" s="973"/>
      <c r="R454" s="919"/>
    </row>
    <row r="455" spans="1:18" s="657" customFormat="1" ht="15">
      <c r="A455" s="613"/>
      <c r="B455" s="567" t="s">
        <v>1898</v>
      </c>
      <c r="C455" s="661" t="s">
        <v>49</v>
      </c>
      <c r="D455" s="771"/>
      <c r="E455" s="765">
        <v>12</v>
      </c>
      <c r="F455" s="962">
        <f>E455*D455</f>
        <v>0</v>
      </c>
      <c r="G455" s="989"/>
      <c r="H455" s="658"/>
      <c r="I455" s="50"/>
      <c r="J455" s="987"/>
      <c r="K455" s="974">
        <v>70</v>
      </c>
      <c r="L455" s="919">
        <f>K455*D455</f>
        <v>0</v>
      </c>
      <c r="M455" s="973">
        <v>148</v>
      </c>
      <c r="N455" s="919">
        <f>M455*D455</f>
        <v>0</v>
      </c>
      <c r="O455" s="973">
        <v>61</v>
      </c>
      <c r="P455" s="919">
        <f>O455*D455</f>
        <v>0</v>
      </c>
      <c r="Q455" s="973">
        <v>65</v>
      </c>
      <c r="R455" s="919">
        <f>Q455*D455</f>
        <v>0</v>
      </c>
    </row>
    <row r="456" spans="1:18" s="657" customFormat="1">
      <c r="A456" s="613"/>
      <c r="B456" s="660" t="s">
        <v>1899</v>
      </c>
      <c r="C456" s="552" t="s">
        <v>61</v>
      </c>
      <c r="D456" s="771"/>
      <c r="E456" s="765">
        <v>4</v>
      </c>
      <c r="F456" s="962">
        <f t="shared" ref="F456:F457" si="0">E456*D456</f>
        <v>0</v>
      </c>
      <c r="G456" s="989"/>
      <c r="H456" s="658"/>
      <c r="I456" s="50"/>
      <c r="J456" s="987"/>
      <c r="K456" s="974">
        <v>8</v>
      </c>
      <c r="L456" s="919">
        <f t="shared" ref="L456:L457" si="1">K456*D456</f>
        <v>0</v>
      </c>
      <c r="M456" s="973">
        <v>16</v>
      </c>
      <c r="N456" s="919">
        <f t="shared" ref="N456:N457" si="2">M456*D456</f>
        <v>0</v>
      </c>
      <c r="O456" s="973">
        <v>14</v>
      </c>
      <c r="P456" s="919">
        <f>O456*D456</f>
        <v>0</v>
      </c>
      <c r="Q456" s="973">
        <v>18</v>
      </c>
      <c r="R456" s="919">
        <f>Q456*D456</f>
        <v>0</v>
      </c>
    </row>
    <row r="457" spans="1:18">
      <c r="A457" s="613"/>
      <c r="B457" s="660" t="s">
        <v>1900</v>
      </c>
      <c r="C457" s="552" t="s">
        <v>61</v>
      </c>
      <c r="D457" s="771"/>
      <c r="E457" s="765">
        <v>7.45</v>
      </c>
      <c r="F457" s="962">
        <f t="shared" si="0"/>
        <v>0</v>
      </c>
      <c r="G457" s="989"/>
      <c r="H457" s="658"/>
      <c r="I457" s="50"/>
      <c r="J457" s="987"/>
      <c r="K457" s="974">
        <v>35</v>
      </c>
      <c r="L457" s="919">
        <f t="shared" si="1"/>
        <v>0</v>
      </c>
      <c r="M457" s="973">
        <v>74</v>
      </c>
      <c r="N457" s="919">
        <f t="shared" si="2"/>
        <v>0</v>
      </c>
      <c r="O457" s="973">
        <v>23</v>
      </c>
      <c r="P457" s="919">
        <f>O457*D457</f>
        <v>0</v>
      </c>
      <c r="Q457" s="973">
        <v>40</v>
      </c>
      <c r="R457" s="919">
        <f>Q457*D457</f>
        <v>0</v>
      </c>
    </row>
    <row r="458" spans="1:18" s="657" customFormat="1">
      <c r="A458" s="551"/>
      <c r="B458" s="579"/>
      <c r="C458" s="552"/>
      <c r="D458" s="560"/>
      <c r="E458" s="620"/>
      <c r="F458" s="962"/>
      <c r="G458" s="647"/>
      <c r="H458" s="919"/>
      <c r="I458" s="920"/>
      <c r="J458" s="919"/>
      <c r="K458" s="921"/>
      <c r="L458" s="919"/>
      <c r="M458" s="920"/>
      <c r="N458" s="919"/>
      <c r="O458" s="920"/>
      <c r="P458" s="919"/>
      <c r="Q458" s="920"/>
      <c r="R458" s="919"/>
    </row>
    <row r="459" spans="1:18" s="657" customFormat="1" ht="38.25">
      <c r="A459" s="613" t="s">
        <v>45</v>
      </c>
      <c r="B459" s="582" t="s">
        <v>427</v>
      </c>
      <c r="C459" s="552" t="s">
        <v>61</v>
      </c>
      <c r="D459" s="771"/>
      <c r="E459" s="765">
        <v>4</v>
      </c>
      <c r="F459" s="962">
        <f>E459*D459</f>
        <v>0</v>
      </c>
      <c r="G459" s="765"/>
      <c r="H459" s="919"/>
      <c r="I459" s="973"/>
      <c r="J459" s="919"/>
      <c r="K459" s="974"/>
      <c r="L459" s="919"/>
      <c r="M459" s="973"/>
      <c r="N459" s="919"/>
      <c r="O459" s="973"/>
      <c r="P459" s="919"/>
      <c r="Q459" s="973"/>
      <c r="R459" s="919"/>
    </row>
    <row r="460" spans="1:18" s="657" customFormat="1">
      <c r="A460" s="613"/>
      <c r="B460" s="582"/>
      <c r="C460" s="552"/>
      <c r="D460" s="560"/>
      <c r="E460" s="765"/>
      <c r="F460" s="962"/>
      <c r="G460" s="765"/>
      <c r="H460" s="919"/>
      <c r="I460" s="973"/>
      <c r="J460" s="919"/>
      <c r="K460" s="974"/>
      <c r="L460" s="919"/>
      <c r="M460" s="973"/>
      <c r="N460" s="919"/>
      <c r="O460" s="973"/>
      <c r="P460" s="919"/>
      <c r="Q460" s="973"/>
      <c r="R460" s="919"/>
    </row>
    <row r="461" spans="1:18" s="657" customFormat="1" ht="38.25">
      <c r="A461" s="613" t="s">
        <v>46</v>
      </c>
      <c r="B461" s="582" t="s">
        <v>428</v>
      </c>
      <c r="C461" s="552" t="s">
        <v>61</v>
      </c>
      <c r="D461" s="771"/>
      <c r="E461" s="765">
        <v>19</v>
      </c>
      <c r="F461" s="962">
        <f>E461*D461</f>
        <v>0</v>
      </c>
      <c r="G461" s="765"/>
      <c r="H461" s="919"/>
      <c r="I461" s="973"/>
      <c r="J461" s="919"/>
      <c r="K461" s="974"/>
      <c r="L461" s="919"/>
      <c r="M461" s="973"/>
      <c r="N461" s="919"/>
      <c r="O461" s="973"/>
      <c r="P461" s="919"/>
      <c r="Q461" s="973"/>
      <c r="R461" s="919"/>
    </row>
    <row r="462" spans="1:18" s="657" customFormat="1">
      <c r="A462" s="613"/>
      <c r="B462" s="582"/>
      <c r="C462" s="552"/>
      <c r="D462" s="560"/>
      <c r="E462" s="765"/>
      <c r="F462" s="962"/>
      <c r="G462" s="765"/>
      <c r="H462" s="919"/>
      <c r="I462" s="973"/>
      <c r="J462" s="919"/>
      <c r="K462" s="974"/>
      <c r="L462" s="919"/>
      <c r="M462" s="973"/>
      <c r="N462" s="919"/>
      <c r="O462" s="973"/>
      <c r="P462" s="919"/>
      <c r="Q462" s="973"/>
      <c r="R462" s="919"/>
    </row>
    <row r="463" spans="1:18" s="657" customFormat="1" ht="38.25">
      <c r="A463" s="613" t="s">
        <v>47</v>
      </c>
      <c r="B463" s="582" t="s">
        <v>429</v>
      </c>
      <c r="C463" s="552" t="s">
        <v>61</v>
      </c>
      <c r="D463" s="771"/>
      <c r="E463" s="765">
        <v>85</v>
      </c>
      <c r="F463" s="962">
        <f>E463*D463</f>
        <v>0</v>
      </c>
      <c r="G463" s="765"/>
      <c r="H463" s="919"/>
      <c r="I463" s="973"/>
      <c r="J463" s="919"/>
      <c r="K463" s="974"/>
      <c r="L463" s="919"/>
      <c r="M463" s="973"/>
      <c r="N463" s="919"/>
      <c r="O463" s="973"/>
      <c r="P463" s="919"/>
      <c r="Q463" s="973"/>
      <c r="R463" s="919"/>
    </row>
    <row r="464" spans="1:18" s="657" customFormat="1">
      <c r="A464" s="613"/>
      <c r="B464" s="582"/>
      <c r="C464" s="552"/>
      <c r="D464" s="560"/>
      <c r="E464" s="765"/>
      <c r="F464" s="962"/>
      <c r="G464" s="765"/>
      <c r="H464" s="919"/>
      <c r="I464" s="973"/>
      <c r="J464" s="919"/>
      <c r="K464" s="974"/>
      <c r="L464" s="919"/>
      <c r="M464" s="973"/>
      <c r="N464" s="919"/>
      <c r="O464" s="973"/>
      <c r="P464" s="919"/>
      <c r="Q464" s="973"/>
      <c r="R464" s="919"/>
    </row>
    <row r="465" spans="1:18" s="657" customFormat="1">
      <c r="A465" s="613" t="s">
        <v>48</v>
      </c>
      <c r="B465" s="582" t="s">
        <v>120</v>
      </c>
      <c r="C465" s="552"/>
      <c r="D465" s="560"/>
      <c r="E465" s="765"/>
      <c r="F465" s="962"/>
      <c r="G465" s="765"/>
      <c r="H465" s="919"/>
      <c r="I465" s="973"/>
      <c r="J465" s="919"/>
      <c r="K465" s="974"/>
      <c r="L465" s="919"/>
      <c r="M465" s="973"/>
      <c r="N465" s="919"/>
      <c r="O465" s="973"/>
      <c r="P465" s="919"/>
      <c r="Q465" s="973"/>
      <c r="R465" s="919"/>
    </row>
    <row r="466" spans="1:18" s="657" customFormat="1" ht="38.25">
      <c r="A466" s="613"/>
      <c r="B466" s="582" t="s">
        <v>121</v>
      </c>
      <c r="C466" s="552"/>
      <c r="D466" s="560"/>
      <c r="E466" s="765"/>
      <c r="F466" s="962"/>
      <c r="G466" s="765"/>
      <c r="H466" s="919"/>
      <c r="I466" s="973"/>
      <c r="J466" s="919"/>
      <c r="K466" s="974"/>
      <c r="L466" s="919"/>
      <c r="M466" s="973"/>
      <c r="N466" s="919"/>
      <c r="O466" s="973"/>
      <c r="P466" s="919"/>
      <c r="Q466" s="973"/>
      <c r="R466" s="919"/>
    </row>
    <row r="467" spans="1:18" s="657" customFormat="1" ht="25.5">
      <c r="A467" s="613"/>
      <c r="B467" s="582" t="s">
        <v>426</v>
      </c>
      <c r="C467" s="549"/>
      <c r="D467" s="560"/>
      <c r="E467" s="768"/>
      <c r="F467" s="990"/>
      <c r="G467" s="765"/>
      <c r="H467" s="919"/>
      <c r="I467" s="973"/>
      <c r="J467" s="919"/>
      <c r="K467" s="974"/>
      <c r="L467" s="919"/>
      <c r="M467" s="973"/>
      <c r="N467" s="919"/>
      <c r="O467" s="973"/>
      <c r="P467" s="919"/>
      <c r="Q467" s="973"/>
      <c r="R467" s="919"/>
    </row>
    <row r="468" spans="1:18" s="657" customFormat="1">
      <c r="A468" s="613"/>
      <c r="B468" s="595" t="s">
        <v>836</v>
      </c>
      <c r="C468" s="552" t="s">
        <v>62</v>
      </c>
      <c r="D468" s="771"/>
      <c r="E468" s="765">
        <v>1</v>
      </c>
      <c r="F468" s="962">
        <f>E468*D468</f>
        <v>0</v>
      </c>
      <c r="G468" s="765"/>
      <c r="H468" s="919"/>
      <c r="I468" s="973"/>
      <c r="J468" s="919"/>
      <c r="K468" s="974">
        <v>1</v>
      </c>
      <c r="L468" s="919">
        <f>K468*D468</f>
        <v>0</v>
      </c>
      <c r="M468" s="973">
        <v>1</v>
      </c>
      <c r="N468" s="919">
        <f>M468*D468</f>
        <v>0</v>
      </c>
      <c r="O468" s="973">
        <v>1</v>
      </c>
      <c r="P468" s="919">
        <f>O468*D468</f>
        <v>0</v>
      </c>
      <c r="Q468" s="973"/>
      <c r="R468" s="919"/>
    </row>
    <row r="469" spans="1:18" s="657" customFormat="1">
      <c r="A469" s="613"/>
      <c r="B469" s="582"/>
      <c r="C469" s="552"/>
      <c r="D469" s="560"/>
      <c r="E469" s="765"/>
      <c r="F469" s="962"/>
      <c r="G469" s="765"/>
      <c r="H469" s="919"/>
      <c r="I469" s="973"/>
      <c r="J469" s="919"/>
      <c r="K469" s="974"/>
      <c r="L469" s="919"/>
      <c r="M469" s="973"/>
      <c r="N469" s="919"/>
      <c r="O469" s="973"/>
      <c r="P469" s="919"/>
      <c r="Q469" s="973"/>
      <c r="R469" s="919"/>
    </row>
    <row r="470" spans="1:18" s="954" customFormat="1" ht="25.5">
      <c r="A470" s="613" t="s">
        <v>50</v>
      </c>
      <c r="B470" s="582" t="s">
        <v>2001</v>
      </c>
      <c r="C470" s="552" t="s">
        <v>49</v>
      </c>
      <c r="D470" s="771"/>
      <c r="E470" s="765">
        <v>210</v>
      </c>
      <c r="F470" s="962">
        <f>E470*D470</f>
        <v>0</v>
      </c>
      <c r="G470" s="765"/>
      <c r="H470" s="919"/>
      <c r="I470" s="973"/>
      <c r="J470" s="919"/>
      <c r="K470" s="974"/>
      <c r="L470" s="919"/>
      <c r="M470" s="973"/>
      <c r="N470" s="919"/>
      <c r="O470" s="973"/>
      <c r="P470" s="919"/>
      <c r="Q470" s="973"/>
      <c r="R470" s="919"/>
    </row>
    <row r="471" spans="1:18" s="954" customFormat="1">
      <c r="A471" s="551"/>
      <c r="B471" s="580"/>
      <c r="C471" s="552"/>
      <c r="D471" s="560"/>
      <c r="E471" s="765"/>
      <c r="F471" s="962"/>
      <c r="G471" s="647"/>
      <c r="H471" s="919"/>
      <c r="I471" s="920"/>
      <c r="J471" s="919"/>
      <c r="K471" s="921"/>
      <c r="L471" s="919"/>
      <c r="M471" s="920"/>
      <c r="N471" s="919"/>
      <c r="O471" s="920"/>
      <c r="P471" s="919"/>
      <c r="Q471" s="920"/>
      <c r="R471" s="919"/>
    </row>
    <row r="472" spans="1:18" s="954" customFormat="1">
      <c r="A472" s="551"/>
      <c r="B472" s="580" t="s">
        <v>2187</v>
      </c>
      <c r="C472" s="552"/>
      <c r="D472" s="560"/>
      <c r="E472" s="765"/>
      <c r="F472" s="962"/>
      <c r="G472" s="647"/>
      <c r="H472" s="919"/>
      <c r="I472" s="920"/>
      <c r="J472" s="919"/>
      <c r="K472" s="921"/>
      <c r="L472" s="919"/>
      <c r="M472" s="920"/>
      <c r="N472" s="919"/>
      <c r="O472" s="920"/>
      <c r="P472" s="919"/>
      <c r="Q472" s="920"/>
      <c r="R472" s="919"/>
    </row>
    <row r="473" spans="1:18" s="954" customFormat="1" ht="35.25" customHeight="1">
      <c r="A473" s="551" t="s">
        <v>51</v>
      </c>
      <c r="B473" s="580" t="s">
        <v>2161</v>
      </c>
      <c r="C473" s="552" t="s">
        <v>49</v>
      </c>
      <c r="D473" s="771"/>
      <c r="E473" s="765"/>
      <c r="F473" s="962"/>
      <c r="G473" s="647"/>
      <c r="H473" s="919"/>
      <c r="I473" s="920"/>
      <c r="J473" s="919"/>
      <c r="K473" s="921"/>
      <c r="L473" s="919"/>
      <c r="M473" s="920"/>
      <c r="N473" s="919"/>
      <c r="O473" s="920"/>
      <c r="P473" s="919"/>
      <c r="Q473" s="920">
        <v>131.6</v>
      </c>
      <c r="R473" s="919">
        <f>D473*Q473</f>
        <v>0</v>
      </c>
    </row>
    <row r="474" spans="1:18" s="954" customFormat="1">
      <c r="A474" s="551"/>
      <c r="B474" s="580"/>
      <c r="C474" s="552"/>
      <c r="D474" s="560"/>
      <c r="E474" s="765"/>
      <c r="F474" s="962"/>
      <c r="G474" s="647"/>
      <c r="H474" s="919"/>
      <c r="I474" s="920"/>
      <c r="J474" s="919"/>
      <c r="K474" s="921"/>
      <c r="L474" s="919"/>
      <c r="M474" s="920"/>
      <c r="N474" s="919"/>
      <c r="O474" s="920"/>
      <c r="P474" s="919"/>
      <c r="Q474" s="920"/>
      <c r="R474" s="919"/>
    </row>
    <row r="475" spans="1:18" s="954" customFormat="1" ht="25.5">
      <c r="A475" s="551" t="s">
        <v>63</v>
      </c>
      <c r="B475" s="580" t="s">
        <v>2162</v>
      </c>
      <c r="C475" s="552" t="s">
        <v>49</v>
      </c>
      <c r="D475" s="771"/>
      <c r="E475" s="765"/>
      <c r="F475" s="962"/>
      <c r="G475" s="647"/>
      <c r="H475" s="919"/>
      <c r="I475" s="920"/>
      <c r="J475" s="919"/>
      <c r="K475" s="921"/>
      <c r="L475" s="919"/>
      <c r="M475" s="920"/>
      <c r="N475" s="919"/>
      <c r="O475" s="920"/>
      <c r="P475" s="919"/>
      <c r="Q475" s="920">
        <v>131.6</v>
      </c>
      <c r="R475" s="919">
        <f>D475*Q475</f>
        <v>0</v>
      </c>
    </row>
    <row r="476" spans="1:18" s="954" customFormat="1">
      <c r="A476" s="551"/>
      <c r="B476" s="580"/>
      <c r="C476" s="552"/>
      <c r="D476" s="560"/>
      <c r="E476" s="765"/>
      <c r="F476" s="962"/>
      <c r="G476" s="647"/>
      <c r="H476" s="919"/>
      <c r="I476" s="920"/>
      <c r="J476" s="919"/>
      <c r="K476" s="921"/>
      <c r="L476" s="919"/>
      <c r="M476" s="920"/>
      <c r="N476" s="919"/>
      <c r="O476" s="920"/>
      <c r="P476" s="919"/>
      <c r="Q476" s="920"/>
      <c r="R476" s="919"/>
    </row>
    <row r="477" spans="1:18" s="954" customFormat="1" ht="15">
      <c r="A477" s="551" t="s">
        <v>64</v>
      </c>
      <c r="B477" s="580" t="s">
        <v>2163</v>
      </c>
      <c r="C477" s="552" t="s">
        <v>49</v>
      </c>
      <c r="D477" s="771"/>
      <c r="E477" s="765"/>
      <c r="F477" s="962"/>
      <c r="G477" s="647"/>
      <c r="H477" s="919"/>
      <c r="I477" s="920"/>
      <c r="J477" s="919"/>
      <c r="K477" s="921"/>
      <c r="L477" s="919"/>
      <c r="M477" s="920"/>
      <c r="N477" s="919"/>
      <c r="O477" s="920"/>
      <c r="P477" s="919"/>
      <c r="Q477" s="920">
        <v>3</v>
      </c>
      <c r="R477" s="919">
        <f>D477*Q477</f>
        <v>0</v>
      </c>
    </row>
    <row r="478" spans="1:18" s="954" customFormat="1">
      <c r="A478" s="551"/>
      <c r="B478" s="580"/>
      <c r="C478" s="552"/>
      <c r="D478" s="771"/>
      <c r="E478" s="765"/>
      <c r="F478" s="962"/>
      <c r="G478" s="647"/>
      <c r="H478" s="919"/>
      <c r="I478" s="920"/>
      <c r="J478" s="919"/>
      <c r="K478" s="921"/>
      <c r="L478" s="919"/>
      <c r="M478" s="920"/>
      <c r="N478" s="919"/>
      <c r="O478" s="920"/>
      <c r="P478" s="919"/>
      <c r="Q478" s="920"/>
      <c r="R478" s="919"/>
    </row>
    <row r="479" spans="1:18" s="954" customFormat="1" ht="67.5" customHeight="1">
      <c r="A479" s="551" t="s">
        <v>65</v>
      </c>
      <c r="B479" s="580" t="s">
        <v>2164</v>
      </c>
      <c r="C479" s="552"/>
      <c r="D479" s="560"/>
      <c r="E479" s="765"/>
      <c r="F479" s="962"/>
      <c r="G479" s="647"/>
      <c r="H479" s="919"/>
      <c r="I479" s="920"/>
      <c r="J479" s="919"/>
      <c r="K479" s="921"/>
      <c r="L479" s="919"/>
      <c r="M479" s="920"/>
      <c r="N479" s="919"/>
      <c r="O479" s="920"/>
      <c r="P479" s="919"/>
      <c r="Q479" s="920"/>
      <c r="R479" s="919"/>
    </row>
    <row r="480" spans="1:18" s="954" customFormat="1" ht="63.75">
      <c r="A480" s="551"/>
      <c r="B480" s="580" t="s">
        <v>2165</v>
      </c>
      <c r="C480" s="552"/>
      <c r="D480" s="560"/>
      <c r="E480" s="765"/>
      <c r="F480" s="962"/>
      <c r="G480" s="647"/>
      <c r="H480" s="919"/>
      <c r="I480" s="920"/>
      <c r="J480" s="919"/>
      <c r="K480" s="921"/>
      <c r="L480" s="919"/>
      <c r="M480" s="920"/>
      <c r="N480" s="919"/>
      <c r="O480" s="920"/>
      <c r="P480" s="919"/>
      <c r="Q480" s="920"/>
      <c r="R480" s="919"/>
    </row>
    <row r="481" spans="1:18" s="954" customFormat="1" ht="25.5">
      <c r="A481" s="551"/>
      <c r="B481" s="580" t="s">
        <v>2166</v>
      </c>
      <c r="C481" s="552" t="s">
        <v>49</v>
      </c>
      <c r="D481" s="771"/>
      <c r="E481" s="765"/>
      <c r="F481" s="962"/>
      <c r="G481" s="647"/>
      <c r="H481" s="919"/>
      <c r="I481" s="920"/>
      <c r="J481" s="919"/>
      <c r="K481" s="921"/>
      <c r="L481" s="919"/>
      <c r="M481" s="920"/>
      <c r="N481" s="919"/>
      <c r="O481" s="920"/>
      <c r="P481" s="919"/>
      <c r="Q481" s="920">
        <v>131.6</v>
      </c>
      <c r="R481" s="919">
        <f>D481*Q481</f>
        <v>0</v>
      </c>
    </row>
    <row r="482" spans="1:18" s="954" customFormat="1">
      <c r="A482" s="551"/>
      <c r="B482" s="580"/>
      <c r="C482" s="552"/>
      <c r="D482" s="560"/>
      <c r="E482" s="765"/>
      <c r="F482" s="962"/>
      <c r="G482" s="647"/>
      <c r="H482" s="919"/>
      <c r="I482" s="920"/>
      <c r="J482" s="919"/>
      <c r="K482" s="921"/>
      <c r="L482" s="919"/>
      <c r="M482" s="920"/>
      <c r="N482" s="919"/>
      <c r="O482" s="920"/>
      <c r="P482" s="919"/>
      <c r="Q482" s="920"/>
      <c r="R482" s="919"/>
    </row>
    <row r="483" spans="1:18" s="954" customFormat="1" ht="25.5">
      <c r="A483" s="551" t="s">
        <v>66</v>
      </c>
      <c r="B483" s="580" t="s">
        <v>2167</v>
      </c>
      <c r="C483" s="552" t="s">
        <v>61</v>
      </c>
      <c r="D483" s="771"/>
      <c r="E483" s="765"/>
      <c r="F483" s="962"/>
      <c r="G483" s="647"/>
      <c r="H483" s="919"/>
      <c r="I483" s="920"/>
      <c r="J483" s="919"/>
      <c r="K483" s="921"/>
      <c r="L483" s="919"/>
      <c r="M483" s="920"/>
      <c r="N483" s="919"/>
      <c r="O483" s="920"/>
      <c r="P483" s="919"/>
      <c r="Q483" s="920">
        <v>127</v>
      </c>
      <c r="R483" s="919">
        <f>D483*Q483</f>
        <v>0</v>
      </c>
    </row>
    <row r="484" spans="1:18" s="180" customFormat="1">
      <c r="A484" s="551"/>
      <c r="B484" s="580"/>
      <c r="C484" s="552"/>
      <c r="D484" s="560"/>
      <c r="E484" s="765"/>
      <c r="F484" s="962"/>
      <c r="G484" s="647"/>
      <c r="H484" s="919"/>
      <c r="I484" s="920"/>
      <c r="J484" s="919"/>
      <c r="K484" s="921"/>
      <c r="L484" s="919"/>
      <c r="M484" s="920"/>
      <c r="N484" s="919"/>
      <c r="O484" s="920"/>
      <c r="P484" s="919"/>
      <c r="Q484" s="920"/>
      <c r="R484" s="919"/>
    </row>
    <row r="485" spans="1:18" s="958" customFormat="1" ht="13.5" thickBot="1">
      <c r="A485" s="564"/>
      <c r="B485" s="565" t="s">
        <v>133</v>
      </c>
      <c r="C485" s="562"/>
      <c r="D485" s="561"/>
      <c r="E485" s="624"/>
      <c r="F485" s="903">
        <f>SUM(F415:F483)</f>
        <v>0</v>
      </c>
      <c r="G485" s="965"/>
      <c r="H485" s="903">
        <f>SUM(H415:H483)</f>
        <v>0</v>
      </c>
      <c r="I485" s="903"/>
      <c r="J485" s="903">
        <f>SUM(J415:J483)</f>
        <v>0</v>
      </c>
      <c r="K485" s="903"/>
      <c r="L485" s="903">
        <f>SUM(L415:L483)</f>
        <v>0</v>
      </c>
      <c r="M485" s="903"/>
      <c r="N485" s="903">
        <f>SUM(N415:N483)</f>
        <v>0</v>
      </c>
      <c r="O485" s="903"/>
      <c r="P485" s="903">
        <f>SUM(P415:P483)</f>
        <v>0</v>
      </c>
      <c r="Q485" s="903"/>
      <c r="R485" s="903">
        <f>SUM(R415:R483)</f>
        <v>0</v>
      </c>
    </row>
    <row r="486" spans="1:18" s="657" customFormat="1" ht="13.5" thickTop="1">
      <c r="A486" s="530"/>
      <c r="B486" s="589"/>
      <c r="C486" s="535"/>
      <c r="D486" s="525"/>
      <c r="E486" s="762"/>
      <c r="F486" s="975"/>
      <c r="G486" s="647"/>
      <c r="H486" s="919"/>
      <c r="I486" s="920"/>
      <c r="J486" s="919"/>
      <c r="K486" s="921"/>
      <c r="L486" s="919"/>
      <c r="M486" s="920"/>
      <c r="N486" s="919"/>
      <c r="O486" s="920"/>
      <c r="P486" s="919"/>
      <c r="Q486" s="920"/>
      <c r="R486" s="919"/>
    </row>
    <row r="487" spans="1:18" s="657" customFormat="1">
      <c r="A487" s="546" t="s">
        <v>80</v>
      </c>
      <c r="B487" s="587" t="s">
        <v>122</v>
      </c>
      <c r="C487" s="541"/>
      <c r="D487" s="522"/>
      <c r="E487" s="646"/>
      <c r="F487" s="956"/>
      <c r="G487" s="957"/>
      <c r="H487" s="956"/>
      <c r="I487" s="956"/>
      <c r="J487" s="956"/>
      <c r="K487" s="956"/>
      <c r="L487" s="956"/>
      <c r="M487" s="956"/>
      <c r="N487" s="956"/>
      <c r="O487" s="956"/>
      <c r="P487" s="956"/>
      <c r="Q487" s="956"/>
      <c r="R487" s="956"/>
    </row>
    <row r="488" spans="1:18" s="657" customFormat="1">
      <c r="A488" s="604"/>
      <c r="B488" s="584"/>
      <c r="C488" s="611"/>
      <c r="D488" s="553"/>
      <c r="E488" s="631"/>
      <c r="F488" s="960"/>
      <c r="G488" s="765"/>
      <c r="H488" s="919"/>
      <c r="I488" s="973"/>
      <c r="J488" s="919"/>
      <c r="K488" s="974"/>
      <c r="L488" s="919"/>
      <c r="M488" s="973"/>
      <c r="N488" s="919"/>
      <c r="O488" s="973"/>
      <c r="P488" s="919"/>
      <c r="Q488" s="973"/>
      <c r="R488" s="919"/>
    </row>
    <row r="489" spans="1:18" s="657" customFormat="1">
      <c r="A489" s="604"/>
      <c r="B489" s="584" t="s">
        <v>9</v>
      </c>
      <c r="C489" s="611"/>
      <c r="D489" s="553"/>
      <c r="E489" s="631"/>
      <c r="F489" s="960"/>
      <c r="G489" s="765"/>
      <c r="H489" s="919"/>
      <c r="I489" s="973"/>
      <c r="J489" s="919"/>
      <c r="K489" s="974"/>
      <c r="L489" s="919"/>
      <c r="M489" s="973"/>
      <c r="N489" s="919"/>
      <c r="O489" s="973"/>
      <c r="P489" s="919"/>
      <c r="Q489" s="973"/>
      <c r="R489" s="919"/>
    </row>
    <row r="490" spans="1:18" s="657" customFormat="1" ht="151.5" customHeight="1">
      <c r="A490" s="604"/>
      <c r="B490" s="583" t="s">
        <v>312</v>
      </c>
      <c r="C490" s="611"/>
      <c r="D490" s="553"/>
      <c r="E490" s="631"/>
      <c r="F490" s="960"/>
      <c r="G490" s="765"/>
      <c r="H490" s="919"/>
      <c r="I490" s="973"/>
      <c r="J490" s="919"/>
      <c r="K490" s="974"/>
      <c r="L490" s="919"/>
      <c r="M490" s="973"/>
      <c r="N490" s="919"/>
      <c r="O490" s="973"/>
      <c r="P490" s="919"/>
      <c r="Q490" s="973"/>
      <c r="R490" s="919"/>
    </row>
    <row r="491" spans="1:18" s="657" customFormat="1" ht="241.5" customHeight="1">
      <c r="A491" s="604"/>
      <c r="B491" s="584" t="s">
        <v>313</v>
      </c>
      <c r="C491" s="611"/>
      <c r="D491" s="553"/>
      <c r="E491" s="631"/>
      <c r="F491" s="960"/>
      <c r="G491" s="765"/>
      <c r="H491" s="919"/>
      <c r="I491" s="973"/>
      <c r="J491" s="919"/>
      <c r="K491" s="974"/>
      <c r="L491" s="919"/>
      <c r="M491" s="973"/>
      <c r="N491" s="919"/>
      <c r="O491" s="973"/>
      <c r="P491" s="919"/>
      <c r="Q491" s="973"/>
      <c r="R491" s="919"/>
    </row>
    <row r="492" spans="1:18" s="657" customFormat="1" ht="99" customHeight="1">
      <c r="A492" s="604"/>
      <c r="B492" s="584" t="s">
        <v>430</v>
      </c>
      <c r="C492" s="611"/>
      <c r="D492" s="553"/>
      <c r="E492" s="631"/>
      <c r="F492" s="960"/>
      <c r="G492" s="765"/>
      <c r="H492" s="919"/>
      <c r="I492" s="973"/>
      <c r="J492" s="919"/>
      <c r="K492" s="974"/>
      <c r="L492" s="919"/>
      <c r="M492" s="973"/>
      <c r="N492" s="919"/>
      <c r="O492" s="973"/>
      <c r="P492" s="919"/>
      <c r="Q492" s="973"/>
      <c r="R492" s="919"/>
    </row>
    <row r="493" spans="1:18" s="657" customFormat="1" ht="153">
      <c r="A493" s="604"/>
      <c r="B493" s="584" t="s">
        <v>1993</v>
      </c>
      <c r="C493" s="611"/>
      <c r="D493" s="553"/>
      <c r="E493" s="631"/>
      <c r="F493" s="960"/>
      <c r="G493" s="765"/>
      <c r="H493" s="919"/>
      <c r="I493" s="973"/>
      <c r="J493" s="919"/>
      <c r="K493" s="974"/>
      <c r="L493" s="919"/>
      <c r="M493" s="973"/>
      <c r="N493" s="919"/>
      <c r="O493" s="973"/>
      <c r="P493" s="919"/>
      <c r="Q493" s="973"/>
      <c r="R493" s="919"/>
    </row>
    <row r="494" spans="1:18" s="657" customFormat="1" ht="76.5">
      <c r="A494" s="604"/>
      <c r="B494" s="584" t="s">
        <v>431</v>
      </c>
      <c r="C494" s="611"/>
      <c r="D494" s="553"/>
      <c r="E494" s="631"/>
      <c r="F494" s="960"/>
      <c r="G494" s="765"/>
      <c r="H494" s="919"/>
      <c r="I494" s="973"/>
      <c r="J494" s="919"/>
      <c r="K494" s="974"/>
      <c r="L494" s="919"/>
      <c r="M494" s="973"/>
      <c r="N494" s="919"/>
      <c r="O494" s="973"/>
      <c r="P494" s="919"/>
      <c r="Q494" s="973"/>
      <c r="R494" s="919"/>
    </row>
    <row r="495" spans="1:18" s="657" customFormat="1" ht="250.5" customHeight="1">
      <c r="A495" s="604"/>
      <c r="B495" s="584" t="s">
        <v>1994</v>
      </c>
      <c r="C495" s="611"/>
      <c r="D495" s="553"/>
      <c r="E495" s="631"/>
      <c r="F495" s="960"/>
      <c r="G495" s="765"/>
      <c r="H495" s="919"/>
      <c r="I495" s="973"/>
      <c r="J495" s="919"/>
      <c r="K495" s="974"/>
      <c r="L495" s="919"/>
      <c r="M495" s="973"/>
      <c r="N495" s="919"/>
      <c r="O495" s="973"/>
      <c r="P495" s="919"/>
      <c r="Q495" s="973"/>
      <c r="R495" s="919"/>
    </row>
    <row r="496" spans="1:18" s="954" customFormat="1">
      <c r="A496" s="604"/>
      <c r="B496" s="584"/>
      <c r="C496" s="611"/>
      <c r="D496" s="553"/>
      <c r="E496" s="631"/>
      <c r="F496" s="960"/>
      <c r="G496" s="765"/>
      <c r="H496" s="919"/>
      <c r="I496" s="973"/>
      <c r="J496" s="919"/>
      <c r="K496" s="974"/>
      <c r="L496" s="919"/>
      <c r="M496" s="973"/>
      <c r="N496" s="919"/>
      <c r="O496" s="973"/>
      <c r="P496" s="919"/>
      <c r="Q496" s="973"/>
      <c r="R496" s="919"/>
    </row>
    <row r="497" spans="1:18" s="954" customFormat="1" ht="89.25">
      <c r="A497" s="551" t="s">
        <v>11</v>
      </c>
      <c r="B497" s="580" t="s">
        <v>1995</v>
      </c>
      <c r="C497" s="552" t="s">
        <v>49</v>
      </c>
      <c r="D497" s="771"/>
      <c r="E497" s="765">
        <v>310</v>
      </c>
      <c r="F497" s="962">
        <f>E497*D497</f>
        <v>0</v>
      </c>
      <c r="G497" s="647"/>
      <c r="H497" s="919"/>
      <c r="I497" s="920"/>
      <c r="J497" s="919"/>
      <c r="K497" s="921">
        <v>320</v>
      </c>
      <c r="L497" s="919">
        <f>K497*D497</f>
        <v>0</v>
      </c>
      <c r="M497" s="920">
        <v>990</v>
      </c>
      <c r="N497" s="919">
        <f>M497*D497</f>
        <v>0</v>
      </c>
      <c r="O497" s="920">
        <v>1048</v>
      </c>
      <c r="P497" s="919">
        <f>O497*D497</f>
        <v>0</v>
      </c>
      <c r="Q497" s="920"/>
      <c r="R497" s="919"/>
    </row>
    <row r="498" spans="1:18" s="954" customFormat="1">
      <c r="A498" s="551"/>
      <c r="B498" s="580"/>
      <c r="C498" s="552"/>
      <c r="D498" s="560"/>
      <c r="E498" s="765"/>
      <c r="F498" s="962"/>
      <c r="G498" s="647"/>
      <c r="H498" s="919"/>
      <c r="I498" s="920"/>
      <c r="J498" s="919"/>
      <c r="K498" s="921"/>
      <c r="L498" s="919"/>
      <c r="M498" s="920"/>
      <c r="N498" s="919"/>
      <c r="O498" s="920"/>
      <c r="P498" s="919"/>
      <c r="Q498" s="920"/>
      <c r="R498" s="919"/>
    </row>
    <row r="499" spans="1:18" s="954" customFormat="1">
      <c r="A499" s="551" t="s">
        <v>142</v>
      </c>
      <c r="B499" s="586"/>
      <c r="C499" s="558"/>
      <c r="D499" s="526"/>
      <c r="E499" s="647"/>
      <c r="F499" s="936"/>
      <c r="G499" s="647"/>
      <c r="H499" s="919"/>
      <c r="I499" s="920"/>
      <c r="J499" s="919"/>
      <c r="K499" s="921"/>
      <c r="L499" s="919"/>
      <c r="M499" s="920"/>
      <c r="N499" s="919"/>
      <c r="O499" s="920"/>
      <c r="P499" s="919"/>
      <c r="Q499" s="920"/>
      <c r="R499" s="919"/>
    </row>
    <row r="500" spans="1:18" s="954" customFormat="1" ht="51">
      <c r="A500" s="551" t="s">
        <v>33</v>
      </c>
      <c r="B500" s="580" t="s">
        <v>1996</v>
      </c>
      <c r="C500" s="552" t="s">
        <v>49</v>
      </c>
      <c r="D500" s="771"/>
      <c r="E500" s="765">
        <v>86</v>
      </c>
      <c r="F500" s="962">
        <f>E500*D500</f>
        <v>0</v>
      </c>
      <c r="G500" s="647"/>
      <c r="H500" s="919"/>
      <c r="I500" s="920"/>
      <c r="J500" s="919"/>
      <c r="K500" s="921">
        <v>120</v>
      </c>
      <c r="L500" s="919">
        <f>K500*D500</f>
        <v>0</v>
      </c>
      <c r="M500" s="920">
        <v>282</v>
      </c>
      <c r="N500" s="919">
        <f>M500*D500</f>
        <v>0</v>
      </c>
      <c r="O500" s="920">
        <v>279</v>
      </c>
      <c r="P500" s="919">
        <f>O500*D500</f>
        <v>0</v>
      </c>
      <c r="Q500" s="920"/>
      <c r="R500" s="919"/>
    </row>
    <row r="501" spans="1:18" s="954" customFormat="1">
      <c r="A501" s="551"/>
      <c r="B501" s="580"/>
      <c r="C501" s="552"/>
      <c r="D501" s="560"/>
      <c r="E501" s="765"/>
      <c r="F501" s="962"/>
      <c r="G501" s="647"/>
      <c r="H501" s="919"/>
      <c r="I501" s="920"/>
      <c r="J501" s="919"/>
      <c r="K501" s="921"/>
      <c r="L501" s="919"/>
      <c r="M501" s="920"/>
      <c r="N501" s="919"/>
      <c r="O501" s="920"/>
      <c r="P501" s="919"/>
      <c r="Q501" s="920"/>
      <c r="R501" s="919"/>
    </row>
    <row r="502" spans="1:18" s="954" customFormat="1" ht="51">
      <c r="A502" s="551" t="s">
        <v>14</v>
      </c>
      <c r="B502" s="580" t="s">
        <v>1997</v>
      </c>
      <c r="C502" s="552" t="s">
        <v>49</v>
      </c>
      <c r="D502" s="771"/>
      <c r="E502" s="765"/>
      <c r="F502" s="962"/>
      <c r="G502" s="647">
        <v>75</v>
      </c>
      <c r="H502" s="919">
        <f>G502*D502</f>
        <v>0</v>
      </c>
      <c r="I502" s="920"/>
      <c r="J502" s="919"/>
      <c r="K502" s="921"/>
      <c r="L502" s="919"/>
      <c r="M502" s="920"/>
      <c r="N502" s="919"/>
      <c r="O502" s="920"/>
      <c r="P502" s="919"/>
      <c r="Q502" s="920"/>
      <c r="R502" s="919"/>
    </row>
    <row r="503" spans="1:18" s="954" customFormat="1">
      <c r="A503" s="551"/>
      <c r="B503" s="580"/>
      <c r="C503" s="552"/>
      <c r="D503" s="560"/>
      <c r="E503" s="765"/>
      <c r="F503" s="962"/>
      <c r="G503" s="647"/>
      <c r="H503" s="919"/>
      <c r="I503" s="920"/>
      <c r="J503" s="919"/>
      <c r="K503" s="921"/>
      <c r="L503" s="919"/>
      <c r="M503" s="920"/>
      <c r="N503" s="919"/>
      <c r="O503" s="920"/>
      <c r="P503" s="919"/>
      <c r="Q503" s="920"/>
      <c r="R503" s="919"/>
    </row>
    <row r="504" spans="1:18" s="954" customFormat="1">
      <c r="A504" s="551"/>
      <c r="B504" s="580" t="s">
        <v>2187</v>
      </c>
      <c r="C504" s="552"/>
      <c r="D504" s="560"/>
      <c r="E504" s="765"/>
      <c r="F504" s="962"/>
      <c r="G504" s="647"/>
      <c r="H504" s="919"/>
      <c r="I504" s="920"/>
      <c r="J504" s="919"/>
      <c r="K504" s="921"/>
      <c r="L504" s="919"/>
      <c r="M504" s="920"/>
      <c r="N504" s="919"/>
      <c r="O504" s="920"/>
      <c r="P504" s="919"/>
      <c r="Q504" s="920"/>
      <c r="R504" s="919"/>
    </row>
    <row r="505" spans="1:18" s="954" customFormat="1" ht="25.5">
      <c r="A505" s="551" t="s">
        <v>15</v>
      </c>
      <c r="B505" s="580" t="s">
        <v>2159</v>
      </c>
      <c r="C505" s="552" t="s">
        <v>61</v>
      </c>
      <c r="D505" s="771"/>
      <c r="E505" s="765"/>
      <c r="F505" s="962"/>
      <c r="G505" s="647"/>
      <c r="H505" s="919"/>
      <c r="I505" s="920"/>
      <c r="J505" s="919"/>
      <c r="K505" s="921"/>
      <c r="L505" s="919"/>
      <c r="M505" s="920"/>
      <c r="N505" s="919"/>
      <c r="O505" s="920"/>
      <c r="P505" s="919"/>
      <c r="Q505" s="920">
        <v>40</v>
      </c>
      <c r="R505" s="919">
        <f>D505*Q505</f>
        <v>0</v>
      </c>
    </row>
    <row r="506" spans="1:18" s="954" customFormat="1">
      <c r="A506" s="551"/>
      <c r="B506" s="580"/>
      <c r="C506" s="552"/>
      <c r="D506" s="560"/>
      <c r="E506" s="765"/>
      <c r="F506" s="962"/>
      <c r="G506" s="647"/>
      <c r="H506" s="919"/>
      <c r="I506" s="920"/>
      <c r="J506" s="919"/>
      <c r="K506" s="921"/>
      <c r="L506" s="919"/>
      <c r="M506" s="920"/>
      <c r="N506" s="919"/>
      <c r="O506" s="920"/>
      <c r="P506" s="919"/>
      <c r="Q506" s="920"/>
      <c r="R506" s="919"/>
    </row>
    <row r="507" spans="1:18" s="972" customFormat="1" ht="15">
      <c r="A507" s="551" t="s">
        <v>18</v>
      </c>
      <c r="B507" s="580" t="s">
        <v>2160</v>
      </c>
      <c r="C507" s="552" t="s">
        <v>49</v>
      </c>
      <c r="D507" s="771"/>
      <c r="E507" s="765"/>
      <c r="F507" s="962"/>
      <c r="G507" s="647"/>
      <c r="H507" s="919"/>
      <c r="I507" s="920"/>
      <c r="J507" s="919"/>
      <c r="K507" s="921"/>
      <c r="L507" s="919"/>
      <c r="M507" s="920"/>
      <c r="N507" s="919"/>
      <c r="O507" s="920"/>
      <c r="P507" s="919"/>
      <c r="Q507" s="920">
        <v>421</v>
      </c>
      <c r="R507" s="919">
        <f>D507*Q507</f>
        <v>0</v>
      </c>
    </row>
    <row r="508" spans="1:18" s="180" customFormat="1">
      <c r="A508" s="613"/>
      <c r="B508" s="566"/>
      <c r="C508" s="542"/>
      <c r="D508" s="529"/>
      <c r="E508" s="769"/>
      <c r="F508" s="962"/>
      <c r="G508" s="765"/>
      <c r="H508" s="919">
        <f>G508*D508</f>
        <v>0</v>
      </c>
      <c r="I508" s="973"/>
      <c r="J508" s="919"/>
      <c r="K508" s="974"/>
      <c r="L508" s="919"/>
      <c r="M508" s="973"/>
      <c r="N508" s="919"/>
      <c r="O508" s="973"/>
      <c r="P508" s="919"/>
      <c r="Q508" s="973"/>
      <c r="R508" s="919"/>
    </row>
    <row r="509" spans="1:18" s="958" customFormat="1" ht="13.5" thickBot="1">
      <c r="A509" s="564"/>
      <c r="B509" s="565" t="s">
        <v>123</v>
      </c>
      <c r="C509" s="562"/>
      <c r="D509" s="561"/>
      <c r="E509" s="624"/>
      <c r="F509" s="903">
        <f>SUM(F497:F508)</f>
        <v>0</v>
      </c>
      <c r="G509" s="965"/>
      <c r="H509" s="903">
        <f>SUM(H497:H508)</f>
        <v>0</v>
      </c>
      <c r="I509" s="903"/>
      <c r="J509" s="903">
        <f>SUM(J497:J508)</f>
        <v>0</v>
      </c>
      <c r="K509" s="903"/>
      <c r="L509" s="903">
        <f>SUM(L497:L508)</f>
        <v>0</v>
      </c>
      <c r="M509" s="903"/>
      <c r="N509" s="903">
        <f>SUM(N497:N508)</f>
        <v>0</v>
      </c>
      <c r="O509" s="903"/>
      <c r="P509" s="903">
        <f>SUM(P497:P508)</f>
        <v>0</v>
      </c>
      <c r="Q509" s="903"/>
      <c r="R509" s="903">
        <f>SUM(R497:R508)</f>
        <v>0</v>
      </c>
    </row>
    <row r="510" spans="1:18" s="991" customFormat="1" ht="13.5" thickTop="1">
      <c r="A510" s="530"/>
      <c r="B510" s="589"/>
      <c r="C510" s="535"/>
      <c r="D510" s="525"/>
      <c r="E510" s="762"/>
      <c r="F510" s="975"/>
      <c r="G510" s="647"/>
      <c r="H510" s="919"/>
      <c r="I510" s="920"/>
      <c r="J510" s="919"/>
      <c r="K510" s="921"/>
      <c r="L510" s="919"/>
      <c r="M510" s="920"/>
      <c r="N510" s="919"/>
      <c r="O510" s="920"/>
      <c r="P510" s="919"/>
      <c r="Q510" s="920"/>
      <c r="R510" s="919"/>
    </row>
    <row r="511" spans="1:18" s="992" customFormat="1">
      <c r="A511" s="545" t="s">
        <v>124</v>
      </c>
      <c r="B511" s="598" t="s">
        <v>125</v>
      </c>
      <c r="C511" s="518"/>
      <c r="D511" s="522"/>
      <c r="E511" s="646"/>
      <c r="F511" s="956"/>
      <c r="G511" s="957"/>
      <c r="H511" s="956"/>
      <c r="I511" s="956"/>
      <c r="J511" s="956"/>
      <c r="K511" s="956"/>
      <c r="L511" s="956"/>
      <c r="M511" s="956"/>
      <c r="N511" s="956"/>
      <c r="O511" s="956"/>
      <c r="P511" s="956"/>
      <c r="Q511" s="956"/>
      <c r="R511" s="956"/>
    </row>
    <row r="512" spans="1:18" s="992" customFormat="1" ht="331.5">
      <c r="A512" s="603" t="s">
        <v>11</v>
      </c>
      <c r="B512" s="593" t="s">
        <v>769</v>
      </c>
      <c r="C512" s="556"/>
      <c r="D512" s="560"/>
      <c r="E512" s="641"/>
      <c r="F512" s="993"/>
      <c r="G512" s="994"/>
      <c r="H512" s="995"/>
      <c r="I512" s="996"/>
      <c r="J512" s="995"/>
      <c r="K512" s="997"/>
      <c r="L512" s="995"/>
      <c r="M512" s="996"/>
      <c r="N512" s="995"/>
      <c r="O512" s="996"/>
      <c r="P512" s="995"/>
      <c r="Q512" s="996"/>
      <c r="R512" s="995"/>
    </row>
    <row r="513" spans="1:18" s="992" customFormat="1" ht="216.75">
      <c r="A513" s="603"/>
      <c r="B513" s="593" t="s">
        <v>770</v>
      </c>
      <c r="C513" s="556"/>
      <c r="D513" s="560"/>
      <c r="E513" s="641"/>
      <c r="F513" s="993"/>
      <c r="G513" s="994"/>
      <c r="H513" s="995"/>
      <c r="I513" s="996"/>
      <c r="J513" s="995"/>
      <c r="K513" s="997"/>
      <c r="L513" s="995"/>
      <c r="M513" s="996"/>
      <c r="N513" s="995"/>
      <c r="O513" s="996"/>
      <c r="P513" s="995"/>
      <c r="Q513" s="996"/>
      <c r="R513" s="995"/>
    </row>
    <row r="514" spans="1:18" s="992" customFormat="1" ht="140.25">
      <c r="A514" s="603"/>
      <c r="B514" s="593" t="s">
        <v>771</v>
      </c>
      <c r="C514" s="556"/>
      <c r="D514" s="560"/>
      <c r="E514" s="641"/>
      <c r="F514" s="993"/>
      <c r="G514" s="994"/>
      <c r="H514" s="995"/>
      <c r="I514" s="996"/>
      <c r="J514" s="995"/>
      <c r="K514" s="997"/>
      <c r="L514" s="995"/>
      <c r="M514" s="996"/>
      <c r="N514" s="995"/>
      <c r="O514" s="996"/>
      <c r="P514" s="995"/>
      <c r="Q514" s="996"/>
      <c r="R514" s="995"/>
    </row>
    <row r="515" spans="1:18" s="992" customFormat="1" ht="25.5">
      <c r="A515" s="603"/>
      <c r="B515" s="593" t="s">
        <v>772</v>
      </c>
      <c r="C515" s="556"/>
      <c r="D515" s="560"/>
      <c r="E515" s="641"/>
      <c r="F515" s="993"/>
      <c r="G515" s="994"/>
      <c r="H515" s="995"/>
      <c r="I515" s="996"/>
      <c r="J515" s="995"/>
      <c r="K515" s="997"/>
      <c r="L515" s="995"/>
      <c r="M515" s="996"/>
      <c r="N515" s="995"/>
      <c r="O515" s="996"/>
      <c r="P515" s="995"/>
      <c r="Q515" s="996"/>
      <c r="R515" s="995"/>
    </row>
    <row r="516" spans="1:18" s="992" customFormat="1" ht="89.25">
      <c r="A516" s="603"/>
      <c r="B516" s="593" t="s">
        <v>773</v>
      </c>
      <c r="C516" s="556"/>
      <c r="D516" s="560"/>
      <c r="E516" s="641"/>
      <c r="F516" s="993"/>
      <c r="G516" s="994"/>
      <c r="H516" s="995"/>
      <c r="I516" s="996"/>
      <c r="J516" s="995"/>
      <c r="K516" s="997"/>
      <c r="L516" s="995"/>
      <c r="M516" s="996"/>
      <c r="N516" s="995"/>
      <c r="O516" s="996"/>
      <c r="P516" s="995"/>
      <c r="Q516" s="996"/>
      <c r="R516" s="995"/>
    </row>
    <row r="517" spans="1:18" s="992" customFormat="1" ht="51">
      <c r="A517" s="603"/>
      <c r="B517" s="593" t="s">
        <v>774</v>
      </c>
      <c r="C517" s="556"/>
      <c r="D517" s="560"/>
      <c r="E517" s="641"/>
      <c r="F517" s="993"/>
      <c r="G517" s="994"/>
      <c r="H517" s="995"/>
      <c r="I517" s="996"/>
      <c r="J517" s="995"/>
      <c r="K517" s="997"/>
      <c r="L517" s="995"/>
      <c r="M517" s="996"/>
      <c r="N517" s="995"/>
      <c r="O517" s="996"/>
      <c r="P517" s="995"/>
      <c r="Q517" s="996"/>
      <c r="R517" s="995"/>
    </row>
    <row r="518" spans="1:18" s="998" customFormat="1" ht="127.5">
      <c r="A518" s="603"/>
      <c r="B518" s="593" t="s">
        <v>775</v>
      </c>
      <c r="C518" s="557" t="s">
        <v>17</v>
      </c>
      <c r="D518" s="771"/>
      <c r="E518" s="632"/>
      <c r="F518" s="936"/>
      <c r="G518" s="632">
        <v>1</v>
      </c>
      <c r="H518" s="936">
        <f>G518*D518</f>
        <v>0</v>
      </c>
      <c r="I518" s="996"/>
      <c r="J518" s="995"/>
      <c r="K518" s="997"/>
      <c r="L518" s="995"/>
      <c r="M518" s="996"/>
      <c r="N518" s="995"/>
      <c r="O518" s="996"/>
      <c r="P518" s="995"/>
      <c r="Q518" s="996"/>
      <c r="R518" s="995"/>
    </row>
    <row r="519" spans="1:18" s="180" customFormat="1">
      <c r="A519" s="551"/>
      <c r="B519" s="591"/>
      <c r="C519" s="533"/>
      <c r="D519" s="523"/>
      <c r="E519" s="761"/>
      <c r="F519" s="936"/>
      <c r="G519" s="999"/>
      <c r="H519" s="995"/>
      <c r="I519" s="1000"/>
      <c r="J519" s="995"/>
      <c r="K519" s="1001"/>
      <c r="L519" s="995"/>
      <c r="M519" s="1000"/>
      <c r="N519" s="995"/>
      <c r="O519" s="1000"/>
      <c r="P519" s="995"/>
      <c r="Q519" s="1000"/>
      <c r="R519" s="995"/>
    </row>
    <row r="520" spans="1:18" s="998" customFormat="1" ht="13.5" thickBot="1">
      <c r="A520" s="564"/>
      <c r="B520" s="565" t="s">
        <v>126</v>
      </c>
      <c r="C520" s="562"/>
      <c r="D520" s="561"/>
      <c r="E520" s="624"/>
      <c r="F520" s="903">
        <f>SUM(F511:F518)</f>
        <v>0</v>
      </c>
      <c r="G520" s="965"/>
      <c r="H520" s="903">
        <f t="shared" ref="H520" si="3">SUM(H511:H518)</f>
        <v>0</v>
      </c>
      <c r="I520" s="903"/>
      <c r="J520" s="903"/>
      <c r="K520" s="903"/>
      <c r="L520" s="903"/>
      <c r="M520" s="903"/>
      <c r="N520" s="903"/>
      <c r="O520" s="903"/>
      <c r="P520" s="903"/>
      <c r="Q520" s="903"/>
      <c r="R520" s="903"/>
    </row>
    <row r="521" spans="1:18" ht="13.5" thickTop="1">
      <c r="A521" s="551"/>
      <c r="B521" s="589"/>
      <c r="C521" s="535"/>
      <c r="D521" s="525"/>
      <c r="E521" s="762"/>
      <c r="F521" s="975"/>
      <c r="G521" s="999"/>
      <c r="H521" s="995"/>
      <c r="I521" s="1000"/>
      <c r="J521" s="995"/>
      <c r="K521" s="1001"/>
      <c r="L521" s="995"/>
      <c r="M521" s="1000"/>
      <c r="N521" s="995"/>
      <c r="O521" s="1000"/>
      <c r="P521" s="995"/>
      <c r="Q521" s="1000"/>
      <c r="R521" s="995"/>
    </row>
    <row r="522" spans="1:18">
      <c r="A522" s="545" t="s">
        <v>127</v>
      </c>
      <c r="B522" s="598" t="s">
        <v>128</v>
      </c>
      <c r="C522" s="518"/>
      <c r="D522" s="522"/>
      <c r="E522" s="646"/>
      <c r="F522" s="956"/>
      <c r="G522" s="957"/>
      <c r="H522" s="956"/>
      <c r="I522" s="956"/>
      <c r="J522" s="956"/>
      <c r="K522" s="956"/>
      <c r="L522" s="956"/>
      <c r="M522" s="956"/>
      <c r="N522" s="956"/>
      <c r="O522" s="956"/>
      <c r="P522" s="956"/>
      <c r="Q522" s="956"/>
      <c r="R522" s="956"/>
    </row>
    <row r="523" spans="1:18">
      <c r="D523" s="528"/>
    </row>
    <row r="524" spans="1:18" ht="25.5">
      <c r="A524" s="616" t="s">
        <v>11</v>
      </c>
      <c r="B524" s="573" t="s">
        <v>766</v>
      </c>
      <c r="D524" s="560"/>
    </row>
    <row r="525" spans="1:18">
      <c r="B525" s="615" t="s">
        <v>767</v>
      </c>
      <c r="C525" s="558" t="s">
        <v>13</v>
      </c>
      <c r="D525" s="771"/>
      <c r="E525" s="621">
        <v>6</v>
      </c>
      <c r="F525" s="982">
        <f>+E525*D525</f>
        <v>0</v>
      </c>
      <c r="G525" s="621"/>
      <c r="H525" s="982"/>
      <c r="I525" s="621"/>
      <c r="J525" s="982"/>
      <c r="K525" s="621">
        <v>2</v>
      </c>
      <c r="L525" s="982">
        <f>K525*D525</f>
        <v>0</v>
      </c>
      <c r="M525" s="621">
        <v>2</v>
      </c>
      <c r="N525" s="982">
        <f>M525*D525</f>
        <v>0</v>
      </c>
      <c r="O525" s="621">
        <v>2</v>
      </c>
      <c r="P525" s="982">
        <f>O525*D525</f>
        <v>0</v>
      </c>
      <c r="Q525" s="621">
        <v>2</v>
      </c>
      <c r="R525" s="982">
        <f>Q525*D525</f>
        <v>0</v>
      </c>
    </row>
    <row r="526" spans="1:18">
      <c r="B526" s="615" t="s">
        <v>768</v>
      </c>
      <c r="C526" s="558" t="s">
        <v>13</v>
      </c>
      <c r="D526" s="771"/>
      <c r="E526" s="621">
        <v>6</v>
      </c>
      <c r="F526" s="982">
        <f>+E526*D526</f>
        <v>0</v>
      </c>
      <c r="G526" s="621"/>
      <c r="H526" s="982"/>
      <c r="I526" s="621"/>
      <c r="J526" s="982"/>
      <c r="K526" s="621">
        <v>2</v>
      </c>
      <c r="L526" s="982">
        <f>K526*D526</f>
        <v>0</v>
      </c>
      <c r="M526" s="621">
        <v>2</v>
      </c>
      <c r="N526" s="982">
        <f>M526*D526</f>
        <v>0</v>
      </c>
      <c r="O526" s="621">
        <v>2</v>
      </c>
      <c r="P526" s="982">
        <f>O526*D526</f>
        <v>0</v>
      </c>
      <c r="Q526" s="621">
        <v>2</v>
      </c>
      <c r="R526" s="982">
        <f>Q526*D526</f>
        <v>0</v>
      </c>
    </row>
    <row r="527" spans="1:18">
      <c r="D527" s="519"/>
    </row>
    <row r="528" spans="1:18" ht="38.25">
      <c r="A528" s="616" t="s">
        <v>33</v>
      </c>
      <c r="B528" s="573" t="s">
        <v>241</v>
      </c>
      <c r="C528" s="537" t="s">
        <v>322</v>
      </c>
      <c r="D528" s="771"/>
      <c r="E528" s="621">
        <v>15</v>
      </c>
      <c r="F528" s="982">
        <f>+E528*D528</f>
        <v>0</v>
      </c>
      <c r="I528" s="921">
        <v>7</v>
      </c>
      <c r="J528" s="982">
        <f>I528*D528</f>
        <v>0</v>
      </c>
      <c r="L528" s="982"/>
      <c r="M528" s="920">
        <v>7</v>
      </c>
      <c r="N528" s="982">
        <f>M528*D528</f>
        <v>0</v>
      </c>
      <c r="O528" s="920">
        <v>7</v>
      </c>
      <c r="P528" s="982">
        <f>O528*D528</f>
        <v>0</v>
      </c>
      <c r="Q528" s="920">
        <v>7</v>
      </c>
      <c r="R528" s="982">
        <f>Q528*D528</f>
        <v>0</v>
      </c>
    </row>
    <row r="529" spans="1:18" s="180" customFormat="1">
      <c r="A529" s="616"/>
      <c r="B529" s="599"/>
      <c r="C529" s="537"/>
      <c r="D529" s="519"/>
      <c r="E529" s="621"/>
      <c r="F529" s="982"/>
      <c r="G529" s="647"/>
      <c r="H529" s="919"/>
      <c r="I529" s="921"/>
      <c r="J529" s="982"/>
      <c r="K529" s="921"/>
      <c r="L529" s="982"/>
      <c r="M529" s="920"/>
      <c r="N529" s="982"/>
      <c r="O529" s="920"/>
      <c r="P529" s="982"/>
      <c r="Q529" s="920"/>
      <c r="R529" s="982"/>
    </row>
    <row r="530" spans="1:18" ht="13.5" thickBot="1">
      <c r="A530" s="564"/>
      <c r="B530" s="565" t="s">
        <v>129</v>
      </c>
      <c r="C530" s="562"/>
      <c r="D530" s="561"/>
      <c r="E530" s="624"/>
      <c r="F530" s="903">
        <f>SUM(F524:F529)</f>
        <v>0</v>
      </c>
      <c r="G530" s="965"/>
      <c r="H530" s="903"/>
      <c r="I530" s="903"/>
      <c r="J530" s="903">
        <f t="shared" ref="J530:N530" si="4">SUM(J524:J529)</f>
        <v>0</v>
      </c>
      <c r="K530" s="903"/>
      <c r="L530" s="903">
        <f t="shared" si="4"/>
        <v>0</v>
      </c>
      <c r="M530" s="903"/>
      <c r="N530" s="903">
        <f t="shared" si="4"/>
        <v>0</v>
      </c>
      <c r="O530" s="903"/>
      <c r="P530" s="903">
        <f>SUM(P524:P529)</f>
        <v>0</v>
      </c>
      <c r="Q530" s="903"/>
      <c r="R530" s="903">
        <f>SUM(R524:R529)</f>
        <v>0</v>
      </c>
    </row>
    <row r="531" spans="1:18" ht="13.5" thickTop="1">
      <c r="D531" s="519"/>
    </row>
    <row r="532" spans="1:18">
      <c r="D532" s="519"/>
    </row>
    <row r="533" spans="1:18">
      <c r="A533" s="545" t="s">
        <v>130</v>
      </c>
      <c r="B533" s="598" t="s">
        <v>470</v>
      </c>
      <c r="C533" s="518"/>
      <c r="D533" s="522"/>
      <c r="E533" s="646"/>
      <c r="F533" s="956"/>
      <c r="G533" s="957"/>
      <c r="H533" s="956"/>
      <c r="I533" s="956"/>
      <c r="J533" s="956"/>
      <c r="K533" s="956"/>
      <c r="L533" s="956"/>
      <c r="M533" s="956"/>
      <c r="N533" s="956"/>
      <c r="O533" s="956"/>
      <c r="P533" s="956"/>
      <c r="Q533" s="956"/>
      <c r="R533" s="956"/>
    </row>
    <row r="534" spans="1:18">
      <c r="A534" s="555"/>
      <c r="B534" s="571"/>
      <c r="C534" s="554"/>
      <c r="D534" s="553"/>
      <c r="E534" s="631"/>
      <c r="F534" s="960"/>
      <c r="G534" s="961"/>
      <c r="H534" s="960"/>
      <c r="I534" s="960"/>
      <c r="J534" s="960"/>
      <c r="K534" s="960"/>
      <c r="L534" s="960"/>
      <c r="M534" s="960"/>
      <c r="N534" s="960"/>
      <c r="O534" s="960"/>
      <c r="P534" s="960"/>
      <c r="Q534" s="960"/>
      <c r="R534" s="960"/>
    </row>
    <row r="535" spans="1:18" ht="13.5" thickBot="1">
      <c r="A535" s="757"/>
      <c r="B535" s="801" t="s">
        <v>2129</v>
      </c>
      <c r="C535" s="758"/>
      <c r="D535" s="759"/>
      <c r="E535" s="760"/>
      <c r="F535" s="760"/>
      <c r="G535" s="760"/>
      <c r="H535" s="760"/>
      <c r="I535" s="760"/>
      <c r="J535" s="760"/>
      <c r="K535" s="760"/>
      <c r="L535" s="760"/>
      <c r="M535" s="760"/>
      <c r="N535" s="760"/>
      <c r="O535" s="760"/>
      <c r="P535" s="760"/>
      <c r="Q535" s="760"/>
      <c r="R535" s="760"/>
    </row>
    <row r="536" spans="1:18">
      <c r="A536" s="555"/>
      <c r="B536" s="571"/>
      <c r="C536" s="554"/>
      <c r="D536" s="553"/>
      <c r="E536" s="631"/>
      <c r="F536" s="960"/>
      <c r="G536" s="961"/>
      <c r="H536" s="960"/>
      <c r="I536" s="960"/>
      <c r="J536" s="960"/>
      <c r="K536" s="960"/>
      <c r="L536" s="960"/>
      <c r="M536" s="960"/>
      <c r="N536" s="960"/>
      <c r="O536" s="960"/>
      <c r="P536" s="960"/>
      <c r="Q536" s="960"/>
      <c r="R536" s="960"/>
    </row>
    <row r="537" spans="1:18" ht="25.5">
      <c r="A537" s="737"/>
      <c r="B537" s="738" t="s">
        <v>2023</v>
      </c>
      <c r="C537" s="556"/>
      <c r="D537" s="560"/>
      <c r="E537" s="641"/>
      <c r="F537" s="993"/>
      <c r="G537" s="994"/>
      <c r="H537" s="995"/>
      <c r="I537" s="996"/>
      <c r="J537" s="995"/>
      <c r="K537" s="997"/>
      <c r="L537" s="995"/>
      <c r="M537" s="996"/>
      <c r="N537" s="995"/>
      <c r="O537" s="996"/>
      <c r="P537" s="995"/>
      <c r="Q537" s="996"/>
      <c r="R537" s="995"/>
    </row>
    <row r="538" spans="1:18">
      <c r="A538" s="602"/>
      <c r="B538" s="589"/>
      <c r="C538" s="556"/>
      <c r="D538" s="560"/>
      <c r="E538" s="641"/>
      <c r="F538" s="993"/>
      <c r="G538" s="994"/>
      <c r="H538" s="995"/>
      <c r="I538" s="996"/>
      <c r="J538" s="995"/>
      <c r="K538" s="997"/>
      <c r="L538" s="995"/>
      <c r="M538" s="996"/>
      <c r="N538" s="995"/>
      <c r="O538" s="996"/>
      <c r="P538" s="995"/>
      <c r="Q538" s="996"/>
      <c r="R538" s="995"/>
    </row>
    <row r="539" spans="1:18">
      <c r="A539" s="602" t="s">
        <v>11</v>
      </c>
      <c r="B539" s="589" t="s">
        <v>2040</v>
      </c>
      <c r="C539" s="556"/>
      <c r="D539" s="560"/>
      <c r="E539" s="641"/>
      <c r="F539" s="993"/>
      <c r="G539" s="994"/>
      <c r="H539" s="995"/>
      <c r="I539" s="996"/>
      <c r="J539" s="995"/>
      <c r="K539" s="997"/>
      <c r="L539" s="995"/>
      <c r="M539" s="996"/>
      <c r="N539" s="995"/>
      <c r="O539" s="996"/>
      <c r="P539" s="995"/>
      <c r="Q539" s="996"/>
      <c r="R539" s="995"/>
    </row>
    <row r="540" spans="1:18" ht="140.25">
      <c r="A540" s="603"/>
      <c r="B540" s="721" t="s">
        <v>2025</v>
      </c>
      <c r="C540" s="722"/>
      <c r="D540" s="741"/>
      <c r="E540" s="608"/>
      <c r="F540" s="52"/>
      <c r="G540" s="994"/>
      <c r="H540" s="995"/>
      <c r="I540" s="996"/>
      <c r="J540" s="995"/>
      <c r="K540" s="997"/>
      <c r="L540" s="208"/>
      <c r="M540" s="996"/>
      <c r="N540" s="995"/>
      <c r="O540" s="996"/>
      <c r="P540" s="995"/>
      <c r="Q540" s="996"/>
      <c r="R540" s="995"/>
    </row>
    <row r="541" spans="1:18">
      <c r="A541" s="603"/>
      <c r="B541" s="721" t="s">
        <v>2026</v>
      </c>
      <c r="C541" s="725" t="s">
        <v>2024</v>
      </c>
      <c r="D541" s="776"/>
      <c r="E541" s="723"/>
      <c r="G541" s="994"/>
      <c r="H541" s="995"/>
      <c r="I541" s="996"/>
      <c r="J541" s="995"/>
      <c r="K541" s="723">
        <v>1</v>
      </c>
      <c r="L541" s="208">
        <f>D541*K541</f>
        <v>0</v>
      </c>
      <c r="M541" s="996"/>
      <c r="N541" s="995"/>
      <c r="O541" s="996"/>
      <c r="P541" s="995"/>
      <c r="Q541" s="996"/>
      <c r="R541" s="995"/>
    </row>
    <row r="542" spans="1:18">
      <c r="A542" s="603"/>
      <c r="B542" s="593"/>
      <c r="C542" s="556"/>
      <c r="D542" s="1008"/>
      <c r="E542" s="50"/>
      <c r="F542" s="52"/>
      <c r="G542" s="994"/>
      <c r="H542" s="995"/>
      <c r="I542" s="996"/>
      <c r="J542" s="995"/>
      <c r="K542" s="997"/>
      <c r="L542" s="993"/>
      <c r="M542" s="996"/>
      <c r="N542" s="995"/>
      <c r="O542" s="996"/>
      <c r="P542" s="995"/>
      <c r="Q542" s="996"/>
      <c r="R542" s="995"/>
    </row>
    <row r="543" spans="1:18" ht="15.75" customHeight="1">
      <c r="A543" s="603" t="s">
        <v>33</v>
      </c>
      <c r="B543" s="724" t="s">
        <v>2032</v>
      </c>
      <c r="C543" s="726"/>
      <c r="D543" s="728"/>
      <c r="E543" s="727"/>
      <c r="F543" s="52"/>
      <c r="G543" s="994"/>
      <c r="H543" s="995"/>
      <c r="I543" s="996"/>
      <c r="J543" s="995"/>
      <c r="K543" s="997"/>
      <c r="L543" s="736"/>
      <c r="M543" s="996"/>
      <c r="N543" s="995"/>
      <c r="O543" s="996"/>
      <c r="P543" s="995"/>
      <c r="Q543" s="996"/>
      <c r="R543" s="995"/>
    </row>
    <row r="544" spans="1:18">
      <c r="A544" s="603"/>
      <c r="B544" s="729" t="s">
        <v>2027</v>
      </c>
      <c r="C544" s="726"/>
      <c r="D544" s="728"/>
      <c r="E544" s="727"/>
      <c r="F544" s="52"/>
      <c r="G544" s="994"/>
      <c r="H544" s="995"/>
      <c r="I544" s="996"/>
      <c r="J544" s="995"/>
      <c r="K544" s="997"/>
      <c r="L544" s="736"/>
      <c r="M544" s="996"/>
      <c r="N544" s="995"/>
      <c r="O544" s="996"/>
      <c r="P544" s="995"/>
      <c r="Q544" s="996"/>
      <c r="R544" s="995"/>
    </row>
    <row r="545" spans="1:18" ht="153">
      <c r="A545" s="603"/>
      <c r="B545" s="731" t="s">
        <v>2028</v>
      </c>
      <c r="C545" s="726"/>
      <c r="D545" s="728"/>
      <c r="E545" s="727"/>
      <c r="F545" s="52"/>
      <c r="G545" s="994"/>
      <c r="H545" s="995"/>
      <c r="I545" s="996"/>
      <c r="J545" s="995"/>
      <c r="K545" s="997"/>
      <c r="L545" s="736"/>
      <c r="M545" s="996"/>
      <c r="N545" s="995"/>
      <c r="O545" s="996"/>
      <c r="P545" s="995"/>
      <c r="Q545" s="996"/>
      <c r="R545" s="995"/>
    </row>
    <row r="546" spans="1:18" ht="25.5">
      <c r="A546" s="603"/>
      <c r="B546" s="729" t="s">
        <v>2029</v>
      </c>
      <c r="C546" s="726"/>
      <c r="D546" s="728"/>
      <c r="E546" s="727"/>
      <c r="F546" s="52"/>
      <c r="G546" s="994"/>
      <c r="H546" s="995"/>
      <c r="I546" s="996"/>
      <c r="J546" s="995"/>
      <c r="K546" s="997"/>
      <c r="L546" s="736"/>
      <c r="M546" s="996"/>
      <c r="N546" s="995"/>
      <c r="O546" s="996"/>
      <c r="P546" s="995"/>
      <c r="Q546" s="996"/>
      <c r="R546" s="995"/>
    </row>
    <row r="547" spans="1:18" ht="90.75" customHeight="1">
      <c r="A547" s="603"/>
      <c r="B547" s="729" t="s">
        <v>2030</v>
      </c>
      <c r="C547" s="732"/>
      <c r="D547" s="778"/>
      <c r="E547" s="733"/>
      <c r="F547" s="52"/>
      <c r="G547" s="994"/>
      <c r="H547" s="995"/>
      <c r="I547" s="996"/>
      <c r="J547" s="995"/>
      <c r="K547" s="997"/>
      <c r="L547" s="733"/>
      <c r="M547" s="996"/>
      <c r="N547" s="995"/>
      <c r="O547" s="996"/>
      <c r="P547" s="995"/>
      <c r="Q547" s="996"/>
      <c r="R547" s="995"/>
    </row>
    <row r="548" spans="1:18" ht="25.5">
      <c r="A548" s="603"/>
      <c r="B548" s="734" t="s">
        <v>2031</v>
      </c>
      <c r="C548" s="725" t="s">
        <v>117</v>
      </c>
      <c r="D548" s="776"/>
      <c r="E548" s="723"/>
      <c r="G548" s="994"/>
      <c r="H548" s="995"/>
      <c r="I548" s="996"/>
      <c r="J548" s="995"/>
      <c r="K548" s="723">
        <v>1</v>
      </c>
      <c r="L548" s="208">
        <f>D548*K548</f>
        <v>0</v>
      </c>
      <c r="M548" s="996"/>
      <c r="N548" s="995"/>
      <c r="O548" s="996"/>
      <c r="P548" s="995"/>
      <c r="Q548" s="996"/>
      <c r="R548" s="995"/>
    </row>
    <row r="549" spans="1:18">
      <c r="A549" s="603"/>
      <c r="B549" s="733"/>
      <c r="C549" s="52"/>
      <c r="D549" s="570"/>
      <c r="E549" s="52"/>
      <c r="F549" s="52"/>
      <c r="G549" s="994"/>
      <c r="H549" s="995"/>
      <c r="I549" s="996"/>
      <c r="J549" s="995"/>
      <c r="K549" s="997"/>
      <c r="L549" s="52"/>
      <c r="M549" s="996"/>
      <c r="N549" s="995"/>
      <c r="O549" s="996"/>
      <c r="P549" s="995"/>
      <c r="Q549" s="996"/>
      <c r="R549" s="995"/>
    </row>
    <row r="550" spans="1:18">
      <c r="A550" s="603" t="s">
        <v>14</v>
      </c>
      <c r="B550" s="735" t="s">
        <v>2035</v>
      </c>
      <c r="C550" s="725"/>
      <c r="D550" s="770"/>
      <c r="E550" s="723"/>
      <c r="F550" s="52"/>
      <c r="G550" s="994"/>
      <c r="H550" s="995"/>
      <c r="I550" s="996"/>
      <c r="J550" s="995"/>
      <c r="K550" s="997"/>
      <c r="L550" s="208"/>
      <c r="M550" s="996"/>
      <c r="N550" s="995"/>
      <c r="O550" s="996"/>
      <c r="P550" s="995"/>
      <c r="Q550" s="996"/>
      <c r="R550" s="995"/>
    </row>
    <row r="551" spans="1:18" ht="25.5">
      <c r="A551" s="603"/>
      <c r="B551" s="730" t="s">
        <v>2036</v>
      </c>
      <c r="C551" s="726"/>
      <c r="D551" s="728"/>
      <c r="E551" s="727"/>
      <c r="F551" s="52"/>
      <c r="G551" s="994"/>
      <c r="H551" s="995"/>
      <c r="I551" s="996"/>
      <c r="J551" s="995"/>
      <c r="K551" s="997"/>
      <c r="L551" s="736"/>
      <c r="M551" s="996"/>
      <c r="N551" s="995"/>
      <c r="O551" s="996"/>
      <c r="P551" s="995"/>
      <c r="Q551" s="996"/>
      <c r="R551" s="995"/>
    </row>
    <row r="552" spans="1:18">
      <c r="A552" s="603"/>
      <c r="B552" s="730" t="s">
        <v>2027</v>
      </c>
      <c r="C552" s="726"/>
      <c r="D552" s="728"/>
      <c r="E552" s="727"/>
      <c r="F552" s="52"/>
      <c r="G552" s="994"/>
      <c r="H552" s="995"/>
      <c r="I552" s="996"/>
      <c r="J552" s="995"/>
      <c r="K552" s="997"/>
      <c r="L552" s="736"/>
      <c r="M552" s="996"/>
      <c r="N552" s="995"/>
      <c r="O552" s="996"/>
      <c r="P552" s="995"/>
      <c r="Q552" s="996"/>
      <c r="R552" s="995"/>
    </row>
    <row r="553" spans="1:18" ht="229.5">
      <c r="A553" s="603"/>
      <c r="B553" s="730" t="s">
        <v>2033</v>
      </c>
      <c r="C553" s="726"/>
      <c r="D553" s="728"/>
      <c r="E553" s="727"/>
      <c r="F553" s="52"/>
      <c r="G553" s="994"/>
      <c r="H553" s="995"/>
      <c r="I553" s="996"/>
      <c r="J553" s="995"/>
      <c r="K553" s="997"/>
      <c r="L553" s="736"/>
      <c r="M553" s="996"/>
      <c r="N553" s="995"/>
      <c r="O553" s="996"/>
      <c r="P553" s="995"/>
      <c r="Q553" s="996"/>
      <c r="R553" s="995"/>
    </row>
    <row r="554" spans="1:18">
      <c r="A554" s="603"/>
      <c r="B554" s="730" t="s">
        <v>2034</v>
      </c>
      <c r="C554" s="725" t="s">
        <v>117</v>
      </c>
      <c r="D554" s="776"/>
      <c r="E554" s="723"/>
      <c r="F554" s="52"/>
      <c r="G554" s="994"/>
      <c r="H554" s="995"/>
      <c r="I554" s="996"/>
      <c r="J554" s="995"/>
      <c r="K554" s="723">
        <v>1</v>
      </c>
      <c r="L554" s="208">
        <f>D554*K554</f>
        <v>0</v>
      </c>
      <c r="M554" s="996"/>
      <c r="N554" s="995"/>
      <c r="O554" s="996"/>
      <c r="P554" s="995"/>
      <c r="Q554" s="996"/>
      <c r="R554" s="995"/>
    </row>
    <row r="555" spans="1:18">
      <c r="A555" s="603"/>
      <c r="B555" s="593"/>
      <c r="C555" s="556"/>
      <c r="D555" s="1008"/>
      <c r="E555" s="50"/>
      <c r="F555" s="52"/>
      <c r="G555" s="994"/>
      <c r="H555" s="995"/>
      <c r="I555" s="996"/>
      <c r="J555" s="995"/>
      <c r="K555" s="997"/>
      <c r="L555" s="993"/>
      <c r="M555" s="996"/>
      <c r="N555" s="995"/>
      <c r="O555" s="996"/>
      <c r="P555" s="995"/>
      <c r="Q555" s="996"/>
      <c r="R555" s="995"/>
    </row>
    <row r="556" spans="1:18" ht="25.5">
      <c r="A556" s="603" t="s">
        <v>15</v>
      </c>
      <c r="B556" s="735" t="s">
        <v>2038</v>
      </c>
      <c r="C556" s="725"/>
      <c r="D556" s="770"/>
      <c r="E556" s="723"/>
      <c r="F556" s="52"/>
      <c r="G556" s="994"/>
      <c r="H556" s="995"/>
      <c r="I556" s="996"/>
      <c r="J556" s="995"/>
      <c r="K556" s="997"/>
      <c r="L556" s="208"/>
      <c r="M556" s="996"/>
      <c r="N556" s="995"/>
      <c r="O556" s="996"/>
      <c r="P556" s="995"/>
      <c r="Q556" s="996"/>
      <c r="R556" s="995"/>
    </row>
    <row r="557" spans="1:18" ht="25.5">
      <c r="A557" s="603"/>
      <c r="B557" s="730" t="s">
        <v>2039</v>
      </c>
      <c r="C557" s="726"/>
      <c r="D557" s="728"/>
      <c r="E557" s="727"/>
      <c r="F557" s="52"/>
      <c r="G557" s="994"/>
      <c r="H557" s="995"/>
      <c r="I557" s="996"/>
      <c r="J557" s="995"/>
      <c r="K557" s="997"/>
      <c r="L557" s="736"/>
      <c r="M557" s="996"/>
      <c r="N557" s="995"/>
      <c r="O557" s="996"/>
      <c r="P557" s="995"/>
      <c r="Q557" s="996"/>
      <c r="R557" s="995"/>
    </row>
    <row r="558" spans="1:18">
      <c r="A558" s="603"/>
      <c r="B558" s="730" t="s">
        <v>2027</v>
      </c>
      <c r="C558" s="726"/>
      <c r="D558" s="728"/>
      <c r="E558" s="727"/>
      <c r="F558" s="52"/>
      <c r="G558" s="994"/>
      <c r="H558" s="995"/>
      <c r="I558" s="996"/>
      <c r="J558" s="995"/>
      <c r="K558" s="997"/>
      <c r="L558" s="736"/>
      <c r="M558" s="996"/>
      <c r="N558" s="995"/>
      <c r="O558" s="996"/>
      <c r="P558" s="995"/>
      <c r="Q558" s="996"/>
      <c r="R558" s="995"/>
    </row>
    <row r="559" spans="1:18" ht="191.25">
      <c r="A559" s="603"/>
      <c r="B559" s="730" t="s">
        <v>2037</v>
      </c>
      <c r="C559" s="725" t="s">
        <v>117</v>
      </c>
      <c r="D559" s="776"/>
      <c r="E559" s="723"/>
      <c r="F559" s="52"/>
      <c r="G559" s="994"/>
      <c r="H559" s="995"/>
      <c r="I559" s="996"/>
      <c r="J559" s="995"/>
      <c r="K559" s="723">
        <v>1</v>
      </c>
      <c r="L559" s="208">
        <f>D559*K559</f>
        <v>0</v>
      </c>
      <c r="M559" s="996"/>
      <c r="N559" s="995"/>
      <c r="O559" s="996"/>
      <c r="P559" s="995"/>
      <c r="Q559" s="996"/>
      <c r="R559" s="995"/>
    </row>
    <row r="560" spans="1:18">
      <c r="A560" s="603"/>
      <c r="B560" s="730"/>
      <c r="C560" s="52"/>
      <c r="D560" s="570"/>
      <c r="E560" s="52"/>
      <c r="F560" s="52"/>
      <c r="G560" s="994"/>
      <c r="H560" s="995"/>
      <c r="I560" s="996"/>
      <c r="J560" s="995"/>
      <c r="K560" s="997"/>
      <c r="L560" s="52"/>
      <c r="M560" s="996"/>
      <c r="N560" s="995"/>
      <c r="O560" s="996"/>
      <c r="P560" s="995"/>
      <c r="Q560" s="996"/>
      <c r="R560" s="995"/>
    </row>
    <row r="561" spans="1:18">
      <c r="A561" s="603"/>
      <c r="B561" s="593"/>
      <c r="C561" s="556"/>
      <c r="D561" s="1008"/>
      <c r="E561" s="50"/>
      <c r="F561" s="52"/>
      <c r="G561" s="994"/>
      <c r="H561" s="995"/>
      <c r="I561" s="996"/>
      <c r="J561" s="995"/>
      <c r="K561" s="997"/>
      <c r="L561" s="993"/>
      <c r="M561" s="996"/>
      <c r="N561" s="995"/>
      <c r="O561" s="996"/>
      <c r="P561" s="995"/>
      <c r="Q561" s="996"/>
      <c r="R561" s="995"/>
    </row>
    <row r="562" spans="1:18">
      <c r="A562" s="737"/>
      <c r="B562" s="738" t="s">
        <v>2041</v>
      </c>
      <c r="C562" s="556"/>
      <c r="D562" s="1008"/>
      <c r="E562" s="50"/>
      <c r="F562" s="52"/>
      <c r="G562" s="994"/>
      <c r="H562" s="995"/>
      <c r="I562" s="996"/>
      <c r="J562" s="995"/>
      <c r="K562" s="997"/>
      <c r="L562" s="993"/>
      <c r="M562" s="996"/>
      <c r="N562" s="995"/>
      <c r="O562" s="996"/>
      <c r="P562" s="995"/>
      <c r="Q562" s="996"/>
      <c r="R562" s="995"/>
    </row>
    <row r="563" spans="1:18" ht="25.5">
      <c r="A563" s="603"/>
      <c r="B563" s="593" t="s">
        <v>2042</v>
      </c>
      <c r="C563" s="556"/>
      <c r="D563" s="1008"/>
      <c r="E563" s="50"/>
      <c r="F563" s="52"/>
      <c r="G563" s="994"/>
      <c r="H563" s="995"/>
      <c r="I563" s="996"/>
      <c r="J563" s="995"/>
      <c r="K563" s="997"/>
      <c r="L563" s="993"/>
      <c r="M563" s="996"/>
      <c r="N563" s="995"/>
      <c r="O563" s="996"/>
      <c r="P563" s="995"/>
      <c r="Q563" s="996"/>
      <c r="R563" s="995"/>
    </row>
    <row r="564" spans="1:18" ht="63.75">
      <c r="A564" s="603"/>
      <c r="B564" s="721" t="s">
        <v>2043</v>
      </c>
      <c r="C564" s="722"/>
      <c r="D564" s="770"/>
      <c r="E564" s="723"/>
      <c r="F564" s="52"/>
      <c r="G564" s="994"/>
      <c r="H564" s="995"/>
      <c r="I564" s="996"/>
      <c r="J564" s="995"/>
      <c r="K564" s="997"/>
      <c r="L564" s="208"/>
      <c r="M564" s="996"/>
      <c r="N564" s="995"/>
      <c r="O564" s="996"/>
      <c r="P564" s="995"/>
      <c r="Q564" s="996"/>
      <c r="R564" s="995"/>
    </row>
    <row r="565" spans="1:18" ht="15">
      <c r="A565" s="603" t="s">
        <v>18</v>
      </c>
      <c r="B565" s="721" t="s">
        <v>2044</v>
      </c>
      <c r="C565" s="725" t="s">
        <v>2024</v>
      </c>
      <c r="D565" s="776"/>
      <c r="E565" s="723"/>
      <c r="F565" s="52"/>
      <c r="G565" s="994"/>
      <c r="H565" s="995"/>
      <c r="I565" s="996"/>
      <c r="J565" s="995"/>
      <c r="K565" s="723">
        <v>1</v>
      </c>
      <c r="L565" s="208">
        <f>D565*E565</f>
        <v>0</v>
      </c>
      <c r="M565" s="996"/>
      <c r="N565" s="995"/>
      <c r="O565" s="996"/>
      <c r="P565" s="995"/>
      <c r="Q565" s="996"/>
      <c r="R565" s="995"/>
    </row>
    <row r="566" spans="1:18" ht="27.75">
      <c r="A566" s="603" t="s">
        <v>41</v>
      </c>
      <c r="B566" s="721" t="s">
        <v>2045</v>
      </c>
      <c r="C566" s="725" t="s">
        <v>2024</v>
      </c>
      <c r="D566" s="776"/>
      <c r="E566" s="723"/>
      <c r="F566" s="52"/>
      <c r="G566" s="994"/>
      <c r="H566" s="995"/>
      <c r="I566" s="996"/>
      <c r="J566" s="995"/>
      <c r="K566" s="723">
        <v>1</v>
      </c>
      <c r="L566" s="208">
        <f>D566*K566</f>
        <v>0</v>
      </c>
      <c r="M566" s="996"/>
      <c r="N566" s="995"/>
      <c r="O566" s="996"/>
      <c r="P566" s="995"/>
      <c r="Q566" s="996"/>
      <c r="R566" s="995"/>
    </row>
    <row r="567" spans="1:18" ht="38.25">
      <c r="A567" s="603" t="s">
        <v>43</v>
      </c>
      <c r="B567" s="721" t="s">
        <v>2046</v>
      </c>
      <c r="C567" s="725" t="s">
        <v>2024</v>
      </c>
      <c r="D567" s="776"/>
      <c r="E567" s="723"/>
      <c r="F567" s="52"/>
      <c r="G567" s="994"/>
      <c r="H567" s="995"/>
      <c r="I567" s="996"/>
      <c r="J567" s="995"/>
      <c r="K567" s="723">
        <v>1</v>
      </c>
      <c r="L567" s="208">
        <f>D567*K567</f>
        <v>0</v>
      </c>
      <c r="M567" s="996"/>
      <c r="N567" s="995"/>
      <c r="O567" s="996"/>
      <c r="P567" s="995"/>
      <c r="Q567" s="996"/>
      <c r="R567" s="995"/>
    </row>
    <row r="568" spans="1:18">
      <c r="A568" s="603"/>
      <c r="B568" s="593"/>
      <c r="C568" s="556"/>
      <c r="D568" s="1008"/>
      <c r="E568" s="50"/>
      <c r="F568" s="52"/>
      <c r="G568" s="994"/>
      <c r="H568" s="995"/>
      <c r="I568" s="996"/>
      <c r="J568" s="995"/>
      <c r="K568" s="50"/>
      <c r="L568" s="993"/>
      <c r="M568" s="996"/>
      <c r="N568" s="995"/>
      <c r="O568" s="996"/>
      <c r="P568" s="995"/>
      <c r="Q568" s="996"/>
      <c r="R568" s="995"/>
    </row>
    <row r="569" spans="1:18">
      <c r="A569" s="737"/>
      <c r="B569" s="738" t="s">
        <v>2047</v>
      </c>
      <c r="C569" s="556"/>
      <c r="D569" s="1008"/>
      <c r="E569" s="50"/>
      <c r="F569" s="52"/>
      <c r="G569" s="994"/>
      <c r="H569" s="995"/>
      <c r="I569" s="996"/>
      <c r="J569" s="995"/>
      <c r="K569" s="50"/>
      <c r="L569" s="993"/>
      <c r="M569" s="996"/>
      <c r="N569" s="995"/>
      <c r="O569" s="996"/>
      <c r="P569" s="995"/>
      <c r="Q569" s="996"/>
      <c r="R569" s="995"/>
    </row>
    <row r="570" spans="1:18" ht="114.75">
      <c r="A570" s="603" t="s">
        <v>44</v>
      </c>
      <c r="B570" s="739" t="s">
        <v>2048</v>
      </c>
      <c r="C570" s="725" t="s">
        <v>2024</v>
      </c>
      <c r="D570" s="777"/>
      <c r="E570" s="723"/>
      <c r="F570" s="52"/>
      <c r="G570" s="1004"/>
      <c r="H570" s="995"/>
      <c r="I570" s="996"/>
      <c r="J570" s="995"/>
      <c r="K570" s="723">
        <v>1</v>
      </c>
      <c r="L570" s="208">
        <f>D570*K570</f>
        <v>0</v>
      </c>
      <c r="M570" s="996"/>
      <c r="N570" s="995"/>
      <c r="O570" s="996"/>
      <c r="P570" s="995"/>
      <c r="Q570" s="996"/>
      <c r="R570" s="995"/>
    </row>
    <row r="571" spans="1:18">
      <c r="A571" s="603"/>
      <c r="B571" s="740"/>
      <c r="C571" s="52"/>
      <c r="D571" s="570"/>
      <c r="E571" s="52"/>
      <c r="F571" s="52"/>
      <c r="G571" s="723"/>
      <c r="H571" s="995"/>
      <c r="I571" s="996"/>
      <c r="J571" s="995"/>
      <c r="K571" s="997"/>
      <c r="L571" s="52"/>
      <c r="M571" s="996"/>
      <c r="N571" s="995"/>
      <c r="O571" s="996"/>
      <c r="P571" s="995"/>
      <c r="Q571" s="996"/>
      <c r="R571" s="995"/>
    </row>
    <row r="572" spans="1:18">
      <c r="A572" s="603" t="s">
        <v>45</v>
      </c>
      <c r="B572" s="593" t="s">
        <v>2049</v>
      </c>
      <c r="C572" s="556"/>
      <c r="D572" s="1008"/>
      <c r="E572" s="50"/>
      <c r="F572" s="52"/>
      <c r="G572" s="994"/>
      <c r="H572" s="995"/>
      <c r="I572" s="996"/>
      <c r="J572" s="995"/>
      <c r="K572" s="997"/>
      <c r="L572" s="993"/>
      <c r="M572" s="996"/>
      <c r="N572" s="995"/>
      <c r="O572" s="996"/>
      <c r="P572" s="995"/>
      <c r="Q572" s="996"/>
      <c r="R572" s="995"/>
    </row>
    <row r="573" spans="1:18" ht="25.5">
      <c r="A573" s="603"/>
      <c r="B573" s="721" t="s">
        <v>2050</v>
      </c>
      <c r="C573" s="556"/>
      <c r="D573" s="1008"/>
      <c r="E573" s="50"/>
      <c r="F573" s="52"/>
      <c r="G573" s="994"/>
      <c r="H573" s="995"/>
      <c r="I573" s="996"/>
      <c r="J573" s="995"/>
      <c r="K573" s="997"/>
      <c r="L573" s="993"/>
      <c r="M573" s="996"/>
      <c r="N573" s="995"/>
      <c r="O573" s="996"/>
      <c r="P573" s="995"/>
      <c r="Q573" s="996"/>
      <c r="R573" s="995"/>
    </row>
    <row r="574" spans="1:18">
      <c r="A574" s="603"/>
      <c r="B574" s="729" t="s">
        <v>2027</v>
      </c>
      <c r="C574" s="556"/>
      <c r="D574" s="1008"/>
      <c r="E574" s="50"/>
      <c r="F574" s="52"/>
      <c r="G574" s="994"/>
      <c r="H574" s="995"/>
      <c r="I574" s="996"/>
      <c r="J574" s="995"/>
      <c r="K574" s="997"/>
      <c r="L574" s="993"/>
      <c r="M574" s="996"/>
      <c r="N574" s="995"/>
      <c r="O574" s="996"/>
      <c r="P574" s="995"/>
      <c r="Q574" s="996"/>
      <c r="R574" s="995"/>
    </row>
    <row r="575" spans="1:18" ht="38.25">
      <c r="A575" s="603"/>
      <c r="B575" s="730" t="s">
        <v>2051</v>
      </c>
      <c r="C575" s="725" t="s">
        <v>2024</v>
      </c>
      <c r="D575" s="777"/>
      <c r="E575" s="723"/>
      <c r="F575" s="52"/>
      <c r="G575" s="994"/>
      <c r="H575" s="995"/>
      <c r="I575" s="996"/>
      <c r="J575" s="995"/>
      <c r="K575" s="723">
        <v>1</v>
      </c>
      <c r="L575" s="208">
        <f>D575*K575</f>
        <v>0</v>
      </c>
      <c r="M575" s="996"/>
      <c r="N575" s="995"/>
      <c r="O575" s="996"/>
      <c r="P575" s="995"/>
      <c r="Q575" s="996"/>
      <c r="R575" s="995"/>
    </row>
    <row r="576" spans="1:18">
      <c r="A576" s="603"/>
      <c r="B576" s="730"/>
      <c r="C576" s="725"/>
      <c r="D576" s="767"/>
      <c r="E576" s="723"/>
      <c r="F576" s="52"/>
      <c r="G576" s="994"/>
      <c r="H576" s="995"/>
      <c r="I576" s="996"/>
      <c r="J576" s="995"/>
      <c r="K576" s="997"/>
      <c r="L576" s="208"/>
      <c r="M576" s="996"/>
      <c r="N576" s="995"/>
      <c r="O576" s="996"/>
      <c r="P576" s="995"/>
      <c r="Q576" s="996"/>
      <c r="R576" s="995"/>
    </row>
    <row r="577" spans="1:18">
      <c r="A577" s="603" t="s">
        <v>46</v>
      </c>
      <c r="B577" s="593" t="s">
        <v>2052</v>
      </c>
      <c r="C577" s="556"/>
      <c r="D577" s="1008"/>
      <c r="E577" s="50"/>
      <c r="F577" s="52"/>
      <c r="G577" s="994"/>
      <c r="H577" s="995"/>
      <c r="I577" s="996"/>
      <c r="J577" s="995"/>
      <c r="K577" s="997"/>
      <c r="L577" s="993"/>
      <c r="M577" s="996"/>
      <c r="N577" s="995"/>
      <c r="O577" s="996"/>
      <c r="P577" s="995"/>
      <c r="Q577" s="996"/>
      <c r="R577" s="995"/>
    </row>
    <row r="578" spans="1:18" ht="162" customHeight="1">
      <c r="A578" s="603"/>
      <c r="B578" s="731" t="s">
        <v>2028</v>
      </c>
      <c r="C578" s="726"/>
      <c r="D578" s="728"/>
      <c r="E578" s="727"/>
      <c r="F578" s="52"/>
      <c r="G578" s="994"/>
      <c r="H578" s="995"/>
      <c r="I578" s="996"/>
      <c r="J578" s="995"/>
      <c r="K578" s="997"/>
      <c r="L578" s="736"/>
      <c r="M578" s="996"/>
      <c r="N578" s="995"/>
      <c r="O578" s="996"/>
      <c r="P578" s="995"/>
      <c r="Q578" s="996"/>
      <c r="R578" s="995"/>
    </row>
    <row r="579" spans="1:18" ht="25.5">
      <c r="A579" s="603"/>
      <c r="B579" s="729" t="s">
        <v>2029</v>
      </c>
      <c r="C579" s="726"/>
      <c r="D579" s="728"/>
      <c r="E579" s="727"/>
      <c r="F579" s="52"/>
      <c r="G579" s="994"/>
      <c r="H579" s="995"/>
      <c r="I579" s="996"/>
      <c r="J579" s="995"/>
      <c r="K579" s="997"/>
      <c r="L579" s="736"/>
      <c r="M579" s="996"/>
      <c r="N579" s="995"/>
      <c r="O579" s="996"/>
      <c r="P579" s="995"/>
      <c r="Q579" s="996"/>
      <c r="R579" s="995"/>
    </row>
    <row r="580" spans="1:18" ht="89.25">
      <c r="A580" s="603"/>
      <c r="B580" s="729" t="s">
        <v>2030</v>
      </c>
      <c r="C580" s="732"/>
      <c r="D580" s="778"/>
      <c r="E580" s="733"/>
      <c r="F580" s="52"/>
      <c r="G580" s="994"/>
      <c r="H580" s="995"/>
      <c r="I580" s="996"/>
      <c r="J580" s="995"/>
      <c r="K580" s="997"/>
      <c r="L580" s="733"/>
      <c r="M580" s="996"/>
      <c r="N580" s="995"/>
      <c r="O580" s="996"/>
      <c r="P580" s="995"/>
      <c r="Q580" s="996"/>
      <c r="R580" s="995"/>
    </row>
    <row r="581" spans="1:18" ht="25.5">
      <c r="A581" s="603"/>
      <c r="B581" s="734" t="s">
        <v>2031</v>
      </c>
      <c r="C581" s="725" t="s">
        <v>117</v>
      </c>
      <c r="D581" s="776"/>
      <c r="E581" s="723"/>
      <c r="F581" s="52"/>
      <c r="G581" s="994"/>
      <c r="H581" s="995"/>
      <c r="I581" s="996"/>
      <c r="J581" s="995"/>
      <c r="K581" s="723">
        <v>11</v>
      </c>
      <c r="L581" s="208">
        <f>D581*K581</f>
        <v>0</v>
      </c>
      <c r="M581" s="996"/>
      <c r="N581" s="995"/>
      <c r="O581" s="996"/>
      <c r="P581" s="995"/>
      <c r="Q581" s="996"/>
      <c r="R581" s="995"/>
    </row>
    <row r="582" spans="1:18">
      <c r="A582" s="603"/>
      <c r="B582" s="593"/>
      <c r="C582" s="556"/>
      <c r="D582" s="1008"/>
      <c r="E582" s="50"/>
      <c r="F582" s="52"/>
      <c r="G582" s="994"/>
      <c r="H582" s="995"/>
      <c r="I582" s="996"/>
      <c r="J582" s="995"/>
      <c r="K582" s="50"/>
      <c r="L582" s="993"/>
      <c r="M582" s="996"/>
      <c r="N582" s="995"/>
      <c r="O582" s="996"/>
      <c r="P582" s="995"/>
      <c r="Q582" s="996"/>
      <c r="R582" s="995"/>
    </row>
    <row r="583" spans="1:18">
      <c r="A583" s="603" t="s">
        <v>47</v>
      </c>
      <c r="B583" s="589" t="s">
        <v>2040</v>
      </c>
      <c r="C583" s="556"/>
      <c r="D583" s="1008"/>
      <c r="E583" s="50"/>
      <c r="F583" s="52"/>
      <c r="G583" s="994"/>
      <c r="H583" s="995"/>
      <c r="I583" s="996"/>
      <c r="J583" s="995"/>
      <c r="K583" s="50"/>
      <c r="L583" s="993"/>
      <c r="M583" s="996"/>
      <c r="N583" s="995"/>
      <c r="O583" s="996"/>
      <c r="P583" s="995"/>
      <c r="Q583" s="996"/>
      <c r="R583" s="995"/>
    </row>
    <row r="584" spans="1:18" ht="153" customHeight="1">
      <c r="A584" s="603"/>
      <c r="B584" s="721" t="s">
        <v>2025</v>
      </c>
      <c r="C584" s="722"/>
      <c r="D584" s="770"/>
      <c r="E584" s="723"/>
      <c r="F584" s="52"/>
      <c r="G584" s="994"/>
      <c r="H584" s="995"/>
      <c r="I584" s="996"/>
      <c r="J584" s="995"/>
      <c r="K584" s="723"/>
      <c r="L584" s="208"/>
      <c r="M584" s="996"/>
      <c r="N584" s="995"/>
      <c r="O584" s="996"/>
      <c r="P584" s="995"/>
      <c r="Q584" s="996"/>
      <c r="R584" s="995"/>
    </row>
    <row r="585" spans="1:18">
      <c r="A585" s="603"/>
      <c r="B585" s="721" t="s">
        <v>2026</v>
      </c>
      <c r="C585" s="725" t="s">
        <v>2024</v>
      </c>
      <c r="D585" s="776"/>
      <c r="E585" s="723"/>
      <c r="F585" s="52"/>
      <c r="G585" s="994"/>
      <c r="H585" s="995"/>
      <c r="I585" s="996"/>
      <c r="J585" s="995"/>
      <c r="K585" s="723">
        <v>1</v>
      </c>
      <c r="L585" s="208">
        <f>D585*K585</f>
        <v>0</v>
      </c>
      <c r="M585" s="996"/>
      <c r="N585" s="995"/>
      <c r="O585" s="996"/>
      <c r="P585" s="995"/>
      <c r="Q585" s="996"/>
      <c r="R585" s="995"/>
    </row>
    <row r="586" spans="1:18">
      <c r="A586" s="603"/>
      <c r="B586" s="593"/>
      <c r="C586" s="556"/>
      <c r="D586" s="1008"/>
      <c r="E586" s="50"/>
      <c r="F586" s="52"/>
      <c r="G586" s="994"/>
      <c r="H586" s="995"/>
      <c r="I586" s="996"/>
      <c r="J586" s="995"/>
      <c r="K586" s="997"/>
      <c r="L586" s="993"/>
      <c r="M586" s="996"/>
      <c r="N586" s="995"/>
      <c r="O586" s="996"/>
      <c r="P586" s="995"/>
      <c r="Q586" s="996"/>
      <c r="R586" s="995"/>
    </row>
    <row r="587" spans="1:18">
      <c r="A587" s="737"/>
      <c r="B587" s="738" t="s">
        <v>2053</v>
      </c>
      <c r="C587" s="556"/>
      <c r="D587" s="1008"/>
      <c r="E587" s="50"/>
      <c r="F587" s="52"/>
      <c r="G587" s="994"/>
      <c r="H587" s="995"/>
      <c r="I587" s="996"/>
      <c r="J587" s="995"/>
      <c r="K587" s="997"/>
      <c r="L587" s="993"/>
      <c r="M587" s="996"/>
      <c r="N587" s="995"/>
      <c r="O587" s="996"/>
      <c r="P587" s="995"/>
      <c r="Q587" s="996"/>
      <c r="R587" s="995"/>
    </row>
    <row r="588" spans="1:18">
      <c r="A588" s="603"/>
      <c r="B588" s="593"/>
      <c r="C588" s="556"/>
      <c r="D588" s="1008"/>
      <c r="E588" s="50"/>
      <c r="F588" s="52"/>
      <c r="G588" s="994"/>
      <c r="H588" s="995"/>
      <c r="I588" s="996"/>
      <c r="J588" s="995"/>
      <c r="K588" s="997"/>
      <c r="L588" s="993"/>
      <c r="M588" s="996"/>
      <c r="N588" s="995"/>
      <c r="O588" s="996"/>
      <c r="P588" s="995"/>
      <c r="Q588" s="996"/>
      <c r="R588" s="995"/>
    </row>
    <row r="589" spans="1:18">
      <c r="A589" s="603" t="s">
        <v>48</v>
      </c>
      <c r="B589" s="589" t="s">
        <v>2040</v>
      </c>
      <c r="C589" s="556"/>
      <c r="D589" s="1008"/>
      <c r="E589" s="50"/>
      <c r="F589" s="52"/>
      <c r="G589" s="994"/>
      <c r="H589" s="995"/>
      <c r="I589" s="996"/>
      <c r="J589" s="995"/>
      <c r="K589" s="997"/>
      <c r="L589" s="993"/>
      <c r="M589" s="996"/>
      <c r="N589" s="995"/>
      <c r="O589" s="996"/>
      <c r="P589" s="995"/>
      <c r="Q589" s="996"/>
      <c r="R589" s="995"/>
    </row>
    <row r="590" spans="1:18" ht="140.25">
      <c r="A590" s="603"/>
      <c r="B590" s="721" t="s">
        <v>2025</v>
      </c>
      <c r="C590" s="722"/>
      <c r="D590" s="770"/>
      <c r="E590" s="723"/>
      <c r="F590" s="52"/>
      <c r="G590" s="994"/>
      <c r="H590" s="995"/>
      <c r="I590" s="996"/>
      <c r="J590" s="995"/>
      <c r="K590" s="997"/>
      <c r="L590" s="208"/>
      <c r="M590" s="996"/>
      <c r="N590" s="995"/>
      <c r="O590" s="996"/>
      <c r="P590" s="995"/>
      <c r="Q590" s="996"/>
      <c r="R590" s="995"/>
    </row>
    <row r="591" spans="1:18">
      <c r="A591" s="603"/>
      <c r="B591" s="721" t="s">
        <v>2026</v>
      </c>
      <c r="C591" s="725" t="s">
        <v>2024</v>
      </c>
      <c r="D591" s="776"/>
      <c r="E591" s="723"/>
      <c r="F591" s="52"/>
      <c r="G591" s="994"/>
      <c r="H591" s="995"/>
      <c r="I591" s="996"/>
      <c r="J591" s="995"/>
      <c r="K591" s="723">
        <v>3</v>
      </c>
      <c r="L591" s="208">
        <f>D591*K591</f>
        <v>0</v>
      </c>
      <c r="M591" s="996"/>
      <c r="N591" s="995"/>
      <c r="O591" s="996"/>
      <c r="P591" s="995"/>
      <c r="Q591" s="996"/>
      <c r="R591" s="995"/>
    </row>
    <row r="592" spans="1:18">
      <c r="A592" s="603"/>
      <c r="B592" s="593"/>
      <c r="C592" s="556"/>
      <c r="D592" s="1008"/>
      <c r="E592" s="50"/>
      <c r="F592" s="52"/>
      <c r="G592" s="994"/>
      <c r="H592" s="995"/>
      <c r="I592" s="996"/>
      <c r="J592" s="995"/>
      <c r="K592" s="997"/>
      <c r="L592" s="993"/>
      <c r="M592" s="996"/>
      <c r="N592" s="995"/>
      <c r="O592" s="996"/>
      <c r="P592" s="995"/>
      <c r="Q592" s="996"/>
      <c r="R592" s="995"/>
    </row>
    <row r="593" spans="1:18">
      <c r="A593" s="603" t="s">
        <v>50</v>
      </c>
      <c r="B593" s="593" t="s">
        <v>2052</v>
      </c>
      <c r="C593" s="556"/>
      <c r="D593" s="1008"/>
      <c r="E593" s="50"/>
      <c r="F593" s="52"/>
      <c r="G593" s="994"/>
      <c r="H593" s="995"/>
      <c r="I593" s="996"/>
      <c r="J593" s="995"/>
      <c r="K593" s="997"/>
      <c r="L593" s="993"/>
      <c r="M593" s="996"/>
      <c r="N593" s="995"/>
      <c r="O593" s="996"/>
      <c r="P593" s="995"/>
      <c r="Q593" s="996"/>
      <c r="R593" s="995"/>
    </row>
    <row r="594" spans="1:18" ht="162" customHeight="1">
      <c r="A594" s="603"/>
      <c r="B594" s="731" t="s">
        <v>2028</v>
      </c>
      <c r="C594" s="726"/>
      <c r="D594" s="728"/>
      <c r="E594" s="727"/>
      <c r="F594" s="52"/>
      <c r="G594" s="994"/>
      <c r="H594" s="995"/>
      <c r="I594" s="996"/>
      <c r="J594" s="995"/>
      <c r="K594" s="997"/>
      <c r="L594" s="736"/>
      <c r="M594" s="996"/>
      <c r="N594" s="995"/>
      <c r="O594" s="996"/>
      <c r="P594" s="995"/>
      <c r="Q594" s="996"/>
      <c r="R594" s="995"/>
    </row>
    <row r="595" spans="1:18" ht="25.5">
      <c r="A595" s="603"/>
      <c r="B595" s="729" t="s">
        <v>2029</v>
      </c>
      <c r="C595" s="726"/>
      <c r="D595" s="728"/>
      <c r="E595" s="727"/>
      <c r="F595" s="52"/>
      <c r="G595" s="994"/>
      <c r="H595" s="995"/>
      <c r="I595" s="996"/>
      <c r="J595" s="995"/>
      <c r="K595" s="997"/>
      <c r="L595" s="736"/>
      <c r="M595" s="996"/>
      <c r="N595" s="995"/>
      <c r="O595" s="996"/>
      <c r="P595" s="995"/>
      <c r="Q595" s="996"/>
      <c r="R595" s="995"/>
    </row>
    <row r="596" spans="1:18" ht="89.25">
      <c r="A596" s="603"/>
      <c r="B596" s="729" t="s">
        <v>2030</v>
      </c>
      <c r="C596" s="732"/>
      <c r="D596" s="778"/>
      <c r="E596" s="733"/>
      <c r="F596" s="52"/>
      <c r="G596" s="994"/>
      <c r="H596" s="995"/>
      <c r="I596" s="996"/>
      <c r="J596" s="995"/>
      <c r="K596" s="997"/>
      <c r="L596" s="733"/>
      <c r="M596" s="996"/>
      <c r="N596" s="995"/>
      <c r="O596" s="996"/>
      <c r="P596" s="995"/>
      <c r="Q596" s="996"/>
      <c r="R596" s="995"/>
    </row>
    <row r="597" spans="1:18" ht="25.5">
      <c r="A597" s="603"/>
      <c r="B597" s="734" t="s">
        <v>2031</v>
      </c>
      <c r="C597" s="725" t="s">
        <v>117</v>
      </c>
      <c r="D597" s="776"/>
      <c r="E597" s="723"/>
      <c r="F597" s="52"/>
      <c r="G597" s="994"/>
      <c r="H597" s="995"/>
      <c r="I597" s="996"/>
      <c r="J597" s="995"/>
      <c r="K597" s="723">
        <v>3</v>
      </c>
      <c r="L597" s="208">
        <f>D597*K597</f>
        <v>0</v>
      </c>
      <c r="M597" s="996"/>
      <c r="N597" s="995"/>
      <c r="O597" s="996"/>
      <c r="P597" s="995"/>
      <c r="Q597" s="996"/>
      <c r="R597" s="995"/>
    </row>
    <row r="598" spans="1:18">
      <c r="A598" s="603"/>
      <c r="B598" s="593"/>
      <c r="C598" s="556"/>
      <c r="D598" s="1008"/>
      <c r="E598" s="50"/>
      <c r="F598" s="52"/>
      <c r="G598" s="994"/>
      <c r="H598" s="995"/>
      <c r="I598" s="996"/>
      <c r="J598" s="995"/>
      <c r="K598" s="50"/>
      <c r="L598" s="993"/>
      <c r="M598" s="996"/>
      <c r="N598" s="995"/>
      <c r="O598" s="996"/>
      <c r="P598" s="995"/>
      <c r="Q598" s="996"/>
      <c r="R598" s="995"/>
    </row>
    <row r="599" spans="1:18">
      <c r="A599" s="603"/>
      <c r="B599" s="593"/>
      <c r="C599" s="556"/>
      <c r="D599" s="1008"/>
      <c r="E599" s="50"/>
      <c r="F599" s="52"/>
      <c r="G599" s="994"/>
      <c r="H599" s="995"/>
      <c r="I599" s="996"/>
      <c r="J599" s="995"/>
      <c r="K599" s="50"/>
      <c r="L599" s="993"/>
      <c r="M599" s="996"/>
      <c r="N599" s="995"/>
      <c r="O599" s="996"/>
      <c r="P599" s="995"/>
      <c r="Q599" s="996"/>
      <c r="R599" s="995"/>
    </row>
    <row r="600" spans="1:18">
      <c r="A600" s="603" t="s">
        <v>51</v>
      </c>
      <c r="B600" s="721" t="s">
        <v>2059</v>
      </c>
      <c r="C600" s="726"/>
      <c r="D600" s="728"/>
      <c r="E600" s="727"/>
      <c r="F600" s="52"/>
      <c r="G600" s="994"/>
      <c r="H600" s="995"/>
      <c r="I600" s="996"/>
      <c r="J600" s="995"/>
      <c r="K600" s="727"/>
      <c r="L600" s="736"/>
      <c r="M600" s="996"/>
      <c r="N600" s="995"/>
      <c r="O600" s="996"/>
      <c r="P600" s="995"/>
      <c r="Q600" s="996"/>
      <c r="R600" s="995"/>
    </row>
    <row r="601" spans="1:18">
      <c r="A601" s="603"/>
      <c r="B601" s="729" t="s">
        <v>2027</v>
      </c>
      <c r="C601" s="726"/>
      <c r="D601" s="728"/>
      <c r="E601" s="727"/>
      <c r="F601" s="52"/>
      <c r="G601" s="994"/>
      <c r="H601" s="995"/>
      <c r="I601" s="996"/>
      <c r="J601" s="995"/>
      <c r="K601" s="727"/>
      <c r="L601" s="736"/>
      <c r="M601" s="996"/>
      <c r="N601" s="995"/>
      <c r="O601" s="996"/>
      <c r="P601" s="995"/>
      <c r="Q601" s="996"/>
      <c r="R601" s="995"/>
    </row>
    <row r="602" spans="1:18" ht="25.5">
      <c r="A602" s="603"/>
      <c r="B602" s="730" t="s">
        <v>2054</v>
      </c>
      <c r="C602" s="726"/>
      <c r="D602" s="728"/>
      <c r="E602" s="727"/>
      <c r="F602" s="52"/>
      <c r="G602" s="994"/>
      <c r="H602" s="995"/>
      <c r="I602" s="996"/>
      <c r="J602" s="995"/>
      <c r="K602" s="727"/>
      <c r="L602" s="736"/>
      <c r="M602" s="996"/>
      <c r="N602" s="995"/>
      <c r="O602" s="996"/>
      <c r="P602" s="995"/>
      <c r="Q602" s="996"/>
      <c r="R602" s="995"/>
    </row>
    <row r="603" spans="1:18" ht="114.75">
      <c r="A603" s="603"/>
      <c r="B603" s="721" t="s">
        <v>2055</v>
      </c>
      <c r="C603" s="726"/>
      <c r="D603" s="728"/>
      <c r="E603" s="727"/>
      <c r="F603" s="52"/>
      <c r="G603" s="994"/>
      <c r="H603" s="995"/>
      <c r="I603" s="996"/>
      <c r="J603" s="995"/>
      <c r="K603" s="727"/>
      <c r="L603" s="736"/>
      <c r="M603" s="996"/>
      <c r="N603" s="995"/>
      <c r="O603" s="996"/>
      <c r="P603" s="995"/>
      <c r="Q603" s="996"/>
      <c r="R603" s="995"/>
    </row>
    <row r="604" spans="1:18" ht="25.5">
      <c r="A604" s="603"/>
      <c r="B604" s="729" t="s">
        <v>2056</v>
      </c>
      <c r="C604" s="726"/>
      <c r="D604" s="728"/>
      <c r="E604" s="727"/>
      <c r="F604" s="52"/>
      <c r="G604" s="994"/>
      <c r="H604" s="995"/>
      <c r="I604" s="996"/>
      <c r="J604" s="995"/>
      <c r="K604" s="727"/>
      <c r="L604" s="736"/>
      <c r="M604" s="996"/>
      <c r="N604" s="995"/>
      <c r="O604" s="996"/>
      <c r="P604" s="995"/>
      <c r="Q604" s="996"/>
      <c r="R604" s="995"/>
    </row>
    <row r="605" spans="1:18" ht="25.5">
      <c r="A605" s="603"/>
      <c r="B605" s="729" t="s">
        <v>2057</v>
      </c>
      <c r="C605" s="726"/>
      <c r="D605" s="728"/>
      <c r="E605" s="727"/>
      <c r="F605" s="52"/>
      <c r="G605" s="994"/>
      <c r="H605" s="995"/>
      <c r="I605" s="996"/>
      <c r="J605" s="995"/>
      <c r="K605" s="727"/>
      <c r="L605" s="736"/>
      <c r="M605" s="996"/>
      <c r="N605" s="995"/>
      <c r="O605" s="996"/>
      <c r="P605" s="995"/>
      <c r="Q605" s="996"/>
      <c r="R605" s="995"/>
    </row>
    <row r="606" spans="1:18">
      <c r="A606" s="603"/>
      <c r="B606" s="729" t="s">
        <v>2058</v>
      </c>
      <c r="C606" s="732"/>
      <c r="D606" s="778"/>
      <c r="E606" s="733"/>
      <c r="F606" s="52"/>
      <c r="G606" s="994"/>
      <c r="H606" s="995"/>
      <c r="I606" s="996"/>
      <c r="J606" s="995"/>
      <c r="K606" s="733"/>
      <c r="L606" s="733"/>
      <c r="M606" s="996"/>
      <c r="N606" s="995"/>
      <c r="O606" s="996"/>
      <c r="P606" s="995"/>
      <c r="Q606" s="996"/>
      <c r="R606" s="995"/>
    </row>
    <row r="607" spans="1:18">
      <c r="A607" s="603"/>
      <c r="B607" s="729" t="s">
        <v>2060</v>
      </c>
      <c r="C607" s="725" t="s">
        <v>117</v>
      </c>
      <c r="D607" s="776"/>
      <c r="E607" s="723"/>
      <c r="F607" s="52"/>
      <c r="G607" s="994"/>
      <c r="H607" s="995"/>
      <c r="I607" s="996"/>
      <c r="J607" s="995"/>
      <c r="K607" s="723">
        <v>30</v>
      </c>
      <c r="L607" s="208">
        <f>D607*K607</f>
        <v>0</v>
      </c>
      <c r="M607" s="996"/>
      <c r="N607" s="995"/>
      <c r="O607" s="996"/>
      <c r="P607" s="995"/>
      <c r="Q607" s="996"/>
      <c r="R607" s="995"/>
    </row>
    <row r="608" spans="1:18">
      <c r="A608" s="603"/>
      <c r="B608" s="593"/>
      <c r="C608" s="556"/>
      <c r="D608" s="1008"/>
      <c r="E608" s="50"/>
      <c r="F608" s="52"/>
      <c r="G608" s="994"/>
      <c r="H608" s="995"/>
      <c r="I608" s="996"/>
      <c r="J608" s="995"/>
      <c r="K608" s="997"/>
      <c r="L608" s="993"/>
      <c r="M608" s="996"/>
      <c r="N608" s="995"/>
      <c r="O608" s="996"/>
      <c r="P608" s="995"/>
      <c r="Q608" s="996"/>
      <c r="R608" s="995"/>
    </row>
    <row r="609" spans="1:18">
      <c r="A609" s="603"/>
      <c r="B609" s="593"/>
      <c r="C609" s="556"/>
      <c r="D609" s="1008"/>
      <c r="E609" s="50"/>
      <c r="F609" s="52"/>
      <c r="G609" s="994"/>
      <c r="H609" s="995"/>
      <c r="I609" s="996"/>
      <c r="J609" s="995"/>
      <c r="K609" s="997"/>
      <c r="L609" s="993"/>
      <c r="M609" s="996"/>
      <c r="N609" s="995"/>
      <c r="O609" s="996"/>
      <c r="P609" s="995"/>
      <c r="Q609" s="996"/>
      <c r="R609" s="995"/>
    </row>
    <row r="610" spans="1:18">
      <c r="A610" s="737"/>
      <c r="B610" s="738" t="s">
        <v>2053</v>
      </c>
      <c r="C610" s="556"/>
      <c r="D610" s="1008"/>
      <c r="E610" s="50"/>
      <c r="F610" s="52"/>
      <c r="G610" s="994"/>
      <c r="H610" s="995"/>
      <c r="I610" s="996"/>
      <c r="J610" s="995"/>
      <c r="K610" s="997"/>
      <c r="L610" s="993"/>
      <c r="M610" s="996"/>
      <c r="N610" s="995"/>
      <c r="O610" s="996"/>
      <c r="P610" s="995"/>
      <c r="Q610" s="996"/>
      <c r="R610" s="995"/>
    </row>
    <row r="611" spans="1:18">
      <c r="A611" s="603" t="s">
        <v>63</v>
      </c>
      <c r="B611" s="735" t="s">
        <v>2064</v>
      </c>
      <c r="C611" s="725"/>
      <c r="D611" s="770"/>
      <c r="E611" s="723"/>
      <c r="F611" s="52"/>
      <c r="G611" s="994"/>
      <c r="H611" s="995"/>
      <c r="I611" s="996"/>
      <c r="J611" s="995"/>
      <c r="K611" s="997"/>
      <c r="L611" s="899"/>
      <c r="M611" s="996"/>
      <c r="N611" s="995"/>
      <c r="O611" s="996"/>
      <c r="P611" s="995"/>
      <c r="Q611" s="996"/>
      <c r="R611" s="995"/>
    </row>
    <row r="612" spans="1:18" ht="291" customHeight="1">
      <c r="A612" s="603"/>
      <c r="B612" s="721" t="s">
        <v>2065</v>
      </c>
      <c r="C612" s="725" t="s">
        <v>62</v>
      </c>
      <c r="D612" s="776"/>
      <c r="E612" s="723"/>
      <c r="F612" s="52"/>
      <c r="G612" s="994"/>
      <c r="H612" s="995"/>
      <c r="I612" s="996"/>
      <c r="J612" s="995"/>
      <c r="K612" s="723">
        <v>2</v>
      </c>
      <c r="L612" s="208">
        <f>D612*K612</f>
        <v>0</v>
      </c>
      <c r="M612" s="996"/>
      <c r="N612" s="995"/>
      <c r="O612" s="996"/>
      <c r="P612" s="995"/>
      <c r="Q612" s="996"/>
      <c r="R612" s="995"/>
    </row>
    <row r="613" spans="1:18">
      <c r="A613" s="603"/>
      <c r="B613" s="593"/>
      <c r="C613" s="556"/>
      <c r="D613" s="1008"/>
      <c r="E613" s="50"/>
      <c r="F613" s="52"/>
      <c r="G613" s="994"/>
      <c r="H613" s="995"/>
      <c r="I613" s="996"/>
      <c r="J613" s="995"/>
      <c r="K613" s="50"/>
      <c r="L613" s="993"/>
      <c r="M613" s="996"/>
      <c r="N613" s="995"/>
      <c r="O613" s="996"/>
      <c r="P613" s="995"/>
      <c r="Q613" s="996"/>
      <c r="R613" s="995"/>
    </row>
    <row r="614" spans="1:18">
      <c r="A614" s="603" t="s">
        <v>64</v>
      </c>
      <c r="B614" s="735" t="s">
        <v>2066</v>
      </c>
      <c r="C614" s="725"/>
      <c r="D614" s="770"/>
      <c r="E614" s="723"/>
      <c r="F614" s="52"/>
      <c r="G614" s="994"/>
      <c r="H614" s="995"/>
      <c r="I614" s="996"/>
      <c r="J614" s="995"/>
      <c r="K614" s="723"/>
      <c r="L614" s="208"/>
      <c r="M614" s="996"/>
      <c r="N614" s="995"/>
      <c r="O614" s="996"/>
      <c r="P614" s="995"/>
      <c r="Q614" s="996"/>
      <c r="R614" s="995"/>
    </row>
    <row r="615" spans="1:18">
      <c r="A615" s="603"/>
      <c r="B615" s="730" t="s">
        <v>2067</v>
      </c>
      <c r="C615" s="726"/>
      <c r="D615" s="728"/>
      <c r="E615" s="727"/>
      <c r="F615" s="52"/>
      <c r="G615" s="994"/>
      <c r="H615" s="995"/>
      <c r="I615" s="996"/>
      <c r="J615" s="995"/>
      <c r="K615" s="727"/>
      <c r="L615" s="736"/>
      <c r="M615" s="996"/>
      <c r="N615" s="995"/>
      <c r="O615" s="996"/>
      <c r="P615" s="995"/>
      <c r="Q615" s="996"/>
      <c r="R615" s="995"/>
    </row>
    <row r="616" spans="1:18">
      <c r="A616" s="603"/>
      <c r="B616" s="730" t="s">
        <v>2027</v>
      </c>
      <c r="C616" s="726"/>
      <c r="D616" s="728"/>
      <c r="E616" s="727"/>
      <c r="F616" s="52"/>
      <c r="G616" s="994"/>
      <c r="H616" s="995"/>
      <c r="I616" s="996"/>
      <c r="J616" s="995"/>
      <c r="K616" s="727"/>
      <c r="L616" s="736"/>
      <c r="M616" s="996"/>
      <c r="N616" s="995"/>
      <c r="O616" s="996"/>
      <c r="P616" s="995"/>
      <c r="Q616" s="996"/>
      <c r="R616" s="995"/>
    </row>
    <row r="617" spans="1:18" ht="162.75" customHeight="1">
      <c r="A617" s="603"/>
      <c r="B617" s="730" t="s">
        <v>2061</v>
      </c>
      <c r="C617" s="726"/>
      <c r="D617" s="728"/>
      <c r="E617" s="727"/>
      <c r="F617" s="52"/>
      <c r="G617" s="994"/>
      <c r="H617" s="995"/>
      <c r="I617" s="996"/>
      <c r="J617" s="995"/>
      <c r="K617" s="727"/>
      <c r="L617" s="736"/>
      <c r="M617" s="996"/>
      <c r="N617" s="995"/>
      <c r="O617" s="996"/>
      <c r="P617" s="995"/>
      <c r="Q617" s="996"/>
      <c r="R617" s="995"/>
    </row>
    <row r="618" spans="1:18">
      <c r="A618" s="603"/>
      <c r="B618" s="730" t="s">
        <v>2062</v>
      </c>
      <c r="C618" s="725" t="s">
        <v>117</v>
      </c>
      <c r="D618" s="776"/>
      <c r="E618" s="723"/>
      <c r="F618" s="52"/>
      <c r="G618" s="994"/>
      <c r="H618" s="995"/>
      <c r="I618" s="996"/>
      <c r="J618" s="995"/>
      <c r="K618" s="723">
        <v>3</v>
      </c>
      <c r="L618" s="208">
        <f>D618*K618</f>
        <v>0</v>
      </c>
      <c r="M618" s="996"/>
      <c r="N618" s="995"/>
      <c r="O618" s="996"/>
      <c r="P618" s="995"/>
      <c r="Q618" s="996"/>
      <c r="R618" s="995"/>
    </row>
    <row r="619" spans="1:18">
      <c r="A619" s="603"/>
      <c r="B619" s="593"/>
      <c r="C619" s="556"/>
      <c r="D619" s="1008"/>
      <c r="E619" s="50"/>
      <c r="F619" s="52"/>
      <c r="G619" s="994"/>
      <c r="H619" s="995"/>
      <c r="I619" s="996"/>
      <c r="J619" s="995"/>
      <c r="K619" s="997"/>
      <c r="L619" s="993"/>
      <c r="M619" s="996"/>
      <c r="N619" s="995"/>
      <c r="O619" s="996"/>
      <c r="P619" s="995"/>
      <c r="Q619" s="996"/>
      <c r="R619" s="995"/>
    </row>
    <row r="620" spans="1:18">
      <c r="A620" s="603" t="s">
        <v>65</v>
      </c>
      <c r="B620" s="600" t="s">
        <v>2068</v>
      </c>
      <c r="C620" s="601"/>
      <c r="D620" s="1009"/>
      <c r="E620" s="601"/>
      <c r="F620" s="52"/>
      <c r="G620" s="994"/>
      <c r="H620" s="995"/>
      <c r="I620" s="996"/>
      <c r="J620" s="995"/>
      <c r="K620" s="997"/>
      <c r="L620" s="601"/>
      <c r="M620" s="996"/>
      <c r="N620" s="995"/>
      <c r="O620" s="996"/>
      <c r="P620" s="995"/>
      <c r="Q620" s="996"/>
      <c r="R620" s="995"/>
    </row>
    <row r="621" spans="1:18" ht="76.5">
      <c r="A621" s="603"/>
      <c r="B621" s="604" t="s">
        <v>2069</v>
      </c>
      <c r="C621" s="607" t="s">
        <v>62</v>
      </c>
      <c r="D621" s="776"/>
      <c r="E621" s="723"/>
      <c r="F621" s="52"/>
      <c r="G621" s="994"/>
      <c r="H621" s="995"/>
      <c r="I621" s="996"/>
      <c r="J621" s="995"/>
      <c r="K621" s="723">
        <v>4</v>
      </c>
      <c r="L621" s="208">
        <f>D621*K621</f>
        <v>0</v>
      </c>
      <c r="M621" s="996"/>
      <c r="N621" s="995"/>
      <c r="O621" s="996"/>
      <c r="P621" s="995"/>
      <c r="Q621" s="996"/>
      <c r="R621" s="995"/>
    </row>
    <row r="622" spans="1:18">
      <c r="A622" s="603"/>
      <c r="B622" s="543"/>
      <c r="C622" s="742"/>
      <c r="D622" s="1009"/>
      <c r="E622" s="619"/>
      <c r="F622" s="52"/>
      <c r="G622" s="994"/>
      <c r="H622" s="995"/>
      <c r="I622" s="996"/>
      <c r="J622" s="995"/>
      <c r="K622" s="619"/>
      <c r="L622" s="601"/>
      <c r="M622" s="996"/>
      <c r="N622" s="995"/>
      <c r="O622" s="996"/>
      <c r="P622" s="995"/>
      <c r="Q622" s="996"/>
      <c r="R622" s="995"/>
    </row>
    <row r="623" spans="1:18">
      <c r="A623" s="603" t="s">
        <v>66</v>
      </c>
      <c r="B623" s="600" t="s">
        <v>2070</v>
      </c>
      <c r="C623" s="601"/>
      <c r="D623" s="1009"/>
      <c r="E623" s="601"/>
      <c r="F623" s="52"/>
      <c r="G623" s="994"/>
      <c r="H623" s="995"/>
      <c r="I623" s="996"/>
      <c r="J623" s="995"/>
      <c r="K623" s="601"/>
      <c r="L623" s="601"/>
      <c r="M623" s="996"/>
      <c r="N623" s="995"/>
      <c r="O623" s="996"/>
      <c r="P623" s="995"/>
      <c r="Q623" s="996"/>
      <c r="R623" s="995"/>
    </row>
    <row r="624" spans="1:18" ht="38.25">
      <c r="A624" s="603"/>
      <c r="B624" s="604" t="s">
        <v>2071</v>
      </c>
      <c r="C624" s="607" t="s">
        <v>233</v>
      </c>
      <c r="D624" s="776"/>
      <c r="E624" s="723"/>
      <c r="F624" s="52"/>
      <c r="G624" s="994"/>
      <c r="H624" s="995"/>
      <c r="I624" s="996"/>
      <c r="J624" s="995"/>
      <c r="K624" s="723">
        <v>4</v>
      </c>
      <c r="L624" s="208">
        <f>D624*K624</f>
        <v>0</v>
      </c>
      <c r="M624" s="996"/>
      <c r="N624" s="995"/>
      <c r="O624" s="996"/>
      <c r="P624" s="995"/>
      <c r="Q624" s="996"/>
      <c r="R624" s="995"/>
    </row>
    <row r="625" spans="1:18">
      <c r="A625" s="603"/>
      <c r="B625" s="543"/>
      <c r="C625" s="742"/>
      <c r="D625" s="1009"/>
      <c r="E625" s="619"/>
      <c r="F625" s="52"/>
      <c r="G625" s="994"/>
      <c r="H625" s="995"/>
      <c r="I625" s="996"/>
      <c r="J625" s="995"/>
      <c r="K625" s="997"/>
      <c r="L625" s="601"/>
      <c r="M625" s="996"/>
      <c r="N625" s="995"/>
      <c r="O625" s="996"/>
      <c r="P625" s="995"/>
      <c r="Q625" s="996"/>
      <c r="R625" s="995"/>
    </row>
    <row r="626" spans="1:18">
      <c r="A626" s="737"/>
      <c r="B626" s="738" t="s">
        <v>2063</v>
      </c>
      <c r="C626" s="556"/>
      <c r="D626" s="1008"/>
      <c r="E626" s="50"/>
      <c r="F626" s="52"/>
      <c r="G626" s="994"/>
      <c r="H626" s="995"/>
      <c r="I626" s="996"/>
      <c r="J626" s="995"/>
      <c r="K626" s="997"/>
      <c r="L626" s="993"/>
      <c r="M626" s="996"/>
      <c r="N626" s="995"/>
      <c r="O626" s="996"/>
      <c r="P626" s="995"/>
      <c r="Q626" s="996"/>
      <c r="R626" s="995"/>
    </row>
    <row r="627" spans="1:18">
      <c r="A627" s="603"/>
      <c r="B627" s="593"/>
      <c r="C627" s="556"/>
      <c r="D627" s="1008"/>
      <c r="E627" s="50"/>
      <c r="F627" s="52"/>
      <c r="G627" s="994"/>
      <c r="H627" s="995"/>
      <c r="I627" s="996"/>
      <c r="J627" s="995"/>
      <c r="K627" s="997"/>
      <c r="L627" s="993"/>
      <c r="M627" s="996"/>
      <c r="N627" s="995"/>
      <c r="O627" s="996"/>
      <c r="P627" s="995"/>
      <c r="Q627" s="996"/>
      <c r="R627" s="995"/>
    </row>
    <row r="628" spans="1:18" ht="15">
      <c r="A628" s="603" t="s">
        <v>67</v>
      </c>
      <c r="B628" s="743" t="s">
        <v>2076</v>
      </c>
      <c r="C628" s="744"/>
      <c r="D628" s="1010"/>
      <c r="E628" s="744"/>
      <c r="F628" s="52"/>
      <c r="G628" s="994"/>
      <c r="H628" s="995"/>
      <c r="I628" s="996"/>
      <c r="J628" s="995"/>
      <c r="K628" s="997"/>
      <c r="L628" s="744"/>
      <c r="M628" s="996"/>
      <c r="N628" s="995"/>
      <c r="O628" s="996"/>
      <c r="P628" s="995"/>
      <c r="Q628" s="996"/>
      <c r="R628" s="995"/>
    </row>
    <row r="629" spans="1:18" ht="15">
      <c r="A629" s="603"/>
      <c r="B629" s="748" t="s">
        <v>2072</v>
      </c>
      <c r="C629" s="744"/>
      <c r="D629" s="1010"/>
      <c r="E629" s="744"/>
      <c r="F629" s="52"/>
      <c r="G629" s="994"/>
      <c r="H629" s="995"/>
      <c r="I629" s="996"/>
      <c r="J629" s="995"/>
      <c r="K629" s="997"/>
      <c r="L629" s="744"/>
      <c r="M629" s="996"/>
      <c r="N629" s="995"/>
      <c r="O629" s="996"/>
      <c r="P629" s="995"/>
      <c r="Q629" s="996"/>
      <c r="R629" s="995"/>
    </row>
    <row r="630" spans="1:18" ht="287.25" customHeight="1">
      <c r="A630" s="603"/>
      <c r="B630" s="748" t="s">
        <v>2209</v>
      </c>
      <c r="C630" s="744"/>
      <c r="D630" s="1010"/>
      <c r="E630" s="744"/>
      <c r="F630" s="52"/>
      <c r="G630" s="994"/>
      <c r="H630" s="995"/>
      <c r="I630" s="996"/>
      <c r="J630" s="995"/>
      <c r="K630" s="997"/>
      <c r="L630" s="744"/>
      <c r="M630" s="996"/>
      <c r="N630" s="995"/>
      <c r="O630" s="996"/>
      <c r="P630" s="995"/>
      <c r="Q630" s="996"/>
      <c r="R630" s="995"/>
    </row>
    <row r="631" spans="1:18" ht="216.75">
      <c r="A631" s="603"/>
      <c r="B631" s="1005" t="s">
        <v>2210</v>
      </c>
      <c r="C631" s="749"/>
      <c r="D631" s="1010"/>
      <c r="E631" s="746"/>
      <c r="F631" s="52"/>
      <c r="G631" s="994"/>
      <c r="H631" s="995"/>
      <c r="I631" s="996"/>
      <c r="J631" s="995"/>
      <c r="K631" s="997"/>
      <c r="L631" s="744"/>
      <c r="M631" s="996"/>
      <c r="N631" s="995"/>
      <c r="O631" s="996"/>
      <c r="P631" s="995"/>
      <c r="Q631" s="996"/>
      <c r="R631" s="995"/>
    </row>
    <row r="632" spans="1:18" ht="25.5">
      <c r="A632" s="603"/>
      <c r="B632" s="1006" t="s">
        <v>2203</v>
      </c>
      <c r="C632" s="745" t="s">
        <v>62</v>
      </c>
      <c r="D632" s="1011"/>
      <c r="E632" s="746"/>
      <c r="F632" s="52"/>
      <c r="G632" s="994"/>
      <c r="H632" s="995"/>
      <c r="I632" s="996"/>
      <c r="J632" s="995"/>
      <c r="K632" s="746">
        <v>5</v>
      </c>
      <c r="L632" s="747">
        <f>D632*K632</f>
        <v>0</v>
      </c>
      <c r="M632" s="996"/>
      <c r="N632" s="995"/>
      <c r="O632" s="996"/>
      <c r="P632" s="995"/>
      <c r="Q632" s="996"/>
      <c r="R632" s="995"/>
    </row>
    <row r="633" spans="1:18">
      <c r="A633" s="603"/>
      <c r="B633" s="593"/>
      <c r="C633" s="556"/>
      <c r="D633" s="1008"/>
      <c r="E633" s="50"/>
      <c r="F633" s="52"/>
      <c r="G633" s="994"/>
      <c r="H633" s="995"/>
      <c r="I633" s="996"/>
      <c r="J633" s="995"/>
      <c r="K633" s="997"/>
      <c r="L633" s="993"/>
      <c r="M633" s="996"/>
      <c r="N633" s="995"/>
      <c r="O633" s="996"/>
      <c r="P633" s="995"/>
      <c r="Q633" s="996"/>
      <c r="R633" s="995"/>
    </row>
    <row r="634" spans="1:18" ht="25.5">
      <c r="A634" s="603" t="s">
        <v>77</v>
      </c>
      <c r="B634" s="743" t="s">
        <v>2077</v>
      </c>
      <c r="C634" s="744"/>
      <c r="D634" s="1010"/>
      <c r="E634" s="744"/>
      <c r="F634" s="52"/>
      <c r="G634" s="994"/>
      <c r="H634" s="995"/>
      <c r="I634" s="996"/>
      <c r="J634" s="995"/>
      <c r="K634" s="997"/>
      <c r="L634" s="744"/>
      <c r="M634" s="996"/>
      <c r="N634" s="995"/>
      <c r="O634" s="996"/>
      <c r="P634" s="995"/>
      <c r="Q634" s="996"/>
      <c r="R634" s="995"/>
    </row>
    <row r="635" spans="1:18" ht="226.5" customHeight="1">
      <c r="A635" s="603"/>
      <c r="B635" s="748" t="s">
        <v>2211</v>
      </c>
      <c r="C635" s="744"/>
      <c r="D635" s="1010"/>
      <c r="E635" s="744"/>
      <c r="F635" s="52"/>
      <c r="G635" s="994"/>
      <c r="H635" s="995"/>
      <c r="I635" s="996"/>
      <c r="J635" s="995"/>
      <c r="K635" s="997"/>
      <c r="L635" s="744"/>
      <c r="M635" s="996"/>
      <c r="N635" s="995"/>
      <c r="O635" s="996"/>
      <c r="P635" s="995"/>
      <c r="Q635" s="996"/>
      <c r="R635" s="995"/>
    </row>
    <row r="636" spans="1:18" ht="165.75">
      <c r="A636" s="603"/>
      <c r="B636" s="1007" t="s">
        <v>2212</v>
      </c>
      <c r="C636" s="749"/>
      <c r="D636" s="1010"/>
      <c r="E636" s="746"/>
      <c r="F636" s="52"/>
      <c r="G636" s="994"/>
      <c r="H636" s="995"/>
      <c r="I636" s="996"/>
      <c r="J636" s="995"/>
      <c r="K636" s="997"/>
      <c r="L636" s="744"/>
      <c r="M636" s="996"/>
      <c r="N636" s="995"/>
      <c r="O636" s="996"/>
      <c r="P636" s="995"/>
      <c r="Q636" s="996"/>
      <c r="R636" s="995"/>
    </row>
    <row r="637" spans="1:18">
      <c r="A637" s="603"/>
      <c r="B637" s="1006" t="s">
        <v>2073</v>
      </c>
      <c r="C637" s="745" t="s">
        <v>62</v>
      </c>
      <c r="D637" s="1011"/>
      <c r="E637" s="746"/>
      <c r="F637" s="52"/>
      <c r="G637" s="994"/>
      <c r="H637" s="995"/>
      <c r="I637" s="996"/>
      <c r="J637" s="995"/>
      <c r="K637" s="746">
        <v>1</v>
      </c>
      <c r="L637" s="747">
        <f>D637*K637</f>
        <v>0</v>
      </c>
      <c r="M637" s="996"/>
      <c r="N637" s="995"/>
      <c r="O637" s="996"/>
      <c r="P637" s="995"/>
      <c r="Q637" s="996"/>
      <c r="R637" s="995"/>
    </row>
    <row r="638" spans="1:18">
      <c r="A638" s="603"/>
      <c r="B638" s="593"/>
      <c r="C638" s="556"/>
      <c r="D638" s="1008"/>
      <c r="E638" s="50"/>
      <c r="F638" s="52"/>
      <c r="G638" s="994"/>
      <c r="H638" s="995"/>
      <c r="I638" s="996"/>
      <c r="J638" s="995"/>
      <c r="K638" s="997"/>
      <c r="L638" s="993"/>
      <c r="M638" s="996"/>
      <c r="N638" s="995"/>
      <c r="O638" s="996"/>
      <c r="P638" s="995"/>
      <c r="Q638" s="996"/>
      <c r="R638" s="995"/>
    </row>
    <row r="639" spans="1:18" ht="15">
      <c r="A639" s="603" t="s">
        <v>78</v>
      </c>
      <c r="B639" s="743" t="s">
        <v>2078</v>
      </c>
      <c r="C639" s="744"/>
      <c r="D639" s="1010"/>
      <c r="E639" s="744"/>
      <c r="F639" s="52"/>
      <c r="G639" s="994"/>
      <c r="H639" s="995"/>
      <c r="I639" s="996"/>
      <c r="J639" s="995"/>
      <c r="K639" s="997"/>
      <c r="L639" s="744"/>
      <c r="M639" s="996"/>
      <c r="N639" s="995"/>
      <c r="O639" s="996"/>
      <c r="P639" s="995"/>
      <c r="Q639" s="996"/>
      <c r="R639" s="995"/>
    </row>
    <row r="640" spans="1:18" ht="165.75" customHeight="1">
      <c r="A640" s="603"/>
      <c r="B640" s="1007" t="s">
        <v>2074</v>
      </c>
      <c r="C640" s="749"/>
      <c r="D640" s="1010"/>
      <c r="E640" s="746"/>
      <c r="F640" s="52"/>
      <c r="G640" s="994"/>
      <c r="H640" s="995"/>
      <c r="I640" s="996"/>
      <c r="J640" s="995"/>
      <c r="K640" s="997"/>
      <c r="L640" s="744"/>
      <c r="M640" s="996"/>
      <c r="N640" s="995"/>
      <c r="O640" s="996"/>
      <c r="P640" s="995"/>
      <c r="Q640" s="996"/>
      <c r="R640" s="995"/>
    </row>
    <row r="641" spans="1:18">
      <c r="A641" s="603"/>
      <c r="B641" s="1006" t="s">
        <v>2075</v>
      </c>
      <c r="C641" s="745" t="s">
        <v>62</v>
      </c>
      <c r="D641" s="1011"/>
      <c r="E641" s="746"/>
      <c r="F641" s="52"/>
      <c r="G641" s="994"/>
      <c r="H641" s="995"/>
      <c r="I641" s="996"/>
      <c r="J641" s="995"/>
      <c r="K641" s="746">
        <v>3</v>
      </c>
      <c r="L641" s="747">
        <f>D641*K641</f>
        <v>0</v>
      </c>
      <c r="M641" s="996"/>
      <c r="N641" s="995"/>
      <c r="O641" s="996"/>
      <c r="P641" s="995"/>
      <c r="Q641" s="996"/>
      <c r="R641" s="995"/>
    </row>
    <row r="642" spans="1:18">
      <c r="A642" s="603"/>
      <c r="B642" s="593"/>
      <c r="C642" s="556"/>
      <c r="D642" s="1008"/>
      <c r="E642" s="50"/>
      <c r="F642" s="52"/>
      <c r="G642" s="994"/>
      <c r="H642" s="995"/>
      <c r="I642" s="996"/>
      <c r="J642" s="995"/>
      <c r="K642" s="50"/>
      <c r="L642" s="993"/>
      <c r="M642" s="996"/>
      <c r="N642" s="995"/>
      <c r="O642" s="996"/>
      <c r="P642" s="995"/>
      <c r="Q642" s="996"/>
      <c r="R642" s="995"/>
    </row>
    <row r="643" spans="1:18" ht="15">
      <c r="A643" s="603" t="s">
        <v>79</v>
      </c>
      <c r="B643" s="743" t="s">
        <v>2079</v>
      </c>
      <c r="C643" s="744"/>
      <c r="D643" s="1010"/>
      <c r="E643" s="744"/>
      <c r="F643" s="52"/>
      <c r="G643" s="994"/>
      <c r="H643" s="995"/>
      <c r="I643" s="996"/>
      <c r="J643" s="995"/>
      <c r="K643" s="744"/>
      <c r="L643" s="744"/>
      <c r="M643" s="996"/>
      <c r="N643" s="995"/>
      <c r="O643" s="996"/>
      <c r="P643" s="995"/>
      <c r="Q643" s="996"/>
      <c r="R643" s="995"/>
    </row>
    <row r="644" spans="1:18" ht="216.75">
      <c r="A644" s="603"/>
      <c r="B644" s="1007" t="s">
        <v>2204</v>
      </c>
      <c r="C644" s="749"/>
      <c r="D644" s="1010"/>
      <c r="E644" s="746"/>
      <c r="F644" s="52"/>
      <c r="G644" s="994"/>
      <c r="H644" s="995"/>
      <c r="I644" s="996"/>
      <c r="J644" s="995"/>
      <c r="K644" s="746"/>
      <c r="L644" s="744"/>
      <c r="M644" s="996"/>
      <c r="N644" s="995"/>
      <c r="O644" s="996"/>
      <c r="P644" s="995"/>
      <c r="Q644" s="996"/>
      <c r="R644" s="995"/>
    </row>
    <row r="645" spans="1:18">
      <c r="A645" s="603"/>
      <c r="B645" s="1006" t="s">
        <v>2205</v>
      </c>
      <c r="C645" s="745" t="s">
        <v>62</v>
      </c>
      <c r="D645" s="1011"/>
      <c r="E645" s="746"/>
      <c r="F645" s="52"/>
      <c r="G645" s="994"/>
      <c r="H645" s="995"/>
      <c r="I645" s="996"/>
      <c r="J645" s="995"/>
      <c r="K645" s="746">
        <v>2</v>
      </c>
      <c r="L645" s="747">
        <f>D645*K645</f>
        <v>0</v>
      </c>
      <c r="M645" s="996"/>
      <c r="N645" s="995"/>
      <c r="O645" s="996"/>
      <c r="P645" s="995"/>
      <c r="Q645" s="996"/>
      <c r="R645" s="995"/>
    </row>
    <row r="646" spans="1:18">
      <c r="A646" s="603"/>
      <c r="B646" s="593"/>
      <c r="C646" s="556"/>
      <c r="D646" s="1008"/>
      <c r="E646" s="50"/>
      <c r="F646" s="52"/>
      <c r="G646" s="994"/>
      <c r="H646" s="995"/>
      <c r="I646" s="996"/>
      <c r="J646" s="995"/>
      <c r="K646" s="997"/>
      <c r="L646" s="993"/>
      <c r="M646" s="996"/>
      <c r="N646" s="995"/>
      <c r="O646" s="996"/>
      <c r="P646" s="995"/>
      <c r="Q646" s="996"/>
      <c r="R646" s="995"/>
    </row>
    <row r="647" spans="1:18" ht="15">
      <c r="A647" s="603" t="s">
        <v>1022</v>
      </c>
      <c r="B647" s="743" t="s">
        <v>2080</v>
      </c>
      <c r="C647" s="744"/>
      <c r="D647" s="1010"/>
      <c r="E647" s="744"/>
      <c r="F647" s="52"/>
      <c r="G647" s="994"/>
      <c r="H647" s="995"/>
      <c r="I647" s="996"/>
      <c r="J647" s="995"/>
      <c r="K647" s="997"/>
      <c r="L647" s="744"/>
      <c r="M647" s="996"/>
      <c r="N647" s="995"/>
      <c r="O647" s="996"/>
      <c r="P647" s="995"/>
      <c r="Q647" s="996"/>
      <c r="R647" s="995"/>
    </row>
    <row r="648" spans="1:18" ht="318.75">
      <c r="A648" s="603"/>
      <c r="B648" s="1007" t="s">
        <v>2206</v>
      </c>
      <c r="C648" s="749"/>
      <c r="D648" s="1010"/>
      <c r="E648" s="746"/>
      <c r="F648" s="52"/>
      <c r="G648" s="994"/>
      <c r="H648" s="995"/>
      <c r="I648" s="996"/>
      <c r="J648" s="995"/>
      <c r="K648" s="997"/>
      <c r="L648" s="744"/>
      <c r="M648" s="996"/>
      <c r="N648" s="995"/>
      <c r="O648" s="996"/>
      <c r="P648" s="995"/>
      <c r="Q648" s="996"/>
      <c r="R648" s="995"/>
    </row>
    <row r="649" spans="1:18">
      <c r="A649" s="603"/>
      <c r="B649" s="1006" t="s">
        <v>2207</v>
      </c>
      <c r="C649" s="745" t="s">
        <v>62</v>
      </c>
      <c r="D649" s="1011"/>
      <c r="E649" s="746"/>
      <c r="F649" s="52"/>
      <c r="G649" s="994"/>
      <c r="H649" s="995"/>
      <c r="I649" s="996"/>
      <c r="J649" s="995"/>
      <c r="K649" s="746">
        <v>1</v>
      </c>
      <c r="L649" s="747">
        <f>D649*K649</f>
        <v>0</v>
      </c>
      <c r="M649" s="996"/>
      <c r="N649" s="995"/>
      <c r="O649" s="996"/>
      <c r="P649" s="995"/>
      <c r="Q649" s="996"/>
      <c r="R649" s="995"/>
    </row>
    <row r="650" spans="1:18">
      <c r="A650" s="603"/>
      <c r="B650" s="750"/>
      <c r="C650" s="745"/>
      <c r="D650" s="1012"/>
      <c r="E650" s="746"/>
      <c r="F650" s="52"/>
      <c r="G650" s="994"/>
      <c r="H650" s="995"/>
      <c r="I650" s="996"/>
      <c r="J650" s="995"/>
      <c r="K650" s="997"/>
      <c r="L650" s="747"/>
      <c r="M650" s="996"/>
      <c r="N650" s="995"/>
      <c r="O650" s="996"/>
      <c r="P650" s="995"/>
      <c r="Q650" s="996"/>
      <c r="R650" s="995"/>
    </row>
    <row r="651" spans="1:18" ht="13.5" thickBot="1">
      <c r="A651" s="753"/>
      <c r="B651" s="754" t="s">
        <v>2128</v>
      </c>
      <c r="C651" s="755"/>
      <c r="D651" s="1013"/>
      <c r="E651" s="756"/>
      <c r="F651" s="52"/>
      <c r="G651" s="994"/>
      <c r="H651" s="995"/>
      <c r="I651" s="996"/>
      <c r="J651" s="995"/>
      <c r="K651" s="997"/>
      <c r="L651" s="747"/>
      <c r="M651" s="996"/>
      <c r="N651" s="995"/>
      <c r="O651" s="996"/>
      <c r="P651" s="995"/>
      <c r="Q651" s="996"/>
      <c r="R651" s="995"/>
    </row>
    <row r="652" spans="1:18">
      <c r="A652" s="603"/>
      <c r="B652" s="593"/>
      <c r="C652" s="556"/>
      <c r="D652" s="1008"/>
      <c r="E652" s="50"/>
      <c r="F652" s="52"/>
      <c r="G652" s="994"/>
      <c r="H652" s="995"/>
      <c r="I652" s="996"/>
      <c r="J652" s="995"/>
      <c r="K652" s="997"/>
      <c r="L652" s="993"/>
      <c r="M652" s="996"/>
      <c r="N652" s="995"/>
      <c r="O652" s="996"/>
      <c r="P652" s="995"/>
      <c r="Q652" s="996"/>
      <c r="R652" s="995"/>
    </row>
    <row r="653" spans="1:18">
      <c r="A653" s="737"/>
      <c r="B653" s="738" t="s">
        <v>2081</v>
      </c>
      <c r="C653" s="556"/>
      <c r="D653" s="1008"/>
      <c r="E653" s="50"/>
      <c r="F653" s="52"/>
      <c r="G653" s="994"/>
      <c r="H653" s="995"/>
      <c r="I653" s="996"/>
      <c r="J653" s="995"/>
      <c r="K653" s="997"/>
      <c r="L653" s="993"/>
      <c r="M653" s="996"/>
      <c r="N653" s="995"/>
      <c r="O653" s="996"/>
      <c r="P653" s="995"/>
      <c r="Q653" s="996"/>
      <c r="R653" s="995"/>
    </row>
    <row r="654" spans="1:18" ht="25.5">
      <c r="A654" s="603"/>
      <c r="B654" s="593" t="s">
        <v>2042</v>
      </c>
      <c r="C654" s="556"/>
      <c r="D654" s="1008"/>
      <c r="E654" s="50"/>
      <c r="F654" s="52"/>
      <c r="G654" s="994"/>
      <c r="H654" s="995"/>
      <c r="I654" s="996"/>
      <c r="J654" s="995"/>
      <c r="K654" s="997"/>
      <c r="L654" s="993"/>
      <c r="M654" s="996"/>
      <c r="N654" s="995"/>
      <c r="O654" s="996"/>
      <c r="P654" s="995"/>
      <c r="Q654" s="996"/>
      <c r="R654" s="995"/>
    </row>
    <row r="655" spans="1:18" ht="76.5">
      <c r="A655" s="603"/>
      <c r="B655" s="721" t="s">
        <v>2043</v>
      </c>
      <c r="C655" s="722"/>
      <c r="D655" s="770"/>
      <c r="E655" s="723"/>
      <c r="F655" s="52"/>
      <c r="G655" s="994"/>
      <c r="H655" s="995"/>
      <c r="I655" s="996"/>
      <c r="J655" s="995"/>
      <c r="K655" s="997"/>
      <c r="L655" s="208"/>
      <c r="M655" s="996"/>
      <c r="N655" s="995"/>
      <c r="O655" s="996"/>
      <c r="P655" s="995"/>
      <c r="Q655" s="996"/>
      <c r="R655" s="995"/>
    </row>
    <row r="656" spans="1:18" ht="27.75">
      <c r="A656" s="603" t="s">
        <v>83</v>
      </c>
      <c r="B656" s="721" t="s">
        <v>2082</v>
      </c>
      <c r="C656" s="725" t="s">
        <v>2024</v>
      </c>
      <c r="D656" s="776"/>
      <c r="E656" s="723"/>
      <c r="F656" s="52"/>
      <c r="G656" s="994"/>
      <c r="H656" s="995"/>
      <c r="I656" s="996"/>
      <c r="J656" s="995"/>
      <c r="K656" s="997"/>
      <c r="L656" s="208"/>
      <c r="M656" s="208"/>
      <c r="N656" s="208"/>
      <c r="O656" s="723">
        <v>1</v>
      </c>
      <c r="P656" s="208">
        <f>D656*O656</f>
        <v>0</v>
      </c>
      <c r="Q656" s="996">
        <v>1</v>
      </c>
      <c r="R656" s="208">
        <f>Q656*D656</f>
        <v>0</v>
      </c>
    </row>
    <row r="657" spans="1:18" ht="27.75">
      <c r="A657" s="603" t="s">
        <v>1016</v>
      </c>
      <c r="B657" s="721" t="s">
        <v>2083</v>
      </c>
      <c r="C657" s="725" t="s">
        <v>2024</v>
      </c>
      <c r="D657" s="776"/>
      <c r="E657" s="723"/>
      <c r="F657" s="52"/>
      <c r="G657" s="994"/>
      <c r="H657" s="995"/>
      <c r="I657" s="996"/>
      <c r="J657" s="995"/>
      <c r="K657" s="997"/>
      <c r="L657" s="208"/>
      <c r="M657" s="996"/>
      <c r="N657" s="995"/>
      <c r="O657" s="723">
        <v>1</v>
      </c>
      <c r="P657" s="208">
        <f>D657*O657</f>
        <v>0</v>
      </c>
      <c r="Q657" s="996">
        <v>1</v>
      </c>
      <c r="R657" s="208">
        <f>Q657*D657</f>
        <v>0</v>
      </c>
    </row>
    <row r="658" spans="1:18">
      <c r="A658" s="603" t="s">
        <v>1014</v>
      </c>
      <c r="B658" s="721" t="s">
        <v>2085</v>
      </c>
      <c r="C658" s="725" t="s">
        <v>2024</v>
      </c>
      <c r="D658" s="776"/>
      <c r="E658" s="723"/>
      <c r="F658" s="52"/>
      <c r="G658" s="994"/>
      <c r="H658" s="995"/>
      <c r="I658" s="996"/>
      <c r="J658" s="995"/>
      <c r="K658" s="997"/>
      <c r="L658" s="208"/>
      <c r="M658" s="996"/>
      <c r="N658" s="995"/>
      <c r="O658" s="723">
        <v>1</v>
      </c>
      <c r="P658" s="208">
        <f>D658*O658</f>
        <v>0</v>
      </c>
      <c r="Q658" s="996">
        <v>1</v>
      </c>
      <c r="R658" s="208">
        <f>Q658*D658</f>
        <v>0</v>
      </c>
    </row>
    <row r="659" spans="1:18">
      <c r="A659" s="603" t="s">
        <v>1012</v>
      </c>
      <c r="B659" s="721" t="s">
        <v>2086</v>
      </c>
      <c r="C659" s="725" t="s">
        <v>2024</v>
      </c>
      <c r="D659" s="776"/>
      <c r="E659" s="723"/>
      <c r="F659" s="52"/>
      <c r="G659" s="994"/>
      <c r="H659" s="995"/>
      <c r="I659" s="996"/>
      <c r="J659" s="995"/>
      <c r="K659" s="997"/>
      <c r="L659" s="208"/>
      <c r="M659" s="996"/>
      <c r="N659" s="995"/>
      <c r="O659" s="723">
        <v>16</v>
      </c>
      <c r="P659" s="208">
        <f>D659*O659</f>
        <v>0</v>
      </c>
      <c r="Q659" s="996">
        <v>8</v>
      </c>
      <c r="R659" s="208">
        <f>Q659*D659</f>
        <v>0</v>
      </c>
    </row>
    <row r="660" spans="1:18">
      <c r="A660" s="603"/>
      <c r="B660" s="593"/>
      <c r="C660" s="556"/>
      <c r="D660" s="1008"/>
      <c r="E660" s="50"/>
      <c r="F660" s="52"/>
      <c r="G660" s="994"/>
      <c r="H660" s="995"/>
      <c r="I660" s="996"/>
      <c r="J660" s="995"/>
      <c r="K660" s="997"/>
      <c r="L660" s="993"/>
      <c r="M660" s="996"/>
      <c r="N660" s="995"/>
      <c r="O660" s="996"/>
      <c r="P660" s="995"/>
      <c r="Q660" s="996"/>
      <c r="R660" s="995"/>
    </row>
    <row r="661" spans="1:18">
      <c r="A661" s="737"/>
      <c r="B661" s="738" t="s">
        <v>2047</v>
      </c>
      <c r="C661" s="556"/>
      <c r="D661" s="1008"/>
      <c r="E661" s="50"/>
      <c r="F661" s="52"/>
      <c r="G661" s="994"/>
      <c r="H661" s="995"/>
      <c r="I661" s="996"/>
      <c r="J661" s="995"/>
      <c r="K661" s="997"/>
      <c r="L661" s="993"/>
      <c r="M661" s="996"/>
      <c r="N661" s="995"/>
      <c r="O661" s="996"/>
      <c r="P661" s="995"/>
      <c r="Q661" s="996"/>
      <c r="R661" s="995"/>
    </row>
    <row r="662" spans="1:18" ht="117.75" customHeight="1">
      <c r="A662" s="603" t="s">
        <v>204</v>
      </c>
      <c r="B662" s="739" t="s">
        <v>2084</v>
      </c>
      <c r="C662" s="725" t="s">
        <v>2024</v>
      </c>
      <c r="D662" s="777"/>
      <c r="E662" s="723"/>
      <c r="F662" s="52"/>
      <c r="G662" s="1004"/>
      <c r="H662" s="995"/>
      <c r="I662" s="996"/>
      <c r="J662" s="995"/>
      <c r="K662" s="997"/>
      <c r="L662" s="208"/>
      <c r="M662" s="996"/>
      <c r="N662" s="995"/>
      <c r="O662" s="723">
        <v>4</v>
      </c>
      <c r="P662" s="208">
        <f>D662*O662</f>
        <v>0</v>
      </c>
      <c r="Q662" s="996"/>
      <c r="R662" s="208"/>
    </row>
    <row r="663" spans="1:18">
      <c r="A663" s="603" t="s">
        <v>1006</v>
      </c>
      <c r="B663" s="739" t="s">
        <v>2087</v>
      </c>
      <c r="C663" s="725" t="s">
        <v>2024</v>
      </c>
      <c r="D663" s="777"/>
      <c r="E663" s="723"/>
      <c r="F663" s="52"/>
      <c r="G663" s="1004"/>
      <c r="H663" s="995"/>
      <c r="I663" s="996"/>
      <c r="J663" s="995"/>
      <c r="K663" s="997"/>
      <c r="L663" s="208"/>
      <c r="M663" s="996"/>
      <c r="N663" s="995"/>
      <c r="O663" s="723">
        <v>2</v>
      </c>
      <c r="P663" s="208">
        <f>D663*O663</f>
        <v>0</v>
      </c>
      <c r="Q663" s="996"/>
      <c r="R663" s="208"/>
    </row>
    <row r="664" spans="1:18">
      <c r="A664" s="603"/>
      <c r="B664" s="740"/>
      <c r="C664" s="52"/>
      <c r="D664" s="570"/>
      <c r="E664" s="52"/>
      <c r="F664" s="52"/>
      <c r="G664" s="723"/>
      <c r="H664" s="995"/>
      <c r="I664" s="996"/>
      <c r="J664" s="995"/>
      <c r="K664" s="997"/>
      <c r="L664" s="52"/>
      <c r="M664" s="996"/>
      <c r="N664" s="995"/>
      <c r="O664" s="52"/>
      <c r="P664" s="208"/>
      <c r="Q664" s="996"/>
      <c r="R664" s="208"/>
    </row>
    <row r="665" spans="1:18">
      <c r="A665" s="603" t="s">
        <v>1835</v>
      </c>
      <c r="B665" s="593" t="s">
        <v>2088</v>
      </c>
      <c r="C665" s="556"/>
      <c r="D665" s="1008"/>
      <c r="E665" s="50"/>
      <c r="F665" s="52"/>
      <c r="G665" s="994"/>
      <c r="H665" s="995"/>
      <c r="I665" s="996"/>
      <c r="J665" s="995"/>
      <c r="K665" s="997"/>
      <c r="L665" s="993"/>
      <c r="M665" s="996"/>
      <c r="N665" s="995"/>
      <c r="O665" s="50"/>
      <c r="P665" s="995"/>
      <c r="Q665" s="996"/>
      <c r="R665" s="995"/>
    </row>
    <row r="666" spans="1:18" ht="25.5">
      <c r="A666" s="603"/>
      <c r="B666" s="721" t="s">
        <v>2089</v>
      </c>
      <c r="C666" s="556"/>
      <c r="D666" s="1008"/>
      <c r="E666" s="50"/>
      <c r="F666" s="52"/>
      <c r="G666" s="994"/>
      <c r="H666" s="995"/>
      <c r="I666" s="996"/>
      <c r="J666" s="995"/>
      <c r="K666" s="997"/>
      <c r="L666" s="993"/>
      <c r="M666" s="996"/>
      <c r="N666" s="995"/>
      <c r="O666" s="50"/>
      <c r="P666" s="995"/>
      <c r="Q666" s="996"/>
      <c r="R666" s="995"/>
    </row>
    <row r="667" spans="1:18">
      <c r="A667" s="603"/>
      <c r="B667" s="729" t="s">
        <v>2027</v>
      </c>
      <c r="C667" s="556"/>
      <c r="D667" s="1008"/>
      <c r="E667" s="50"/>
      <c r="F667" s="52"/>
      <c r="G667" s="994"/>
      <c r="H667" s="995"/>
      <c r="I667" s="996"/>
      <c r="J667" s="995"/>
      <c r="K667" s="997"/>
      <c r="L667" s="993"/>
      <c r="M667" s="996"/>
      <c r="N667" s="995"/>
      <c r="O667" s="50"/>
      <c r="P667" s="995"/>
      <c r="Q667" s="996"/>
      <c r="R667" s="995"/>
    </row>
    <row r="668" spans="1:18" ht="25.5">
      <c r="A668" s="603"/>
      <c r="B668" s="730" t="s">
        <v>2090</v>
      </c>
      <c r="C668" s="725" t="s">
        <v>2024</v>
      </c>
      <c r="D668" s="777"/>
      <c r="E668" s="723"/>
      <c r="F668" s="52"/>
      <c r="G668" s="994"/>
      <c r="H668" s="995"/>
      <c r="I668" s="996"/>
      <c r="J668" s="995"/>
      <c r="K668" s="997"/>
      <c r="L668" s="208"/>
      <c r="M668" s="996"/>
      <c r="N668" s="995"/>
      <c r="O668" s="723">
        <v>2</v>
      </c>
      <c r="P668" s="208">
        <f>D668*O668</f>
        <v>0</v>
      </c>
      <c r="Q668" s="996"/>
      <c r="R668" s="208"/>
    </row>
    <row r="669" spans="1:18">
      <c r="A669" s="603"/>
      <c r="B669" s="730"/>
      <c r="C669" s="725"/>
      <c r="D669" s="767"/>
      <c r="E669" s="723"/>
      <c r="F669" s="52"/>
      <c r="G669" s="994"/>
      <c r="H669" s="995"/>
      <c r="I669" s="996"/>
      <c r="J669" s="995"/>
      <c r="K669" s="997"/>
      <c r="L669" s="208"/>
      <c r="M669" s="996"/>
      <c r="N669" s="995"/>
      <c r="O669" s="996"/>
      <c r="P669" s="208"/>
      <c r="Q669" s="996"/>
      <c r="R669" s="208"/>
    </row>
    <row r="670" spans="1:18">
      <c r="A670" s="737"/>
      <c r="B670" s="738" t="s">
        <v>2092</v>
      </c>
      <c r="C670" s="556"/>
      <c r="D670" s="1008"/>
      <c r="E670" s="50"/>
      <c r="F670" s="52"/>
      <c r="G670" s="994"/>
      <c r="H670" s="995"/>
      <c r="I670" s="996"/>
      <c r="J670" s="995"/>
      <c r="K670" s="997"/>
      <c r="L670" s="993"/>
      <c r="M670" s="996"/>
      <c r="N670" s="995"/>
      <c r="O670" s="996"/>
      <c r="P670" s="995"/>
      <c r="Q670" s="996"/>
      <c r="R670" s="995"/>
    </row>
    <row r="671" spans="1:18">
      <c r="A671" s="603" t="s">
        <v>1833</v>
      </c>
      <c r="B671" s="589" t="s">
        <v>2109</v>
      </c>
      <c r="C671" s="556"/>
      <c r="D671" s="1008"/>
      <c r="E671" s="50"/>
      <c r="F671" s="52"/>
      <c r="G671" s="1004"/>
      <c r="H671" s="995"/>
      <c r="I671" s="996"/>
      <c r="J671" s="995"/>
      <c r="K671" s="997"/>
      <c r="L671" s="208"/>
      <c r="M671" s="996"/>
      <c r="N671" s="995"/>
      <c r="O671" s="996"/>
      <c r="P671" s="208"/>
      <c r="Q671" s="996"/>
      <c r="R671" s="208"/>
    </row>
    <row r="672" spans="1:18" ht="149.25" customHeight="1">
      <c r="A672" s="603"/>
      <c r="B672" s="721" t="s">
        <v>2025</v>
      </c>
      <c r="C672" s="722"/>
      <c r="D672" s="770"/>
      <c r="E672" s="723"/>
      <c r="F672" s="52"/>
      <c r="G672" s="1004"/>
      <c r="H672" s="995"/>
      <c r="I672" s="996"/>
      <c r="J672" s="995"/>
      <c r="K672" s="997"/>
      <c r="L672" s="208"/>
      <c r="M672" s="996"/>
      <c r="N672" s="995"/>
      <c r="O672" s="996"/>
      <c r="P672" s="208"/>
      <c r="Q672" s="996"/>
      <c r="R672" s="208"/>
    </row>
    <row r="673" spans="1:18">
      <c r="A673" s="603"/>
      <c r="B673" s="721" t="s">
        <v>2026</v>
      </c>
      <c r="C673" s="725" t="s">
        <v>2024</v>
      </c>
      <c r="D673" s="776"/>
      <c r="E673" s="723"/>
      <c r="F673" s="52"/>
      <c r="G673" s="1004"/>
      <c r="H673" s="995"/>
      <c r="I673" s="996"/>
      <c r="J673" s="995"/>
      <c r="K673" s="997"/>
      <c r="L673" s="208"/>
      <c r="M673" s="996"/>
      <c r="N673" s="995"/>
      <c r="O673" s="723">
        <v>4</v>
      </c>
      <c r="P673" s="208">
        <f>D673*O673</f>
        <v>0</v>
      </c>
      <c r="Q673" s="996">
        <v>4</v>
      </c>
      <c r="R673" s="208">
        <f>Q673*D673</f>
        <v>0</v>
      </c>
    </row>
    <row r="674" spans="1:18">
      <c r="A674" s="603" t="s">
        <v>1831</v>
      </c>
      <c r="B674" s="724" t="s">
        <v>2108</v>
      </c>
      <c r="C674" s="726"/>
      <c r="D674" s="728"/>
      <c r="E674" s="727"/>
      <c r="F674" s="52"/>
      <c r="G674" s="1004"/>
      <c r="H674" s="995"/>
      <c r="I674" s="996"/>
      <c r="J674" s="995"/>
      <c r="K674" s="997"/>
      <c r="L674" s="208"/>
      <c r="M674" s="996"/>
      <c r="N674" s="995"/>
      <c r="O674" s="996"/>
      <c r="P674" s="52"/>
      <c r="Q674" s="996"/>
      <c r="R674" s="52"/>
    </row>
    <row r="675" spans="1:18">
      <c r="A675" s="603"/>
      <c r="B675" s="729" t="s">
        <v>2027</v>
      </c>
      <c r="C675" s="726"/>
      <c r="D675" s="728"/>
      <c r="E675" s="727"/>
      <c r="F675" s="52"/>
      <c r="G675" s="723"/>
      <c r="H675" s="995"/>
      <c r="I675" s="996"/>
      <c r="J675" s="995"/>
      <c r="K675" s="997"/>
      <c r="L675" s="52"/>
      <c r="M675" s="996"/>
      <c r="N675" s="995"/>
      <c r="O675" s="996"/>
      <c r="P675" s="208"/>
      <c r="Q675" s="996"/>
      <c r="R675" s="208"/>
    </row>
    <row r="676" spans="1:18" ht="153">
      <c r="A676" s="603"/>
      <c r="B676" s="731" t="s">
        <v>2028</v>
      </c>
      <c r="C676" s="726"/>
      <c r="D676" s="728"/>
      <c r="E676" s="727"/>
      <c r="F676" s="52"/>
      <c r="G676" s="994"/>
      <c r="H676" s="995"/>
      <c r="I676" s="996"/>
      <c r="J676" s="995"/>
      <c r="K676" s="997"/>
      <c r="L676" s="993"/>
      <c r="M676" s="996"/>
      <c r="N676" s="995"/>
      <c r="O676" s="996"/>
      <c r="P676" s="995"/>
      <c r="Q676" s="996"/>
      <c r="R676" s="995"/>
    </row>
    <row r="677" spans="1:18" ht="25.5">
      <c r="A677" s="603"/>
      <c r="B677" s="729" t="s">
        <v>2029</v>
      </c>
      <c r="C677" s="726"/>
      <c r="D677" s="728"/>
      <c r="E677" s="727"/>
      <c r="F677" s="52"/>
      <c r="G677" s="994"/>
      <c r="H677" s="995"/>
      <c r="I677" s="996"/>
      <c r="J677" s="995"/>
      <c r="K677" s="997"/>
      <c r="L677" s="993"/>
      <c r="M677" s="996"/>
      <c r="N677" s="995"/>
      <c r="O677" s="996"/>
      <c r="P677" s="995"/>
      <c r="Q677" s="996"/>
      <c r="R677" s="995"/>
    </row>
    <row r="678" spans="1:18" ht="89.25">
      <c r="A678" s="603"/>
      <c r="B678" s="729" t="s">
        <v>2030</v>
      </c>
      <c r="C678" s="732"/>
      <c r="D678" s="778"/>
      <c r="E678" s="733"/>
      <c r="F678" s="52"/>
      <c r="G678" s="994"/>
      <c r="H678" s="995"/>
      <c r="I678" s="996"/>
      <c r="J678" s="995"/>
      <c r="K678" s="997"/>
      <c r="L678" s="993"/>
      <c r="M678" s="996"/>
      <c r="N678" s="995"/>
      <c r="O678" s="996"/>
      <c r="P678" s="995"/>
      <c r="Q678" s="996"/>
      <c r="R678" s="995"/>
    </row>
    <row r="679" spans="1:18" ht="25.5">
      <c r="A679" s="603"/>
      <c r="B679" s="734" t="s">
        <v>2031</v>
      </c>
      <c r="C679" s="725" t="s">
        <v>117</v>
      </c>
      <c r="D679" s="776"/>
      <c r="E679" s="723"/>
      <c r="F679" s="52"/>
      <c r="G679" s="994"/>
      <c r="H679" s="995"/>
      <c r="I679" s="996"/>
      <c r="J679" s="995"/>
      <c r="K679" s="997"/>
      <c r="L679" s="208"/>
      <c r="M679" s="996"/>
      <c r="N679" s="995"/>
      <c r="O679" s="723">
        <v>4</v>
      </c>
      <c r="P679" s="208">
        <f>D679*O679</f>
        <v>0</v>
      </c>
      <c r="Q679" s="996">
        <v>4</v>
      </c>
      <c r="R679" s="208">
        <f>Q679*D679</f>
        <v>0</v>
      </c>
    </row>
    <row r="680" spans="1:18">
      <c r="A680" s="603" t="s">
        <v>1830</v>
      </c>
      <c r="B680" s="724" t="s">
        <v>2091</v>
      </c>
      <c r="C680" s="725"/>
      <c r="D680" s="767"/>
      <c r="E680" s="723"/>
      <c r="F680" s="52"/>
      <c r="G680" s="994"/>
      <c r="H680" s="995"/>
      <c r="I680" s="996"/>
      <c r="J680" s="995"/>
      <c r="K680" s="997"/>
      <c r="L680" s="208"/>
      <c r="M680" s="996"/>
      <c r="N680" s="995"/>
      <c r="O680" s="723"/>
      <c r="P680" s="208"/>
      <c r="Q680" s="996"/>
      <c r="R680" s="208"/>
    </row>
    <row r="681" spans="1:18" ht="25.5">
      <c r="A681" s="603"/>
      <c r="B681" s="730" t="s">
        <v>2093</v>
      </c>
      <c r="C681" s="52"/>
      <c r="D681" s="570"/>
      <c r="E681" s="52"/>
      <c r="F681" s="52"/>
      <c r="G681" s="1003"/>
      <c r="H681" s="52"/>
      <c r="I681" s="52"/>
      <c r="J681" s="52"/>
      <c r="K681" s="52"/>
      <c r="L681" s="52"/>
      <c r="M681" s="52"/>
      <c r="N681" s="52"/>
      <c r="O681" s="52"/>
      <c r="P681" s="52"/>
      <c r="Q681" s="52"/>
      <c r="R681" s="52"/>
    </row>
    <row r="682" spans="1:18">
      <c r="A682" s="603"/>
      <c r="B682" s="751" t="s">
        <v>2095</v>
      </c>
      <c r="C682" s="725"/>
      <c r="D682" s="770"/>
      <c r="E682" s="723"/>
      <c r="F682" s="52"/>
      <c r="G682" s="994"/>
      <c r="H682" s="995"/>
      <c r="I682" s="996"/>
      <c r="J682" s="995"/>
      <c r="K682" s="997"/>
      <c r="L682" s="208"/>
      <c r="M682" s="996"/>
      <c r="N682" s="995"/>
      <c r="O682" s="723"/>
      <c r="P682" s="208"/>
      <c r="Q682" s="996"/>
      <c r="R682" s="208"/>
    </row>
    <row r="683" spans="1:18">
      <c r="A683" s="603"/>
      <c r="B683" s="751" t="s">
        <v>2094</v>
      </c>
      <c r="C683" s="725"/>
      <c r="D683" s="767"/>
      <c r="E683" s="723"/>
      <c r="F683" s="52"/>
      <c r="G683" s="994"/>
      <c r="H683" s="995"/>
      <c r="I683" s="996"/>
      <c r="J683" s="995"/>
      <c r="K683" s="997"/>
      <c r="L683" s="208"/>
      <c r="M683" s="996"/>
      <c r="N683" s="995"/>
      <c r="O683" s="723"/>
      <c r="P683" s="208"/>
      <c r="Q683" s="996"/>
      <c r="R683" s="208"/>
    </row>
    <row r="684" spans="1:18">
      <c r="A684" s="603"/>
      <c r="B684" s="751" t="s">
        <v>2096</v>
      </c>
      <c r="C684" s="725"/>
      <c r="D684" s="767"/>
      <c r="E684" s="723"/>
      <c r="F684" s="52"/>
      <c r="G684" s="994"/>
      <c r="H684" s="995"/>
      <c r="I684" s="996"/>
      <c r="J684" s="995"/>
      <c r="K684" s="997"/>
      <c r="L684" s="208"/>
      <c r="M684" s="996"/>
      <c r="N684" s="995"/>
      <c r="O684" s="723"/>
      <c r="P684" s="208"/>
      <c r="Q684" s="996"/>
      <c r="R684" s="208"/>
    </row>
    <row r="685" spans="1:18">
      <c r="A685" s="603"/>
      <c r="B685" s="752" t="s">
        <v>2097</v>
      </c>
      <c r="C685" s="725" t="s">
        <v>117</v>
      </c>
      <c r="D685" s="776"/>
      <c r="E685" s="723"/>
      <c r="F685" s="52"/>
      <c r="G685" s="994"/>
      <c r="H685" s="995"/>
      <c r="I685" s="996"/>
      <c r="J685" s="995"/>
      <c r="K685" s="997"/>
      <c r="L685" s="208"/>
      <c r="M685" s="996"/>
      <c r="N685" s="995"/>
      <c r="O685" s="723">
        <v>8</v>
      </c>
      <c r="P685" s="208">
        <f>D685*O685</f>
        <v>0</v>
      </c>
      <c r="Q685" s="996"/>
      <c r="R685" s="208"/>
    </row>
    <row r="686" spans="1:18">
      <c r="A686" s="603" t="s">
        <v>1829</v>
      </c>
      <c r="B686" s="735" t="s">
        <v>2098</v>
      </c>
      <c r="C686" s="725"/>
      <c r="D686" s="770"/>
      <c r="E686" s="723"/>
      <c r="F686" s="52"/>
      <c r="G686" s="994"/>
      <c r="H686" s="995"/>
      <c r="I686" s="996"/>
      <c r="J686" s="995"/>
      <c r="K686" s="997"/>
      <c r="L686" s="208"/>
      <c r="M686" s="996"/>
      <c r="N686" s="995"/>
      <c r="O686" s="723"/>
      <c r="P686" s="208"/>
      <c r="Q686" s="996"/>
      <c r="R686" s="208"/>
    </row>
    <row r="687" spans="1:18" ht="25.5">
      <c r="A687" s="603"/>
      <c r="B687" s="730" t="s">
        <v>2036</v>
      </c>
      <c r="C687" s="726"/>
      <c r="D687" s="728"/>
      <c r="E687" s="727"/>
      <c r="F687" s="52"/>
      <c r="G687" s="994"/>
      <c r="H687" s="995"/>
      <c r="I687" s="996"/>
      <c r="J687" s="995"/>
      <c r="K687" s="997"/>
      <c r="L687" s="208"/>
      <c r="M687" s="996"/>
      <c r="N687" s="995"/>
      <c r="O687" s="727"/>
      <c r="P687" s="208"/>
      <c r="Q687" s="996"/>
      <c r="R687" s="208"/>
    </row>
    <row r="688" spans="1:18">
      <c r="A688" s="603"/>
      <c r="B688" s="730" t="s">
        <v>2027</v>
      </c>
      <c r="C688" s="726"/>
      <c r="D688" s="728"/>
      <c r="E688" s="727"/>
      <c r="F688" s="52"/>
      <c r="G688" s="994"/>
      <c r="H688" s="995"/>
      <c r="I688" s="996"/>
      <c r="J688" s="995"/>
      <c r="K688" s="997"/>
      <c r="L688" s="208"/>
      <c r="M688" s="996"/>
      <c r="N688" s="995"/>
      <c r="O688" s="727"/>
      <c r="P688" s="208"/>
      <c r="Q688" s="996"/>
      <c r="R688" s="208"/>
    </row>
    <row r="689" spans="1:18" ht="114.75">
      <c r="A689" s="603"/>
      <c r="B689" s="730" t="s">
        <v>2099</v>
      </c>
      <c r="C689" s="725" t="s">
        <v>117</v>
      </c>
      <c r="D689" s="776"/>
      <c r="E689" s="723"/>
      <c r="F689" s="52"/>
      <c r="G689" s="994"/>
      <c r="H689" s="995"/>
      <c r="I689" s="996"/>
      <c r="J689" s="995"/>
      <c r="K689" s="997"/>
      <c r="L689" s="208"/>
      <c r="M689" s="996"/>
      <c r="N689" s="995"/>
      <c r="O689" s="723">
        <v>4</v>
      </c>
      <c r="P689" s="208">
        <f>D689*O689</f>
        <v>0</v>
      </c>
      <c r="Q689" s="996">
        <v>4</v>
      </c>
      <c r="R689" s="208">
        <f>Q689*D689</f>
        <v>0</v>
      </c>
    </row>
    <row r="690" spans="1:18">
      <c r="A690" s="603" t="s">
        <v>320</v>
      </c>
      <c r="B690" s="735" t="s">
        <v>2100</v>
      </c>
      <c r="C690" s="725"/>
      <c r="D690" s="770"/>
      <c r="E690" s="723"/>
      <c r="F690" s="52"/>
      <c r="G690" s="994"/>
      <c r="H690" s="995"/>
      <c r="I690" s="996"/>
      <c r="J690" s="995"/>
      <c r="K690" s="997"/>
      <c r="L690" s="208"/>
      <c r="M690" s="996"/>
      <c r="N690" s="995"/>
      <c r="O690" s="996"/>
      <c r="P690" s="208"/>
      <c r="Q690" s="996"/>
      <c r="R690" s="208"/>
    </row>
    <row r="691" spans="1:18" ht="25.5">
      <c r="A691" s="603"/>
      <c r="B691" s="730" t="s">
        <v>2036</v>
      </c>
      <c r="C691" s="726"/>
      <c r="D691" s="728"/>
      <c r="E691" s="727"/>
      <c r="F691" s="52"/>
      <c r="G691" s="994"/>
      <c r="H691" s="995"/>
      <c r="I691" s="996"/>
      <c r="J691" s="995"/>
      <c r="K691" s="997"/>
      <c r="L691" s="208"/>
      <c r="M691" s="996"/>
      <c r="N691" s="995"/>
      <c r="O691" s="996"/>
      <c r="P691" s="208"/>
      <c r="Q691" s="996"/>
      <c r="R691" s="208"/>
    </row>
    <row r="692" spans="1:18">
      <c r="A692" s="603"/>
      <c r="B692" s="730" t="s">
        <v>2027</v>
      </c>
      <c r="C692" s="726"/>
      <c r="D692" s="728"/>
      <c r="E692" s="727"/>
      <c r="F692" s="52"/>
      <c r="G692" s="994"/>
      <c r="H692" s="995"/>
      <c r="I692" s="996"/>
      <c r="J692" s="995"/>
      <c r="K692" s="997"/>
      <c r="L692" s="208"/>
      <c r="M692" s="996"/>
      <c r="N692" s="995"/>
      <c r="O692" s="996"/>
      <c r="P692" s="208"/>
      <c r="Q692" s="996"/>
      <c r="R692" s="208"/>
    </row>
    <row r="693" spans="1:18" ht="38.25">
      <c r="A693" s="603"/>
      <c r="B693" s="730" t="s">
        <v>2101</v>
      </c>
      <c r="C693" s="725" t="s">
        <v>117</v>
      </c>
      <c r="D693" s="776"/>
      <c r="E693" s="723"/>
      <c r="F693" s="52"/>
      <c r="G693" s="994"/>
      <c r="H693" s="995"/>
      <c r="I693" s="996"/>
      <c r="J693" s="995"/>
      <c r="K693" s="997"/>
      <c r="L693" s="208"/>
      <c r="M693" s="996"/>
      <c r="N693" s="995"/>
      <c r="O693" s="723">
        <v>4</v>
      </c>
      <c r="P693" s="208">
        <f>D693*O693</f>
        <v>0</v>
      </c>
      <c r="Q693" s="996">
        <v>4</v>
      </c>
      <c r="R693" s="208">
        <f>Q693*D693</f>
        <v>0</v>
      </c>
    </row>
    <row r="694" spans="1:18">
      <c r="A694" s="603"/>
      <c r="B694" s="730"/>
      <c r="C694" s="725"/>
      <c r="D694" s="770"/>
      <c r="E694" s="723"/>
      <c r="F694" s="52"/>
      <c r="G694" s="994"/>
      <c r="H694" s="995"/>
      <c r="I694" s="996"/>
      <c r="J694" s="995"/>
      <c r="K694" s="997"/>
      <c r="L694" s="208"/>
      <c r="M694" s="996"/>
      <c r="N694" s="995"/>
      <c r="O694" s="723"/>
      <c r="P694" s="208"/>
      <c r="Q694" s="996"/>
      <c r="R694" s="208"/>
    </row>
    <row r="695" spans="1:18">
      <c r="A695" s="737"/>
      <c r="B695" s="738" t="s">
        <v>2102</v>
      </c>
      <c r="C695" s="556"/>
      <c r="D695" s="1008"/>
      <c r="E695" s="50"/>
      <c r="F695" s="52"/>
      <c r="G695" s="994"/>
      <c r="H695" s="995"/>
      <c r="I695" s="996"/>
      <c r="J695" s="995"/>
      <c r="K695" s="997"/>
      <c r="L695" s="993"/>
      <c r="M695" s="996"/>
      <c r="N695" s="995"/>
      <c r="O695" s="50"/>
      <c r="P695" s="995"/>
      <c r="Q695" s="996"/>
      <c r="R695" s="995"/>
    </row>
    <row r="696" spans="1:18">
      <c r="A696" s="603" t="s">
        <v>321</v>
      </c>
      <c r="B696" s="589" t="s">
        <v>2110</v>
      </c>
      <c r="C696" s="556"/>
      <c r="D696" s="1008"/>
      <c r="E696" s="50"/>
      <c r="F696" s="52"/>
      <c r="G696" s="1004"/>
      <c r="H696" s="995"/>
      <c r="I696" s="996"/>
      <c r="J696" s="995"/>
      <c r="K696" s="997"/>
      <c r="L696" s="208"/>
      <c r="M696" s="996"/>
      <c r="N696" s="995"/>
      <c r="O696" s="50"/>
      <c r="P696" s="208"/>
      <c r="Q696" s="996"/>
      <c r="R696" s="208"/>
    </row>
    <row r="697" spans="1:18" ht="153" customHeight="1">
      <c r="A697" s="603"/>
      <c r="B697" s="721" t="s">
        <v>2025</v>
      </c>
      <c r="C697" s="722"/>
      <c r="D697" s="770"/>
      <c r="E697" s="723"/>
      <c r="F697" s="52"/>
      <c r="G697" s="1004"/>
      <c r="H697" s="995"/>
      <c r="I697" s="996"/>
      <c r="J697" s="995"/>
      <c r="K697" s="997"/>
      <c r="L697" s="208"/>
      <c r="M697" s="996"/>
      <c r="N697" s="995"/>
      <c r="O697" s="723"/>
      <c r="P697" s="208"/>
      <c r="Q697" s="996"/>
      <c r="R697" s="208"/>
    </row>
    <row r="698" spans="1:18">
      <c r="A698" s="603"/>
      <c r="B698" s="721" t="s">
        <v>2026</v>
      </c>
      <c r="C698" s="725" t="s">
        <v>2024</v>
      </c>
      <c r="D698" s="776"/>
      <c r="E698" s="723"/>
      <c r="F698" s="52"/>
      <c r="G698" s="1004"/>
      <c r="H698" s="995"/>
      <c r="I698" s="996"/>
      <c r="J698" s="995"/>
      <c r="K698" s="997"/>
      <c r="L698" s="208"/>
      <c r="M698" s="996"/>
      <c r="N698" s="995"/>
      <c r="O698" s="723">
        <v>2</v>
      </c>
      <c r="P698" s="208">
        <f>D698*O698</f>
        <v>0</v>
      </c>
      <c r="Q698" s="996"/>
      <c r="R698" s="208"/>
    </row>
    <row r="699" spans="1:18">
      <c r="A699" s="603" t="s">
        <v>1820</v>
      </c>
      <c r="B699" s="724" t="s">
        <v>2108</v>
      </c>
      <c r="C699" s="726"/>
      <c r="D699" s="728"/>
      <c r="E699" s="727"/>
      <c r="F699" s="52"/>
      <c r="G699" s="1004"/>
      <c r="H699" s="995"/>
      <c r="I699" s="996"/>
      <c r="J699" s="995"/>
      <c r="K699" s="997"/>
      <c r="L699" s="208"/>
      <c r="M699" s="996"/>
      <c r="N699" s="995"/>
      <c r="O699" s="996"/>
      <c r="P699" s="208"/>
      <c r="Q699" s="996"/>
      <c r="R699" s="208"/>
    </row>
    <row r="700" spans="1:18">
      <c r="A700" s="603"/>
      <c r="B700" s="729" t="s">
        <v>2027</v>
      </c>
      <c r="C700" s="726"/>
      <c r="D700" s="728"/>
      <c r="E700" s="727"/>
      <c r="F700" s="52"/>
      <c r="G700" s="723"/>
      <c r="H700" s="995"/>
      <c r="I700" s="996"/>
      <c r="J700" s="995"/>
      <c r="K700" s="997"/>
      <c r="L700" s="52"/>
      <c r="M700" s="996"/>
      <c r="N700" s="995"/>
      <c r="O700" s="996"/>
      <c r="P700" s="208"/>
      <c r="Q700" s="996"/>
      <c r="R700" s="208"/>
    </row>
    <row r="701" spans="1:18" ht="153">
      <c r="A701" s="603"/>
      <c r="B701" s="731" t="s">
        <v>2028</v>
      </c>
      <c r="C701" s="726"/>
      <c r="D701" s="728"/>
      <c r="E701" s="727"/>
      <c r="F701" s="52"/>
      <c r="G701" s="994"/>
      <c r="H701" s="995"/>
      <c r="I701" s="996"/>
      <c r="J701" s="995"/>
      <c r="K701" s="997"/>
      <c r="L701" s="993"/>
      <c r="M701" s="996"/>
      <c r="N701" s="995"/>
      <c r="O701" s="996"/>
      <c r="P701" s="995"/>
      <c r="Q701" s="996"/>
      <c r="R701" s="995"/>
    </row>
    <row r="702" spans="1:18" ht="25.5">
      <c r="A702" s="603"/>
      <c r="B702" s="729" t="s">
        <v>2029</v>
      </c>
      <c r="C702" s="726"/>
      <c r="D702" s="728"/>
      <c r="E702" s="727"/>
      <c r="F702" s="52"/>
      <c r="G702" s="994"/>
      <c r="H702" s="995"/>
      <c r="I702" s="996"/>
      <c r="J702" s="995"/>
      <c r="K702" s="997"/>
      <c r="L702" s="993"/>
      <c r="M702" s="996"/>
      <c r="N702" s="995"/>
      <c r="O702" s="996"/>
      <c r="P702" s="995"/>
      <c r="Q702" s="996"/>
      <c r="R702" s="995"/>
    </row>
    <row r="703" spans="1:18" ht="89.25">
      <c r="A703" s="603"/>
      <c r="B703" s="729" t="s">
        <v>2030</v>
      </c>
      <c r="C703" s="732"/>
      <c r="D703" s="778"/>
      <c r="E703" s="733"/>
      <c r="F703" s="52"/>
      <c r="G703" s="994"/>
      <c r="H703" s="995"/>
      <c r="I703" s="996"/>
      <c r="J703" s="995"/>
      <c r="K703" s="997"/>
      <c r="L703" s="993"/>
      <c r="M703" s="996"/>
      <c r="N703" s="995"/>
      <c r="O703" s="996"/>
      <c r="P703" s="995"/>
      <c r="Q703" s="996"/>
      <c r="R703" s="995"/>
    </row>
    <row r="704" spans="1:18" ht="25.5">
      <c r="A704" s="603"/>
      <c r="B704" s="734" t="s">
        <v>2031</v>
      </c>
      <c r="C704" s="725" t="s">
        <v>117</v>
      </c>
      <c r="D704" s="776"/>
      <c r="E704" s="723"/>
      <c r="F704" s="52"/>
      <c r="G704" s="994"/>
      <c r="H704" s="995"/>
      <c r="I704" s="996"/>
      <c r="J704" s="995"/>
      <c r="K704" s="997"/>
      <c r="L704" s="208"/>
      <c r="M704" s="996"/>
      <c r="N704" s="995"/>
      <c r="O704" s="723">
        <v>2</v>
      </c>
      <c r="P704" s="208">
        <f>D704*O704</f>
        <v>0</v>
      </c>
      <c r="Q704" s="996"/>
      <c r="R704" s="208"/>
    </row>
    <row r="705" spans="1:18">
      <c r="A705" s="603" t="s">
        <v>324</v>
      </c>
      <c r="B705" s="724" t="s">
        <v>2091</v>
      </c>
      <c r="C705" s="725"/>
      <c r="D705" s="767"/>
      <c r="E705" s="723"/>
      <c r="F705" s="52"/>
      <c r="G705" s="994"/>
      <c r="H705" s="995"/>
      <c r="I705" s="996"/>
      <c r="J705" s="995"/>
      <c r="K705" s="997"/>
      <c r="L705" s="208"/>
      <c r="M705" s="996"/>
      <c r="N705" s="995"/>
      <c r="O705" s="723"/>
      <c r="P705" s="208"/>
      <c r="Q705" s="996"/>
      <c r="R705" s="208"/>
    </row>
    <row r="706" spans="1:18" ht="25.5">
      <c r="A706" s="603"/>
      <c r="B706" s="730" t="s">
        <v>2093</v>
      </c>
      <c r="C706" s="52"/>
      <c r="D706" s="570"/>
      <c r="E706" s="52"/>
      <c r="F706" s="52"/>
      <c r="G706" s="1003"/>
      <c r="H706" s="52"/>
      <c r="I706" s="52"/>
      <c r="J706" s="52"/>
      <c r="K706" s="52"/>
      <c r="L706" s="52"/>
      <c r="M706" s="52"/>
      <c r="N706" s="52"/>
      <c r="O706" s="52"/>
      <c r="P706" s="52"/>
      <c r="Q706" s="52"/>
      <c r="R706" s="52"/>
    </row>
    <row r="707" spans="1:18">
      <c r="A707" s="603"/>
      <c r="B707" s="751" t="s">
        <v>2095</v>
      </c>
      <c r="C707" s="725"/>
      <c r="D707" s="770"/>
      <c r="E707" s="723"/>
      <c r="F707" s="52"/>
      <c r="G707" s="994"/>
      <c r="H707" s="995"/>
      <c r="I707" s="996"/>
      <c r="J707" s="995"/>
      <c r="K707" s="997"/>
      <c r="L707" s="208"/>
      <c r="M707" s="996"/>
      <c r="N707" s="995"/>
      <c r="O707" s="723"/>
      <c r="P707" s="208"/>
      <c r="Q707" s="996"/>
      <c r="R707" s="208"/>
    </row>
    <row r="708" spans="1:18">
      <c r="A708" s="603"/>
      <c r="B708" s="751" t="s">
        <v>2094</v>
      </c>
      <c r="C708" s="725"/>
      <c r="D708" s="767"/>
      <c r="E708" s="723"/>
      <c r="F708" s="52"/>
      <c r="G708" s="994"/>
      <c r="H708" s="995"/>
      <c r="I708" s="996"/>
      <c r="J708" s="995"/>
      <c r="K708" s="997"/>
      <c r="L708" s="208"/>
      <c r="M708" s="996"/>
      <c r="N708" s="995"/>
      <c r="O708" s="723"/>
      <c r="P708" s="208"/>
      <c r="Q708" s="996"/>
      <c r="R708" s="208"/>
    </row>
    <row r="709" spans="1:18">
      <c r="A709" s="603"/>
      <c r="B709" s="751" t="s">
        <v>2096</v>
      </c>
      <c r="C709" s="725"/>
      <c r="D709" s="767"/>
      <c r="E709" s="723"/>
      <c r="F709" s="52"/>
      <c r="G709" s="994"/>
      <c r="H709" s="995"/>
      <c r="I709" s="996"/>
      <c r="J709" s="995"/>
      <c r="K709" s="997"/>
      <c r="L709" s="208"/>
      <c r="M709" s="996"/>
      <c r="N709" s="995"/>
      <c r="O709" s="723"/>
      <c r="P709" s="208"/>
      <c r="Q709" s="996"/>
      <c r="R709" s="208"/>
    </row>
    <row r="710" spans="1:18">
      <c r="A710" s="603"/>
      <c r="B710" s="752" t="s">
        <v>2097</v>
      </c>
      <c r="C710" s="725" t="s">
        <v>117</v>
      </c>
      <c r="D710" s="776"/>
      <c r="E710" s="723"/>
      <c r="F710" s="52"/>
      <c r="G710" s="994"/>
      <c r="H710" s="995"/>
      <c r="I710" s="996"/>
      <c r="J710" s="995"/>
      <c r="K710" s="997"/>
      <c r="L710" s="208"/>
      <c r="M710" s="996"/>
      <c r="N710" s="995"/>
      <c r="O710" s="723">
        <v>2</v>
      </c>
      <c r="P710" s="208">
        <f>D710*O710</f>
        <v>0</v>
      </c>
      <c r="Q710" s="996"/>
      <c r="R710" s="208"/>
    </row>
    <row r="711" spans="1:18">
      <c r="A711" s="603" t="s">
        <v>325</v>
      </c>
      <c r="B711" s="735" t="s">
        <v>2098</v>
      </c>
      <c r="C711" s="725"/>
      <c r="D711" s="770"/>
      <c r="E711" s="723"/>
      <c r="F711" s="52"/>
      <c r="G711" s="994"/>
      <c r="H711" s="995"/>
      <c r="I711" s="996"/>
      <c r="J711" s="995"/>
      <c r="K711" s="997"/>
      <c r="L711" s="208"/>
      <c r="M711" s="996"/>
      <c r="N711" s="995"/>
      <c r="O711" s="723"/>
      <c r="P711" s="208"/>
      <c r="Q711" s="996"/>
      <c r="R711" s="208"/>
    </row>
    <row r="712" spans="1:18" ht="25.5">
      <c r="A712" s="603"/>
      <c r="B712" s="730" t="s">
        <v>2036</v>
      </c>
      <c r="C712" s="726"/>
      <c r="D712" s="728"/>
      <c r="E712" s="727"/>
      <c r="F712" s="52"/>
      <c r="G712" s="994"/>
      <c r="H712" s="995"/>
      <c r="I712" s="996"/>
      <c r="J712" s="995"/>
      <c r="K712" s="997"/>
      <c r="L712" s="208"/>
      <c r="M712" s="996"/>
      <c r="N712" s="995"/>
      <c r="O712" s="727"/>
      <c r="P712" s="208"/>
      <c r="Q712" s="996"/>
      <c r="R712" s="208"/>
    </row>
    <row r="713" spans="1:18">
      <c r="A713" s="603"/>
      <c r="B713" s="730" t="s">
        <v>2027</v>
      </c>
      <c r="C713" s="726"/>
      <c r="D713" s="728"/>
      <c r="E713" s="727"/>
      <c r="F713" s="52"/>
      <c r="G713" s="994"/>
      <c r="H713" s="995"/>
      <c r="I713" s="996"/>
      <c r="J713" s="995"/>
      <c r="K713" s="997"/>
      <c r="L713" s="208"/>
      <c r="M713" s="996"/>
      <c r="N713" s="995"/>
      <c r="O713" s="727"/>
      <c r="P713" s="208"/>
      <c r="Q713" s="996"/>
      <c r="R713" s="208"/>
    </row>
    <row r="714" spans="1:18" ht="114.75">
      <c r="A714" s="603"/>
      <c r="B714" s="730" t="s">
        <v>2099</v>
      </c>
      <c r="C714" s="725" t="s">
        <v>117</v>
      </c>
      <c r="D714" s="776"/>
      <c r="E714" s="723"/>
      <c r="F714" s="52"/>
      <c r="G714" s="994"/>
      <c r="H714" s="995"/>
      <c r="I714" s="996"/>
      <c r="J714" s="995"/>
      <c r="K714" s="997"/>
      <c r="L714" s="208"/>
      <c r="M714" s="996"/>
      <c r="N714" s="995"/>
      <c r="O714" s="723">
        <v>2</v>
      </c>
      <c r="P714" s="208">
        <f>D714*O714</f>
        <v>0</v>
      </c>
      <c r="Q714" s="996"/>
      <c r="R714" s="208"/>
    </row>
    <row r="715" spans="1:18">
      <c r="A715" s="603" t="s">
        <v>326</v>
      </c>
      <c r="B715" s="735" t="s">
        <v>2100</v>
      </c>
      <c r="C715" s="725"/>
      <c r="D715" s="770"/>
      <c r="E715" s="723"/>
      <c r="F715" s="52"/>
      <c r="G715" s="994"/>
      <c r="H715" s="995"/>
      <c r="I715" s="996"/>
      <c r="J715" s="995"/>
      <c r="K715" s="997"/>
      <c r="L715" s="208"/>
      <c r="M715" s="996"/>
      <c r="N715" s="995"/>
      <c r="O715" s="996"/>
      <c r="P715" s="208"/>
      <c r="Q715" s="996"/>
      <c r="R715" s="208"/>
    </row>
    <row r="716" spans="1:18" ht="25.5">
      <c r="A716" s="603"/>
      <c r="B716" s="730" t="s">
        <v>2036</v>
      </c>
      <c r="C716" s="726"/>
      <c r="D716" s="728"/>
      <c r="E716" s="727"/>
      <c r="F716" s="52"/>
      <c r="G716" s="994"/>
      <c r="H716" s="995"/>
      <c r="I716" s="996"/>
      <c r="J716" s="995"/>
      <c r="K716" s="997"/>
      <c r="L716" s="208"/>
      <c r="M716" s="996"/>
      <c r="N716" s="995"/>
      <c r="O716" s="996"/>
      <c r="P716" s="208"/>
      <c r="Q716" s="996"/>
      <c r="R716" s="208"/>
    </row>
    <row r="717" spans="1:18">
      <c r="A717" s="603"/>
      <c r="B717" s="730" t="s">
        <v>2027</v>
      </c>
      <c r="C717" s="726"/>
      <c r="D717" s="728"/>
      <c r="E717" s="727"/>
      <c r="F717" s="52"/>
      <c r="G717" s="994"/>
      <c r="H717" s="995"/>
      <c r="I717" s="996"/>
      <c r="J717" s="995"/>
      <c r="K717" s="997"/>
      <c r="L717" s="208"/>
      <c r="M717" s="996"/>
      <c r="N717" s="995"/>
      <c r="O717" s="996"/>
      <c r="P717" s="208"/>
      <c r="Q717" s="996"/>
      <c r="R717" s="208"/>
    </row>
    <row r="718" spans="1:18" ht="38.25">
      <c r="A718" s="603"/>
      <c r="B718" s="730" t="s">
        <v>2101</v>
      </c>
      <c r="C718" s="725" t="s">
        <v>117</v>
      </c>
      <c r="D718" s="776"/>
      <c r="E718" s="723"/>
      <c r="F718" s="52"/>
      <c r="G718" s="994"/>
      <c r="H718" s="995"/>
      <c r="I718" s="996"/>
      <c r="J718" s="995"/>
      <c r="K718" s="997"/>
      <c r="L718" s="208"/>
      <c r="M718" s="996"/>
      <c r="N718" s="995"/>
      <c r="O718" s="723">
        <v>2</v>
      </c>
      <c r="P718" s="208">
        <f>D718*O718</f>
        <v>0</v>
      </c>
      <c r="Q718" s="996"/>
      <c r="R718" s="208"/>
    </row>
    <row r="719" spans="1:18">
      <c r="A719" s="603"/>
      <c r="B719" s="730"/>
      <c r="C719" s="725"/>
      <c r="D719" s="770"/>
      <c r="E719" s="723"/>
      <c r="F719" s="52"/>
      <c r="G719" s="994"/>
      <c r="H719" s="995"/>
      <c r="I719" s="996"/>
      <c r="J719" s="995"/>
      <c r="K719" s="997"/>
      <c r="L719" s="208"/>
      <c r="M719" s="996"/>
      <c r="N719" s="995"/>
      <c r="O719" s="723"/>
      <c r="P719" s="208"/>
      <c r="Q719" s="996"/>
      <c r="R719" s="208"/>
    </row>
    <row r="720" spans="1:18">
      <c r="A720" s="737"/>
      <c r="B720" s="738" t="s">
        <v>2103</v>
      </c>
      <c r="C720" s="556"/>
      <c r="D720" s="1008"/>
      <c r="E720" s="50"/>
      <c r="F720" s="52"/>
      <c r="G720" s="994"/>
      <c r="H720" s="995"/>
      <c r="I720" s="996"/>
      <c r="J720" s="995"/>
      <c r="K720" s="997"/>
      <c r="L720" s="993"/>
      <c r="M720" s="996"/>
      <c r="N720" s="995"/>
      <c r="O720" s="50"/>
      <c r="P720" s="995"/>
      <c r="Q720" s="996"/>
      <c r="R720" s="995"/>
    </row>
    <row r="721" spans="1:18">
      <c r="A721" s="603" t="s">
        <v>1815</v>
      </c>
      <c r="B721" s="589" t="s">
        <v>2109</v>
      </c>
      <c r="C721" s="556"/>
      <c r="D721" s="1008"/>
      <c r="E721" s="50"/>
      <c r="F721" s="52"/>
      <c r="G721" s="1004"/>
      <c r="H721" s="995"/>
      <c r="I721" s="996"/>
      <c r="J721" s="995"/>
      <c r="K721" s="997"/>
      <c r="L721" s="208"/>
      <c r="M721" s="996"/>
      <c r="N721" s="995"/>
      <c r="O721" s="50"/>
      <c r="P721" s="208"/>
      <c r="Q721" s="996"/>
      <c r="R721" s="208"/>
    </row>
    <row r="722" spans="1:18" ht="150.75" customHeight="1">
      <c r="A722" s="603"/>
      <c r="B722" s="721" t="s">
        <v>2025</v>
      </c>
      <c r="C722" s="722"/>
      <c r="D722" s="770"/>
      <c r="E722" s="723"/>
      <c r="F722" s="52"/>
      <c r="G722" s="1004"/>
      <c r="H722" s="995"/>
      <c r="I722" s="996"/>
      <c r="J722" s="995"/>
      <c r="K722" s="997"/>
      <c r="L722" s="208"/>
      <c r="M722" s="996"/>
      <c r="N722" s="995"/>
      <c r="O722" s="723"/>
      <c r="P722" s="208"/>
      <c r="Q722" s="996"/>
      <c r="R722" s="208"/>
    </row>
    <row r="723" spans="1:18">
      <c r="A723" s="603"/>
      <c r="B723" s="721" t="s">
        <v>2026</v>
      </c>
      <c r="C723" s="725" t="s">
        <v>2024</v>
      </c>
      <c r="D723" s="776"/>
      <c r="E723" s="723"/>
      <c r="F723" s="52"/>
      <c r="G723" s="1004"/>
      <c r="H723" s="995"/>
      <c r="I723" s="996"/>
      <c r="J723" s="995"/>
      <c r="K723" s="997"/>
      <c r="L723" s="208"/>
      <c r="M723" s="996"/>
      <c r="N723" s="995"/>
      <c r="O723" s="723">
        <v>2</v>
      </c>
      <c r="P723" s="208">
        <f>D723*O723</f>
        <v>0</v>
      </c>
      <c r="Q723" s="996"/>
      <c r="R723" s="208"/>
    </row>
    <row r="724" spans="1:18">
      <c r="A724" s="603" t="s">
        <v>1813</v>
      </c>
      <c r="B724" s="724" t="s">
        <v>2032</v>
      </c>
      <c r="C724" s="726"/>
      <c r="D724" s="728"/>
      <c r="E724" s="727"/>
      <c r="F724" s="52"/>
      <c r="G724" s="1004"/>
      <c r="H724" s="995"/>
      <c r="I724" s="996"/>
      <c r="J724" s="995"/>
      <c r="K724" s="997"/>
      <c r="L724" s="208"/>
      <c r="M724" s="996"/>
      <c r="N724" s="995"/>
      <c r="O724" s="996"/>
      <c r="P724" s="208"/>
      <c r="Q724" s="996"/>
      <c r="R724" s="208"/>
    </row>
    <row r="725" spans="1:18">
      <c r="A725" s="603"/>
      <c r="B725" s="729" t="s">
        <v>2027</v>
      </c>
      <c r="C725" s="726"/>
      <c r="D725" s="728"/>
      <c r="E725" s="727"/>
      <c r="F725" s="52"/>
      <c r="G725" s="723"/>
      <c r="H725" s="995"/>
      <c r="I725" s="996"/>
      <c r="J725" s="995"/>
      <c r="K725" s="997"/>
      <c r="L725" s="52"/>
      <c r="M725" s="996"/>
      <c r="N725" s="995"/>
      <c r="O725" s="996"/>
      <c r="P725" s="208"/>
      <c r="Q725" s="996"/>
      <c r="R725" s="208"/>
    </row>
    <row r="726" spans="1:18" ht="153">
      <c r="A726" s="603"/>
      <c r="B726" s="731" t="s">
        <v>2028</v>
      </c>
      <c r="C726" s="726"/>
      <c r="D726" s="728"/>
      <c r="E726" s="727"/>
      <c r="F726" s="52"/>
      <c r="G726" s="994"/>
      <c r="H726" s="995"/>
      <c r="I726" s="996"/>
      <c r="J726" s="995"/>
      <c r="K726" s="997"/>
      <c r="L726" s="993"/>
      <c r="M726" s="996"/>
      <c r="N726" s="995"/>
      <c r="O726" s="996"/>
      <c r="P726" s="995"/>
      <c r="Q726" s="996"/>
      <c r="R726" s="995"/>
    </row>
    <row r="727" spans="1:18" ht="25.5">
      <c r="A727" s="603"/>
      <c r="B727" s="729" t="s">
        <v>2029</v>
      </c>
      <c r="C727" s="726"/>
      <c r="D727" s="728"/>
      <c r="E727" s="727"/>
      <c r="F727" s="52"/>
      <c r="G727" s="994"/>
      <c r="H727" s="995"/>
      <c r="I727" s="996"/>
      <c r="J727" s="995"/>
      <c r="K727" s="997"/>
      <c r="L727" s="993"/>
      <c r="M727" s="996"/>
      <c r="N727" s="995"/>
      <c r="O727" s="996"/>
      <c r="P727" s="995"/>
      <c r="Q727" s="996"/>
      <c r="R727" s="995"/>
    </row>
    <row r="728" spans="1:18" ht="89.25">
      <c r="A728" s="603"/>
      <c r="B728" s="729" t="s">
        <v>2030</v>
      </c>
      <c r="C728" s="732"/>
      <c r="D728" s="778"/>
      <c r="E728" s="733"/>
      <c r="F728" s="52"/>
      <c r="G728" s="994"/>
      <c r="H728" s="995"/>
      <c r="I728" s="996"/>
      <c r="J728" s="995"/>
      <c r="K728" s="997"/>
      <c r="L728" s="993"/>
      <c r="M728" s="996"/>
      <c r="N728" s="995"/>
      <c r="O728" s="996"/>
      <c r="P728" s="995"/>
      <c r="Q728" s="996"/>
      <c r="R728" s="995"/>
    </row>
    <row r="729" spans="1:18" ht="25.5">
      <c r="A729" s="603"/>
      <c r="B729" s="734" t="s">
        <v>2031</v>
      </c>
      <c r="C729" s="725" t="s">
        <v>117</v>
      </c>
      <c r="D729" s="776"/>
      <c r="E729" s="723"/>
      <c r="F729" s="52"/>
      <c r="G729" s="994"/>
      <c r="H729" s="995"/>
      <c r="I729" s="996"/>
      <c r="J729" s="995"/>
      <c r="K729" s="997"/>
      <c r="L729" s="208"/>
      <c r="M729" s="996"/>
      <c r="N729" s="995"/>
      <c r="O729" s="723">
        <v>2</v>
      </c>
      <c r="P729" s="208">
        <f>D729*O729</f>
        <v>0</v>
      </c>
      <c r="Q729" s="996"/>
      <c r="R729" s="208"/>
    </row>
    <row r="730" spans="1:18">
      <c r="A730" s="603" t="s">
        <v>1811</v>
      </c>
      <c r="B730" s="724" t="s">
        <v>2091</v>
      </c>
      <c r="C730" s="725"/>
      <c r="D730" s="767"/>
      <c r="E730" s="723"/>
      <c r="F730" s="52"/>
      <c r="G730" s="994"/>
      <c r="H730" s="995"/>
      <c r="I730" s="996"/>
      <c r="J730" s="995"/>
      <c r="K730" s="997"/>
      <c r="L730" s="208"/>
      <c r="M730" s="996"/>
      <c r="N730" s="995"/>
      <c r="O730" s="723"/>
      <c r="P730" s="208"/>
      <c r="Q730" s="996"/>
      <c r="R730" s="208"/>
    </row>
    <row r="731" spans="1:18" ht="25.5">
      <c r="A731" s="603"/>
      <c r="B731" s="730" t="s">
        <v>2093</v>
      </c>
      <c r="C731" s="52"/>
      <c r="D731" s="570"/>
      <c r="E731" s="52"/>
      <c r="F731" s="52"/>
      <c r="G731" s="1003"/>
      <c r="H731" s="52"/>
      <c r="I731" s="52"/>
      <c r="J731" s="52"/>
      <c r="K731" s="52"/>
      <c r="L731" s="52"/>
      <c r="M731" s="52"/>
      <c r="N731" s="52"/>
      <c r="O731" s="52"/>
      <c r="P731" s="52"/>
      <c r="Q731" s="52"/>
      <c r="R731" s="52"/>
    </row>
    <row r="732" spans="1:18">
      <c r="A732" s="603"/>
      <c r="B732" s="751" t="s">
        <v>2095</v>
      </c>
      <c r="C732" s="725"/>
      <c r="D732" s="770"/>
      <c r="E732" s="723"/>
      <c r="F732" s="52"/>
      <c r="G732" s="994"/>
      <c r="H732" s="995"/>
      <c r="I732" s="996"/>
      <c r="J732" s="995"/>
      <c r="K732" s="997"/>
      <c r="L732" s="208"/>
      <c r="M732" s="996"/>
      <c r="N732" s="995"/>
      <c r="O732" s="723"/>
      <c r="P732" s="208"/>
      <c r="Q732" s="996"/>
      <c r="R732" s="208"/>
    </row>
    <row r="733" spans="1:18">
      <c r="A733" s="603"/>
      <c r="B733" s="751" t="s">
        <v>2094</v>
      </c>
      <c r="C733" s="725"/>
      <c r="D733" s="767"/>
      <c r="E733" s="723"/>
      <c r="F733" s="52"/>
      <c r="G733" s="994"/>
      <c r="H733" s="995"/>
      <c r="I733" s="996"/>
      <c r="J733" s="995"/>
      <c r="K733" s="997"/>
      <c r="L733" s="208"/>
      <c r="M733" s="996"/>
      <c r="N733" s="995"/>
      <c r="O733" s="723"/>
      <c r="P733" s="208"/>
      <c r="Q733" s="996"/>
      <c r="R733" s="208"/>
    </row>
    <row r="734" spans="1:18">
      <c r="A734" s="603"/>
      <c r="B734" s="751" t="s">
        <v>2096</v>
      </c>
      <c r="C734" s="725"/>
      <c r="D734" s="767"/>
      <c r="E734" s="723"/>
      <c r="F734" s="52"/>
      <c r="G734" s="994"/>
      <c r="H734" s="995"/>
      <c r="I734" s="996"/>
      <c r="J734" s="995"/>
      <c r="K734" s="997"/>
      <c r="L734" s="208"/>
      <c r="M734" s="996"/>
      <c r="N734" s="995"/>
      <c r="O734" s="723"/>
      <c r="P734" s="208"/>
      <c r="Q734" s="996"/>
      <c r="R734" s="208"/>
    </row>
    <row r="735" spans="1:18">
      <c r="A735" s="603"/>
      <c r="B735" s="752" t="s">
        <v>2097</v>
      </c>
      <c r="C735" s="725" t="s">
        <v>117</v>
      </c>
      <c r="D735" s="776"/>
      <c r="E735" s="723"/>
      <c r="F735" s="52"/>
      <c r="G735" s="994"/>
      <c r="H735" s="995"/>
      <c r="I735" s="996"/>
      <c r="J735" s="995"/>
      <c r="K735" s="997"/>
      <c r="L735" s="208"/>
      <c r="M735" s="996"/>
      <c r="N735" s="995"/>
      <c r="O735" s="723">
        <v>2</v>
      </c>
      <c r="P735" s="208">
        <f>D735*O735</f>
        <v>0</v>
      </c>
      <c r="Q735" s="996"/>
      <c r="R735" s="208"/>
    </row>
    <row r="736" spans="1:18">
      <c r="A736" s="603" t="s">
        <v>1809</v>
      </c>
      <c r="B736" s="735" t="s">
        <v>2104</v>
      </c>
      <c r="C736" s="725"/>
      <c r="D736" s="770"/>
      <c r="E736" s="723"/>
      <c r="F736" s="52"/>
      <c r="G736" s="994"/>
      <c r="H736" s="995"/>
      <c r="I736" s="996"/>
      <c r="J736" s="995"/>
      <c r="K736" s="997"/>
      <c r="L736" s="208"/>
      <c r="M736" s="996"/>
      <c r="N736" s="995"/>
      <c r="O736" s="723"/>
      <c r="P736" s="208"/>
      <c r="Q736" s="996"/>
      <c r="R736" s="208"/>
    </row>
    <row r="737" spans="1:18" ht="25.5">
      <c r="A737" s="603"/>
      <c r="B737" s="730" t="s">
        <v>2036</v>
      </c>
      <c r="C737" s="726"/>
      <c r="D737" s="728"/>
      <c r="E737" s="727"/>
      <c r="F737" s="52"/>
      <c r="G737" s="994"/>
      <c r="H737" s="995"/>
      <c r="I737" s="996"/>
      <c r="J737" s="995"/>
      <c r="K737" s="997"/>
      <c r="L737" s="208"/>
      <c r="M737" s="996"/>
      <c r="N737" s="995"/>
      <c r="O737" s="727"/>
      <c r="P737" s="208"/>
      <c r="Q737" s="996"/>
      <c r="R737" s="208"/>
    </row>
    <row r="738" spans="1:18">
      <c r="A738" s="603"/>
      <c r="B738" s="730" t="s">
        <v>2027</v>
      </c>
      <c r="C738" s="726"/>
      <c r="D738" s="728"/>
      <c r="E738" s="727"/>
      <c r="F738" s="52"/>
      <c r="G738" s="994"/>
      <c r="H738" s="995"/>
      <c r="I738" s="996"/>
      <c r="J738" s="995"/>
      <c r="K738" s="997"/>
      <c r="L738" s="208"/>
      <c r="M738" s="996"/>
      <c r="N738" s="995"/>
      <c r="O738" s="727"/>
      <c r="P738" s="208"/>
      <c r="Q738" s="996"/>
      <c r="R738" s="208"/>
    </row>
    <row r="739" spans="1:18" ht="114.75">
      <c r="A739" s="603"/>
      <c r="B739" s="730" t="s">
        <v>2105</v>
      </c>
      <c r="C739" s="725" t="s">
        <v>117</v>
      </c>
      <c r="D739" s="776"/>
      <c r="E739" s="723"/>
      <c r="F739" s="52"/>
      <c r="G739" s="994"/>
      <c r="H739" s="995"/>
      <c r="I739" s="996"/>
      <c r="J739" s="995"/>
      <c r="K739" s="997"/>
      <c r="L739" s="208"/>
      <c r="M739" s="996"/>
      <c r="N739" s="995"/>
      <c r="O739" s="723">
        <v>2</v>
      </c>
      <c r="P739" s="208">
        <f>D739*O739</f>
        <v>0</v>
      </c>
      <c r="Q739" s="996"/>
      <c r="R739" s="208"/>
    </row>
    <row r="740" spans="1:18">
      <c r="A740" s="603" t="s">
        <v>1807</v>
      </c>
      <c r="B740" s="735" t="s">
        <v>2100</v>
      </c>
      <c r="C740" s="725"/>
      <c r="D740" s="770"/>
      <c r="E740" s="723"/>
      <c r="F740" s="52"/>
      <c r="G740" s="994"/>
      <c r="H740" s="995"/>
      <c r="I740" s="996"/>
      <c r="J740" s="995"/>
      <c r="K740" s="997"/>
      <c r="L740" s="208"/>
      <c r="M740" s="996"/>
      <c r="N740" s="995"/>
      <c r="O740" s="996"/>
      <c r="P740" s="208"/>
      <c r="Q740" s="996"/>
      <c r="R740" s="208"/>
    </row>
    <row r="741" spans="1:18" ht="25.5">
      <c r="A741" s="603"/>
      <c r="B741" s="730" t="s">
        <v>2036</v>
      </c>
      <c r="C741" s="726"/>
      <c r="D741" s="728"/>
      <c r="E741" s="727"/>
      <c r="F741" s="52"/>
      <c r="G741" s="994"/>
      <c r="H741" s="995"/>
      <c r="I741" s="996"/>
      <c r="J741" s="995"/>
      <c r="K741" s="997"/>
      <c r="L741" s="208"/>
      <c r="M741" s="996"/>
      <c r="N741" s="995"/>
      <c r="O741" s="996"/>
      <c r="P741" s="208"/>
      <c r="Q741" s="996"/>
      <c r="R741" s="208"/>
    </row>
    <row r="742" spans="1:18">
      <c r="A742" s="603"/>
      <c r="B742" s="730" t="s">
        <v>2027</v>
      </c>
      <c r="C742" s="726"/>
      <c r="D742" s="728"/>
      <c r="E742" s="727"/>
      <c r="F742" s="52"/>
      <c r="G742" s="994"/>
      <c r="H742" s="995"/>
      <c r="I742" s="996"/>
      <c r="J742" s="995"/>
      <c r="K742" s="997"/>
      <c r="L742" s="208"/>
      <c r="M742" s="996"/>
      <c r="N742" s="995"/>
      <c r="O742" s="996"/>
      <c r="P742" s="208"/>
      <c r="Q742" s="996"/>
      <c r="R742" s="208"/>
    </row>
    <row r="743" spans="1:18" ht="38.25">
      <c r="A743" s="603"/>
      <c r="B743" s="730" t="s">
        <v>2101</v>
      </c>
      <c r="C743" s="725" t="s">
        <v>117</v>
      </c>
      <c r="D743" s="776"/>
      <c r="E743" s="723"/>
      <c r="F743" s="52"/>
      <c r="G743" s="994"/>
      <c r="H743" s="995"/>
      <c r="I743" s="996"/>
      <c r="J743" s="995"/>
      <c r="K743" s="997"/>
      <c r="L743" s="208"/>
      <c r="M743" s="996"/>
      <c r="N743" s="995"/>
      <c r="O743" s="723">
        <v>2</v>
      </c>
      <c r="P743" s="208">
        <f>D743*O743</f>
        <v>0</v>
      </c>
      <c r="Q743" s="996"/>
      <c r="R743" s="208"/>
    </row>
    <row r="744" spans="1:18">
      <c r="A744" s="603" t="s">
        <v>1805</v>
      </c>
      <c r="B744" s="735" t="s">
        <v>2106</v>
      </c>
      <c r="C744" s="725"/>
      <c r="D744" s="770"/>
      <c r="E744" s="723"/>
      <c r="F744" s="52"/>
      <c r="G744" s="994"/>
      <c r="H744" s="995"/>
      <c r="I744" s="996"/>
      <c r="J744" s="995"/>
      <c r="K744" s="997"/>
      <c r="L744" s="208"/>
      <c r="M744" s="996"/>
      <c r="N744" s="995"/>
      <c r="O744" s="723"/>
      <c r="P744" s="208"/>
      <c r="Q744" s="996"/>
      <c r="R744" s="208"/>
    </row>
    <row r="745" spans="1:18" ht="25.5">
      <c r="A745" s="603"/>
      <c r="B745" s="730" t="s">
        <v>2036</v>
      </c>
      <c r="C745" s="726"/>
      <c r="D745" s="728"/>
      <c r="E745" s="727"/>
      <c r="F745" s="52"/>
      <c r="G745" s="994"/>
      <c r="H745" s="995"/>
      <c r="I745" s="996"/>
      <c r="J745" s="995"/>
      <c r="K745" s="997"/>
      <c r="L745" s="208"/>
      <c r="M745" s="996"/>
      <c r="N745" s="995"/>
      <c r="O745" s="727"/>
      <c r="P745" s="208"/>
      <c r="Q745" s="996"/>
      <c r="R745" s="208"/>
    </row>
    <row r="746" spans="1:18">
      <c r="A746" s="603"/>
      <c r="B746" s="730" t="s">
        <v>2027</v>
      </c>
      <c r="C746" s="726"/>
      <c r="D746" s="728"/>
      <c r="E746" s="727"/>
      <c r="F746" s="52"/>
      <c r="G746" s="994"/>
      <c r="H746" s="995"/>
      <c r="I746" s="996"/>
      <c r="J746" s="995"/>
      <c r="K746" s="997"/>
      <c r="L746" s="208"/>
      <c r="M746" s="996"/>
      <c r="N746" s="995"/>
      <c r="O746" s="727"/>
      <c r="P746" s="208"/>
      <c r="Q746" s="996"/>
      <c r="R746" s="208"/>
    </row>
    <row r="747" spans="1:18" ht="38.25">
      <c r="A747" s="603"/>
      <c r="B747" s="730" t="s">
        <v>2107</v>
      </c>
      <c r="C747" s="725" t="s">
        <v>117</v>
      </c>
      <c r="D747" s="776"/>
      <c r="E747" s="723"/>
      <c r="F747" s="52"/>
      <c r="G747" s="994"/>
      <c r="H747" s="995"/>
      <c r="I747" s="996"/>
      <c r="J747" s="995"/>
      <c r="K747" s="997"/>
      <c r="L747" s="208"/>
      <c r="M747" s="996"/>
      <c r="N747" s="995"/>
      <c r="O747" s="723">
        <v>2</v>
      </c>
      <c r="P747" s="208">
        <f>D747*O747</f>
        <v>0</v>
      </c>
      <c r="Q747" s="996"/>
      <c r="R747" s="208"/>
    </row>
    <row r="748" spans="1:18">
      <c r="A748" s="603"/>
      <c r="B748" s="730"/>
      <c r="C748" s="725"/>
      <c r="D748" s="770"/>
      <c r="E748" s="723"/>
      <c r="F748" s="52"/>
      <c r="G748" s="994"/>
      <c r="H748" s="995"/>
      <c r="I748" s="996"/>
      <c r="J748" s="995"/>
      <c r="K748" s="997"/>
      <c r="L748" s="208"/>
      <c r="M748" s="996"/>
      <c r="N748" s="995"/>
      <c r="O748" s="723"/>
      <c r="P748" s="208"/>
      <c r="Q748" s="996"/>
      <c r="R748" s="208"/>
    </row>
    <row r="749" spans="1:18">
      <c r="A749" s="737"/>
      <c r="B749" s="738" t="s">
        <v>2111</v>
      </c>
      <c r="C749" s="556"/>
      <c r="D749" s="1008"/>
      <c r="E749" s="50"/>
      <c r="F749" s="52"/>
      <c r="G749" s="994"/>
      <c r="H749" s="995"/>
      <c r="I749" s="996"/>
      <c r="J749" s="995"/>
      <c r="K749" s="997"/>
      <c r="L749" s="208"/>
      <c r="M749" s="996"/>
      <c r="N749" s="995"/>
      <c r="O749" s="50"/>
      <c r="P749" s="208"/>
      <c r="Q749" s="996"/>
      <c r="R749" s="208"/>
    </row>
    <row r="750" spans="1:18">
      <c r="A750" s="603" t="s">
        <v>1803</v>
      </c>
      <c r="B750" s="593" t="s">
        <v>2112</v>
      </c>
      <c r="C750" s="556"/>
      <c r="D750" s="1008"/>
      <c r="E750" s="50"/>
      <c r="F750" s="52"/>
      <c r="G750" s="994"/>
      <c r="H750" s="995"/>
      <c r="I750" s="996"/>
      <c r="J750" s="995"/>
      <c r="K750" s="997"/>
      <c r="L750" s="208"/>
      <c r="M750" s="996"/>
      <c r="N750" s="995"/>
      <c r="O750" s="50"/>
      <c r="P750" s="208"/>
      <c r="Q750" s="996"/>
      <c r="R750" s="208"/>
    </row>
    <row r="751" spans="1:18" ht="25.5">
      <c r="A751" s="603"/>
      <c r="B751" s="721" t="s">
        <v>2050</v>
      </c>
      <c r="C751" s="725" t="s">
        <v>2024</v>
      </c>
      <c r="D751" s="777"/>
      <c r="E751" s="723"/>
      <c r="F751" s="52"/>
      <c r="G751" s="994"/>
      <c r="H751" s="995"/>
      <c r="I751" s="996"/>
      <c r="J751" s="995"/>
      <c r="K751" s="997"/>
      <c r="L751" s="208"/>
      <c r="M751" s="996"/>
      <c r="N751" s="995"/>
      <c r="O751" s="723">
        <v>1</v>
      </c>
      <c r="P751" s="208">
        <f>D751*O751</f>
        <v>0</v>
      </c>
      <c r="Q751" s="996"/>
      <c r="R751" s="208"/>
    </row>
    <row r="752" spans="1:18">
      <c r="A752" s="603" t="s">
        <v>1801</v>
      </c>
      <c r="B752" s="593" t="s">
        <v>2052</v>
      </c>
      <c r="C752" s="556"/>
      <c r="D752" s="1008"/>
      <c r="E752" s="50"/>
      <c r="F752" s="52"/>
      <c r="G752" s="994"/>
      <c r="H752" s="995"/>
      <c r="I752" s="996"/>
      <c r="J752" s="995"/>
      <c r="K752" s="997"/>
      <c r="L752" s="208"/>
      <c r="M752" s="996"/>
      <c r="N752" s="995"/>
      <c r="O752" s="996"/>
      <c r="P752" s="208"/>
      <c r="Q752" s="996"/>
      <c r="R752" s="208"/>
    </row>
    <row r="753" spans="1:18" ht="153">
      <c r="A753" s="603"/>
      <c r="B753" s="731" t="s">
        <v>2028</v>
      </c>
      <c r="C753" s="726"/>
      <c r="D753" s="728"/>
      <c r="E753" s="727"/>
      <c r="F753" s="52"/>
      <c r="G753" s="994"/>
      <c r="H753" s="995"/>
      <c r="I753" s="996"/>
      <c r="J753" s="995"/>
      <c r="K753" s="997"/>
      <c r="L753" s="208"/>
      <c r="M753" s="996"/>
      <c r="N753" s="995"/>
      <c r="O753" s="996"/>
      <c r="P753" s="208"/>
      <c r="Q753" s="996"/>
      <c r="R753" s="208"/>
    </row>
    <row r="754" spans="1:18" ht="25.5">
      <c r="A754" s="603"/>
      <c r="B754" s="729" t="s">
        <v>2029</v>
      </c>
      <c r="C754" s="726"/>
      <c r="D754" s="728"/>
      <c r="E754" s="727"/>
      <c r="F754" s="52"/>
      <c r="G754" s="994"/>
      <c r="H754" s="995"/>
      <c r="I754" s="996"/>
      <c r="J754" s="995"/>
      <c r="K754" s="997"/>
      <c r="L754" s="208"/>
      <c r="M754" s="996"/>
      <c r="N754" s="995"/>
      <c r="O754" s="996"/>
      <c r="P754" s="208"/>
      <c r="Q754" s="996"/>
      <c r="R754" s="208"/>
    </row>
    <row r="755" spans="1:18" ht="89.25">
      <c r="A755" s="603"/>
      <c r="B755" s="729" t="s">
        <v>2030</v>
      </c>
      <c r="C755" s="732"/>
      <c r="D755" s="778"/>
      <c r="E755" s="733"/>
      <c r="F755" s="52"/>
      <c r="G755" s="994"/>
      <c r="H755" s="995"/>
      <c r="I755" s="996"/>
      <c r="J755" s="995"/>
      <c r="K755" s="997"/>
      <c r="L755" s="208"/>
      <c r="M755" s="996"/>
      <c r="N755" s="995"/>
      <c r="O755" s="996"/>
      <c r="P755" s="208"/>
      <c r="Q755" s="996"/>
      <c r="R755" s="208"/>
    </row>
    <row r="756" spans="1:18" ht="25.5">
      <c r="A756" s="603"/>
      <c r="B756" s="734" t="s">
        <v>2031</v>
      </c>
      <c r="C756" s="725" t="s">
        <v>117</v>
      </c>
      <c r="D756" s="776"/>
      <c r="E756" s="723"/>
      <c r="F756" s="52"/>
      <c r="G756" s="994"/>
      <c r="H756" s="995"/>
      <c r="I756" s="996"/>
      <c r="J756" s="995"/>
      <c r="K756" s="997"/>
      <c r="L756" s="208"/>
      <c r="M756" s="996"/>
      <c r="N756" s="995"/>
      <c r="O756" s="723">
        <v>8</v>
      </c>
      <c r="P756" s="208">
        <f>D756*O756</f>
        <v>0</v>
      </c>
      <c r="Q756" s="996"/>
      <c r="R756" s="208"/>
    </row>
    <row r="757" spans="1:18">
      <c r="A757" s="603" t="s">
        <v>365</v>
      </c>
      <c r="B757" s="735" t="s">
        <v>2113</v>
      </c>
      <c r="C757" s="725"/>
      <c r="D757" s="770"/>
      <c r="E757" s="723"/>
      <c r="F757" s="52"/>
      <c r="G757" s="994"/>
      <c r="H757" s="995"/>
      <c r="I757" s="996"/>
      <c r="J757" s="995"/>
      <c r="K757" s="997"/>
      <c r="L757" s="208"/>
      <c r="M757" s="996"/>
      <c r="N757" s="995"/>
      <c r="O757" s="723"/>
      <c r="P757" s="208"/>
      <c r="Q757" s="996"/>
      <c r="R757" s="208"/>
    </row>
    <row r="758" spans="1:18" ht="25.5">
      <c r="A758" s="603"/>
      <c r="B758" s="730" t="s">
        <v>2036</v>
      </c>
      <c r="C758" s="726"/>
      <c r="D758" s="728"/>
      <c r="E758" s="727"/>
      <c r="F758" s="52"/>
      <c r="G758" s="994"/>
      <c r="H758" s="995"/>
      <c r="I758" s="996"/>
      <c r="J758" s="995"/>
      <c r="K758" s="997"/>
      <c r="L758" s="208"/>
      <c r="M758" s="996"/>
      <c r="N758" s="995"/>
      <c r="O758" s="727"/>
      <c r="P758" s="208"/>
      <c r="Q758" s="996"/>
      <c r="R758" s="208"/>
    </row>
    <row r="759" spans="1:18">
      <c r="A759" s="603"/>
      <c r="B759" s="730" t="s">
        <v>2027</v>
      </c>
      <c r="C759" s="726"/>
      <c r="D759" s="728"/>
      <c r="E759" s="727"/>
      <c r="F759" s="52"/>
      <c r="G759" s="994"/>
      <c r="H759" s="995"/>
      <c r="I759" s="996"/>
      <c r="J759" s="995"/>
      <c r="K759" s="997"/>
      <c r="L759" s="208"/>
      <c r="M759" s="996"/>
      <c r="N759" s="995"/>
      <c r="O759" s="727"/>
      <c r="P759" s="208"/>
      <c r="Q759" s="996"/>
      <c r="R759" s="208"/>
    </row>
    <row r="760" spans="1:18" ht="165.75">
      <c r="A760" s="603"/>
      <c r="B760" s="730" t="s">
        <v>2114</v>
      </c>
      <c r="C760" s="725" t="s">
        <v>117</v>
      </c>
      <c r="D760" s="776"/>
      <c r="E760" s="723"/>
      <c r="F760" s="52"/>
      <c r="G760" s="994"/>
      <c r="H760" s="995"/>
      <c r="I760" s="996"/>
      <c r="J760" s="995"/>
      <c r="K760" s="997"/>
      <c r="L760" s="208"/>
      <c r="M760" s="996"/>
      <c r="N760" s="995"/>
      <c r="O760" s="723">
        <v>1</v>
      </c>
      <c r="P760" s="208">
        <f>D760*O760</f>
        <v>0</v>
      </c>
      <c r="Q760" s="996"/>
      <c r="R760" s="208"/>
    </row>
    <row r="761" spans="1:18">
      <c r="A761" s="603"/>
      <c r="B761" s="730"/>
      <c r="C761" s="52"/>
      <c r="D761" s="570"/>
      <c r="E761" s="52"/>
      <c r="F761" s="52"/>
      <c r="G761" s="994"/>
      <c r="H761" s="995"/>
      <c r="I761" s="996"/>
      <c r="J761" s="995"/>
      <c r="K761" s="997"/>
      <c r="L761" s="208"/>
      <c r="M761" s="996"/>
      <c r="N761" s="995"/>
      <c r="O761" s="996"/>
      <c r="P761" s="208"/>
      <c r="Q761" s="996"/>
      <c r="R761" s="208"/>
    </row>
    <row r="762" spans="1:18" ht="25.5">
      <c r="A762" s="737"/>
      <c r="B762" s="738" t="s">
        <v>2115</v>
      </c>
      <c r="C762" s="556"/>
      <c r="D762" s="1008"/>
      <c r="E762" s="50"/>
      <c r="F762" s="52"/>
      <c r="G762" s="994"/>
      <c r="H762" s="995"/>
      <c r="I762" s="996"/>
      <c r="J762" s="995"/>
      <c r="K762" s="997"/>
      <c r="L762" s="208"/>
      <c r="M762" s="996"/>
      <c r="N762" s="995"/>
      <c r="O762" s="996"/>
      <c r="P762" s="208"/>
      <c r="Q762" s="996"/>
      <c r="R762" s="208"/>
    </row>
    <row r="763" spans="1:18">
      <c r="A763" s="52"/>
      <c r="B763" s="600" t="s">
        <v>2127</v>
      </c>
      <c r="C763" s="556"/>
      <c r="D763" s="1008"/>
      <c r="E763" s="50"/>
      <c r="F763" s="52"/>
      <c r="G763" s="994"/>
      <c r="H763" s="995"/>
      <c r="I763" s="996"/>
      <c r="J763" s="995"/>
      <c r="K763" s="997"/>
      <c r="L763" s="208"/>
      <c r="M763" s="996"/>
      <c r="N763" s="995"/>
      <c r="O763" s="996"/>
      <c r="P763" s="208"/>
      <c r="Q763" s="996"/>
      <c r="R763" s="208"/>
    </row>
    <row r="764" spans="1:18" ht="25.5">
      <c r="A764" s="603" t="s">
        <v>366</v>
      </c>
      <c r="B764" s="593" t="s">
        <v>2116</v>
      </c>
      <c r="C764" s="556"/>
      <c r="D764" s="1008"/>
      <c r="E764" s="50"/>
      <c r="F764" s="52"/>
      <c r="G764" s="994"/>
      <c r="H764" s="995"/>
      <c r="I764" s="996"/>
      <c r="J764" s="995"/>
      <c r="K764" s="997"/>
      <c r="L764" s="208"/>
      <c r="M764" s="996"/>
      <c r="N764" s="995"/>
      <c r="O764" s="996"/>
      <c r="P764" s="208"/>
      <c r="Q764" s="996"/>
      <c r="R764" s="208"/>
    </row>
    <row r="765" spans="1:18" ht="25.5">
      <c r="A765" s="603"/>
      <c r="B765" s="721" t="s">
        <v>2121</v>
      </c>
      <c r="C765" s="52"/>
      <c r="D765" s="570"/>
      <c r="E765" s="52"/>
      <c r="F765" s="52"/>
      <c r="G765" s="1003"/>
      <c r="H765" s="52"/>
      <c r="I765" s="52"/>
      <c r="J765" s="52"/>
      <c r="K765" s="52"/>
      <c r="L765" s="52"/>
      <c r="M765" s="52"/>
      <c r="N765" s="52"/>
      <c r="O765" s="52"/>
      <c r="P765" s="52"/>
      <c r="Q765" s="52"/>
      <c r="R765" s="52"/>
    </row>
    <row r="766" spans="1:18">
      <c r="A766" s="603"/>
      <c r="B766" s="730" t="s">
        <v>2117</v>
      </c>
      <c r="C766" s="725" t="s">
        <v>2024</v>
      </c>
      <c r="D766" s="777"/>
      <c r="E766" s="723"/>
      <c r="F766" s="52"/>
      <c r="G766" s="994"/>
      <c r="H766" s="995"/>
      <c r="I766" s="996"/>
      <c r="J766" s="995"/>
      <c r="K766" s="997"/>
      <c r="L766" s="208"/>
      <c r="M766" s="996"/>
      <c r="N766" s="995"/>
      <c r="O766" s="723">
        <v>2</v>
      </c>
      <c r="P766" s="208">
        <f>D766*O766</f>
        <v>0</v>
      </c>
      <c r="Q766" s="996"/>
      <c r="R766" s="208"/>
    </row>
    <row r="767" spans="1:18">
      <c r="A767" s="603"/>
      <c r="B767" s="730" t="s">
        <v>2118</v>
      </c>
      <c r="C767" s="725" t="s">
        <v>2024</v>
      </c>
      <c r="D767" s="777"/>
      <c r="E767" s="723"/>
      <c r="F767" s="52"/>
      <c r="G767" s="994"/>
      <c r="H767" s="995"/>
      <c r="I767" s="996"/>
      <c r="J767" s="995"/>
      <c r="K767" s="997"/>
      <c r="L767" s="208"/>
      <c r="M767" s="996"/>
      <c r="N767" s="995"/>
      <c r="O767" s="723">
        <v>2</v>
      </c>
      <c r="P767" s="208">
        <f>D767*O767</f>
        <v>0</v>
      </c>
      <c r="Q767" s="996"/>
      <c r="R767" s="208"/>
    </row>
    <row r="768" spans="1:18">
      <c r="A768" s="603" t="s">
        <v>367</v>
      </c>
      <c r="B768" s="600" t="s">
        <v>2070</v>
      </c>
      <c r="C768" s="601"/>
      <c r="D768" s="1009"/>
      <c r="E768" s="601"/>
      <c r="F768" s="52"/>
      <c r="G768" s="994"/>
      <c r="H768" s="995"/>
      <c r="I768" s="996"/>
      <c r="J768" s="995"/>
      <c r="K768" s="997"/>
      <c r="L768" s="208"/>
      <c r="M768" s="996"/>
      <c r="N768" s="995"/>
      <c r="O768" s="601"/>
      <c r="P768" s="208"/>
      <c r="Q768" s="996"/>
      <c r="R768" s="208"/>
    </row>
    <row r="769" spans="1:18" ht="38.25">
      <c r="A769" s="603"/>
      <c r="B769" s="604" t="s">
        <v>2071</v>
      </c>
      <c r="C769" s="52"/>
      <c r="D769" s="570"/>
      <c r="E769" s="52"/>
      <c r="F769" s="52"/>
      <c r="G769" s="994"/>
      <c r="H769" s="995"/>
      <c r="I769" s="996"/>
      <c r="J769" s="995"/>
      <c r="K769" s="997"/>
      <c r="L769" s="208"/>
      <c r="M769" s="996"/>
      <c r="N769" s="995"/>
      <c r="O769" s="52"/>
      <c r="P769" s="208"/>
      <c r="Q769" s="996"/>
      <c r="R769" s="208"/>
    </row>
    <row r="770" spans="1:18">
      <c r="A770" s="603"/>
      <c r="B770" s="730" t="s">
        <v>2126</v>
      </c>
      <c r="C770" s="607" t="s">
        <v>233</v>
      </c>
      <c r="D770" s="776"/>
      <c r="E770" s="723"/>
      <c r="F770" s="52"/>
      <c r="G770" s="994"/>
      <c r="H770" s="995"/>
      <c r="I770" s="996"/>
      <c r="J770" s="995"/>
      <c r="K770" s="997"/>
      <c r="L770" s="208"/>
      <c r="M770" s="996"/>
      <c r="N770" s="995"/>
      <c r="O770" s="723">
        <v>2.25</v>
      </c>
      <c r="P770" s="208">
        <f>D770*O770</f>
        <v>0</v>
      </c>
      <c r="Q770" s="996"/>
      <c r="R770" s="208"/>
    </row>
    <row r="771" spans="1:18">
      <c r="A771" s="603"/>
      <c r="B771" s="730" t="s">
        <v>2125</v>
      </c>
      <c r="C771" s="607" t="s">
        <v>233</v>
      </c>
      <c r="D771" s="776"/>
      <c r="E771" s="723"/>
      <c r="F771" s="52"/>
      <c r="G771" s="994"/>
      <c r="H771" s="995"/>
      <c r="I771" s="996"/>
      <c r="J771" s="995"/>
      <c r="K771" s="997"/>
      <c r="L771" s="208"/>
      <c r="M771" s="996"/>
      <c r="N771" s="995"/>
      <c r="O771" s="723">
        <v>1.55</v>
      </c>
      <c r="P771" s="208">
        <f>D771*O771</f>
        <v>0</v>
      </c>
      <c r="Q771" s="996"/>
      <c r="R771" s="208"/>
    </row>
    <row r="772" spans="1:18">
      <c r="A772" s="603"/>
      <c r="B772" s="730"/>
      <c r="C772" s="725"/>
      <c r="D772" s="770"/>
      <c r="E772" s="723"/>
      <c r="F772" s="52"/>
      <c r="G772" s="994"/>
      <c r="H772" s="995"/>
      <c r="I772" s="996"/>
      <c r="J772" s="995"/>
      <c r="K772" s="997"/>
      <c r="L772" s="208"/>
      <c r="M772" s="996"/>
      <c r="N772" s="995"/>
      <c r="O772" s="723"/>
      <c r="P772" s="208"/>
      <c r="Q772" s="996"/>
      <c r="R772" s="208"/>
    </row>
    <row r="773" spans="1:18" ht="25.5">
      <c r="A773" s="737"/>
      <c r="B773" s="738" t="s">
        <v>2119</v>
      </c>
      <c r="C773" s="556"/>
      <c r="D773" s="1008"/>
      <c r="E773" s="50"/>
      <c r="F773" s="52"/>
      <c r="G773" s="994"/>
      <c r="H773" s="995"/>
      <c r="I773" s="996"/>
      <c r="J773" s="995"/>
      <c r="K773" s="997"/>
      <c r="L773" s="208"/>
      <c r="M773" s="996"/>
      <c r="N773" s="995"/>
      <c r="O773" s="50"/>
      <c r="P773" s="208"/>
      <c r="Q773" s="996"/>
      <c r="R773" s="208"/>
    </row>
    <row r="774" spans="1:18" ht="25.5">
      <c r="A774" s="603" t="s">
        <v>368</v>
      </c>
      <c r="B774" s="593" t="s">
        <v>2120</v>
      </c>
      <c r="C774" s="556"/>
      <c r="D774" s="1008"/>
      <c r="E774" s="50"/>
      <c r="F774" s="52"/>
      <c r="G774" s="994"/>
      <c r="H774" s="995"/>
      <c r="I774" s="996"/>
      <c r="J774" s="995"/>
      <c r="K774" s="997"/>
      <c r="L774" s="208"/>
      <c r="M774" s="996"/>
      <c r="N774" s="995"/>
      <c r="O774" s="50"/>
      <c r="P774" s="208"/>
      <c r="Q774" s="996"/>
      <c r="R774" s="208"/>
    </row>
    <row r="775" spans="1:18" ht="51">
      <c r="A775" s="603"/>
      <c r="B775" s="721" t="s">
        <v>2122</v>
      </c>
      <c r="C775" s="725" t="s">
        <v>2024</v>
      </c>
      <c r="D775" s="777"/>
      <c r="E775" s="723"/>
      <c r="F775" s="52"/>
      <c r="G775" s="994"/>
      <c r="H775" s="995"/>
      <c r="I775" s="996"/>
      <c r="J775" s="995"/>
      <c r="K775" s="997"/>
      <c r="L775" s="208"/>
      <c r="M775" s="996"/>
      <c r="N775" s="995"/>
      <c r="O775" s="723">
        <v>1</v>
      </c>
      <c r="P775" s="208">
        <f>D775*O775</f>
        <v>0</v>
      </c>
      <c r="Q775" s="996"/>
      <c r="R775" s="208"/>
    </row>
    <row r="776" spans="1:18">
      <c r="A776" s="603"/>
      <c r="B776" s="730"/>
      <c r="C776" s="725"/>
      <c r="D776" s="770"/>
      <c r="E776" s="723"/>
      <c r="F776" s="52"/>
      <c r="G776" s="994"/>
      <c r="H776" s="995"/>
      <c r="I776" s="996"/>
      <c r="J776" s="995"/>
      <c r="K776" s="997"/>
      <c r="L776" s="208"/>
      <c r="M776" s="996"/>
      <c r="N776" s="995"/>
      <c r="O776" s="996"/>
      <c r="P776" s="208"/>
      <c r="Q776" s="996"/>
      <c r="R776" s="208"/>
    </row>
    <row r="777" spans="1:18" ht="25.5">
      <c r="A777" s="737"/>
      <c r="B777" s="738" t="s">
        <v>2123</v>
      </c>
      <c r="C777" s="556"/>
      <c r="D777" s="1008"/>
      <c r="E777" s="50"/>
      <c r="F777" s="52"/>
      <c r="G777" s="994"/>
      <c r="H777" s="995"/>
      <c r="I777" s="996"/>
      <c r="J777" s="995"/>
      <c r="K777" s="997"/>
      <c r="L777" s="208"/>
      <c r="M777" s="996"/>
      <c r="N777" s="995"/>
      <c r="O777" s="996"/>
      <c r="P777" s="208"/>
      <c r="Q777" s="996"/>
      <c r="R777" s="208"/>
    </row>
    <row r="778" spans="1:18" ht="25.5">
      <c r="A778" s="603" t="s">
        <v>369</v>
      </c>
      <c r="B778" s="593" t="s">
        <v>2124</v>
      </c>
      <c r="C778" s="556"/>
      <c r="D778" s="1008"/>
      <c r="E778" s="50"/>
      <c r="F778" s="52"/>
      <c r="G778" s="994"/>
      <c r="H778" s="995"/>
      <c r="I778" s="996"/>
      <c r="J778" s="995"/>
      <c r="K778" s="997"/>
      <c r="L778" s="208"/>
      <c r="M778" s="996"/>
      <c r="N778" s="995"/>
      <c r="O778" s="996"/>
      <c r="P778" s="208"/>
      <c r="Q778" s="996"/>
      <c r="R778" s="208"/>
    </row>
    <row r="779" spans="1:18" ht="51">
      <c r="A779" s="603"/>
      <c r="B779" s="721" t="s">
        <v>2122</v>
      </c>
      <c r="C779" s="725" t="s">
        <v>2024</v>
      </c>
      <c r="D779" s="777"/>
      <c r="E779" s="723"/>
      <c r="F779" s="52"/>
      <c r="G779" s="994"/>
      <c r="H779" s="995"/>
      <c r="I779" s="996"/>
      <c r="J779" s="995"/>
      <c r="K779" s="997"/>
      <c r="L779" s="208"/>
      <c r="M779" s="996"/>
      <c r="N779" s="995"/>
      <c r="O779" s="723">
        <v>2</v>
      </c>
      <c r="P779" s="208">
        <f>D779*O779</f>
        <v>0</v>
      </c>
      <c r="Q779" s="996"/>
      <c r="R779" s="208"/>
    </row>
    <row r="780" spans="1:18">
      <c r="I780" s="921"/>
      <c r="J780" s="982"/>
      <c r="L780" s="982"/>
      <c r="N780" s="982"/>
      <c r="P780" s="982"/>
      <c r="R780" s="982"/>
    </row>
    <row r="781" spans="1:18" ht="13.5" thickBot="1">
      <c r="A781" s="564"/>
      <c r="B781" s="565" t="s">
        <v>2022</v>
      </c>
      <c r="C781" s="562"/>
      <c r="D781" s="902"/>
      <c r="E781" s="624"/>
      <c r="F781" s="903">
        <f>SUM(F541:F780)</f>
        <v>0</v>
      </c>
      <c r="G781" s="965"/>
      <c r="H781" s="903"/>
      <c r="I781" s="903"/>
      <c r="J781" s="903">
        <f>SUM(J541:J780)</f>
        <v>0</v>
      </c>
      <c r="K781" s="903"/>
      <c r="L781" s="903">
        <f>SUM(L541:L780)</f>
        <v>0</v>
      </c>
      <c r="M781" s="903"/>
      <c r="N781" s="903">
        <f>SUM(N538:N779)</f>
        <v>0</v>
      </c>
      <c r="O781" s="903"/>
      <c r="P781" s="903">
        <f>SUM(P538:P779)</f>
        <v>0</v>
      </c>
      <c r="Q781" s="903"/>
      <c r="R781" s="903">
        <f>SUM(R538:R779)</f>
        <v>0</v>
      </c>
    </row>
    <row r="782" spans="1:18" ht="13.5" thickTop="1"/>
    <row r="796" spans="2:2">
      <c r="B796" s="110"/>
    </row>
  </sheetData>
  <sheetProtection password="E8D1" sheet="1" objects="1" scenarios="1"/>
  <protectedRanges>
    <protectedRange sqref="D483:D484 F483:F484" name="Obseg5_6_3_1"/>
    <protectedRange sqref="D450 F452 F450 D452" name="Obseg5_6_5_1"/>
    <protectedRange sqref="F257 D257" name="Obseg5_6_10_1"/>
    <protectedRange sqref="D58:D60" name="Obseg5_8_1_1"/>
    <protectedRange sqref="F58:F60" name="Obseg5_4_2_1"/>
    <protectedRange sqref="L540 E540" name="Obseg5_1_2"/>
    <protectedRange sqref="L541 L584:L585 L590:L591" name="Obseg5_1_2_1"/>
    <protectedRange sqref="L548 L543:L546 L581 L578:L579 L597 L594:L595" name="Obseg5_4_1"/>
    <protectedRange sqref="L550:L554" name="Obseg5_2_2_1"/>
    <protectedRange sqref="L556:L559" name="Obseg5_3_1_1"/>
    <protectedRange sqref="L655:L659 P662:P664 P668:P669 P679:P680 P704:P705 P729:P730 P675 P671:P673 P696:P700 P721:P725 P682:P694 P707:P719 P732:P764 P766:P779 M656:N656 R704:R705 R729:R730 R675 R696:R700 R721:R725 R707:R719 R732:R764 R766:R779 R668:R669 R682:R694 R679:R680 R671:R673 R656:R659 R662:R664 L564:L567 P656:P659" name="Obseg5_1_1_1_1"/>
    <protectedRange sqref="L570 L575:L576 L668:L669 L662:L663 L671:L674 L679:L680 L704:L705 L729:L730 L696:L699 L721:L724 L682:L694 L707:L719 L732:L764 L766:L779" name="Obseg5_11_2_1"/>
    <protectedRange sqref="L600:L605 L607" name="Obseg5_5_1_1"/>
    <protectedRange sqref="L611:L612" name="Obseg5_2_1_1_1"/>
    <protectedRange sqref="L614:L618" name="Obseg5_4_1_1_1"/>
    <protectedRange sqref="L625 L622" name="Obseg5_11_1_1_1"/>
    <protectedRange sqref="L621 L624" name="Obseg5_7_1_1_1_1"/>
    <protectedRange sqref="L631" name="Obseg5_4_4_10_1_5_1"/>
    <protectedRange sqref="L632" name="Obseg5_7_1_6_1"/>
    <protectedRange sqref="L636" name="Obseg5_4_4_10_1_1_1_1"/>
    <protectedRange sqref="L637" name="Obseg5_7_1_2_1_1"/>
    <protectedRange sqref="L640" name="Obseg5_4_4_10_1_2_1_1"/>
    <protectedRange sqref="L641" name="Obseg5_7_1_3_1_1"/>
    <protectedRange sqref="L644" name="Obseg5_4_4_10_1_3_1_1"/>
    <protectedRange sqref="L645" name="Obseg5_7_1_4_1_1"/>
    <protectedRange sqref="L648" name="Obseg5_4_4_10_1_4_1_1"/>
    <protectedRange sqref="L649:L651" name="Obseg5_7_1_5_1_1"/>
    <protectedRange sqref="D590:D591 D584:D585 D541 D672:D673 D697:D698 D722:D723" name="Obseg5_1_2_1_1"/>
    <protectedRange sqref="D594:D595 D597 D578:D579 D581 D543:D546 D548 D674:D677 D679 D685 D682 D699:D702 D704 D710 D707 D724:D727 D729 D735 D732 D753:D754 D756" name="Obseg5_4_1_2"/>
    <protectedRange sqref="D550:D554 D686:D694 D711:D719 D736:D748 D757:D760 D772 D776" name="Obseg5_2_2_1_1"/>
    <protectedRange sqref="D556:D559" name="Obseg5_3_1_1_1"/>
    <protectedRange sqref="D564:D567 D655:D659" name="Obseg5_1_1_1_1_1"/>
    <protectedRange sqref="D607 D600:D605" name="Obseg5_5_1_1_1"/>
    <protectedRange sqref="D611:D612" name="Obseg5_2_1_1_1_1"/>
    <protectedRange sqref="D614:D618" name="Obseg5_4_1_1_1_1"/>
    <protectedRange sqref="D625 D622" name="Obseg5_11_1_1_1_1"/>
    <protectedRange sqref="D624 D770:D771 D621" name="Obseg5_7_1_1_1_1_1"/>
    <protectedRange sqref="D631" name="Obseg5_16_1_5_1"/>
    <protectedRange sqref="D632" name="Obseg5_7_1_6_1_1"/>
    <protectedRange sqref="D636" name="Obseg5_16_1_1_1_1"/>
    <protectedRange sqref="D637" name="Obseg5_7_1_2_1_1_1"/>
    <protectedRange sqref="D640" name="Obseg5_16_1_2_1_1"/>
    <protectedRange sqref="D641" name="Obseg5_7_1_3_1_1_1"/>
    <protectedRange sqref="D644" name="Obseg5_16_1_3_1_1"/>
    <protectedRange sqref="D645" name="Obseg5_7_1_4_1_1_1"/>
    <protectedRange sqref="D648" name="Obseg5_16_1_4_1_1"/>
    <protectedRange sqref="D649:D651" name="Obseg5_7_1_5_1_1_1"/>
  </protectedRanges>
  <pageMargins left="0.52083333333333337" right="0.15748031496062992" top="0.73928571428571432" bottom="0.6" header="0.31496062992125984" footer="0.31496062992125984"/>
  <pageSetup paperSize="9" scale="72" firstPageNumber="0" orientation="landscape" horizontalDpi="300" verticalDpi="300" r:id="rId1"/>
  <headerFooter alignWithMargins="0">
    <oddHeader>&amp;L&amp;"Arial Narrow,Navadno"&amp;8&amp;K04-018INVESTITOR:
MESTNA OBČINA NOVA GORICA&amp;C&amp;"Arial Narrow,Navadno"&amp;8&amp;K04-019SKUPNOSTNI CENTER NOVA GORICA
&amp;R&amp;"Arial Narrow,Navadno"&amp;8&amp;K03+000PROJEKTANT:
Styria arhitektura d.o.o. 
Cankarjeva ul. 6E,2000 Maribor</oddHeader>
    <oddFooter>&amp;L&amp;"Arial Narrow,Navadno"&amp;8&amp;K03+000&amp;A &amp;R&amp;"Arial Narrow,Navadno"&amp;8&amp;K03+000&amp;P/&amp;N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L233"/>
  <sheetViews>
    <sheetView view="pageBreakPreview" zoomScale="120" zoomScaleNormal="110" zoomScaleSheetLayoutView="120" zoomScalePageLayoutView="120" workbookViewId="0">
      <selection activeCell="Q24" sqref="Q24"/>
    </sheetView>
  </sheetViews>
  <sheetFormatPr defaultColWidth="9.140625" defaultRowHeight="12.75"/>
  <cols>
    <col min="1" max="1" width="6.140625" style="694" customWidth="1"/>
    <col min="2" max="2" width="45.7109375" style="695" customWidth="1"/>
    <col min="3" max="3" width="6.28515625" style="695" customWidth="1"/>
    <col min="4" max="4" width="6.140625" style="695" customWidth="1"/>
    <col min="5" max="5" width="12.7109375" style="695" customWidth="1"/>
    <col min="6" max="7" width="12.7109375" style="383" customWidth="1"/>
    <col min="8" max="9" width="9.140625" style="695"/>
    <col min="10" max="10" width="9" style="695" customWidth="1"/>
    <col min="11" max="16384" width="9.140625" style="695"/>
  </cols>
  <sheetData>
    <row r="1" spans="1:12" s="665" customFormat="1">
      <c r="A1" s="662"/>
      <c r="B1" s="663"/>
      <c r="C1" s="663"/>
      <c r="D1" s="663"/>
      <c r="E1" s="664"/>
      <c r="F1" s="359"/>
      <c r="G1" s="359"/>
    </row>
    <row r="2" spans="1:12" s="665" customFormat="1">
      <c r="A2" s="662" t="s">
        <v>1872</v>
      </c>
      <c r="B2" s="666" t="s">
        <v>1871</v>
      </c>
      <c r="C2" s="663"/>
      <c r="D2" s="663"/>
      <c r="E2" s="664"/>
      <c r="F2" s="359"/>
      <c r="G2" s="359"/>
    </row>
    <row r="3" spans="1:12" s="665" customFormat="1" ht="31.5" customHeight="1" thickBot="1">
      <c r="A3" s="662"/>
      <c r="B3" s="666"/>
      <c r="C3" s="663"/>
      <c r="D3" s="663"/>
      <c r="E3" s="664"/>
      <c r="F3" s="359"/>
      <c r="G3" s="359"/>
      <c r="H3" s="1773" t="s">
        <v>2138</v>
      </c>
      <c r="I3" s="1774"/>
      <c r="J3" s="1774"/>
      <c r="K3" s="1774"/>
      <c r="L3" s="1775"/>
    </row>
    <row r="4" spans="1:12" s="665" customFormat="1" ht="38.25">
      <c r="A4" s="662"/>
      <c r="B4" s="666"/>
      <c r="C4" s="663"/>
      <c r="D4" s="663"/>
      <c r="E4" s="664"/>
      <c r="F4" s="359"/>
      <c r="G4" s="359"/>
      <c r="H4" s="426" t="s">
        <v>2005</v>
      </c>
      <c r="I4" s="426" t="s">
        <v>2004</v>
      </c>
      <c r="J4" s="426" t="s">
        <v>2003</v>
      </c>
      <c r="K4" s="428" t="s">
        <v>2188</v>
      </c>
      <c r="L4" s="503" t="s">
        <v>2006</v>
      </c>
    </row>
    <row r="5" spans="1:12" s="665" customFormat="1" ht="13.5" thickBot="1">
      <c r="B5" s="710" t="s">
        <v>1674</v>
      </c>
      <c r="C5" s="710"/>
      <c r="D5" s="710"/>
      <c r="E5" s="664"/>
      <c r="F5" s="359"/>
      <c r="G5" s="359"/>
      <c r="H5" s="427">
        <v>0.14000000000000001</v>
      </c>
      <c r="I5" s="427">
        <v>0.34</v>
      </c>
      <c r="J5" s="427">
        <v>0.37</v>
      </c>
      <c r="K5" s="429">
        <v>0.15</v>
      </c>
      <c r="L5" s="504">
        <f>SUM(H5:K5)</f>
        <v>1</v>
      </c>
    </row>
    <row r="6" spans="1:12" s="665" customFormat="1" ht="13.5" thickBot="1">
      <c r="A6" s="711"/>
      <c r="B6" s="712" t="s">
        <v>1673</v>
      </c>
      <c r="C6" s="713"/>
      <c r="D6" s="713"/>
      <c r="E6" s="690"/>
      <c r="F6" s="461" t="s">
        <v>1672</v>
      </c>
      <c r="G6" s="376"/>
      <c r="H6" s="426"/>
      <c r="I6" s="426"/>
      <c r="J6" s="426"/>
      <c r="K6" s="428"/>
      <c r="L6" s="791"/>
    </row>
    <row r="7" spans="1:12" s="665" customFormat="1" ht="13.5">
      <c r="A7" s="462" t="str">
        <f>A20</f>
        <v>I.</v>
      </c>
      <c r="B7" s="714" t="str">
        <f>B20</f>
        <v>SVETILKE</v>
      </c>
      <c r="C7" s="715"/>
      <c r="D7" s="715"/>
      <c r="E7" s="691"/>
      <c r="F7" s="463">
        <f>F33</f>
        <v>0</v>
      </c>
      <c r="G7" s="464"/>
      <c r="H7" s="430">
        <f>H$5*$F$7</f>
        <v>0</v>
      </c>
      <c r="I7" s="430">
        <f>I$5*$F$7</f>
        <v>0</v>
      </c>
      <c r="J7" s="430">
        <f t="shared" ref="J7:K7" si="0">J$5*$F$7</f>
        <v>0</v>
      </c>
      <c r="K7" s="787">
        <f t="shared" si="0"/>
        <v>0</v>
      </c>
      <c r="L7" s="792">
        <f t="shared" ref="L7:L14" si="1">SUM(H7:K7)</f>
        <v>0</v>
      </c>
    </row>
    <row r="8" spans="1:12" s="665" customFormat="1" ht="13.5">
      <c r="A8" s="462" t="str">
        <f>A35</f>
        <v>II.</v>
      </c>
      <c r="B8" s="465" t="str">
        <f>B35</f>
        <v>INSTALACIJSKI MATERIAL</v>
      </c>
      <c r="C8" s="466"/>
      <c r="D8" s="466"/>
      <c r="E8" s="297"/>
      <c r="F8" s="467">
        <f>F86</f>
        <v>0</v>
      </c>
      <c r="G8" s="464"/>
      <c r="H8" s="430">
        <f>H$5*$F$8</f>
        <v>0</v>
      </c>
      <c r="I8" s="430">
        <f>I$5*$F$8</f>
        <v>0</v>
      </c>
      <c r="J8" s="430">
        <f t="shared" ref="J8:K8" si="2">J$5*$F$8</f>
        <v>0</v>
      </c>
      <c r="K8" s="787">
        <f t="shared" si="2"/>
        <v>0</v>
      </c>
      <c r="L8" s="792">
        <f t="shared" si="1"/>
        <v>0</v>
      </c>
    </row>
    <row r="9" spans="1:12" s="665" customFormat="1" ht="13.5">
      <c r="A9" s="462" t="str">
        <f>A88</f>
        <v>III.</v>
      </c>
      <c r="B9" s="465" t="str">
        <f>B88</f>
        <v>ELEKTRO RAZDELILCI</v>
      </c>
      <c r="C9" s="466"/>
      <c r="D9" s="466"/>
      <c r="E9" s="297"/>
      <c r="F9" s="467">
        <f>F123</f>
        <v>0</v>
      </c>
      <c r="G9" s="464"/>
      <c r="H9" s="430">
        <f>H$5*$F$9</f>
        <v>0</v>
      </c>
      <c r="I9" s="430">
        <f>I$5*$F$9</f>
        <v>0</v>
      </c>
      <c r="J9" s="430">
        <f t="shared" ref="J9:K9" si="3">J$5*$F$9</f>
        <v>0</v>
      </c>
      <c r="K9" s="787">
        <f t="shared" si="3"/>
        <v>0</v>
      </c>
      <c r="L9" s="792">
        <f t="shared" si="1"/>
        <v>0</v>
      </c>
    </row>
    <row r="10" spans="1:12" s="299" customFormat="1">
      <c r="A10" s="462" t="str">
        <f>A127</f>
        <v>IV.</v>
      </c>
      <c r="B10" s="465" t="str">
        <f>B127</f>
        <v>STRELOVOD</v>
      </c>
      <c r="C10" s="468"/>
      <c r="D10" s="468"/>
      <c r="E10" s="298"/>
      <c r="F10" s="467">
        <f>F144</f>
        <v>0</v>
      </c>
      <c r="G10" s="464"/>
      <c r="H10" s="430">
        <f>H$5*$F$10</f>
        <v>0</v>
      </c>
      <c r="I10" s="430">
        <f>I$5*$F$10</f>
        <v>0</v>
      </c>
      <c r="J10" s="430">
        <f t="shared" ref="J10:K10" si="4">J$5*$F$10</f>
        <v>0</v>
      </c>
      <c r="K10" s="787">
        <f t="shared" si="4"/>
        <v>0</v>
      </c>
      <c r="L10" s="792">
        <f t="shared" si="1"/>
        <v>0</v>
      </c>
    </row>
    <row r="11" spans="1:12">
      <c r="A11" s="469" t="str">
        <f>A146</f>
        <v>V.</v>
      </c>
      <c r="B11" s="465" t="str">
        <f>B146</f>
        <v>UNIVERZALNO OŽIČENJE</v>
      </c>
      <c r="C11" s="468"/>
      <c r="D11" s="468"/>
      <c r="E11" s="298"/>
      <c r="F11" s="467">
        <f>F176</f>
        <v>0</v>
      </c>
      <c r="G11" s="464"/>
      <c r="H11" s="430">
        <f>H$5*$F$11</f>
        <v>0</v>
      </c>
      <c r="I11" s="430">
        <f>I$5*$F$11</f>
        <v>0</v>
      </c>
      <c r="J11" s="430">
        <f t="shared" ref="J11:K11" si="5">J$5*$F$11</f>
        <v>0</v>
      </c>
      <c r="K11" s="787">
        <f t="shared" si="5"/>
        <v>0</v>
      </c>
      <c r="L11" s="792">
        <f t="shared" si="1"/>
        <v>0</v>
      </c>
    </row>
    <row r="12" spans="1:12">
      <c r="A12" s="462" t="str">
        <f>A179</f>
        <v>VI.</v>
      </c>
      <c r="B12" s="465" t="s">
        <v>1671</v>
      </c>
      <c r="C12" s="468"/>
      <c r="D12" s="468"/>
      <c r="E12" s="298"/>
      <c r="F12" s="467">
        <f>F215</f>
        <v>0</v>
      </c>
      <c r="G12" s="464"/>
      <c r="H12" s="430">
        <f>H$5*$F$12</f>
        <v>0</v>
      </c>
      <c r="I12" s="430">
        <f>I$5*$F$12</f>
        <v>0</v>
      </c>
      <c r="J12" s="430">
        <f t="shared" ref="J12:K12" si="6">J$5*$F$12</f>
        <v>0</v>
      </c>
      <c r="K12" s="787">
        <f t="shared" si="6"/>
        <v>0</v>
      </c>
      <c r="L12" s="792">
        <f t="shared" si="1"/>
        <v>0</v>
      </c>
    </row>
    <row r="13" spans="1:12">
      <c r="A13" s="462" t="str">
        <f>A218</f>
        <v>VII.</v>
      </c>
      <c r="B13" s="465" t="s">
        <v>1670</v>
      </c>
      <c r="C13" s="468"/>
      <c r="D13" s="468"/>
      <c r="E13" s="298"/>
      <c r="F13" s="467">
        <f>F224</f>
        <v>0</v>
      </c>
      <c r="G13" s="464"/>
      <c r="H13" s="430">
        <f>H$5*$F$13</f>
        <v>0</v>
      </c>
      <c r="I13" s="430">
        <f>I$5*$F$13</f>
        <v>0</v>
      </c>
      <c r="J13" s="430">
        <f t="shared" ref="J13:K13" si="7">J$5*$F$13</f>
        <v>0</v>
      </c>
      <c r="K13" s="787">
        <f t="shared" si="7"/>
        <v>0</v>
      </c>
      <c r="L13" s="792">
        <f t="shared" si="1"/>
        <v>0</v>
      </c>
    </row>
    <row r="14" spans="1:12">
      <c r="A14" s="462" t="str">
        <f>A226</f>
        <v>VIII.</v>
      </c>
      <c r="B14" s="465" t="str">
        <f>B226</f>
        <v>SPLOŠNO</v>
      </c>
      <c r="C14" s="468"/>
      <c r="D14" s="468"/>
      <c r="E14" s="298"/>
      <c r="F14" s="467">
        <f>F233</f>
        <v>0</v>
      </c>
      <c r="G14" s="464"/>
      <c r="H14" s="430">
        <f>H$5*$F$14</f>
        <v>0</v>
      </c>
      <c r="I14" s="430">
        <f>I$5*$F$14</f>
        <v>0</v>
      </c>
      <c r="J14" s="430">
        <f t="shared" ref="J14:K14" si="8">J$5*$F$14</f>
        <v>0</v>
      </c>
      <c r="K14" s="787">
        <f t="shared" si="8"/>
        <v>0</v>
      </c>
      <c r="L14" s="792">
        <f t="shared" si="1"/>
        <v>0</v>
      </c>
    </row>
    <row r="15" spans="1:12" ht="13.5" thickBot="1">
      <c r="A15" s="470"/>
      <c r="B15" s="471"/>
      <c r="C15" s="472"/>
      <c r="D15" s="472"/>
      <c r="E15" s="301"/>
      <c r="F15" s="473"/>
      <c r="G15" s="464"/>
      <c r="H15" s="500"/>
      <c r="I15" s="500"/>
      <c r="J15" s="500"/>
      <c r="K15" s="788"/>
      <c r="L15" s="793"/>
    </row>
    <row r="16" spans="1:12" ht="13.5" thickBot="1">
      <c r="A16" s="470"/>
      <c r="B16" s="716" t="s">
        <v>2189</v>
      </c>
      <c r="C16" s="717"/>
      <c r="D16" s="717"/>
      <c r="E16" s="692"/>
      <c r="F16" s="463">
        <f>SUM(E7:F14)</f>
        <v>0</v>
      </c>
      <c r="G16" s="464"/>
      <c r="H16" s="502">
        <f t="shared" ref="H16:I16" si="9">SUM(H7:H15)</f>
        <v>0</v>
      </c>
      <c r="I16" s="502">
        <f t="shared" si="9"/>
        <v>0</v>
      </c>
      <c r="J16" s="502">
        <f>SUM(J7:J15)</f>
        <v>0</v>
      </c>
      <c r="K16" s="789">
        <f>SUM(K7:K15)</f>
        <v>0</v>
      </c>
      <c r="L16" s="794">
        <f>SUM(H16:K16)</f>
        <v>0</v>
      </c>
    </row>
    <row r="17" spans="1:12" ht="26.25" thickBot="1">
      <c r="A17" s="718"/>
      <c r="B17" s="719" t="s">
        <v>1668</v>
      </c>
      <c r="C17" s="720"/>
      <c r="D17" s="720"/>
      <c r="E17" s="693"/>
      <c r="F17" s="461">
        <f>SUM(E16:F16)</f>
        <v>0</v>
      </c>
      <c r="G17" s="376"/>
      <c r="H17" s="501">
        <f>H$5*$F$17</f>
        <v>0</v>
      </c>
      <c r="I17" s="501">
        <f t="shared" ref="I17:K17" si="10">I$5*$F$17</f>
        <v>0</v>
      </c>
      <c r="J17" s="501">
        <f t="shared" si="10"/>
        <v>0</v>
      </c>
      <c r="K17" s="790">
        <f t="shared" si="10"/>
        <v>0</v>
      </c>
      <c r="L17" s="794">
        <f>SUM(H17:K17)</f>
        <v>0</v>
      </c>
    </row>
    <row r="18" spans="1:12">
      <c r="A18" s="662"/>
      <c r="B18" s="663"/>
      <c r="C18" s="663"/>
      <c r="D18" s="384"/>
      <c r="E18" s="384"/>
      <c r="F18" s="376"/>
      <c r="G18" s="376"/>
      <c r="H18" s="421"/>
    </row>
    <row r="19" spans="1:12" s="665" customFormat="1">
      <c r="A19" s="662"/>
      <c r="B19" s="663"/>
      <c r="C19" s="663"/>
      <c r="D19" s="663"/>
      <c r="E19" s="664"/>
      <c r="F19" s="359"/>
      <c r="G19" s="359"/>
    </row>
    <row r="20" spans="1:12" s="665" customFormat="1">
      <c r="A20" s="662" t="s">
        <v>0</v>
      </c>
      <c r="B20" s="666" t="s">
        <v>1870</v>
      </c>
      <c r="C20" s="663"/>
      <c r="D20" s="663"/>
      <c r="E20" s="664"/>
      <c r="F20" s="359"/>
      <c r="G20" s="359"/>
    </row>
    <row r="21" spans="1:12" s="665" customFormat="1" ht="39" thickBot="1">
      <c r="A21" s="662"/>
      <c r="B21" s="1756" t="s">
        <v>2217</v>
      </c>
      <c r="C21" s="663"/>
      <c r="D21" s="663"/>
      <c r="E21" s="664"/>
      <c r="F21" s="359"/>
      <c r="G21" s="359"/>
    </row>
    <row r="22" spans="1:12" s="665" customFormat="1" ht="25.5">
      <c r="A22" s="668" t="s">
        <v>1685</v>
      </c>
      <c r="B22" s="669" t="s">
        <v>1684</v>
      </c>
      <c r="C22" s="670" t="s">
        <v>6</v>
      </c>
      <c r="D22" s="671" t="s">
        <v>1683</v>
      </c>
      <c r="E22" s="672" t="s">
        <v>1682</v>
      </c>
      <c r="F22" s="360" t="s">
        <v>1681</v>
      </c>
      <c r="G22" s="376"/>
    </row>
    <row r="23" spans="1:12" s="665" customFormat="1">
      <c r="A23" s="673" t="s">
        <v>1680</v>
      </c>
      <c r="B23" s="674">
        <v>1</v>
      </c>
      <c r="C23" s="675">
        <v>2</v>
      </c>
      <c r="D23" s="676">
        <v>3</v>
      </c>
      <c r="E23" s="515">
        <v>4</v>
      </c>
      <c r="F23" s="361" t="s">
        <v>1679</v>
      </c>
      <c r="G23" s="376"/>
    </row>
    <row r="24" spans="1:12" s="681" customFormat="1" ht="102">
      <c r="A24" s="677" t="s">
        <v>11</v>
      </c>
      <c r="B24" s="678" t="s">
        <v>1868</v>
      </c>
      <c r="C24" s="679">
        <v>3</v>
      </c>
      <c r="D24" s="680" t="s">
        <v>62</v>
      </c>
      <c r="E24" s="1014"/>
      <c r="F24" s="474">
        <f t="shared" ref="F24:F27" si="11">+C24*E24</f>
        <v>0</v>
      </c>
      <c r="G24" s="475"/>
    </row>
    <row r="25" spans="1:12" s="681" customFormat="1" ht="109.5" customHeight="1">
      <c r="A25" s="677" t="s">
        <v>33</v>
      </c>
      <c r="B25" s="678" t="s">
        <v>1867</v>
      </c>
      <c r="C25" s="679">
        <v>3</v>
      </c>
      <c r="D25" s="680" t="s">
        <v>62</v>
      </c>
      <c r="E25" s="1014"/>
      <c r="F25" s="474">
        <f t="shared" si="11"/>
        <v>0</v>
      </c>
      <c r="G25" s="475"/>
    </row>
    <row r="26" spans="1:12" s="681" customFormat="1" ht="110.25" customHeight="1">
      <c r="A26" s="677" t="s">
        <v>14</v>
      </c>
      <c r="B26" s="678" t="s">
        <v>1866</v>
      </c>
      <c r="C26" s="679">
        <v>0</v>
      </c>
      <c r="D26" s="680" t="s">
        <v>62</v>
      </c>
      <c r="E26" s="1014"/>
      <c r="F26" s="474">
        <f t="shared" si="11"/>
        <v>0</v>
      </c>
      <c r="G26" s="475"/>
    </row>
    <row r="27" spans="1:12" s="681" customFormat="1" ht="114.75">
      <c r="A27" s="677" t="s">
        <v>15</v>
      </c>
      <c r="B27" s="678" t="s">
        <v>1865</v>
      </c>
      <c r="C27" s="679">
        <v>0</v>
      </c>
      <c r="D27" s="680" t="s">
        <v>62</v>
      </c>
      <c r="E27" s="1014"/>
      <c r="F27" s="474">
        <f t="shared" si="11"/>
        <v>0</v>
      </c>
      <c r="G27" s="475"/>
    </row>
    <row r="28" spans="1:12" s="681" customFormat="1" ht="108" customHeight="1">
      <c r="A28" s="677" t="s">
        <v>18</v>
      </c>
      <c r="B28" s="678" t="s">
        <v>1864</v>
      </c>
      <c r="C28" s="679">
        <v>4</v>
      </c>
      <c r="D28" s="680" t="s">
        <v>62</v>
      </c>
      <c r="E28" s="1014"/>
      <c r="F28" s="474">
        <f>C28*E28</f>
        <v>0</v>
      </c>
      <c r="G28" s="475"/>
    </row>
    <row r="29" spans="1:12" s="681" customFormat="1" ht="22.5" customHeight="1">
      <c r="A29" s="677"/>
      <c r="B29" s="413" t="s">
        <v>1861</v>
      </c>
      <c r="C29" s="679"/>
      <c r="D29" s="680"/>
      <c r="E29" s="1014"/>
      <c r="F29" s="474"/>
      <c r="G29" s="475"/>
    </row>
    <row r="30" spans="1:12" s="681" customFormat="1" ht="25.5">
      <c r="A30" s="677" t="s">
        <v>41</v>
      </c>
      <c r="B30" s="678" t="s">
        <v>1860</v>
      </c>
      <c r="C30" s="679">
        <v>10</v>
      </c>
      <c r="D30" s="680" t="s">
        <v>62</v>
      </c>
      <c r="E30" s="1014"/>
      <c r="F30" s="474">
        <f>C30*E30</f>
        <v>0</v>
      </c>
      <c r="G30" s="475"/>
    </row>
    <row r="31" spans="1:12" s="681" customFormat="1" ht="25.5">
      <c r="A31" s="677" t="s">
        <v>43</v>
      </c>
      <c r="B31" s="678" t="s">
        <v>1859</v>
      </c>
      <c r="C31" s="679">
        <v>2</v>
      </c>
      <c r="D31" s="680" t="s">
        <v>62</v>
      </c>
      <c r="E31" s="1014"/>
      <c r="F31" s="474">
        <f>C31*E31</f>
        <v>0</v>
      </c>
      <c r="G31" s="475"/>
    </row>
    <row r="32" spans="1:12" s="681" customFormat="1" ht="25.5">
      <c r="A32" s="677" t="s">
        <v>44</v>
      </c>
      <c r="B32" s="678" t="s">
        <v>1858</v>
      </c>
      <c r="C32" s="679">
        <v>3</v>
      </c>
      <c r="D32" s="680" t="s">
        <v>62</v>
      </c>
      <c r="E32" s="1014"/>
      <c r="F32" s="474">
        <f>+C32*E32</f>
        <v>0</v>
      </c>
      <c r="G32" s="475"/>
    </row>
    <row r="33" spans="1:8" s="681" customFormat="1" ht="13.5" thickBot="1">
      <c r="A33" s="1777" t="s">
        <v>1855</v>
      </c>
      <c r="B33" s="1777"/>
      <c r="C33" s="1777"/>
      <c r="D33" s="1777"/>
      <c r="E33" s="682"/>
      <c r="F33" s="362">
        <f>SUM(F24:F32)</f>
        <v>0</v>
      </c>
      <c r="G33" s="359"/>
      <c r="H33" s="280"/>
    </row>
    <row r="34" spans="1:8" s="681" customFormat="1">
      <c r="A34" s="662"/>
      <c r="B34" s="663"/>
      <c r="C34" s="663"/>
      <c r="D34" s="663"/>
      <c r="E34" s="664"/>
      <c r="F34" s="359"/>
      <c r="G34" s="359"/>
    </row>
    <row r="35" spans="1:8" s="681" customFormat="1">
      <c r="A35" s="662" t="s">
        <v>85</v>
      </c>
      <c r="B35" s="666" t="s">
        <v>1854</v>
      </c>
      <c r="C35" s="663"/>
      <c r="D35" s="663"/>
      <c r="E35" s="664"/>
      <c r="F35" s="359"/>
      <c r="G35" s="359"/>
    </row>
    <row r="36" spans="1:8" s="681" customFormat="1" ht="13.5" thickBot="1">
      <c r="A36" s="662"/>
      <c r="B36" s="667" t="s">
        <v>1348</v>
      </c>
      <c r="C36" s="663"/>
      <c r="D36" s="663"/>
      <c r="E36" s="664"/>
      <c r="F36" s="359"/>
      <c r="G36" s="359"/>
    </row>
    <row r="37" spans="1:8" s="681" customFormat="1" ht="25.5">
      <c r="A37" s="668" t="s">
        <v>1685</v>
      </c>
      <c r="B37" s="669" t="s">
        <v>1684</v>
      </c>
      <c r="C37" s="670" t="s">
        <v>6</v>
      </c>
      <c r="D37" s="671" t="s">
        <v>1683</v>
      </c>
      <c r="E37" s="672" t="s">
        <v>1682</v>
      </c>
      <c r="F37" s="363" t="s">
        <v>1681</v>
      </c>
      <c r="G37" s="376"/>
    </row>
    <row r="38" spans="1:8" s="681" customFormat="1" ht="13.5" thickBot="1">
      <c r="A38" s="683" t="s">
        <v>1680</v>
      </c>
      <c r="B38" s="684">
        <v>1</v>
      </c>
      <c r="C38" s="685">
        <v>2</v>
      </c>
      <c r="D38" s="686">
        <v>3</v>
      </c>
      <c r="E38" s="281">
        <v>4</v>
      </c>
      <c r="F38" s="364" t="s">
        <v>1679</v>
      </c>
      <c r="G38" s="376"/>
    </row>
    <row r="39" spans="1:8" s="681" customFormat="1" ht="38.25">
      <c r="A39" s="282" t="s">
        <v>11</v>
      </c>
      <c r="B39" s="1755" t="s">
        <v>2218</v>
      </c>
      <c r="C39" s="516">
        <v>2</v>
      </c>
      <c r="D39" s="284" t="s">
        <v>62</v>
      </c>
      <c r="E39" s="1015"/>
      <c r="F39" s="365">
        <f t="shared" ref="F39:F46" si="12">E39*C39</f>
        <v>0</v>
      </c>
      <c r="G39" s="459"/>
    </row>
    <row r="40" spans="1:8" s="681" customFormat="1" ht="25.5">
      <c r="A40" s="282" t="s">
        <v>18</v>
      </c>
      <c r="B40" s="283" t="s">
        <v>1853</v>
      </c>
      <c r="C40" s="516">
        <v>5</v>
      </c>
      <c r="D40" s="284" t="s">
        <v>62</v>
      </c>
      <c r="E40" s="1015"/>
      <c r="F40" s="365">
        <f t="shared" si="12"/>
        <v>0</v>
      </c>
      <c r="G40" s="459"/>
    </row>
    <row r="41" spans="1:8" s="681" customFormat="1">
      <c r="A41" s="282" t="s">
        <v>41</v>
      </c>
      <c r="B41" s="283" t="s">
        <v>1852</v>
      </c>
      <c r="C41" s="516">
        <v>2</v>
      </c>
      <c r="D41" s="284" t="s">
        <v>62</v>
      </c>
      <c r="E41" s="1015"/>
      <c r="F41" s="365">
        <f t="shared" si="12"/>
        <v>0</v>
      </c>
      <c r="G41" s="459"/>
    </row>
    <row r="42" spans="1:8" s="681" customFormat="1">
      <c r="A42" s="282" t="s">
        <v>43</v>
      </c>
      <c r="B42" s="283" t="s">
        <v>1851</v>
      </c>
      <c r="C42" s="516">
        <v>8</v>
      </c>
      <c r="D42" s="284" t="s">
        <v>62</v>
      </c>
      <c r="E42" s="1015"/>
      <c r="F42" s="365">
        <f t="shared" si="12"/>
        <v>0</v>
      </c>
      <c r="G42" s="459"/>
    </row>
    <row r="43" spans="1:8" s="681" customFormat="1">
      <c r="A43" s="282" t="s">
        <v>46</v>
      </c>
      <c r="B43" s="283" t="s">
        <v>1850</v>
      </c>
      <c r="C43" s="516">
        <v>1</v>
      </c>
      <c r="D43" s="284" t="s">
        <v>62</v>
      </c>
      <c r="E43" s="1015"/>
      <c r="F43" s="365">
        <f t="shared" si="12"/>
        <v>0</v>
      </c>
      <c r="G43" s="459"/>
    </row>
    <row r="44" spans="1:8" s="681" customFormat="1" ht="25.5">
      <c r="A44" s="282" t="s">
        <v>50</v>
      </c>
      <c r="B44" s="283" t="s">
        <v>1848</v>
      </c>
      <c r="C44" s="516">
        <v>2</v>
      </c>
      <c r="D44" s="284" t="s">
        <v>62</v>
      </c>
      <c r="E44" s="1015"/>
      <c r="F44" s="365">
        <f t="shared" si="12"/>
        <v>0</v>
      </c>
      <c r="G44" s="459"/>
    </row>
    <row r="45" spans="1:8" s="681" customFormat="1" ht="38.25">
      <c r="A45" s="282" t="s">
        <v>63</v>
      </c>
      <c r="B45" s="283" t="s">
        <v>1847</v>
      </c>
      <c r="C45" s="516">
        <v>1</v>
      </c>
      <c r="D45" s="284" t="s">
        <v>62</v>
      </c>
      <c r="E45" s="1015"/>
      <c r="F45" s="365">
        <f t="shared" si="12"/>
        <v>0</v>
      </c>
      <c r="G45" s="459"/>
    </row>
    <row r="46" spans="1:8" s="681" customFormat="1" ht="25.5">
      <c r="A46" s="282" t="s">
        <v>64</v>
      </c>
      <c r="B46" s="283" t="s">
        <v>1846</v>
      </c>
      <c r="C46" s="516">
        <v>1</v>
      </c>
      <c r="D46" s="284" t="s">
        <v>62</v>
      </c>
      <c r="E46" s="1015"/>
      <c r="F46" s="365">
        <f t="shared" si="12"/>
        <v>0</v>
      </c>
      <c r="G46" s="459"/>
    </row>
    <row r="47" spans="1:8" s="681" customFormat="1" ht="47.25" customHeight="1">
      <c r="A47" s="687"/>
      <c r="B47" s="285" t="s">
        <v>1845</v>
      </c>
      <c r="C47" s="286"/>
      <c r="D47" s="287"/>
      <c r="E47" s="1016"/>
      <c r="F47" s="366"/>
      <c r="G47" s="460"/>
    </row>
    <row r="48" spans="1:8" s="681" customFormat="1" ht="38.25">
      <c r="A48" s="282"/>
      <c r="B48" s="288" t="s">
        <v>1844</v>
      </c>
      <c r="C48" s="516"/>
      <c r="D48" s="284"/>
      <c r="E48" s="1017"/>
      <c r="F48" s="366"/>
      <c r="G48" s="460"/>
    </row>
    <row r="49" spans="1:7" s="681" customFormat="1" ht="25.5">
      <c r="A49" s="282" t="s">
        <v>67</v>
      </c>
      <c r="B49" s="283" t="s">
        <v>1843</v>
      </c>
      <c r="C49" s="516">
        <v>20</v>
      </c>
      <c r="D49" s="284" t="s">
        <v>216</v>
      </c>
      <c r="E49" s="1015"/>
      <c r="F49" s="365">
        <f t="shared" ref="F49:F61" si="13">E49*C49</f>
        <v>0</v>
      </c>
      <c r="G49" s="459"/>
    </row>
    <row r="50" spans="1:7" s="681" customFormat="1" ht="25.5">
      <c r="A50" s="282" t="s">
        <v>77</v>
      </c>
      <c r="B50" s="283" t="s">
        <v>1842</v>
      </c>
      <c r="C50" s="516">
        <v>60</v>
      </c>
      <c r="D50" s="284" t="s">
        <v>216</v>
      </c>
      <c r="E50" s="1015"/>
      <c r="F50" s="365">
        <f t="shared" si="13"/>
        <v>0</v>
      </c>
      <c r="G50" s="459"/>
    </row>
    <row r="51" spans="1:7" s="681" customFormat="1" ht="25.5">
      <c r="A51" s="282" t="s">
        <v>78</v>
      </c>
      <c r="B51" s="283" t="s">
        <v>1841</v>
      </c>
      <c r="C51" s="516">
        <v>60</v>
      </c>
      <c r="D51" s="284" t="s">
        <v>216</v>
      </c>
      <c r="E51" s="1015"/>
      <c r="F51" s="365">
        <f t="shared" si="13"/>
        <v>0</v>
      </c>
      <c r="G51" s="459"/>
    </row>
    <row r="52" spans="1:7" s="681" customFormat="1" ht="25.5">
      <c r="A52" s="282" t="s">
        <v>79</v>
      </c>
      <c r="B52" s="283" t="s">
        <v>1840</v>
      </c>
      <c r="C52" s="516">
        <v>45</v>
      </c>
      <c r="D52" s="284" t="s">
        <v>216</v>
      </c>
      <c r="E52" s="1015"/>
      <c r="F52" s="365">
        <f t="shared" si="13"/>
        <v>0</v>
      </c>
      <c r="G52" s="459"/>
    </row>
    <row r="53" spans="1:7" s="681" customFormat="1" ht="25.5">
      <c r="A53" s="282" t="s">
        <v>1022</v>
      </c>
      <c r="B53" s="283" t="s">
        <v>1839</v>
      </c>
      <c r="C53" s="516">
        <v>50</v>
      </c>
      <c r="D53" s="284" t="s">
        <v>216</v>
      </c>
      <c r="E53" s="1015"/>
      <c r="F53" s="365">
        <f t="shared" si="13"/>
        <v>0</v>
      </c>
      <c r="G53" s="459"/>
    </row>
    <row r="54" spans="1:7" s="681" customFormat="1" ht="25.5">
      <c r="A54" s="282" t="s">
        <v>83</v>
      </c>
      <c r="B54" s="283" t="s">
        <v>1838</v>
      </c>
      <c r="C54" s="516">
        <v>100</v>
      </c>
      <c r="D54" s="284" t="s">
        <v>216</v>
      </c>
      <c r="E54" s="1015"/>
      <c r="F54" s="365">
        <f t="shared" si="13"/>
        <v>0</v>
      </c>
      <c r="G54" s="459"/>
    </row>
    <row r="55" spans="1:7" s="665" customFormat="1" ht="25.5">
      <c r="A55" s="282" t="s">
        <v>1016</v>
      </c>
      <c r="B55" s="283" t="s">
        <v>1837</v>
      </c>
      <c r="C55" s="516">
        <v>230</v>
      </c>
      <c r="D55" s="284" t="s">
        <v>216</v>
      </c>
      <c r="E55" s="1015"/>
      <c r="F55" s="365">
        <f t="shared" si="13"/>
        <v>0</v>
      </c>
      <c r="G55" s="459"/>
    </row>
    <row r="56" spans="1:7" s="665" customFormat="1" ht="25.5">
      <c r="A56" s="282" t="s">
        <v>1014</v>
      </c>
      <c r="B56" s="283" t="s">
        <v>1836</v>
      </c>
      <c r="C56" s="516">
        <v>400</v>
      </c>
      <c r="D56" s="284" t="s">
        <v>216</v>
      </c>
      <c r="E56" s="1015"/>
      <c r="F56" s="365">
        <f t="shared" si="13"/>
        <v>0</v>
      </c>
      <c r="G56" s="459"/>
    </row>
    <row r="57" spans="1:7" s="681" customFormat="1" ht="25.5">
      <c r="A57" s="282" t="s">
        <v>1835</v>
      </c>
      <c r="B57" s="283" t="s">
        <v>1834</v>
      </c>
      <c r="C57" s="516">
        <v>30</v>
      </c>
      <c r="D57" s="284" t="s">
        <v>216</v>
      </c>
      <c r="E57" s="1015"/>
      <c r="F57" s="365">
        <f t="shared" si="13"/>
        <v>0</v>
      </c>
      <c r="G57" s="459"/>
    </row>
    <row r="58" spans="1:7" s="681" customFormat="1" ht="25.5">
      <c r="A58" s="282" t="s">
        <v>1833</v>
      </c>
      <c r="B58" s="283" t="s">
        <v>1832</v>
      </c>
      <c r="C58" s="516">
        <v>250</v>
      </c>
      <c r="D58" s="284" t="s">
        <v>216</v>
      </c>
      <c r="E58" s="1015"/>
      <c r="F58" s="365">
        <f t="shared" si="13"/>
        <v>0</v>
      </c>
      <c r="G58" s="459"/>
    </row>
    <row r="59" spans="1:7" s="681" customFormat="1" ht="25.5">
      <c r="A59" s="282" t="s">
        <v>1829</v>
      </c>
      <c r="B59" s="283" t="s">
        <v>1828</v>
      </c>
      <c r="C59" s="516">
        <v>100</v>
      </c>
      <c r="D59" s="284" t="s">
        <v>216</v>
      </c>
      <c r="E59" s="1015"/>
      <c r="F59" s="365">
        <f t="shared" si="13"/>
        <v>0</v>
      </c>
      <c r="G59" s="459"/>
    </row>
    <row r="60" spans="1:7" s="681" customFormat="1" ht="25.5">
      <c r="A60" s="282" t="s">
        <v>320</v>
      </c>
      <c r="B60" s="283" t="s">
        <v>1727</v>
      </c>
      <c r="C60" s="516">
        <v>700</v>
      </c>
      <c r="D60" s="284" t="s">
        <v>216</v>
      </c>
      <c r="E60" s="1015"/>
      <c r="F60" s="365">
        <f t="shared" si="13"/>
        <v>0</v>
      </c>
      <c r="G60" s="459"/>
    </row>
    <row r="61" spans="1:7" s="681" customFormat="1" ht="38.25">
      <c r="A61" s="282" t="s">
        <v>321</v>
      </c>
      <c r="B61" s="283" t="s">
        <v>1827</v>
      </c>
      <c r="C61" s="516">
        <v>20</v>
      </c>
      <c r="D61" s="284" t="s">
        <v>216</v>
      </c>
      <c r="E61" s="1015"/>
      <c r="F61" s="365">
        <f t="shared" si="13"/>
        <v>0</v>
      </c>
      <c r="G61" s="459"/>
    </row>
    <row r="62" spans="1:7" s="681" customFormat="1">
      <c r="A62" s="282"/>
      <c r="B62" s="283" t="s">
        <v>1826</v>
      </c>
      <c r="C62" s="516"/>
      <c r="D62" s="284"/>
      <c r="E62" s="1018"/>
      <c r="F62" s="365"/>
      <c r="G62" s="459"/>
    </row>
    <row r="63" spans="1:7" s="681" customFormat="1">
      <c r="A63" s="282"/>
      <c r="B63" s="283" t="s">
        <v>1825</v>
      </c>
      <c r="C63" s="516"/>
      <c r="D63" s="284"/>
      <c r="E63" s="1018"/>
      <c r="F63" s="365"/>
      <c r="G63" s="459"/>
    </row>
    <row r="64" spans="1:7" s="681" customFormat="1">
      <c r="A64" s="282"/>
      <c r="B64" s="283" t="s">
        <v>1824</v>
      </c>
      <c r="C64" s="516"/>
      <c r="D64" s="284"/>
      <c r="E64" s="1018"/>
      <c r="F64" s="365"/>
      <c r="G64" s="459"/>
    </row>
    <row r="65" spans="1:10" s="681" customFormat="1">
      <c r="A65" s="282"/>
      <c r="B65" s="283" t="s">
        <v>1823</v>
      </c>
      <c r="C65" s="516"/>
      <c r="D65" s="284"/>
      <c r="E65" s="1018"/>
      <c r="F65" s="365"/>
      <c r="G65" s="459"/>
    </row>
    <row r="66" spans="1:10" s="681" customFormat="1">
      <c r="A66" s="282"/>
      <c r="B66" s="283" t="s">
        <v>1822</v>
      </c>
      <c r="C66" s="516"/>
      <c r="D66" s="284"/>
      <c r="E66" s="1018"/>
      <c r="F66" s="365"/>
      <c r="G66" s="459"/>
    </row>
    <row r="67" spans="1:10" s="681" customFormat="1">
      <c r="A67" s="282"/>
      <c r="B67" s="283" t="s">
        <v>1821</v>
      </c>
      <c r="C67" s="516"/>
      <c r="D67" s="284"/>
      <c r="E67" s="1018"/>
      <c r="F67" s="365"/>
      <c r="G67" s="459"/>
    </row>
    <row r="68" spans="1:10" s="681" customFormat="1" ht="25.5">
      <c r="A68" s="282" t="s">
        <v>1820</v>
      </c>
      <c r="B68" s="283" t="s">
        <v>1819</v>
      </c>
      <c r="C68" s="516">
        <v>20</v>
      </c>
      <c r="D68" s="284" t="s">
        <v>216</v>
      </c>
      <c r="E68" s="1015"/>
      <c r="F68" s="365">
        <f t="shared" ref="F68:F85" si="14">E68*C68</f>
        <v>0</v>
      </c>
      <c r="G68" s="459"/>
    </row>
    <row r="69" spans="1:10" s="681" customFormat="1" ht="25.5">
      <c r="A69" s="282" t="s">
        <v>324</v>
      </c>
      <c r="B69" s="283" t="s">
        <v>1818</v>
      </c>
      <c r="C69" s="516">
        <v>20</v>
      </c>
      <c r="D69" s="284" t="s">
        <v>216</v>
      </c>
      <c r="E69" s="1015"/>
      <c r="F69" s="365">
        <f t="shared" si="14"/>
        <v>0</v>
      </c>
      <c r="G69" s="459"/>
    </row>
    <row r="70" spans="1:10" s="681" customFormat="1" ht="25.5">
      <c r="A70" s="282" t="s">
        <v>325</v>
      </c>
      <c r="B70" s="283" t="s">
        <v>1817</v>
      </c>
      <c r="C70" s="516">
        <v>30</v>
      </c>
      <c r="D70" s="284" t="s">
        <v>216</v>
      </c>
      <c r="E70" s="1015"/>
      <c r="F70" s="365">
        <f t="shared" si="14"/>
        <v>0</v>
      </c>
      <c r="G70" s="459"/>
    </row>
    <row r="71" spans="1:10" s="681" customFormat="1" ht="25.5">
      <c r="A71" s="282" t="s">
        <v>326</v>
      </c>
      <c r="B71" s="283" t="s">
        <v>1816</v>
      </c>
      <c r="C71" s="516">
        <v>10</v>
      </c>
      <c r="D71" s="284" t="s">
        <v>216</v>
      </c>
      <c r="E71" s="1015"/>
      <c r="F71" s="365">
        <f t="shared" si="14"/>
        <v>0</v>
      </c>
      <c r="G71" s="459"/>
      <c r="J71" s="289"/>
    </row>
    <row r="72" spans="1:10" s="681" customFormat="1">
      <c r="A72" s="282" t="s">
        <v>1815</v>
      </c>
      <c r="B72" s="283" t="s">
        <v>1814</v>
      </c>
      <c r="C72" s="516">
        <v>10</v>
      </c>
      <c r="D72" s="284" t="s">
        <v>856</v>
      </c>
      <c r="E72" s="1015"/>
      <c r="F72" s="365">
        <f t="shared" si="14"/>
        <v>0</v>
      </c>
      <c r="G72" s="459"/>
      <c r="J72" s="289"/>
    </row>
    <row r="73" spans="1:10" s="681" customFormat="1" ht="25.5">
      <c r="A73" s="282" t="s">
        <v>1813</v>
      </c>
      <c r="B73" s="283" t="s">
        <v>1812</v>
      </c>
      <c r="C73" s="516">
        <v>1</v>
      </c>
      <c r="D73" s="284" t="s">
        <v>856</v>
      </c>
      <c r="E73" s="1015"/>
      <c r="F73" s="365">
        <f t="shared" si="14"/>
        <v>0</v>
      </c>
      <c r="G73" s="459"/>
      <c r="J73" s="289"/>
    </row>
    <row r="74" spans="1:10" s="681" customFormat="1" ht="25.5">
      <c r="A74" s="282" t="s">
        <v>1811</v>
      </c>
      <c r="B74" s="283" t="s">
        <v>1810</v>
      </c>
      <c r="C74" s="516">
        <v>2</v>
      </c>
      <c r="D74" s="284" t="s">
        <v>856</v>
      </c>
      <c r="E74" s="1015"/>
      <c r="F74" s="365">
        <f t="shared" si="14"/>
        <v>0</v>
      </c>
      <c r="G74" s="459"/>
      <c r="J74" s="289"/>
    </row>
    <row r="75" spans="1:10" s="681" customFormat="1" ht="25.5">
      <c r="A75" s="282" t="s">
        <v>1809</v>
      </c>
      <c r="B75" s="283" t="s">
        <v>1808</v>
      </c>
      <c r="C75" s="516">
        <v>1</v>
      </c>
      <c r="D75" s="284" t="s">
        <v>856</v>
      </c>
      <c r="E75" s="1015"/>
      <c r="F75" s="365">
        <f t="shared" si="14"/>
        <v>0</v>
      </c>
      <c r="G75" s="459"/>
    </row>
    <row r="76" spans="1:10" s="681" customFormat="1" ht="38.25">
      <c r="A76" s="282" t="s">
        <v>1805</v>
      </c>
      <c r="B76" s="283" t="s">
        <v>1804</v>
      </c>
      <c r="C76" s="516">
        <v>1</v>
      </c>
      <c r="D76" s="284" t="s">
        <v>856</v>
      </c>
      <c r="E76" s="1015"/>
      <c r="F76" s="365">
        <f t="shared" si="14"/>
        <v>0</v>
      </c>
      <c r="G76" s="459"/>
    </row>
    <row r="77" spans="1:10" s="681" customFormat="1">
      <c r="A77" s="282" t="s">
        <v>1803</v>
      </c>
      <c r="B77" s="283" t="s">
        <v>1802</v>
      </c>
      <c r="C77" s="516">
        <v>1</v>
      </c>
      <c r="D77" s="284" t="s">
        <v>856</v>
      </c>
      <c r="E77" s="1015"/>
      <c r="F77" s="365">
        <f t="shared" si="14"/>
        <v>0</v>
      </c>
      <c r="G77" s="459"/>
    </row>
    <row r="78" spans="1:10" s="681" customFormat="1">
      <c r="A78" s="282" t="s">
        <v>1801</v>
      </c>
      <c r="B78" s="283" t="s">
        <v>1800</v>
      </c>
      <c r="C78" s="516">
        <v>1</v>
      </c>
      <c r="D78" s="284" t="s">
        <v>856</v>
      </c>
      <c r="E78" s="1015"/>
      <c r="F78" s="365">
        <f t="shared" si="14"/>
        <v>0</v>
      </c>
      <c r="G78" s="459"/>
    </row>
    <row r="79" spans="1:10" s="681" customFormat="1" ht="25.5">
      <c r="A79" s="282" t="s">
        <v>365</v>
      </c>
      <c r="B79" s="283" t="s">
        <v>1799</v>
      </c>
      <c r="C79" s="516">
        <v>20</v>
      </c>
      <c r="D79" s="284" t="s">
        <v>216</v>
      </c>
      <c r="E79" s="1015"/>
      <c r="F79" s="365">
        <f t="shared" si="14"/>
        <v>0</v>
      </c>
      <c r="G79" s="459"/>
    </row>
    <row r="80" spans="1:10" s="681" customFormat="1" ht="25.5">
      <c r="A80" s="282" t="s">
        <v>366</v>
      </c>
      <c r="B80" s="283" t="s">
        <v>1798</v>
      </c>
      <c r="C80" s="516">
        <v>70</v>
      </c>
      <c r="D80" s="284" t="s">
        <v>216</v>
      </c>
      <c r="E80" s="1015"/>
      <c r="F80" s="365">
        <f t="shared" si="14"/>
        <v>0</v>
      </c>
      <c r="G80" s="459"/>
    </row>
    <row r="81" spans="1:8" s="681" customFormat="1" ht="83.25" customHeight="1">
      <c r="A81" s="282" t="s">
        <v>367</v>
      </c>
      <c r="B81" s="283" t="s">
        <v>1797</v>
      </c>
      <c r="C81" s="516">
        <v>70</v>
      </c>
      <c r="D81" s="284" t="s">
        <v>216</v>
      </c>
      <c r="E81" s="1015"/>
      <c r="F81" s="365">
        <f t="shared" si="14"/>
        <v>0</v>
      </c>
      <c r="G81" s="459"/>
    </row>
    <row r="82" spans="1:8" s="681" customFormat="1" ht="25.5">
      <c r="A82" s="282" t="s">
        <v>368</v>
      </c>
      <c r="B82" s="283" t="s">
        <v>1796</v>
      </c>
      <c r="C82" s="516">
        <v>1</v>
      </c>
      <c r="D82" s="284" t="s">
        <v>856</v>
      </c>
      <c r="E82" s="1015"/>
      <c r="F82" s="365">
        <f t="shared" si="14"/>
        <v>0</v>
      </c>
      <c r="G82" s="459"/>
    </row>
    <row r="83" spans="1:8" s="681" customFormat="1" ht="38.25">
      <c r="A83" s="282" t="s">
        <v>369</v>
      </c>
      <c r="B83" s="283" t="s">
        <v>1795</v>
      </c>
      <c r="C83" s="516">
        <v>2</v>
      </c>
      <c r="D83" s="284" t="s">
        <v>856</v>
      </c>
      <c r="E83" s="1015"/>
      <c r="F83" s="365">
        <f t="shared" si="14"/>
        <v>0</v>
      </c>
      <c r="G83" s="459"/>
    </row>
    <row r="84" spans="1:8" s="681" customFormat="1" ht="38.25">
      <c r="A84" s="282" t="s">
        <v>378</v>
      </c>
      <c r="B84" s="283" t="s">
        <v>1794</v>
      </c>
      <c r="C84" s="516">
        <v>3</v>
      </c>
      <c r="D84" s="284" t="s">
        <v>856</v>
      </c>
      <c r="E84" s="1015"/>
      <c r="F84" s="365">
        <f t="shared" si="14"/>
        <v>0</v>
      </c>
      <c r="G84" s="459"/>
    </row>
    <row r="85" spans="1:8" s="681" customFormat="1" ht="13.5" thickBot="1">
      <c r="A85" s="282" t="s">
        <v>379</v>
      </c>
      <c r="B85" s="283" t="s">
        <v>1793</v>
      </c>
      <c r="C85" s="516">
        <v>1</v>
      </c>
      <c r="D85" s="284" t="s">
        <v>856</v>
      </c>
      <c r="E85" s="1015"/>
      <c r="F85" s="365">
        <f t="shared" si="14"/>
        <v>0</v>
      </c>
      <c r="G85" s="459"/>
    </row>
    <row r="86" spans="1:8" s="681" customFormat="1" ht="13.5" thickBot="1">
      <c r="A86" s="1776" t="s">
        <v>1792</v>
      </c>
      <c r="B86" s="1776"/>
      <c r="C86" s="1776"/>
      <c r="D86" s="1776"/>
      <c r="E86" s="1019"/>
      <c r="F86" s="367">
        <f>SUM(F39:F85)</f>
        <v>0</v>
      </c>
      <c r="G86" s="359"/>
      <c r="H86" s="290"/>
    </row>
    <row r="87" spans="1:8" s="681" customFormat="1">
      <c r="A87" s="662"/>
      <c r="B87" s="663"/>
      <c r="C87" s="663"/>
      <c r="D87" s="663"/>
      <c r="E87" s="1020"/>
      <c r="F87" s="359"/>
      <c r="G87" s="359"/>
    </row>
    <row r="88" spans="1:8" s="681" customFormat="1">
      <c r="A88" s="662" t="s">
        <v>20</v>
      </c>
      <c r="B88" s="666" t="s">
        <v>1791</v>
      </c>
      <c r="C88" s="663"/>
      <c r="D88" s="663"/>
      <c r="E88" s="1020"/>
      <c r="F88" s="359"/>
      <c r="G88" s="359"/>
    </row>
    <row r="89" spans="1:8" s="681" customFormat="1">
      <c r="A89" s="313"/>
      <c r="B89" s="667" t="s">
        <v>1723</v>
      </c>
      <c r="C89" s="314"/>
      <c r="D89" s="314"/>
      <c r="E89" s="1021"/>
      <c r="F89" s="368"/>
      <c r="G89" s="368"/>
    </row>
    <row r="90" spans="1:8" s="681" customFormat="1">
      <c r="A90" s="313"/>
      <c r="B90" s="1778" t="s">
        <v>1790</v>
      </c>
      <c r="C90" s="1778"/>
      <c r="D90" s="1778"/>
      <c r="E90" s="1021"/>
      <c r="F90" s="368"/>
      <c r="G90" s="368"/>
    </row>
    <row r="91" spans="1:8" s="681" customFormat="1" ht="92.25" customHeight="1" thickBot="1">
      <c r="A91" s="313"/>
      <c r="B91" s="1778" t="s">
        <v>1789</v>
      </c>
      <c r="C91" s="1778"/>
      <c r="D91" s="1778"/>
      <c r="E91" s="1021"/>
      <c r="F91" s="368"/>
      <c r="G91" s="368"/>
    </row>
    <row r="92" spans="1:8" s="681" customFormat="1" ht="25.5">
      <c r="A92" s="668" t="s">
        <v>1685</v>
      </c>
      <c r="B92" s="669" t="s">
        <v>1684</v>
      </c>
      <c r="C92" s="670" t="s">
        <v>6</v>
      </c>
      <c r="D92" s="671" t="s">
        <v>1683</v>
      </c>
      <c r="E92" s="1022" t="s">
        <v>1682</v>
      </c>
      <c r="F92" s="369" t="s">
        <v>1681</v>
      </c>
      <c r="G92" s="376"/>
    </row>
    <row r="93" spans="1:8" s="681" customFormat="1" ht="13.5" thickBot="1">
      <c r="A93" s="683" t="s">
        <v>1680</v>
      </c>
      <c r="B93" s="684">
        <v>1</v>
      </c>
      <c r="C93" s="685">
        <v>2</v>
      </c>
      <c r="D93" s="686">
        <v>3</v>
      </c>
      <c r="E93" s="1023">
        <v>4</v>
      </c>
      <c r="F93" s="370" t="s">
        <v>1679</v>
      </c>
      <c r="G93" s="376"/>
    </row>
    <row r="94" spans="1:8" s="681" customFormat="1" ht="25.5">
      <c r="A94" s="282" t="s">
        <v>15</v>
      </c>
      <c r="B94" s="315" t="s">
        <v>1906</v>
      </c>
      <c r="C94" s="516">
        <v>1</v>
      </c>
      <c r="D94" s="284" t="s">
        <v>856</v>
      </c>
      <c r="E94" s="1015"/>
      <c r="F94" s="365">
        <f>C94*E94</f>
        <v>0</v>
      </c>
      <c r="G94" s="459"/>
    </row>
    <row r="95" spans="1:8" s="681" customFormat="1">
      <c r="A95" s="282"/>
      <c r="B95" s="315" t="s">
        <v>1788</v>
      </c>
      <c r="C95" s="316">
        <v>1</v>
      </c>
      <c r="D95" s="317" t="s">
        <v>62</v>
      </c>
      <c r="E95" s="1024"/>
      <c r="F95" s="366"/>
      <c r="G95" s="460"/>
    </row>
    <row r="96" spans="1:8" s="681" customFormat="1">
      <c r="A96" s="282"/>
      <c r="B96" s="315" t="s">
        <v>1787</v>
      </c>
      <c r="C96" s="316">
        <v>0</v>
      </c>
      <c r="D96" s="317" t="s">
        <v>62</v>
      </c>
      <c r="E96" s="1024"/>
      <c r="F96" s="366"/>
      <c r="G96" s="460"/>
    </row>
    <row r="97" spans="1:7" s="681" customFormat="1">
      <c r="A97" s="282"/>
      <c r="B97" s="315" t="s">
        <v>1786</v>
      </c>
      <c r="C97" s="316">
        <v>0</v>
      </c>
      <c r="D97" s="317"/>
      <c r="E97" s="1024"/>
      <c r="F97" s="366"/>
      <c r="G97" s="460"/>
    </row>
    <row r="98" spans="1:7" s="681" customFormat="1">
      <c r="A98" s="282"/>
      <c r="B98" s="315" t="s">
        <v>1785</v>
      </c>
      <c r="C98" s="316">
        <v>1</v>
      </c>
      <c r="D98" s="317" t="s">
        <v>62</v>
      </c>
      <c r="E98" s="1024"/>
      <c r="F98" s="366"/>
      <c r="G98" s="460"/>
    </row>
    <row r="99" spans="1:7" s="681" customFormat="1" ht="96.75" customHeight="1">
      <c r="A99" s="282"/>
      <c r="B99" s="315" t="s">
        <v>1784</v>
      </c>
      <c r="C99" s="316">
        <v>1</v>
      </c>
      <c r="D99" s="317" t="s">
        <v>62</v>
      </c>
      <c r="E99" s="1024"/>
      <c r="F99" s="366"/>
      <c r="G99" s="460"/>
    </row>
    <row r="100" spans="1:7" s="681" customFormat="1" ht="104.25" customHeight="1">
      <c r="A100" s="282"/>
      <c r="B100" s="315" t="s">
        <v>1783</v>
      </c>
      <c r="C100" s="316">
        <v>3</v>
      </c>
      <c r="D100" s="317" t="s">
        <v>62</v>
      </c>
      <c r="E100" s="1024"/>
      <c r="F100" s="366"/>
      <c r="G100" s="460"/>
    </row>
    <row r="101" spans="1:7" s="681" customFormat="1" ht="25.5">
      <c r="A101" s="282"/>
      <c r="B101" s="315" t="s">
        <v>1782</v>
      </c>
      <c r="C101" s="316">
        <v>1</v>
      </c>
      <c r="D101" s="317" t="s">
        <v>62</v>
      </c>
      <c r="E101" s="1024"/>
      <c r="F101" s="366"/>
      <c r="G101" s="460"/>
    </row>
    <row r="102" spans="1:7" s="681" customFormat="1" ht="25.5">
      <c r="A102" s="282"/>
      <c r="B102" s="315" t="s">
        <v>1699</v>
      </c>
      <c r="C102" s="316">
        <v>1</v>
      </c>
      <c r="D102" s="317" t="s">
        <v>62</v>
      </c>
      <c r="E102" s="1024"/>
      <c r="F102" s="366"/>
      <c r="G102" s="460"/>
    </row>
    <row r="103" spans="1:7" s="681" customFormat="1">
      <c r="A103" s="282"/>
      <c r="B103" s="315" t="s">
        <v>1781</v>
      </c>
      <c r="C103" s="316">
        <v>1</v>
      </c>
      <c r="D103" s="317" t="s">
        <v>62</v>
      </c>
      <c r="E103" s="1024"/>
      <c r="F103" s="366"/>
      <c r="G103" s="460"/>
    </row>
    <row r="104" spans="1:7" s="681" customFormat="1">
      <c r="A104" s="282"/>
      <c r="B104" s="315" t="s">
        <v>1780</v>
      </c>
      <c r="C104" s="316">
        <v>3</v>
      </c>
      <c r="D104" s="317" t="s">
        <v>62</v>
      </c>
      <c r="E104" s="1024"/>
      <c r="F104" s="366"/>
      <c r="G104" s="460"/>
    </row>
    <row r="105" spans="1:7" s="681" customFormat="1">
      <c r="A105" s="282"/>
      <c r="B105" s="315" t="s">
        <v>1779</v>
      </c>
      <c r="C105" s="316">
        <v>1</v>
      </c>
      <c r="D105" s="317" t="s">
        <v>62</v>
      </c>
      <c r="E105" s="1024"/>
      <c r="F105" s="366"/>
      <c r="G105" s="460"/>
    </row>
    <row r="106" spans="1:7" s="681" customFormat="1">
      <c r="A106" s="687"/>
      <c r="B106" s="318" t="s">
        <v>1778</v>
      </c>
      <c r="C106" s="319">
        <v>0</v>
      </c>
      <c r="D106" s="320" t="s">
        <v>62</v>
      </c>
      <c r="E106" s="1024"/>
      <c r="F106" s="366"/>
      <c r="G106" s="460"/>
    </row>
    <row r="107" spans="1:7" s="681" customFormat="1">
      <c r="A107" s="282"/>
      <c r="B107" s="315" t="s">
        <v>1777</v>
      </c>
      <c r="C107" s="316">
        <v>7</v>
      </c>
      <c r="D107" s="317" t="s">
        <v>62</v>
      </c>
      <c r="E107" s="1024"/>
      <c r="F107" s="366"/>
      <c r="G107" s="460"/>
    </row>
    <row r="108" spans="1:7" s="681" customFormat="1">
      <c r="A108" s="282"/>
      <c r="B108" s="315" t="s">
        <v>1776</v>
      </c>
      <c r="C108" s="316">
        <v>6</v>
      </c>
      <c r="D108" s="317" t="s">
        <v>62</v>
      </c>
      <c r="E108" s="1024"/>
      <c r="F108" s="366"/>
      <c r="G108" s="460"/>
    </row>
    <row r="109" spans="1:7" s="681" customFormat="1">
      <c r="A109" s="282"/>
      <c r="B109" s="315" t="s">
        <v>1775</v>
      </c>
      <c r="C109" s="316">
        <v>0</v>
      </c>
      <c r="D109" s="317" t="s">
        <v>62</v>
      </c>
      <c r="E109" s="1024"/>
      <c r="F109" s="366"/>
      <c r="G109" s="460"/>
    </row>
    <row r="110" spans="1:7" s="681" customFormat="1">
      <c r="A110" s="282"/>
      <c r="B110" s="315" t="s">
        <v>1774</v>
      </c>
      <c r="C110" s="316">
        <v>0</v>
      </c>
      <c r="D110" s="317" t="s">
        <v>62</v>
      </c>
      <c r="E110" s="1024"/>
      <c r="F110" s="366"/>
      <c r="G110" s="460"/>
    </row>
    <row r="111" spans="1:7" s="681" customFormat="1">
      <c r="A111" s="282"/>
      <c r="B111" s="315" t="s">
        <v>1773</v>
      </c>
      <c r="C111" s="316">
        <v>0</v>
      </c>
      <c r="D111" s="317" t="s">
        <v>62</v>
      </c>
      <c r="E111" s="1024"/>
      <c r="F111" s="366"/>
      <c r="G111" s="460"/>
    </row>
    <row r="112" spans="1:7" s="681" customFormat="1">
      <c r="A112" s="324"/>
      <c r="B112" s="325" t="s">
        <v>1691</v>
      </c>
      <c r="C112" s="326">
        <v>1</v>
      </c>
      <c r="D112" s="327" t="s">
        <v>856</v>
      </c>
      <c r="E112" s="1024"/>
      <c r="F112" s="366"/>
      <c r="G112" s="460"/>
    </row>
    <row r="113" spans="1:8" s="681" customFormat="1">
      <c r="A113" s="324"/>
      <c r="B113" s="325"/>
      <c r="C113" s="326"/>
      <c r="D113" s="327"/>
      <c r="E113" s="1024"/>
      <c r="F113" s="366"/>
      <c r="G113" s="460"/>
    </row>
    <row r="114" spans="1:8" s="681" customFormat="1" ht="63.75">
      <c r="A114" s="321" t="s">
        <v>18</v>
      </c>
      <c r="B114" s="322" t="s">
        <v>1907</v>
      </c>
      <c r="C114" s="342">
        <v>1</v>
      </c>
      <c r="D114" s="284" t="s">
        <v>856</v>
      </c>
      <c r="E114" s="1015"/>
      <c r="F114" s="365">
        <f>C114*E114</f>
        <v>0</v>
      </c>
      <c r="G114" s="459"/>
    </row>
    <row r="115" spans="1:8" s="681" customFormat="1" ht="25.5">
      <c r="A115" s="324"/>
      <c r="B115" s="325" t="s">
        <v>1772</v>
      </c>
      <c r="C115" s="326">
        <v>4</v>
      </c>
      <c r="D115" s="327" t="s">
        <v>117</v>
      </c>
      <c r="E115" s="1018"/>
      <c r="F115" s="365"/>
      <c r="G115" s="459"/>
    </row>
    <row r="116" spans="1:8" s="681" customFormat="1" ht="25.5">
      <c r="A116" s="324"/>
      <c r="B116" s="325" t="s">
        <v>1771</v>
      </c>
      <c r="C116" s="326">
        <v>4</v>
      </c>
      <c r="D116" s="327" t="s">
        <v>117</v>
      </c>
      <c r="E116" s="1018"/>
      <c r="F116" s="365"/>
      <c r="G116" s="459"/>
    </row>
    <row r="117" spans="1:8" s="681" customFormat="1" ht="25.5">
      <c r="A117" s="324"/>
      <c r="B117" s="325" t="s">
        <v>1770</v>
      </c>
      <c r="C117" s="326">
        <v>4</v>
      </c>
      <c r="D117" s="327" t="s">
        <v>117</v>
      </c>
      <c r="E117" s="1018"/>
      <c r="F117" s="365"/>
      <c r="G117" s="459"/>
    </row>
    <row r="118" spans="1:8" s="681" customFormat="1" ht="25.5">
      <c r="A118" s="324"/>
      <c r="B118" s="325" t="s">
        <v>1769</v>
      </c>
      <c r="C118" s="326">
        <v>4</v>
      </c>
      <c r="D118" s="327" t="s">
        <v>117</v>
      </c>
      <c r="E118" s="1018"/>
      <c r="F118" s="365"/>
      <c r="G118" s="459"/>
    </row>
    <row r="119" spans="1:8" s="681" customFormat="1">
      <c r="A119" s="324"/>
      <c r="B119" s="325" t="s">
        <v>1768</v>
      </c>
      <c r="C119" s="326">
        <v>1</v>
      </c>
      <c r="D119" s="327" t="s">
        <v>117</v>
      </c>
      <c r="E119" s="1018"/>
      <c r="F119" s="365"/>
      <c r="G119" s="459"/>
    </row>
    <row r="120" spans="1:8" s="681" customFormat="1">
      <c r="A120" s="324"/>
      <c r="B120" s="325" t="s">
        <v>1767</v>
      </c>
      <c r="C120" s="326">
        <v>1</v>
      </c>
      <c r="D120" s="327" t="s">
        <v>856</v>
      </c>
      <c r="E120" s="1018"/>
      <c r="F120" s="365"/>
      <c r="G120" s="459"/>
    </row>
    <row r="121" spans="1:8" s="681" customFormat="1">
      <c r="A121" s="324"/>
      <c r="B121" s="325" t="s">
        <v>1766</v>
      </c>
      <c r="C121" s="326">
        <v>1</v>
      </c>
      <c r="D121" s="327" t="s">
        <v>856</v>
      </c>
      <c r="E121" s="1018"/>
      <c r="F121" s="365"/>
      <c r="G121" s="459"/>
    </row>
    <row r="122" spans="1:8" s="681" customFormat="1" ht="60" customHeight="1" thickBot="1">
      <c r="A122" s="476" t="s">
        <v>41</v>
      </c>
      <c r="B122" s="477" t="s">
        <v>1765</v>
      </c>
      <c r="C122" s="478">
        <v>1</v>
      </c>
      <c r="D122" s="479" t="s">
        <v>856</v>
      </c>
      <c r="E122" s="1025"/>
      <c r="F122" s="371">
        <f>C122*E122</f>
        <v>0</v>
      </c>
      <c r="G122" s="459"/>
    </row>
    <row r="123" spans="1:8" s="681" customFormat="1" ht="13.5" thickBot="1">
      <c r="A123" s="328"/>
      <c r="B123" s="329" t="s">
        <v>1764</v>
      </c>
      <c r="C123" s="329"/>
      <c r="D123" s="329"/>
      <c r="E123" s="1026"/>
      <c r="F123" s="372">
        <f>SUM(F94:F122)</f>
        <v>0</v>
      </c>
      <c r="G123" s="373"/>
      <c r="H123" s="290"/>
    </row>
    <row r="124" spans="1:8" s="681" customFormat="1">
      <c r="A124" s="663"/>
      <c r="B124" s="663"/>
      <c r="C124" s="663"/>
      <c r="D124" s="663"/>
      <c r="E124" s="1027"/>
      <c r="F124" s="373"/>
      <c r="G124" s="373"/>
    </row>
    <row r="125" spans="1:8" s="681" customFormat="1">
      <c r="A125" s="663"/>
      <c r="B125" s="663"/>
      <c r="C125" s="663"/>
      <c r="D125" s="663"/>
      <c r="E125" s="1027"/>
      <c r="F125" s="373"/>
      <c r="G125" s="373"/>
    </row>
    <row r="126" spans="1:8" s="681" customFormat="1">
      <c r="A126" s="662"/>
      <c r="B126" s="663"/>
      <c r="C126" s="663"/>
      <c r="D126" s="663"/>
      <c r="E126" s="1028"/>
      <c r="F126" s="359"/>
      <c r="G126" s="359"/>
    </row>
    <row r="127" spans="1:8" s="681" customFormat="1">
      <c r="A127" s="662" t="s">
        <v>35</v>
      </c>
      <c r="B127" s="666" t="s">
        <v>1763</v>
      </c>
      <c r="C127" s="663"/>
      <c r="D127" s="663"/>
      <c r="E127" s="1028"/>
      <c r="F127" s="359"/>
      <c r="G127" s="359"/>
    </row>
    <row r="128" spans="1:8" s="681" customFormat="1" ht="13.5" thickBot="1">
      <c r="A128" s="662"/>
      <c r="B128" s="667" t="s">
        <v>1348</v>
      </c>
      <c r="C128" s="663"/>
      <c r="D128" s="663"/>
      <c r="E128" s="1028"/>
      <c r="F128" s="359"/>
      <c r="G128" s="359"/>
    </row>
    <row r="129" spans="1:8" s="681" customFormat="1" ht="25.5">
      <c r="A129" s="668" t="s">
        <v>1685</v>
      </c>
      <c r="B129" s="669" t="s">
        <v>1684</v>
      </c>
      <c r="C129" s="670" t="s">
        <v>6</v>
      </c>
      <c r="D129" s="671" t="s">
        <v>1683</v>
      </c>
      <c r="E129" s="1022" t="s">
        <v>1682</v>
      </c>
      <c r="F129" s="369" t="s">
        <v>1681</v>
      </c>
      <c r="G129" s="376"/>
    </row>
    <row r="130" spans="1:8" s="681" customFormat="1" ht="13.5" thickBot="1">
      <c r="A130" s="683" t="s">
        <v>1680</v>
      </c>
      <c r="B130" s="684">
        <v>1</v>
      </c>
      <c r="C130" s="685">
        <v>2</v>
      </c>
      <c r="D130" s="686">
        <v>3</v>
      </c>
      <c r="E130" s="1023">
        <v>4</v>
      </c>
      <c r="F130" s="370" t="s">
        <v>1679</v>
      </c>
      <c r="G130" s="376"/>
    </row>
    <row r="131" spans="1:8" s="681" customFormat="1" ht="25.5">
      <c r="A131" s="282" t="s">
        <v>11</v>
      </c>
      <c r="B131" s="283" t="s">
        <v>1762</v>
      </c>
      <c r="C131" s="516">
        <v>20</v>
      </c>
      <c r="D131" s="284" t="s">
        <v>856</v>
      </c>
      <c r="E131" s="1015"/>
      <c r="F131" s="365">
        <f t="shared" ref="F131:F139" si="15">C131*E131</f>
        <v>0</v>
      </c>
      <c r="G131" s="459"/>
    </row>
    <row r="132" spans="1:8" s="681" customFormat="1" ht="38.25">
      <c r="A132" s="282" t="s">
        <v>33</v>
      </c>
      <c r="B132" s="283" t="s">
        <v>1761</v>
      </c>
      <c r="C132" s="516">
        <v>10</v>
      </c>
      <c r="D132" s="284" t="s">
        <v>62</v>
      </c>
      <c r="E132" s="1015"/>
      <c r="F132" s="365">
        <f t="shared" si="15"/>
        <v>0</v>
      </c>
      <c r="G132" s="459"/>
    </row>
    <row r="133" spans="1:8" s="681" customFormat="1" ht="25.5">
      <c r="A133" s="282" t="s">
        <v>14</v>
      </c>
      <c r="B133" s="341" t="s">
        <v>1760</v>
      </c>
      <c r="C133" s="342">
        <v>10</v>
      </c>
      <c r="D133" s="343" t="s">
        <v>62</v>
      </c>
      <c r="E133" s="1015"/>
      <c r="F133" s="365">
        <f t="shared" si="15"/>
        <v>0</v>
      </c>
      <c r="G133" s="459"/>
    </row>
    <row r="134" spans="1:8" s="681" customFormat="1" ht="25.5">
      <c r="A134" s="282" t="s">
        <v>15</v>
      </c>
      <c r="B134" s="341" t="s">
        <v>1759</v>
      </c>
      <c r="C134" s="342">
        <v>10</v>
      </c>
      <c r="D134" s="343" t="s">
        <v>62</v>
      </c>
      <c r="E134" s="1015"/>
      <c r="F134" s="365">
        <f t="shared" si="15"/>
        <v>0</v>
      </c>
      <c r="G134" s="459"/>
    </row>
    <row r="135" spans="1:8" s="665" customFormat="1">
      <c r="A135" s="282" t="s">
        <v>18</v>
      </c>
      <c r="B135" s="341" t="s">
        <v>1758</v>
      </c>
      <c r="C135" s="342">
        <v>140</v>
      </c>
      <c r="D135" s="343" t="s">
        <v>216</v>
      </c>
      <c r="E135" s="1015"/>
      <c r="F135" s="365">
        <f t="shared" si="15"/>
        <v>0</v>
      </c>
      <c r="G135" s="459"/>
    </row>
    <row r="136" spans="1:8" s="665" customFormat="1">
      <c r="A136" s="282" t="s">
        <v>41</v>
      </c>
      <c r="B136" s="341" t="s">
        <v>1757</v>
      </c>
      <c r="C136" s="342">
        <v>6</v>
      </c>
      <c r="D136" s="343" t="s">
        <v>62</v>
      </c>
      <c r="E136" s="1015"/>
      <c r="F136" s="365">
        <f t="shared" si="15"/>
        <v>0</v>
      </c>
      <c r="G136" s="459"/>
    </row>
    <row r="137" spans="1:8" s="665" customFormat="1">
      <c r="A137" s="282" t="s">
        <v>43</v>
      </c>
      <c r="B137" s="283" t="s">
        <v>1756</v>
      </c>
      <c r="C137" s="516">
        <v>10</v>
      </c>
      <c r="D137" s="284" t="s">
        <v>62</v>
      </c>
      <c r="E137" s="1015"/>
      <c r="F137" s="365">
        <f t="shared" si="15"/>
        <v>0</v>
      </c>
      <c r="G137" s="459"/>
    </row>
    <row r="138" spans="1:8" s="665" customFormat="1">
      <c r="A138" s="321" t="s">
        <v>44</v>
      </c>
      <c r="B138" s="341" t="s">
        <v>1755</v>
      </c>
      <c r="C138" s="342">
        <v>1</v>
      </c>
      <c r="D138" s="343" t="s">
        <v>856</v>
      </c>
      <c r="E138" s="1025"/>
      <c r="F138" s="371">
        <f t="shared" si="15"/>
        <v>0</v>
      </c>
      <c r="G138" s="459"/>
    </row>
    <row r="139" spans="1:8" s="665" customFormat="1" ht="25.5">
      <c r="A139" s="296" t="s">
        <v>45</v>
      </c>
      <c r="B139" s="480" t="s">
        <v>1754</v>
      </c>
      <c r="C139" s="296">
        <v>175</v>
      </c>
      <c r="D139" s="296" t="s">
        <v>216</v>
      </c>
      <c r="E139" s="1029"/>
      <c r="F139" s="374">
        <f t="shared" si="15"/>
        <v>0</v>
      </c>
      <c r="G139" s="431"/>
    </row>
    <row r="140" spans="1:8" s="665" customFormat="1" ht="25.5">
      <c r="A140" s="296" t="s">
        <v>46</v>
      </c>
      <c r="B140" s="480" t="s">
        <v>1753</v>
      </c>
      <c r="C140" s="296">
        <v>8</v>
      </c>
      <c r="D140" s="340" t="s">
        <v>62</v>
      </c>
      <c r="E140" s="1029"/>
      <c r="F140" s="374">
        <f>E140*C140</f>
        <v>0</v>
      </c>
      <c r="G140" s="431"/>
    </row>
    <row r="141" spans="1:8" s="665" customFormat="1" ht="25.5">
      <c r="A141" s="296" t="s">
        <v>47</v>
      </c>
      <c r="B141" s="481" t="s">
        <v>1752</v>
      </c>
      <c r="C141" s="296">
        <v>8</v>
      </c>
      <c r="D141" s="340" t="s">
        <v>62</v>
      </c>
      <c r="E141" s="1029"/>
      <c r="F141" s="374">
        <f>E141*C141</f>
        <v>0</v>
      </c>
      <c r="G141" s="431"/>
    </row>
    <row r="142" spans="1:8" s="665" customFormat="1">
      <c r="A142" s="296" t="s">
        <v>48</v>
      </c>
      <c r="B142" s="480" t="s">
        <v>1751</v>
      </c>
      <c r="C142" s="296">
        <v>100</v>
      </c>
      <c r="D142" s="340" t="s">
        <v>62</v>
      </c>
      <c r="E142" s="1029"/>
      <c r="F142" s="374">
        <f>E142*C142</f>
        <v>0</v>
      </c>
      <c r="G142" s="431"/>
    </row>
    <row r="143" spans="1:8" s="665" customFormat="1" ht="11.25" customHeight="1">
      <c r="A143" s="296" t="s">
        <v>50</v>
      </c>
      <c r="B143" s="480" t="s">
        <v>2002</v>
      </c>
      <c r="C143" s="296">
        <v>72</v>
      </c>
      <c r="D143" s="296" t="s">
        <v>62</v>
      </c>
      <c r="E143" s="1029"/>
      <c r="F143" s="374">
        <f>C143*E143</f>
        <v>0</v>
      </c>
      <c r="G143" s="431"/>
    </row>
    <row r="144" spans="1:8" s="665" customFormat="1" ht="13.5" thickBot="1">
      <c r="A144" s="1777" t="s">
        <v>1750</v>
      </c>
      <c r="B144" s="1777"/>
      <c r="C144" s="1777"/>
      <c r="D144" s="1777"/>
      <c r="E144" s="1030"/>
      <c r="F144" s="375">
        <f>SUM(F131:F143)</f>
        <v>0</v>
      </c>
      <c r="G144" s="359"/>
      <c r="H144" s="291"/>
    </row>
    <row r="145" spans="1:8" s="665" customFormat="1">
      <c r="A145" s="662"/>
      <c r="B145" s="666" t="s">
        <v>1749</v>
      </c>
      <c r="C145" s="663"/>
      <c r="D145" s="663"/>
      <c r="E145" s="1020"/>
      <c r="F145" s="359"/>
      <c r="G145" s="359"/>
    </row>
    <row r="146" spans="1:8" s="665" customFormat="1">
      <c r="A146" s="662" t="s">
        <v>53</v>
      </c>
      <c r="B146" s="666" t="s">
        <v>1748</v>
      </c>
      <c r="C146" s="663"/>
      <c r="D146" s="663"/>
      <c r="E146" s="1020"/>
      <c r="F146" s="359"/>
      <c r="G146" s="359"/>
    </row>
    <row r="147" spans="1:8" s="665" customFormat="1" ht="13.5" thickBot="1">
      <c r="A147" s="662"/>
      <c r="B147" s="667" t="s">
        <v>1723</v>
      </c>
      <c r="C147" s="663"/>
      <c r="D147" s="663"/>
      <c r="E147" s="1020"/>
      <c r="F147" s="359"/>
      <c r="G147" s="359"/>
    </row>
    <row r="148" spans="1:8" s="665" customFormat="1" ht="25.5">
      <c r="A148" s="668" t="s">
        <v>1685</v>
      </c>
      <c r="B148" s="669" t="s">
        <v>1684</v>
      </c>
      <c r="C148" s="670" t="s">
        <v>6</v>
      </c>
      <c r="D148" s="671" t="s">
        <v>1683</v>
      </c>
      <c r="E148" s="1022" t="s">
        <v>1682</v>
      </c>
      <c r="F148" s="369" t="s">
        <v>1681</v>
      </c>
      <c r="G148" s="376"/>
    </row>
    <row r="149" spans="1:8" s="665" customFormat="1" ht="16.5" customHeight="1" thickBot="1">
      <c r="A149" s="683" t="s">
        <v>1680</v>
      </c>
      <c r="B149" s="684">
        <v>1</v>
      </c>
      <c r="C149" s="685">
        <v>2</v>
      </c>
      <c r="D149" s="686">
        <v>3</v>
      </c>
      <c r="E149" s="1023">
        <v>4</v>
      </c>
      <c r="F149" s="370" t="s">
        <v>1679</v>
      </c>
      <c r="G149" s="376"/>
    </row>
    <row r="150" spans="1:8" s="665" customFormat="1" ht="16.5" customHeight="1" thickBot="1">
      <c r="A150" s="673"/>
      <c r="B150" s="674" t="s">
        <v>1747</v>
      </c>
      <c r="C150" s="708"/>
      <c r="D150" s="676"/>
      <c r="E150" s="1031"/>
      <c r="F150" s="376"/>
      <c r="G150" s="376"/>
    </row>
    <row r="151" spans="1:8" s="681" customFormat="1" ht="25.5">
      <c r="A151" s="330" t="s">
        <v>11</v>
      </c>
      <c r="B151" s="331" t="s">
        <v>1746</v>
      </c>
      <c r="C151" s="332">
        <v>1</v>
      </c>
      <c r="D151" s="333" t="s">
        <v>856</v>
      </c>
      <c r="E151" s="1032"/>
      <c r="F151" s="482">
        <f>C151*E151</f>
        <v>0</v>
      </c>
      <c r="G151" s="459"/>
      <c r="H151" s="290"/>
    </row>
    <row r="152" spans="1:8" s="681" customFormat="1">
      <c r="A152" s="687"/>
      <c r="B152" s="318" t="s">
        <v>1739</v>
      </c>
      <c r="C152" s="319">
        <v>6</v>
      </c>
      <c r="D152" s="320" t="s">
        <v>62</v>
      </c>
      <c r="E152" s="1033"/>
      <c r="F152" s="483"/>
      <c r="G152" s="459"/>
      <c r="H152" s="290"/>
    </row>
    <row r="153" spans="1:8" s="681" customFormat="1">
      <c r="A153" s="282"/>
      <c r="B153" s="315" t="s">
        <v>1745</v>
      </c>
      <c r="C153" s="316">
        <v>1</v>
      </c>
      <c r="D153" s="317"/>
      <c r="E153" s="1018"/>
      <c r="F153" s="365"/>
      <c r="G153" s="459"/>
      <c r="H153" s="290"/>
    </row>
    <row r="154" spans="1:8" s="681" customFormat="1">
      <c r="A154" s="282"/>
      <c r="B154" s="315" t="s">
        <v>1744</v>
      </c>
      <c r="C154" s="316">
        <v>1</v>
      </c>
      <c r="D154" s="317"/>
      <c r="E154" s="1018"/>
      <c r="F154" s="365"/>
      <c r="G154" s="459"/>
      <c r="H154" s="290"/>
    </row>
    <row r="155" spans="1:8" s="681" customFormat="1" ht="38.25">
      <c r="A155" s="282"/>
      <c r="B155" s="315" t="s">
        <v>1743</v>
      </c>
      <c r="C155" s="316">
        <v>2</v>
      </c>
      <c r="D155" s="317" t="s">
        <v>62</v>
      </c>
      <c r="E155" s="1018"/>
      <c r="F155" s="365"/>
      <c r="G155" s="459"/>
      <c r="H155" s="290"/>
    </row>
    <row r="156" spans="1:8" s="681" customFormat="1">
      <c r="A156" s="282"/>
      <c r="B156" s="315" t="s">
        <v>1742</v>
      </c>
      <c r="C156" s="316">
        <v>1</v>
      </c>
      <c r="D156" s="317" t="s">
        <v>62</v>
      </c>
      <c r="E156" s="1018"/>
      <c r="F156" s="365"/>
      <c r="G156" s="459"/>
      <c r="H156" s="290"/>
    </row>
    <row r="157" spans="1:8" s="681" customFormat="1" ht="25.5">
      <c r="A157" s="282"/>
      <c r="B157" s="315" t="s">
        <v>1741</v>
      </c>
      <c r="C157" s="316">
        <v>1</v>
      </c>
      <c r="D157" s="317" t="s">
        <v>856</v>
      </c>
      <c r="E157" s="1018"/>
      <c r="F157" s="365"/>
      <c r="G157" s="459"/>
      <c r="H157" s="290"/>
    </row>
    <row r="158" spans="1:8" s="681" customFormat="1" ht="13.5" thickBot="1">
      <c r="A158" s="282"/>
      <c r="B158" s="315"/>
      <c r="C158" s="316"/>
      <c r="D158" s="317"/>
      <c r="E158" s="1018"/>
      <c r="F158" s="365"/>
      <c r="G158" s="459"/>
      <c r="H158" s="290"/>
    </row>
    <row r="159" spans="1:8" s="681" customFormat="1" ht="25.5">
      <c r="A159" s="330" t="s">
        <v>14</v>
      </c>
      <c r="B159" s="331" t="s">
        <v>1740</v>
      </c>
      <c r="C159" s="332">
        <v>1</v>
      </c>
      <c r="D159" s="333" t="s">
        <v>856</v>
      </c>
      <c r="E159" s="1032"/>
      <c r="F159" s="482">
        <f>C159*E159</f>
        <v>0</v>
      </c>
      <c r="G159" s="459"/>
      <c r="H159" s="290"/>
    </row>
    <row r="160" spans="1:8" s="681" customFormat="1">
      <c r="A160" s="687"/>
      <c r="B160" s="318" t="s">
        <v>1739</v>
      </c>
      <c r="C160" s="319">
        <v>2</v>
      </c>
      <c r="D160" s="320" t="s">
        <v>62</v>
      </c>
      <c r="E160" s="1033"/>
      <c r="F160" s="483"/>
      <c r="G160" s="459"/>
      <c r="H160" s="290"/>
    </row>
    <row r="161" spans="1:8" s="681" customFormat="1">
      <c r="A161" s="282"/>
      <c r="B161" s="315" t="s">
        <v>1738</v>
      </c>
      <c r="C161" s="316">
        <v>1</v>
      </c>
      <c r="D161" s="317"/>
      <c r="E161" s="1018"/>
      <c r="F161" s="365"/>
      <c r="G161" s="459"/>
      <c r="H161" s="290"/>
    </row>
    <row r="162" spans="1:8" s="681" customFormat="1">
      <c r="A162" s="282"/>
      <c r="B162" s="315" t="s">
        <v>1737</v>
      </c>
      <c r="C162" s="316">
        <v>1</v>
      </c>
      <c r="D162" s="317"/>
      <c r="E162" s="1018"/>
      <c r="F162" s="365"/>
      <c r="G162" s="459"/>
      <c r="H162" s="290"/>
    </row>
    <row r="163" spans="1:8" s="681" customFormat="1">
      <c r="A163" s="282"/>
      <c r="B163" s="315" t="s">
        <v>1736</v>
      </c>
      <c r="C163" s="316">
        <v>1</v>
      </c>
      <c r="D163" s="317"/>
      <c r="E163" s="1018"/>
      <c r="F163" s="365"/>
      <c r="G163" s="459"/>
      <c r="H163" s="290"/>
    </row>
    <row r="164" spans="1:8" s="681" customFormat="1" ht="13.5" thickBot="1">
      <c r="A164" s="484"/>
      <c r="B164" s="485"/>
      <c r="C164" s="486"/>
      <c r="D164" s="487"/>
      <c r="E164" s="1018"/>
      <c r="F164" s="365"/>
      <c r="G164" s="459"/>
      <c r="H164" s="290"/>
    </row>
    <row r="165" spans="1:8" s="681" customFormat="1" ht="25.5">
      <c r="A165" s="687" t="s">
        <v>33</v>
      </c>
      <c r="B165" s="488" t="s">
        <v>1735</v>
      </c>
      <c r="C165" s="286">
        <v>2</v>
      </c>
      <c r="D165" s="287" t="s">
        <v>62</v>
      </c>
      <c r="E165" s="1015"/>
      <c r="F165" s="365">
        <f>C165*E165</f>
        <v>0</v>
      </c>
      <c r="G165" s="459"/>
      <c r="H165" s="290"/>
    </row>
    <row r="166" spans="1:8" s="681" customFormat="1" ht="25.5">
      <c r="A166" s="282" t="s">
        <v>43</v>
      </c>
      <c r="B166" s="334" t="s">
        <v>1734</v>
      </c>
      <c r="C166" s="517">
        <v>30</v>
      </c>
      <c r="D166" s="335" t="s">
        <v>216</v>
      </c>
      <c r="E166" s="1015"/>
      <c r="F166" s="365">
        <f>C166*E166</f>
        <v>0</v>
      </c>
      <c r="G166" s="459"/>
      <c r="H166" s="290"/>
    </row>
    <row r="167" spans="1:8" s="681" customFormat="1" ht="25.5">
      <c r="A167" s="282" t="s">
        <v>45</v>
      </c>
      <c r="B167" s="334" t="s">
        <v>1733</v>
      </c>
      <c r="C167" s="517">
        <v>25</v>
      </c>
      <c r="D167" s="335" t="s">
        <v>216</v>
      </c>
      <c r="E167" s="1015"/>
      <c r="F167" s="365">
        <f>C167*E167</f>
        <v>0</v>
      </c>
      <c r="G167" s="459"/>
      <c r="H167" s="290"/>
    </row>
    <row r="168" spans="1:8" s="681" customFormat="1" ht="25.5">
      <c r="A168" s="282" t="s">
        <v>44</v>
      </c>
      <c r="B168" s="334" t="s">
        <v>1732</v>
      </c>
      <c r="C168" s="517">
        <v>20</v>
      </c>
      <c r="D168" s="335" t="s">
        <v>216</v>
      </c>
      <c r="E168" s="1015"/>
      <c r="F168" s="365">
        <f>C168*E168</f>
        <v>0</v>
      </c>
      <c r="G168" s="459"/>
      <c r="H168" s="290"/>
    </row>
    <row r="169" spans="1:8" s="681" customFormat="1" ht="38.25">
      <c r="A169" s="282" t="s">
        <v>46</v>
      </c>
      <c r="B169" s="334" t="s">
        <v>1731</v>
      </c>
      <c r="C169" s="516"/>
      <c r="D169" s="284"/>
      <c r="E169" s="1018"/>
      <c r="F169" s="365"/>
      <c r="G169" s="459"/>
      <c r="H169" s="290"/>
    </row>
    <row r="170" spans="1:8" s="681" customFormat="1" ht="51">
      <c r="A170" s="282" t="s">
        <v>47</v>
      </c>
      <c r="B170" s="322" t="s">
        <v>1730</v>
      </c>
      <c r="C170" s="336">
        <v>1</v>
      </c>
      <c r="D170" s="337" t="s">
        <v>856</v>
      </c>
      <c r="E170" s="1015"/>
      <c r="F170" s="365">
        <f>C170*E170</f>
        <v>0</v>
      </c>
      <c r="G170" s="459"/>
      <c r="H170" s="290"/>
    </row>
    <row r="171" spans="1:8" s="681" customFormat="1" ht="51">
      <c r="A171" s="338" t="s">
        <v>50</v>
      </c>
      <c r="B171" s="325" t="s">
        <v>1729</v>
      </c>
      <c r="C171" s="339">
        <v>1</v>
      </c>
      <c r="D171" s="340" t="s">
        <v>856</v>
      </c>
      <c r="E171" s="1034"/>
      <c r="F171" s="365">
        <f>C171*E171</f>
        <v>0</v>
      </c>
      <c r="G171" s="459"/>
      <c r="H171" s="290"/>
    </row>
    <row r="172" spans="1:8" s="681" customFormat="1" ht="68.25" customHeight="1">
      <c r="A172" s="282" t="s">
        <v>51</v>
      </c>
      <c r="B172" s="318" t="s">
        <v>1728</v>
      </c>
      <c r="C172" s="286">
        <v>1</v>
      </c>
      <c r="D172" s="287" t="s">
        <v>856</v>
      </c>
      <c r="E172" s="1015"/>
      <c r="F172" s="365">
        <f>C172*E172</f>
        <v>0</v>
      </c>
      <c r="G172" s="459"/>
      <c r="H172" s="290"/>
    </row>
    <row r="173" spans="1:8" s="665" customFormat="1" ht="25.5">
      <c r="A173" s="282" t="s">
        <v>63</v>
      </c>
      <c r="B173" s="283" t="s">
        <v>1727</v>
      </c>
      <c r="C173" s="516">
        <v>70</v>
      </c>
      <c r="D173" s="284" t="s">
        <v>216</v>
      </c>
      <c r="E173" s="1015"/>
      <c r="F173" s="365">
        <f>E173*C173</f>
        <v>0</v>
      </c>
      <c r="G173" s="459"/>
      <c r="H173" s="290"/>
    </row>
    <row r="174" spans="1:8" s="665" customFormat="1">
      <c r="A174" s="282"/>
      <c r="B174" s="341" t="s">
        <v>1726</v>
      </c>
      <c r="C174" s="342"/>
      <c r="D174" s="343"/>
      <c r="E174" s="1035"/>
      <c r="F174" s="371"/>
      <c r="G174" s="459"/>
      <c r="H174" s="290"/>
    </row>
    <row r="175" spans="1:8" s="665" customFormat="1" ht="26.25" thickBot="1">
      <c r="A175" s="282" t="s">
        <v>64</v>
      </c>
      <c r="B175" s="344" t="s">
        <v>1725</v>
      </c>
      <c r="C175" s="345">
        <v>1</v>
      </c>
      <c r="D175" s="346" t="s">
        <v>856</v>
      </c>
      <c r="E175" s="1036"/>
      <c r="F175" s="377">
        <f>C175*E175</f>
        <v>0</v>
      </c>
      <c r="G175" s="459"/>
      <c r="H175" s="290"/>
    </row>
    <row r="176" spans="1:8" s="665" customFormat="1" ht="13.5" thickBot="1">
      <c r="A176" s="1776" t="s">
        <v>1724</v>
      </c>
      <c r="B176" s="1776"/>
      <c r="C176" s="1776"/>
      <c r="D176" s="1776"/>
      <c r="E176" s="1019"/>
      <c r="F176" s="367">
        <f>SUM(F151:F175)</f>
        <v>0</v>
      </c>
      <c r="G176" s="359"/>
      <c r="H176" s="291"/>
    </row>
    <row r="177" spans="1:11" s="665" customFormat="1">
      <c r="A177" s="709"/>
      <c r="B177" s="663"/>
      <c r="C177" s="663"/>
      <c r="D177" s="663"/>
      <c r="E177" s="1037"/>
      <c r="F177" s="359"/>
      <c r="G177" s="359"/>
    </row>
    <row r="178" spans="1:11" s="681" customFormat="1">
      <c r="E178" s="1038"/>
      <c r="F178" s="378"/>
      <c r="G178" s="378"/>
      <c r="H178" s="418"/>
      <c r="I178" s="420"/>
      <c r="J178" s="419"/>
      <c r="K178" s="420"/>
    </row>
    <row r="179" spans="1:11" s="681" customFormat="1">
      <c r="A179" s="662" t="s">
        <v>59</v>
      </c>
      <c r="B179" s="666" t="s">
        <v>1671</v>
      </c>
      <c r="C179" s="293"/>
      <c r="D179" s="293"/>
      <c r="E179" s="1039"/>
      <c r="F179" s="379"/>
      <c r="G179" s="379"/>
      <c r="H179" s="418"/>
      <c r="I179" s="420"/>
      <c r="J179" s="419"/>
      <c r="K179" s="420"/>
    </row>
    <row r="180" spans="1:11" s="681" customFormat="1" ht="13.5" thickBot="1">
      <c r="A180" s="662"/>
      <c r="B180" s="667" t="s">
        <v>1723</v>
      </c>
      <c r="C180" s="293"/>
      <c r="D180" s="293"/>
      <c r="E180" s="1039"/>
      <c r="F180" s="379"/>
      <c r="G180" s="379"/>
      <c r="H180" s="418"/>
      <c r="I180" s="420"/>
      <c r="J180" s="489"/>
      <c r="K180" s="420"/>
    </row>
    <row r="181" spans="1:11" s="681" customFormat="1" ht="25.5">
      <c r="A181" s="668" t="s">
        <v>1685</v>
      </c>
      <c r="B181" s="669" t="s">
        <v>1684</v>
      </c>
      <c r="C181" s="670" t="s">
        <v>6</v>
      </c>
      <c r="D181" s="671" t="s">
        <v>1683</v>
      </c>
      <c r="E181" s="1022" t="s">
        <v>1682</v>
      </c>
      <c r="F181" s="369" t="s">
        <v>1681</v>
      </c>
      <c r="G181" s="376"/>
    </row>
    <row r="182" spans="1:11" s="293" customFormat="1" ht="13.5" thickBot="1">
      <c r="A182" s="683" t="s">
        <v>1680</v>
      </c>
      <c r="B182" s="684">
        <v>1</v>
      </c>
      <c r="C182" s="685">
        <v>2</v>
      </c>
      <c r="D182" s="686">
        <v>3</v>
      </c>
      <c r="E182" s="1023">
        <v>4</v>
      </c>
      <c r="F182" s="370" t="s">
        <v>1679</v>
      </c>
      <c r="G182" s="376"/>
    </row>
    <row r="183" spans="1:11" s="681" customFormat="1" ht="26.25" thickBot="1">
      <c r="A183" s="795" t="s">
        <v>11</v>
      </c>
      <c r="B183" s="796" t="s">
        <v>1722</v>
      </c>
      <c r="C183" s="795">
        <v>1</v>
      </c>
      <c r="D183" s="795" t="s">
        <v>856</v>
      </c>
      <c r="E183" s="1040"/>
      <c r="F183" s="797">
        <f>C183*E183</f>
        <v>0</v>
      </c>
      <c r="G183" s="459"/>
      <c r="H183" s="418"/>
      <c r="I183" s="420"/>
      <c r="J183" s="489"/>
      <c r="K183" s="420"/>
    </row>
    <row r="184" spans="1:11" s="681" customFormat="1">
      <c r="A184" s="296"/>
      <c r="B184" s="480" t="s">
        <v>1721</v>
      </c>
      <c r="C184" s="347">
        <v>1</v>
      </c>
      <c r="D184" s="347" t="s">
        <v>62</v>
      </c>
      <c r="E184" s="1041"/>
      <c r="F184" s="380"/>
      <c r="G184" s="379"/>
      <c r="H184" s="418"/>
      <c r="I184" s="420"/>
      <c r="J184" s="489"/>
      <c r="K184" s="294"/>
    </row>
    <row r="185" spans="1:11" s="681" customFormat="1">
      <c r="A185" s="490"/>
      <c r="B185" s="480" t="s">
        <v>1720</v>
      </c>
      <c r="C185" s="347">
        <v>1</v>
      </c>
      <c r="D185" s="347" t="s">
        <v>62</v>
      </c>
      <c r="E185" s="1041"/>
      <c r="F185" s="380"/>
      <c r="G185" s="379"/>
      <c r="H185" s="418"/>
      <c r="I185" s="295"/>
      <c r="J185" s="489"/>
      <c r="K185" s="294"/>
    </row>
    <row r="186" spans="1:11" s="681" customFormat="1" ht="16.5" customHeight="1">
      <c r="A186" s="296"/>
      <c r="B186" s="480" t="s">
        <v>1719</v>
      </c>
      <c r="C186" s="347">
        <v>1</v>
      </c>
      <c r="D186" s="347" t="s">
        <v>62</v>
      </c>
      <c r="E186" s="1041"/>
      <c r="F186" s="380"/>
      <c r="G186" s="379"/>
    </row>
    <row r="187" spans="1:11" s="665" customFormat="1" ht="20.25" customHeight="1">
      <c r="A187" s="490"/>
      <c r="B187" s="480" t="s">
        <v>1718</v>
      </c>
      <c r="C187" s="347">
        <v>1</v>
      </c>
      <c r="D187" s="347" t="s">
        <v>62</v>
      </c>
      <c r="E187" s="1042"/>
      <c r="F187" s="374"/>
      <c r="G187" s="431"/>
    </row>
    <row r="188" spans="1:11" s="665" customFormat="1" ht="10.5" customHeight="1">
      <c r="A188" s="490"/>
      <c r="B188" s="480" t="s">
        <v>1717</v>
      </c>
      <c r="C188" s="347">
        <v>1</v>
      </c>
      <c r="D188" s="347" t="s">
        <v>62</v>
      </c>
      <c r="E188" s="1042"/>
      <c r="F188" s="374"/>
      <c r="G188" s="431"/>
    </row>
    <row r="189" spans="1:11" s="665" customFormat="1">
      <c r="A189" s="296"/>
      <c r="B189" s="480" t="s">
        <v>1716</v>
      </c>
      <c r="C189" s="347">
        <v>1</v>
      </c>
      <c r="D189" s="347" t="s">
        <v>62</v>
      </c>
      <c r="E189" s="1042"/>
      <c r="F189" s="374"/>
      <c r="G189" s="431"/>
    </row>
    <row r="190" spans="1:11" s="665" customFormat="1">
      <c r="A190" s="296"/>
      <c r="B190" s="480" t="s">
        <v>1715</v>
      </c>
      <c r="C190" s="347">
        <v>2</v>
      </c>
      <c r="D190" s="347" t="s">
        <v>62</v>
      </c>
      <c r="E190" s="1042"/>
      <c r="F190" s="374"/>
      <c r="G190" s="431"/>
    </row>
    <row r="191" spans="1:11" s="665" customFormat="1">
      <c r="A191" s="296"/>
      <c r="B191" s="480" t="s">
        <v>1714</v>
      </c>
      <c r="C191" s="347">
        <v>2</v>
      </c>
      <c r="D191" s="347" t="s">
        <v>62</v>
      </c>
      <c r="E191" s="1042"/>
      <c r="F191" s="374"/>
      <c r="G191" s="431"/>
    </row>
    <row r="192" spans="1:11" s="665" customFormat="1">
      <c r="A192" s="296"/>
      <c r="B192" s="480" t="s">
        <v>1713</v>
      </c>
      <c r="C192" s="347">
        <v>1</v>
      </c>
      <c r="D192" s="347" t="s">
        <v>62</v>
      </c>
      <c r="E192" s="1042"/>
      <c r="F192" s="374"/>
      <c r="G192" s="431"/>
    </row>
    <row r="193" spans="1:11" s="665" customFormat="1" ht="11.25" customHeight="1">
      <c r="A193" s="296"/>
      <c r="B193" s="480" t="s">
        <v>1712</v>
      </c>
      <c r="C193" s="347">
        <v>5</v>
      </c>
      <c r="D193" s="347" t="s">
        <v>62</v>
      </c>
      <c r="E193" s="1042"/>
      <c r="F193" s="374"/>
      <c r="G193" s="431"/>
    </row>
    <row r="194" spans="1:11" s="665" customFormat="1" ht="38.25">
      <c r="A194" s="490"/>
      <c r="B194" s="480" t="s">
        <v>1711</v>
      </c>
      <c r="C194" s="347">
        <v>6</v>
      </c>
      <c r="D194" s="347" t="s">
        <v>62</v>
      </c>
      <c r="E194" s="1042"/>
      <c r="F194" s="374"/>
      <c r="G194" s="431"/>
    </row>
    <row r="195" spans="1:11" s="665" customFormat="1">
      <c r="A195" s="490"/>
      <c r="B195" s="480" t="s">
        <v>1710</v>
      </c>
      <c r="C195" s="347">
        <v>20</v>
      </c>
      <c r="D195" s="347" t="s">
        <v>62</v>
      </c>
      <c r="E195" s="1042"/>
      <c r="F195" s="374"/>
      <c r="G195" s="431"/>
    </row>
    <row r="196" spans="1:11" s="681" customFormat="1">
      <c r="A196" s="296"/>
      <c r="B196" s="480" t="s">
        <v>1709</v>
      </c>
      <c r="C196" s="347">
        <v>8</v>
      </c>
      <c r="D196" s="347" t="s">
        <v>62</v>
      </c>
      <c r="E196" s="1041"/>
      <c r="F196" s="380"/>
      <c r="G196" s="379"/>
      <c r="I196" s="420"/>
      <c r="J196" s="491"/>
      <c r="K196" s="420"/>
    </row>
    <row r="197" spans="1:11" s="681" customFormat="1">
      <c r="A197" s="490"/>
      <c r="B197" s="492" t="s">
        <v>1708</v>
      </c>
      <c r="C197" s="347">
        <v>7</v>
      </c>
      <c r="D197" s="347" t="s">
        <v>62</v>
      </c>
      <c r="E197" s="1041"/>
      <c r="F197" s="380"/>
      <c r="G197" s="379"/>
      <c r="I197" s="420"/>
      <c r="J197" s="491"/>
      <c r="K197" s="420"/>
    </row>
    <row r="198" spans="1:11" s="665" customFormat="1">
      <c r="A198" s="296"/>
      <c r="B198" s="679" t="s">
        <v>1707</v>
      </c>
      <c r="C198" s="347">
        <v>1</v>
      </c>
      <c r="D198" s="347" t="s">
        <v>62</v>
      </c>
      <c r="E198" s="1042"/>
      <c r="F198" s="374"/>
      <c r="G198" s="431"/>
    </row>
    <row r="199" spans="1:11" s="665" customFormat="1">
      <c r="A199" s="490"/>
      <c r="B199" s="679" t="s">
        <v>1706</v>
      </c>
      <c r="C199" s="347">
        <v>1</v>
      </c>
      <c r="D199" s="347" t="s">
        <v>62</v>
      </c>
      <c r="E199" s="1042"/>
      <c r="F199" s="374"/>
      <c r="G199" s="431"/>
    </row>
    <row r="200" spans="1:11" s="665" customFormat="1" ht="38.25">
      <c r="A200" s="296"/>
      <c r="B200" s="678" t="s">
        <v>1705</v>
      </c>
      <c r="C200" s="347"/>
      <c r="D200" s="347"/>
      <c r="E200" s="1042"/>
      <c r="F200" s="374"/>
      <c r="G200" s="431"/>
    </row>
    <row r="201" spans="1:11" s="665" customFormat="1" ht="57.75" customHeight="1">
      <c r="A201" s="490"/>
      <c r="B201" s="678" t="s">
        <v>1704</v>
      </c>
      <c r="C201" s="347">
        <v>1</v>
      </c>
      <c r="D201" s="347" t="s">
        <v>62</v>
      </c>
      <c r="E201" s="1042"/>
      <c r="F201" s="374"/>
      <c r="G201" s="431"/>
    </row>
    <row r="202" spans="1:11" s="665" customFormat="1" ht="25.5">
      <c r="A202" s="296"/>
      <c r="B202" s="493" t="s">
        <v>1703</v>
      </c>
      <c r="C202" s="347">
        <v>1</v>
      </c>
      <c r="D202" s="347" t="s">
        <v>62</v>
      </c>
      <c r="E202" s="1042"/>
      <c r="F202" s="374"/>
      <c r="G202" s="431"/>
    </row>
    <row r="203" spans="1:11" s="665" customFormat="1" ht="26.25" customHeight="1">
      <c r="A203" s="490"/>
      <c r="B203" s="494" t="s">
        <v>1702</v>
      </c>
      <c r="C203" s="347">
        <v>1</v>
      </c>
      <c r="D203" s="347" t="s">
        <v>62</v>
      </c>
      <c r="E203" s="1042"/>
      <c r="F203" s="374"/>
      <c r="G203" s="431"/>
    </row>
    <row r="204" spans="1:11" s="665" customFormat="1" ht="15.75" customHeight="1">
      <c r="A204" s="296"/>
      <c r="B204" s="494" t="s">
        <v>1701</v>
      </c>
      <c r="C204" s="347">
        <v>1</v>
      </c>
      <c r="D204" s="347" t="s">
        <v>62</v>
      </c>
      <c r="E204" s="1042"/>
      <c r="F204" s="374"/>
      <c r="G204" s="431"/>
    </row>
    <row r="205" spans="1:11" s="665" customFormat="1" ht="38.25">
      <c r="A205" s="296"/>
      <c r="B205" s="494" t="s">
        <v>1700</v>
      </c>
      <c r="C205" s="347">
        <v>1</v>
      </c>
      <c r="D205" s="347" t="s">
        <v>62</v>
      </c>
      <c r="E205" s="1043"/>
      <c r="F205" s="495"/>
      <c r="G205" s="496"/>
    </row>
    <row r="206" spans="1:11" s="665" customFormat="1" ht="25.5">
      <c r="A206" s="490"/>
      <c r="B206" s="315" t="s">
        <v>1699</v>
      </c>
      <c r="C206" s="347">
        <v>1</v>
      </c>
      <c r="D206" s="347" t="s">
        <v>62</v>
      </c>
      <c r="E206" s="1043"/>
      <c r="F206" s="495"/>
      <c r="G206" s="496"/>
    </row>
    <row r="207" spans="1:11" s="665" customFormat="1" ht="25.5">
      <c r="A207" s="490"/>
      <c r="B207" s="494" t="s">
        <v>1698</v>
      </c>
      <c r="C207" s="347">
        <v>1</v>
      </c>
      <c r="D207" s="347" t="s">
        <v>62</v>
      </c>
      <c r="E207" s="1042"/>
      <c r="F207" s="374"/>
      <c r="G207" s="431"/>
    </row>
    <row r="208" spans="1:11" s="665" customFormat="1" ht="17.25" customHeight="1">
      <c r="A208" s="296"/>
      <c r="B208" s="678" t="s">
        <v>1697</v>
      </c>
      <c r="C208" s="347">
        <v>1</v>
      </c>
      <c r="D208" s="347" t="s">
        <v>856</v>
      </c>
      <c r="E208" s="1042"/>
      <c r="F208" s="374"/>
      <c r="G208" s="431"/>
    </row>
    <row r="209" spans="1:7" s="665" customFormat="1" ht="36" customHeight="1">
      <c r="A209" s="490"/>
      <c r="B209" s="497" t="s">
        <v>1696</v>
      </c>
      <c r="C209" s="347">
        <v>1</v>
      </c>
      <c r="D209" s="347" t="s">
        <v>856</v>
      </c>
      <c r="E209" s="1042"/>
      <c r="F209" s="374"/>
      <c r="G209" s="431"/>
    </row>
    <row r="210" spans="1:7" s="665" customFormat="1" ht="25.5" customHeight="1">
      <c r="A210" s="296"/>
      <c r="B210" s="497" t="s">
        <v>1695</v>
      </c>
      <c r="C210" s="347">
        <v>1</v>
      </c>
      <c r="D210" s="347" t="s">
        <v>856</v>
      </c>
      <c r="E210" s="1042"/>
      <c r="F210" s="374"/>
      <c r="G210" s="431"/>
    </row>
    <row r="211" spans="1:7" s="665" customFormat="1" ht="38.25" customHeight="1">
      <c r="A211" s="296"/>
      <c r="B211" s="678" t="s">
        <v>1694</v>
      </c>
      <c r="C211" s="347"/>
      <c r="D211" s="347"/>
      <c r="E211" s="1042"/>
      <c r="F211" s="374"/>
      <c r="G211" s="431"/>
    </row>
    <row r="212" spans="1:7" s="665" customFormat="1" ht="11.25" customHeight="1">
      <c r="A212" s="490"/>
      <c r="B212" s="498" t="s">
        <v>1693</v>
      </c>
      <c r="C212" s="347">
        <v>1</v>
      </c>
      <c r="D212" s="347" t="s">
        <v>62</v>
      </c>
      <c r="E212" s="1042"/>
      <c r="F212" s="374"/>
      <c r="G212" s="431"/>
    </row>
    <row r="213" spans="1:7" s="665" customFormat="1" ht="21.75" customHeight="1">
      <c r="A213" s="296"/>
      <c r="B213" s="499" t="s">
        <v>1692</v>
      </c>
      <c r="C213" s="347">
        <v>1</v>
      </c>
      <c r="D213" s="347" t="s">
        <v>856</v>
      </c>
      <c r="E213" s="1042"/>
      <c r="F213" s="374"/>
      <c r="G213" s="431"/>
    </row>
    <row r="214" spans="1:7" s="665" customFormat="1" ht="11.25" customHeight="1" thickBot="1">
      <c r="A214" s="490"/>
      <c r="B214" s="480" t="s">
        <v>1691</v>
      </c>
      <c r="C214" s="347">
        <v>1</v>
      </c>
      <c r="D214" s="347" t="s">
        <v>856</v>
      </c>
      <c r="E214" s="1042"/>
      <c r="F214" s="374"/>
      <c r="G214" s="431"/>
    </row>
    <row r="215" spans="1:7" s="665" customFormat="1" ht="13.5" thickBot="1">
      <c r="A215" s="1776" t="s">
        <v>1690</v>
      </c>
      <c r="B215" s="1776"/>
      <c r="C215" s="1776"/>
      <c r="D215" s="1776"/>
      <c r="E215" s="1019"/>
      <c r="F215" s="367">
        <f>F183</f>
        <v>0</v>
      </c>
      <c r="G215" s="359"/>
    </row>
    <row r="216" spans="1:7" s="665" customFormat="1">
      <c r="E216" s="1044"/>
      <c r="F216" s="381"/>
      <c r="G216" s="381"/>
    </row>
    <row r="217" spans="1:7" s="665" customFormat="1">
      <c r="E217" s="1044"/>
      <c r="F217" s="381"/>
      <c r="G217" s="381"/>
    </row>
    <row r="218" spans="1:7" s="665" customFormat="1">
      <c r="A218" s="662" t="s">
        <v>69</v>
      </c>
      <c r="B218" s="666" t="s">
        <v>1670</v>
      </c>
      <c r="C218" s="663"/>
      <c r="D218" s="663"/>
      <c r="E218" s="1020"/>
      <c r="F218" s="359"/>
      <c r="G218" s="359"/>
    </row>
    <row r="219" spans="1:7" s="681" customFormat="1" ht="13.5" thickBot="1">
      <c r="A219" s="662"/>
      <c r="B219" s="663"/>
      <c r="C219" s="663"/>
      <c r="D219" s="663"/>
      <c r="E219" s="1020"/>
      <c r="F219" s="359"/>
      <c r="G219" s="359"/>
    </row>
    <row r="220" spans="1:7" s="681" customFormat="1" ht="25.5">
      <c r="A220" s="668" t="s">
        <v>1685</v>
      </c>
      <c r="B220" s="669" t="s">
        <v>1684</v>
      </c>
      <c r="C220" s="670" t="s">
        <v>6</v>
      </c>
      <c r="D220" s="671" t="s">
        <v>1683</v>
      </c>
      <c r="E220" s="1022" t="s">
        <v>1682</v>
      </c>
      <c r="F220" s="369" t="s">
        <v>1681</v>
      </c>
      <c r="G220" s="376"/>
    </row>
    <row r="221" spans="1:7" s="681" customFormat="1" ht="13.5" thickBot="1">
      <c r="A221" s="683" t="s">
        <v>1680</v>
      </c>
      <c r="B221" s="684">
        <v>1</v>
      </c>
      <c r="C221" s="685">
        <v>2</v>
      </c>
      <c r="D221" s="686">
        <v>3</v>
      </c>
      <c r="E221" s="1023">
        <v>4</v>
      </c>
      <c r="F221" s="370" t="s">
        <v>1679</v>
      </c>
      <c r="G221" s="376"/>
    </row>
    <row r="222" spans="1:7" s="681" customFormat="1">
      <c r="A222" s="282" t="s">
        <v>11</v>
      </c>
      <c r="B222" s="283" t="s">
        <v>1689</v>
      </c>
      <c r="C222" s="516">
        <v>1</v>
      </c>
      <c r="D222" s="284" t="s">
        <v>856</v>
      </c>
      <c r="E222" s="1018"/>
      <c r="F222" s="365">
        <f>C222*E222</f>
        <v>0</v>
      </c>
      <c r="G222" s="459"/>
    </row>
    <row r="223" spans="1:7" s="665" customFormat="1">
      <c r="A223" s="282" t="s">
        <v>33</v>
      </c>
      <c r="B223" s="283" t="s">
        <v>1688</v>
      </c>
      <c r="C223" s="516">
        <v>1</v>
      </c>
      <c r="D223" s="284" t="s">
        <v>856</v>
      </c>
      <c r="E223" s="1018"/>
      <c r="F223" s="365">
        <f>C223*E223</f>
        <v>0</v>
      </c>
      <c r="G223" s="459"/>
    </row>
    <row r="224" spans="1:7" s="665" customFormat="1" ht="13.5" thickBot="1">
      <c r="B224" s="348" t="s">
        <v>1687</v>
      </c>
      <c r="C224" s="349"/>
      <c r="D224" s="350"/>
      <c r="E224" s="1030"/>
      <c r="F224" s="375">
        <f>SUM(F222:F223)</f>
        <v>0</v>
      </c>
      <c r="G224" s="359"/>
    </row>
    <row r="225" spans="1:7" s="665" customFormat="1">
      <c r="E225" s="1044"/>
      <c r="F225" s="381"/>
      <c r="G225" s="381"/>
    </row>
    <row r="226" spans="1:7" s="665" customFormat="1">
      <c r="A226" s="662" t="s">
        <v>80</v>
      </c>
      <c r="B226" s="666" t="s">
        <v>860</v>
      </c>
      <c r="C226" s="663"/>
      <c r="D226" s="663"/>
      <c r="E226" s="1020"/>
      <c r="F226" s="359"/>
      <c r="G226" s="359"/>
    </row>
    <row r="227" spans="1:7" s="665" customFormat="1" ht="13.5" thickBot="1">
      <c r="A227" s="662" t="s">
        <v>1686</v>
      </c>
      <c r="B227" s="663"/>
      <c r="C227" s="663"/>
      <c r="D227" s="663"/>
      <c r="E227" s="1020"/>
      <c r="F227" s="359"/>
      <c r="G227" s="359"/>
    </row>
    <row r="228" spans="1:7" s="665" customFormat="1" ht="25.5">
      <c r="A228" s="668" t="s">
        <v>1685</v>
      </c>
      <c r="B228" s="669" t="s">
        <v>1684</v>
      </c>
      <c r="C228" s="670" t="s">
        <v>6</v>
      </c>
      <c r="D228" s="671" t="s">
        <v>1683</v>
      </c>
      <c r="E228" s="1022" t="s">
        <v>1682</v>
      </c>
      <c r="F228" s="369" t="s">
        <v>1681</v>
      </c>
      <c r="G228" s="376"/>
    </row>
    <row r="229" spans="1:7" s="665" customFormat="1" ht="13.5" thickBot="1">
      <c r="A229" s="683" t="s">
        <v>1680</v>
      </c>
      <c r="B229" s="684">
        <v>1</v>
      </c>
      <c r="C229" s="685">
        <v>2</v>
      </c>
      <c r="D229" s="686">
        <v>3</v>
      </c>
      <c r="E229" s="1023">
        <v>4</v>
      </c>
      <c r="F229" s="370" t="s">
        <v>1679</v>
      </c>
      <c r="G229" s="376"/>
    </row>
    <row r="230" spans="1:7" s="665" customFormat="1" ht="25.5">
      <c r="A230" s="282" t="s">
        <v>11</v>
      </c>
      <c r="B230" s="283" t="s">
        <v>1678</v>
      </c>
      <c r="C230" s="516">
        <v>1</v>
      </c>
      <c r="D230" s="284" t="s">
        <v>856</v>
      </c>
      <c r="E230" s="1018"/>
      <c r="F230" s="365">
        <f>E230*C230</f>
        <v>0</v>
      </c>
      <c r="G230" s="459"/>
    </row>
    <row r="231" spans="1:7" s="665" customFormat="1">
      <c r="A231" s="321" t="s">
        <v>15</v>
      </c>
      <c r="B231" s="341" t="s">
        <v>1677</v>
      </c>
      <c r="C231" s="342">
        <v>1</v>
      </c>
      <c r="D231" s="343" t="s">
        <v>856</v>
      </c>
      <c r="E231" s="1045"/>
      <c r="F231" s="382">
        <f>E231*C231</f>
        <v>0</v>
      </c>
      <c r="G231" s="431"/>
    </row>
    <row r="232" spans="1:7" s="665" customFormat="1" ht="25.5">
      <c r="A232" s="802" t="s">
        <v>18</v>
      </c>
      <c r="B232" s="803" t="s">
        <v>1676</v>
      </c>
      <c r="C232" s="802">
        <v>1</v>
      </c>
      <c r="D232" s="802" t="s">
        <v>856</v>
      </c>
      <c r="E232" s="1046"/>
      <c r="F232" s="382">
        <f>C232*E232</f>
        <v>0</v>
      </c>
      <c r="G232" s="431"/>
    </row>
    <row r="233" spans="1:7" s="665" customFormat="1" ht="13.5" thickBot="1">
      <c r="B233" s="348" t="s">
        <v>1675</v>
      </c>
      <c r="C233" s="349"/>
      <c r="D233" s="350"/>
      <c r="E233" s="1030"/>
      <c r="F233" s="375">
        <f>SUM(F230:F232)</f>
        <v>0</v>
      </c>
      <c r="G233" s="359"/>
    </row>
  </sheetData>
  <sheetProtection password="E8D1" sheet="1" objects="1" scenarios="1"/>
  <mergeCells count="8">
    <mergeCell ref="H3:L3"/>
    <mergeCell ref="A215:D215"/>
    <mergeCell ref="A33:D33"/>
    <mergeCell ref="A86:D86"/>
    <mergeCell ref="B90:D90"/>
    <mergeCell ref="B91:D91"/>
    <mergeCell ref="A144:D144"/>
    <mergeCell ref="A176:D176"/>
  </mergeCells>
  <printOptions horizontalCentered="1"/>
  <pageMargins left="0.78740157480314965" right="0.39370078740157483" top="0.67666666666666664" bottom="0.78740157480314965" header="0.27791666666666665" footer="0.39370078740157483"/>
  <pageSetup paperSize="9" scale="60" firstPageNumber="0" fitToHeight="0" orientation="portrait" horizontalDpi="300" verticalDpi="300" r:id="rId1"/>
  <headerFooter alignWithMargins="0">
    <oddHeader>&amp;L&amp;"Arial Narrow,Navadno"&amp;8&amp;K04-023INVESTITOR:
MESTNA OBČINA NOVA GORICA&amp;C&amp;"Arial Narrow,Navadno"&amp;8&amp;K04-023SKUPNOSTNI CENTER NOVA GORICA
&amp;R&amp;"Arial Narrow,Navadno"&amp;8&amp;K04-023PROJEKTANT:
Lineal d.o.o.
Jezdarska ulica 3
Maribor</oddHeader>
    <oddFooter>&amp;L&amp;8&amp;K04-023&amp;A &amp;R&amp;8&amp;K04-023&amp;P/&amp;N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H63"/>
  <sheetViews>
    <sheetView view="pageBreakPreview" zoomScale="120" zoomScaleNormal="110" zoomScaleSheetLayoutView="120" zoomScalePageLayoutView="85" workbookViewId="0">
      <selection activeCell="F19" sqref="F19"/>
    </sheetView>
  </sheetViews>
  <sheetFormatPr defaultColWidth="9.140625" defaultRowHeight="12.75"/>
  <cols>
    <col min="1" max="1" width="6.140625" style="694" customWidth="1"/>
    <col min="2" max="2" width="45.7109375" style="695" customWidth="1"/>
    <col min="3" max="4" width="8.7109375" style="695" customWidth="1"/>
    <col min="5" max="5" width="12.7109375" style="695" customWidth="1"/>
    <col min="6" max="6" width="12.7109375" style="403" customWidth="1"/>
    <col min="7" max="16384" width="9.140625" style="300"/>
  </cols>
  <sheetData>
    <row r="1" spans="1:6" s="665" customFormat="1">
      <c r="A1" s="662"/>
      <c r="B1" s="663"/>
      <c r="C1" s="663"/>
      <c r="D1" s="663"/>
      <c r="E1" s="664"/>
      <c r="F1" s="385"/>
    </row>
    <row r="2" spans="1:6" s="665" customFormat="1">
      <c r="A2" s="662" t="s">
        <v>1872</v>
      </c>
      <c r="B2" s="666" t="s">
        <v>1871</v>
      </c>
      <c r="C2" s="663"/>
      <c r="D2" s="663"/>
      <c r="E2" s="664"/>
      <c r="F2" s="385"/>
    </row>
    <row r="3" spans="1:6" s="665" customFormat="1">
      <c r="A3" s="662"/>
      <c r="B3" s="666" t="s">
        <v>1971</v>
      </c>
      <c r="C3" s="663"/>
      <c r="D3" s="663"/>
      <c r="E3" s="664"/>
      <c r="F3" s="385"/>
    </row>
    <row r="4" spans="1:6" s="665" customFormat="1">
      <c r="A4" s="662"/>
      <c r="B4" s="666"/>
      <c r="C4" s="663"/>
      <c r="D4" s="663"/>
      <c r="E4" s="664"/>
      <c r="F4" s="385"/>
    </row>
    <row r="5" spans="1:6" s="665" customFormat="1" ht="13.5" thickBot="1">
      <c r="B5" s="710" t="s">
        <v>1674</v>
      </c>
      <c r="C5" s="710"/>
      <c r="D5" s="710"/>
      <c r="E5" s="664"/>
      <c r="F5" s="385"/>
    </row>
    <row r="6" spans="1:6" s="665" customFormat="1" ht="13.5" thickBot="1">
      <c r="A6" s="711"/>
      <c r="B6" s="712" t="s">
        <v>1673</v>
      </c>
      <c r="C6" s="713"/>
      <c r="D6" s="713"/>
      <c r="E6" s="690"/>
      <c r="F6" s="386" t="s">
        <v>1672</v>
      </c>
    </row>
    <row r="7" spans="1:6" s="665" customFormat="1" ht="13.5">
      <c r="A7" s="282" t="str">
        <f>A15</f>
        <v>II.</v>
      </c>
      <c r="B7" s="353" t="str">
        <f>B15</f>
        <v>INSTALACIJSKI MATERIAL</v>
      </c>
      <c r="C7" s="354"/>
      <c r="D7" s="354"/>
      <c r="E7" s="302"/>
      <c r="F7" s="387">
        <f>F20</f>
        <v>0</v>
      </c>
    </row>
    <row r="8" spans="1:6" s="665" customFormat="1" ht="13.5">
      <c r="A8" s="282" t="str">
        <f>A22</f>
        <v>III.</v>
      </c>
      <c r="B8" s="353" t="str">
        <f>B22</f>
        <v>ELEKTRO RAZDELILCI</v>
      </c>
      <c r="C8" s="354"/>
      <c r="D8" s="354"/>
      <c r="E8" s="302"/>
      <c r="F8" s="387">
        <f>F44</f>
        <v>0</v>
      </c>
    </row>
    <row r="9" spans="1:6">
      <c r="A9" s="356" t="str">
        <f>A49</f>
        <v>V.</v>
      </c>
      <c r="B9" s="353" t="str">
        <f>B49</f>
        <v>UNIVERZALNO OŽIČENJE</v>
      </c>
      <c r="C9" s="357"/>
      <c r="D9" s="357"/>
      <c r="E9" s="303"/>
      <c r="F9" s="387">
        <f>F54</f>
        <v>0</v>
      </c>
    </row>
    <row r="10" spans="1:6" ht="13.5" thickBot="1">
      <c r="A10" s="282" t="str">
        <f>A58</f>
        <v>VIII.</v>
      </c>
      <c r="B10" s="353" t="str">
        <f>B58</f>
        <v>SPLOŠNO</v>
      </c>
      <c r="C10" s="357"/>
      <c r="D10" s="357"/>
      <c r="E10" s="303"/>
      <c r="F10" s="387">
        <f>F63</f>
        <v>0</v>
      </c>
    </row>
    <row r="11" spans="1:6" ht="13.5" thickBot="1">
      <c r="A11" s="687"/>
      <c r="B11" s="716" t="s">
        <v>1669</v>
      </c>
      <c r="C11" s="717"/>
      <c r="D11" s="717"/>
      <c r="E11" s="692"/>
      <c r="F11" s="388">
        <f>SUM(E7:F10)</f>
        <v>0</v>
      </c>
    </row>
    <row r="12" spans="1:6" ht="26.25" thickBot="1">
      <c r="A12" s="718"/>
      <c r="B12" s="719" t="s">
        <v>1668</v>
      </c>
      <c r="C12" s="720"/>
      <c r="D12" s="720"/>
      <c r="E12" s="693"/>
      <c r="F12" s="386">
        <f>SUM(E11:F11)</f>
        <v>0</v>
      </c>
    </row>
    <row r="13" spans="1:6" s="665" customFormat="1">
      <c r="A13" s="662"/>
      <c r="B13" s="663"/>
      <c r="C13" s="663"/>
      <c r="D13" s="663"/>
      <c r="E13" s="664"/>
      <c r="F13" s="385"/>
    </row>
    <row r="14" spans="1:6" s="681" customFormat="1">
      <c r="A14" s="662"/>
      <c r="B14" s="663"/>
      <c r="C14" s="663"/>
      <c r="D14" s="663"/>
      <c r="E14" s="664"/>
      <c r="F14" s="385"/>
    </row>
    <row r="15" spans="1:6" s="681" customFormat="1">
      <c r="A15" s="662" t="s">
        <v>85</v>
      </c>
      <c r="B15" s="666" t="s">
        <v>1854</v>
      </c>
      <c r="C15" s="663"/>
      <c r="D15" s="663"/>
      <c r="E15" s="664"/>
      <c r="F15" s="385"/>
    </row>
    <row r="16" spans="1:6" s="681" customFormat="1" ht="13.5" thickBot="1">
      <c r="A16" s="662"/>
      <c r="B16" s="667" t="s">
        <v>1348</v>
      </c>
      <c r="C16" s="663"/>
      <c r="D16" s="663"/>
      <c r="E16" s="664"/>
      <c r="F16" s="385"/>
    </row>
    <row r="17" spans="1:6" s="681" customFormat="1" ht="25.5">
      <c r="A17" s="668" t="s">
        <v>1685</v>
      </c>
      <c r="B17" s="669" t="s">
        <v>1684</v>
      </c>
      <c r="C17" s="670" t="s">
        <v>6</v>
      </c>
      <c r="D17" s="671" t="s">
        <v>1683</v>
      </c>
      <c r="E17" s="672" t="s">
        <v>1682</v>
      </c>
      <c r="F17" s="389" t="s">
        <v>1681</v>
      </c>
    </row>
    <row r="18" spans="1:6" s="681" customFormat="1" ht="13.5" thickBot="1">
      <c r="A18" s="683" t="s">
        <v>1680</v>
      </c>
      <c r="B18" s="684">
        <v>1</v>
      </c>
      <c r="C18" s="685">
        <v>2</v>
      </c>
      <c r="D18" s="686">
        <v>3</v>
      </c>
      <c r="E18" s="281">
        <v>4</v>
      </c>
      <c r="F18" s="390" t="s">
        <v>1679</v>
      </c>
    </row>
    <row r="19" spans="1:6" s="681" customFormat="1" ht="26.25" thickBot="1">
      <c r="A19" s="282" t="s">
        <v>11</v>
      </c>
      <c r="B19" s="283" t="s">
        <v>1727</v>
      </c>
      <c r="C19" s="516">
        <v>800</v>
      </c>
      <c r="D19" s="284" t="s">
        <v>216</v>
      </c>
      <c r="E19" s="1015"/>
      <c r="F19" s="391">
        <f t="shared" ref="F19" si="0">E19*C19</f>
        <v>0</v>
      </c>
    </row>
    <row r="20" spans="1:6" s="681" customFormat="1" ht="13.5" thickBot="1">
      <c r="A20" s="1776" t="s">
        <v>1792</v>
      </c>
      <c r="B20" s="1776"/>
      <c r="C20" s="1776"/>
      <c r="D20" s="1776"/>
      <c r="E20" s="1019"/>
      <c r="F20" s="392">
        <f>SUM(F19)</f>
        <v>0</v>
      </c>
    </row>
    <row r="21" spans="1:6" s="681" customFormat="1">
      <c r="A21" s="662"/>
      <c r="B21" s="663"/>
      <c r="C21" s="663"/>
      <c r="D21" s="663"/>
      <c r="E21" s="1020"/>
      <c r="F21" s="385"/>
    </row>
    <row r="22" spans="1:6" s="681" customFormat="1">
      <c r="A22" s="662" t="s">
        <v>20</v>
      </c>
      <c r="B22" s="666" t="s">
        <v>1791</v>
      </c>
      <c r="C22" s="663"/>
      <c r="D22" s="663"/>
      <c r="E22" s="1020"/>
      <c r="F22" s="385"/>
    </row>
    <row r="23" spans="1:6" s="681" customFormat="1">
      <c r="A23" s="313"/>
      <c r="B23" s="667" t="s">
        <v>1723</v>
      </c>
      <c r="C23" s="314"/>
      <c r="D23" s="314"/>
      <c r="E23" s="1021"/>
      <c r="F23" s="393"/>
    </row>
    <row r="24" spans="1:6" s="681" customFormat="1">
      <c r="A24" s="313"/>
      <c r="B24" s="1778" t="s">
        <v>1790</v>
      </c>
      <c r="C24" s="1778"/>
      <c r="D24" s="1778"/>
      <c r="E24" s="1021"/>
      <c r="F24" s="393"/>
    </row>
    <row r="25" spans="1:6" s="681" customFormat="1" ht="92.25" customHeight="1" thickBot="1">
      <c r="A25" s="313"/>
      <c r="B25" s="1778" t="s">
        <v>1789</v>
      </c>
      <c r="C25" s="1778"/>
      <c r="D25" s="1778"/>
      <c r="E25" s="1021"/>
      <c r="F25" s="393"/>
    </row>
    <row r="26" spans="1:6" s="681" customFormat="1" ht="25.5">
      <c r="A26" s="668" t="s">
        <v>1685</v>
      </c>
      <c r="B26" s="669" t="s">
        <v>1684</v>
      </c>
      <c r="C26" s="670" t="s">
        <v>6</v>
      </c>
      <c r="D26" s="671" t="s">
        <v>1683</v>
      </c>
      <c r="E26" s="1022" t="s">
        <v>1682</v>
      </c>
      <c r="F26" s="394" t="s">
        <v>1681</v>
      </c>
    </row>
    <row r="27" spans="1:6" s="681" customFormat="1" ht="13.5" thickBot="1">
      <c r="A27" s="683" t="s">
        <v>1680</v>
      </c>
      <c r="B27" s="684">
        <v>1</v>
      </c>
      <c r="C27" s="685">
        <v>2</v>
      </c>
      <c r="D27" s="686">
        <v>3</v>
      </c>
      <c r="E27" s="1023">
        <v>4</v>
      </c>
      <c r="F27" s="395" t="s">
        <v>1679</v>
      </c>
    </row>
    <row r="28" spans="1:6" s="681" customFormat="1" ht="25.5">
      <c r="A28" s="282" t="s">
        <v>11</v>
      </c>
      <c r="B28" s="315" t="s">
        <v>1969</v>
      </c>
      <c r="C28" s="516">
        <v>1</v>
      </c>
      <c r="D28" s="284" t="s">
        <v>856</v>
      </c>
      <c r="E28" s="1015"/>
      <c r="F28" s="391">
        <f>C28*E28</f>
        <v>0</v>
      </c>
    </row>
    <row r="29" spans="1:6" s="681" customFormat="1">
      <c r="A29" s="282"/>
      <c r="B29" s="315" t="s">
        <v>1878</v>
      </c>
      <c r="C29" s="316">
        <v>0</v>
      </c>
      <c r="D29" s="317" t="s">
        <v>62</v>
      </c>
      <c r="E29" s="1024"/>
      <c r="F29" s="396"/>
    </row>
    <row r="30" spans="1:6" s="681" customFormat="1">
      <c r="A30" s="282"/>
      <c r="B30" s="315" t="s">
        <v>1787</v>
      </c>
      <c r="C30" s="316">
        <v>0</v>
      </c>
      <c r="D30" s="317" t="s">
        <v>62</v>
      </c>
      <c r="E30" s="1024"/>
      <c r="F30" s="396"/>
    </row>
    <row r="31" spans="1:6" s="681" customFormat="1">
      <c r="A31" s="282"/>
      <c r="B31" s="315" t="s">
        <v>1786</v>
      </c>
      <c r="C31" s="316">
        <v>1</v>
      </c>
      <c r="D31" s="317"/>
      <c r="E31" s="1024"/>
      <c r="F31" s="396"/>
    </row>
    <row r="32" spans="1:6" s="681" customFormat="1">
      <c r="A32" s="282"/>
      <c r="B32" s="315" t="s">
        <v>1781</v>
      </c>
      <c r="C32" s="316">
        <v>0</v>
      </c>
      <c r="D32" s="317" t="s">
        <v>62</v>
      </c>
      <c r="E32" s="1024"/>
      <c r="F32" s="396"/>
    </row>
    <row r="33" spans="1:6" s="681" customFormat="1">
      <c r="A33" s="282"/>
      <c r="B33" s="315" t="s">
        <v>1780</v>
      </c>
      <c r="C33" s="316">
        <v>0</v>
      </c>
      <c r="D33" s="317" t="s">
        <v>62</v>
      </c>
      <c r="E33" s="1024"/>
      <c r="F33" s="396"/>
    </row>
    <row r="34" spans="1:6" s="681" customFormat="1">
      <c r="A34" s="282"/>
      <c r="B34" s="315" t="s">
        <v>1779</v>
      </c>
      <c r="C34" s="316">
        <v>3</v>
      </c>
      <c r="D34" s="317" t="s">
        <v>62</v>
      </c>
      <c r="E34" s="1024"/>
      <c r="F34" s="396"/>
    </row>
    <row r="35" spans="1:6" s="681" customFormat="1">
      <c r="A35" s="687"/>
      <c r="B35" s="318" t="s">
        <v>1778</v>
      </c>
      <c r="C35" s="319">
        <v>0</v>
      </c>
      <c r="D35" s="320" t="s">
        <v>62</v>
      </c>
      <c r="E35" s="1024"/>
      <c r="F35" s="396"/>
    </row>
    <row r="36" spans="1:6" s="681" customFormat="1">
      <c r="A36" s="687"/>
      <c r="B36" s="318" t="s">
        <v>1877</v>
      </c>
      <c r="C36" s="319">
        <v>0</v>
      </c>
      <c r="D36" s="320" t="s">
        <v>62</v>
      </c>
      <c r="E36" s="1024"/>
      <c r="F36" s="396"/>
    </row>
    <row r="37" spans="1:6" s="681" customFormat="1">
      <c r="A37" s="282"/>
      <c r="B37" s="315" t="s">
        <v>1777</v>
      </c>
      <c r="C37" s="316">
        <v>12</v>
      </c>
      <c r="D37" s="317" t="s">
        <v>62</v>
      </c>
      <c r="E37" s="1024"/>
      <c r="F37" s="396"/>
    </row>
    <row r="38" spans="1:6" s="681" customFormat="1">
      <c r="A38" s="282"/>
      <c r="B38" s="315" t="s">
        <v>1776</v>
      </c>
      <c r="C38" s="316">
        <v>8</v>
      </c>
      <c r="D38" s="317" t="s">
        <v>62</v>
      </c>
      <c r="E38" s="1024"/>
      <c r="F38" s="396"/>
    </row>
    <row r="39" spans="1:6" s="681" customFormat="1">
      <c r="A39" s="282"/>
      <c r="B39" s="315" t="s">
        <v>1775</v>
      </c>
      <c r="C39" s="316">
        <v>0</v>
      </c>
      <c r="D39" s="317" t="s">
        <v>62</v>
      </c>
      <c r="E39" s="1024"/>
      <c r="F39" s="396"/>
    </row>
    <row r="40" spans="1:6" s="681" customFormat="1">
      <c r="A40" s="282"/>
      <c r="B40" s="315" t="s">
        <v>1774</v>
      </c>
      <c r="C40" s="316">
        <v>0</v>
      </c>
      <c r="D40" s="317" t="s">
        <v>62</v>
      </c>
      <c r="E40" s="1024"/>
      <c r="F40" s="396"/>
    </row>
    <row r="41" spans="1:6" s="681" customFormat="1">
      <c r="A41" s="282"/>
      <c r="B41" s="315" t="s">
        <v>1773</v>
      </c>
      <c r="C41" s="316">
        <v>0</v>
      </c>
      <c r="D41" s="317" t="s">
        <v>62</v>
      </c>
      <c r="E41" s="1024"/>
      <c r="F41" s="396"/>
    </row>
    <row r="42" spans="1:6" s="681" customFormat="1" ht="25.5">
      <c r="A42" s="321"/>
      <c r="B42" s="322" t="s">
        <v>1876</v>
      </c>
      <c r="C42" s="323">
        <v>0</v>
      </c>
      <c r="D42" s="317" t="s">
        <v>62</v>
      </c>
      <c r="E42" s="1024"/>
      <c r="F42" s="396"/>
    </row>
    <row r="43" spans="1:6" s="681" customFormat="1" ht="13.5" thickBot="1">
      <c r="A43" s="324"/>
      <c r="B43" s="325" t="s">
        <v>1691</v>
      </c>
      <c r="C43" s="326">
        <v>1</v>
      </c>
      <c r="D43" s="327" t="s">
        <v>856</v>
      </c>
      <c r="E43" s="1024"/>
      <c r="F43" s="396"/>
    </row>
    <row r="44" spans="1:6" s="681" customFormat="1" ht="13.5" thickBot="1">
      <c r="A44" s="328"/>
      <c r="B44" s="329" t="s">
        <v>1764</v>
      </c>
      <c r="C44" s="329"/>
      <c r="D44" s="329"/>
      <c r="E44" s="1047"/>
      <c r="F44" s="397">
        <f>SUM(F28:F43)</f>
        <v>0</v>
      </c>
    </row>
    <row r="45" spans="1:6" s="681" customFormat="1">
      <c r="A45" s="663"/>
      <c r="B45" s="663"/>
      <c r="C45" s="663"/>
      <c r="D45" s="663"/>
      <c r="E45" s="1048"/>
      <c r="F45" s="398"/>
    </row>
    <row r="46" spans="1:6" s="681" customFormat="1">
      <c r="A46" s="663"/>
      <c r="B46" s="663"/>
      <c r="C46" s="663"/>
      <c r="D46" s="663"/>
      <c r="E46" s="1048"/>
      <c r="F46" s="398"/>
    </row>
    <row r="47" spans="1:6" s="681" customFormat="1">
      <c r="A47" s="662"/>
      <c r="B47" s="663"/>
      <c r="C47" s="663"/>
      <c r="D47" s="663"/>
      <c r="E47" s="1020"/>
      <c r="F47" s="385"/>
    </row>
    <row r="48" spans="1:6" s="665" customFormat="1">
      <c r="A48" s="662"/>
      <c r="B48" s="666" t="s">
        <v>1749</v>
      </c>
      <c r="C48" s="663"/>
      <c r="D48" s="663"/>
      <c r="E48" s="1020"/>
      <c r="F48" s="385"/>
    </row>
    <row r="49" spans="1:8" s="665" customFormat="1">
      <c r="A49" s="662" t="s">
        <v>53</v>
      </c>
      <c r="B49" s="666" t="s">
        <v>1748</v>
      </c>
      <c r="C49" s="663"/>
      <c r="D49" s="663"/>
      <c r="E49" s="1020"/>
      <c r="F49" s="385"/>
    </row>
    <row r="50" spans="1:8" s="665" customFormat="1" ht="13.5" thickBot="1">
      <c r="A50" s="662"/>
      <c r="B50" s="667" t="s">
        <v>1723</v>
      </c>
      <c r="C50" s="663"/>
      <c r="D50" s="663"/>
      <c r="E50" s="1020"/>
      <c r="F50" s="385"/>
    </row>
    <row r="51" spans="1:8" s="665" customFormat="1" ht="25.5">
      <c r="A51" s="668" t="s">
        <v>1685</v>
      </c>
      <c r="B51" s="669" t="s">
        <v>1684</v>
      </c>
      <c r="C51" s="670" t="s">
        <v>6</v>
      </c>
      <c r="D51" s="671" t="s">
        <v>1683</v>
      </c>
      <c r="E51" s="1022" t="s">
        <v>1682</v>
      </c>
      <c r="F51" s="394" t="s">
        <v>1681</v>
      </c>
    </row>
    <row r="52" spans="1:8" s="665" customFormat="1" ht="16.5" customHeight="1" thickBot="1">
      <c r="A52" s="683" t="s">
        <v>1680</v>
      </c>
      <c r="B52" s="684">
        <v>1</v>
      </c>
      <c r="C52" s="685">
        <v>2</v>
      </c>
      <c r="D52" s="686">
        <v>3</v>
      </c>
      <c r="E52" s="1023">
        <v>4</v>
      </c>
      <c r="F52" s="395" t="s">
        <v>1679</v>
      </c>
    </row>
    <row r="53" spans="1:8" s="665" customFormat="1" ht="26.25" thickBot="1">
      <c r="A53" s="282" t="s">
        <v>11</v>
      </c>
      <c r="B53" s="283" t="s">
        <v>1727</v>
      </c>
      <c r="C53" s="516">
        <v>250</v>
      </c>
      <c r="D53" s="284" t="s">
        <v>216</v>
      </c>
      <c r="E53" s="1015"/>
      <c r="F53" s="391">
        <f>E53*C53</f>
        <v>0</v>
      </c>
    </row>
    <row r="54" spans="1:8" s="665" customFormat="1" ht="13.5" thickBot="1">
      <c r="A54" s="1776" t="s">
        <v>1724</v>
      </c>
      <c r="B54" s="1776"/>
      <c r="C54" s="1776"/>
      <c r="D54" s="1776"/>
      <c r="E54" s="1019"/>
      <c r="F54" s="392">
        <f>SUM(F53)</f>
        <v>0</v>
      </c>
    </row>
    <row r="55" spans="1:8" s="665" customFormat="1">
      <c r="A55" s="709"/>
      <c r="B55" s="663"/>
      <c r="C55" s="663"/>
      <c r="D55" s="663"/>
      <c r="E55" s="1037"/>
      <c r="F55" s="385"/>
    </row>
    <row r="56" spans="1:8" s="681" customFormat="1">
      <c r="E56" s="1038"/>
      <c r="F56" s="399"/>
      <c r="G56" s="292"/>
      <c r="H56" s="292"/>
    </row>
    <row r="57" spans="1:8" s="665" customFormat="1">
      <c r="E57" s="1044"/>
      <c r="F57" s="400"/>
    </row>
    <row r="58" spans="1:8" s="665" customFormat="1">
      <c r="A58" s="662" t="s">
        <v>80</v>
      </c>
      <c r="B58" s="666" t="s">
        <v>860</v>
      </c>
      <c r="C58" s="663"/>
      <c r="D58" s="663"/>
      <c r="E58" s="1020"/>
      <c r="F58" s="385"/>
    </row>
    <row r="59" spans="1:8" s="665" customFormat="1" ht="13.5" thickBot="1">
      <c r="A59" s="662" t="s">
        <v>1686</v>
      </c>
      <c r="B59" s="663"/>
      <c r="C59" s="663"/>
      <c r="D59" s="663"/>
      <c r="E59" s="1020"/>
      <c r="F59" s="385"/>
    </row>
    <row r="60" spans="1:8" s="665" customFormat="1" ht="25.5">
      <c r="A60" s="668" t="s">
        <v>1685</v>
      </c>
      <c r="B60" s="669" t="s">
        <v>1684</v>
      </c>
      <c r="C60" s="670" t="s">
        <v>6</v>
      </c>
      <c r="D60" s="671" t="s">
        <v>1683</v>
      </c>
      <c r="E60" s="1022" t="s">
        <v>1682</v>
      </c>
      <c r="F60" s="394" t="s">
        <v>1681</v>
      </c>
    </row>
    <row r="61" spans="1:8" s="665" customFormat="1" ht="13.5" thickBot="1">
      <c r="A61" s="683" t="s">
        <v>1680</v>
      </c>
      <c r="B61" s="684">
        <v>1</v>
      </c>
      <c r="C61" s="685">
        <v>2</v>
      </c>
      <c r="D61" s="686">
        <v>3</v>
      </c>
      <c r="E61" s="1023">
        <v>4</v>
      </c>
      <c r="F61" s="395" t="s">
        <v>1679</v>
      </c>
    </row>
    <row r="62" spans="1:8" s="665" customFormat="1" ht="25.5">
      <c r="A62" s="296" t="s">
        <v>11</v>
      </c>
      <c r="B62" s="347" t="s">
        <v>1676</v>
      </c>
      <c r="C62" s="296">
        <v>1</v>
      </c>
      <c r="D62" s="296" t="s">
        <v>856</v>
      </c>
      <c r="E62" s="1029"/>
      <c r="F62" s="401">
        <f>C62*E62</f>
        <v>0</v>
      </c>
    </row>
    <row r="63" spans="1:8" s="665" customFormat="1" ht="13.5" thickBot="1">
      <c r="B63" s="348" t="s">
        <v>1675</v>
      </c>
      <c r="C63" s="349"/>
      <c r="D63" s="350"/>
      <c r="E63" s="682"/>
      <c r="F63" s="402">
        <f>SUM(F62)</f>
        <v>0</v>
      </c>
    </row>
  </sheetData>
  <sheetProtection password="E8D1" sheet="1" objects="1" scenarios="1" formatCells="0" formatColumns="0" formatRows="0"/>
  <mergeCells count="4">
    <mergeCell ref="A20:D20"/>
    <mergeCell ref="B24:D24"/>
    <mergeCell ref="B25:D25"/>
    <mergeCell ref="A54:D54"/>
  </mergeCells>
  <printOptions horizontalCentered="1"/>
  <pageMargins left="0.67524509803921573" right="0.39370078740157483" top="1.1811023622047245" bottom="0.78740157480314965" header="0.39370078740157483" footer="0.39370078740157483"/>
  <pageSetup paperSize="9" scale="96" firstPageNumber="0" fitToHeight="0" orientation="portrait" horizontalDpi="300" verticalDpi="300" r:id="rId1"/>
  <headerFooter alignWithMargins="0">
    <oddHeader>&amp;L&amp;8&amp;K04-024INVESTITOR:
MESTNA OBČINA NOVA GORICA&amp;C&amp;8&amp;K04-024SKUPNOSTNI CENTER NOVA GORICA
&amp;R&amp;"Arial Narrow,Navadno"&amp;8&amp;K04-024PROJEKTANT:
Lineal d.o.o.
Jezdarska ulica 3
Maribor</oddHeader>
    <oddFooter>&amp;L&amp;8&amp;K04-024&amp;A &amp;R&amp;"-,Krepko"&amp;8&amp;K04-024&amp;P/&amp;N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30</vt:i4>
      </vt:variant>
    </vt:vector>
  </HeadingPairs>
  <TitlesOfParts>
    <vt:vector size="50" baseType="lpstr">
      <vt:lpstr>0</vt:lpstr>
      <vt:lpstr>SD</vt:lpstr>
      <vt:lpstr>REKAPITULACIJA PO VIRIH</vt:lpstr>
      <vt:lpstr>REKAPITULACIJA po enotah</vt:lpstr>
      <vt:lpstr>REKAPITULACIJA po fazah</vt:lpstr>
      <vt:lpstr>1.F-GR</vt:lpstr>
      <vt:lpstr>1-5.F, 8.F-OBRT</vt:lpstr>
      <vt:lpstr>1.F-ELE</vt:lpstr>
      <vt:lpstr>3a.F-ELE</vt:lpstr>
      <vt:lpstr>3b.F-ELE</vt:lpstr>
      <vt:lpstr>4.F-ELE</vt:lpstr>
      <vt:lpstr>5.F-ELE</vt:lpstr>
      <vt:lpstr>8.F-ELE</vt:lpstr>
      <vt:lpstr>1F-STR</vt:lpstr>
      <vt:lpstr>3b.F-STR</vt:lpstr>
      <vt:lpstr>4.F-STR</vt:lpstr>
      <vt:lpstr>5.F-STR</vt:lpstr>
      <vt:lpstr>8.F-STR</vt:lpstr>
      <vt:lpstr>1.F-OKOLJE</vt:lpstr>
      <vt:lpstr>F-PROJEKT</vt:lpstr>
      <vt:lpstr>'1.F-GR'!P</vt:lpstr>
      <vt:lpstr>'1-5.F, 8.F-OBRT'!P</vt:lpstr>
      <vt:lpstr>'1-5.F, 8.F-OBRT'!PRINT</vt:lpstr>
      <vt:lpstr>'1.F-ELE'!Print_Area</vt:lpstr>
      <vt:lpstr>'1.F-GR'!Print_Area</vt:lpstr>
      <vt:lpstr>'1.F-OKOLJE'!Print_Area</vt:lpstr>
      <vt:lpstr>'1-5.F, 8.F-OBRT'!Print_Area</vt:lpstr>
      <vt:lpstr>'1F-STR'!Print_Area</vt:lpstr>
      <vt:lpstr>'3a.F-ELE'!Print_Area</vt:lpstr>
      <vt:lpstr>'3b.F-ELE'!Print_Area</vt:lpstr>
      <vt:lpstr>'3b.F-STR'!Print_Area</vt:lpstr>
      <vt:lpstr>'4.F-ELE'!Print_Area</vt:lpstr>
      <vt:lpstr>'4.F-STR'!Print_Area</vt:lpstr>
      <vt:lpstr>'5.F-ELE'!Print_Area</vt:lpstr>
      <vt:lpstr>'5.F-STR'!Print_Area</vt:lpstr>
      <vt:lpstr>'8.F-ELE'!Print_Area</vt:lpstr>
      <vt:lpstr>'8.F-STR'!Print_Area</vt:lpstr>
      <vt:lpstr>'F-PROJEKT'!Print_Area</vt:lpstr>
      <vt:lpstr>'REKAPITULACIJA po enotah'!Print_Area</vt:lpstr>
      <vt:lpstr>'REKAPITULACIJA po fazah'!Print_Area</vt:lpstr>
      <vt:lpstr>'REKAPITULACIJA PO VIRIH'!Print_Area</vt:lpstr>
      <vt:lpstr>SD!Print_Area</vt:lpstr>
      <vt:lpstr>'1.F-GR'!Print_Titles</vt:lpstr>
      <vt:lpstr>'1.F-OKOLJE'!Print_Titles</vt:lpstr>
      <vt:lpstr>'1-5.F, 8.F-OBRT'!Print_Titles</vt:lpstr>
      <vt:lpstr>'1F-STR'!Print_Titles</vt:lpstr>
      <vt:lpstr>'3b.F-STR'!Print_Titles</vt:lpstr>
      <vt:lpstr>'4.F-STR'!Print_Titles</vt:lpstr>
      <vt:lpstr>'5.F-STR'!Print_Titles</vt:lpstr>
      <vt:lpstr>'8.F-STR'!Print_Titles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radikon</dc:creator>
  <cp:lastModifiedBy>Edil Inženiring</cp:lastModifiedBy>
  <cp:lastPrinted>2019-09-11T06:31:05Z</cp:lastPrinted>
  <dcterms:created xsi:type="dcterms:W3CDTF">2014-09-11T06:38:13Z</dcterms:created>
  <dcterms:modified xsi:type="dcterms:W3CDTF">2020-01-16T10:44:36Z</dcterms:modified>
</cp:coreProperties>
</file>