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<sst xmlns="http://schemas.openxmlformats.org/spreadsheetml/2006/main" count="102" uniqueCount="94">
  <si>
    <t>BOARD AND LODGING</t>
  </si>
  <si>
    <t>RIGHTS</t>
  </si>
  <si>
    <t>INSURANCES</t>
  </si>
  <si>
    <t>TOTAL</t>
  </si>
  <si>
    <t>Gorizia Municipality</t>
  </si>
  <si>
    <t>EU budget</t>
  </si>
  <si>
    <t>Nova Gorica Municipality</t>
  </si>
  <si>
    <t>Banks Sponsorship</t>
  </si>
  <si>
    <t>Fondazione Ca Ri Go</t>
  </si>
  <si>
    <t>MIP sponsorship</t>
  </si>
  <si>
    <t>STO sponsorship</t>
  </si>
  <si>
    <t>Coop sponsorship</t>
  </si>
  <si>
    <t>SRC Sponsorship</t>
  </si>
  <si>
    <t>Total</t>
  </si>
  <si>
    <t>PARTS</t>
  </si>
  <si>
    <t>GRAPHIC AND COMMUNICATION</t>
  </si>
  <si>
    <t>CDE Sponsorship</t>
  </si>
  <si>
    <t>CAST</t>
  </si>
  <si>
    <t>ARTISTIC DEPARTMENT</t>
  </si>
  <si>
    <t>PRODUCTION DEPARTMENT</t>
  </si>
  <si>
    <t>TECHNICAL DEPARTMENT</t>
  </si>
  <si>
    <t>SERVICES</t>
  </si>
  <si>
    <t>Collio/Brda sponsorship</t>
  </si>
  <si>
    <t>SET DESIGNING AND COSTUMES</t>
  </si>
  <si>
    <t>TRAVELS AND TRANSPORTS</t>
  </si>
  <si>
    <t>Občina Gorica</t>
  </si>
  <si>
    <t>Občina Gorica (neposredna plačila)</t>
  </si>
  <si>
    <t>Občina Nova Gorica (neposredna plačila)</t>
  </si>
  <si>
    <t>Občina Nova Gorica</t>
  </si>
  <si>
    <t>INTERREG</t>
  </si>
  <si>
    <t xml:space="preserve">Netto </t>
  </si>
  <si>
    <t>Bruto - 20% VAT</t>
  </si>
  <si>
    <t>Sredstva EU</t>
  </si>
  <si>
    <t>Sponsortvo Banke Koper in Friuli Cassa</t>
  </si>
  <si>
    <t>Sponzorstvo MIP</t>
  </si>
  <si>
    <t>Sponzorstvo STO</t>
  </si>
  <si>
    <t>Sponzorstvo COOP</t>
  </si>
  <si>
    <t>Sponzorstvo SRC</t>
  </si>
  <si>
    <t>Sponzorstvo CDE</t>
  </si>
  <si>
    <t>Sponzorstvo Collio Brda</t>
  </si>
  <si>
    <t xml:space="preserve"> RECEIPTS BUDGET  - PRIHODKI</t>
  </si>
  <si>
    <t>Total receipts from Slovenija</t>
  </si>
  <si>
    <t>Total receipts from Italy</t>
  </si>
  <si>
    <t>Skupni prihodki iz Slovenije</t>
  </si>
  <si>
    <t>Skupni prihodki iz Italije</t>
  </si>
  <si>
    <t>Total receipts from EU</t>
  </si>
  <si>
    <t>Skupni prihodki iz EU</t>
  </si>
  <si>
    <t>Total receipts</t>
  </si>
  <si>
    <t>Skupni prihodki</t>
  </si>
  <si>
    <t>Ratio of the receipts by origin - Razmerje prihodkov po izvoru</t>
  </si>
  <si>
    <t xml:space="preserve"> COSTS BUDGET  - ODHODKI</t>
  </si>
  <si>
    <t>OBLIKOVANJE IN OGLAŠEVANJE</t>
  </si>
  <si>
    <t>PROGRAM</t>
  </si>
  <si>
    <t>UMETNIŠKA EKIPA</t>
  </si>
  <si>
    <t>PRODUKCIJSKA EKIPA</t>
  </si>
  <si>
    <t>TEHNIČNA EKIPA</t>
  </si>
  <si>
    <t>TEHNIČNA OPREMA</t>
  </si>
  <si>
    <t>STORITVE</t>
  </si>
  <si>
    <t>SCENOGRAFIJA IN KOSTUMI</t>
  </si>
  <si>
    <t>POTNI STROŠKI IN TRANSPORTI</t>
  </si>
  <si>
    <t>NASTANITVE</t>
  </si>
  <si>
    <t>AVTORSKE PRAVICE</t>
  </si>
  <si>
    <t>ZAVAROVANJA</t>
  </si>
  <si>
    <t>RAZLIKA</t>
  </si>
  <si>
    <t>TECHNICAL EQUIPEMENT</t>
  </si>
  <si>
    <t>INSPECTIONS AND EDITORIALS</t>
  </si>
  <si>
    <t>PRIPRAVE IN PROJEKTNA PISARNA</t>
  </si>
  <si>
    <t>DELI</t>
  </si>
  <si>
    <t xml:space="preserve">NETO </t>
  </si>
  <si>
    <t>K EVENTS FEE</t>
  </si>
  <si>
    <t>TEATER FEE</t>
  </si>
  <si>
    <t>MAJA VITEŽNIK FEE</t>
  </si>
  <si>
    <t>K EVENTS</t>
  </si>
  <si>
    <t>TEATER</t>
  </si>
  <si>
    <t>MAJA VITEŽNIK</t>
  </si>
  <si>
    <t>BRUTO- 20%</t>
  </si>
  <si>
    <t xml:space="preserve"> </t>
  </si>
  <si>
    <t xml:space="preserve">Direct Payments Gorizia </t>
  </si>
  <si>
    <t>%</t>
  </si>
  <si>
    <t>DIFFERENCE</t>
  </si>
  <si>
    <t>Netto</t>
  </si>
  <si>
    <t>Bruto-20%</t>
  </si>
  <si>
    <t>Direct payments Nova Gorica</t>
  </si>
  <si>
    <t>DISCOUNT</t>
  </si>
  <si>
    <t>POPUST</t>
  </si>
  <si>
    <t>SOURCE</t>
  </si>
  <si>
    <t>VIR</t>
  </si>
  <si>
    <t>Ratio of the costs by origin - Razmerje odhodkov po izvoru</t>
  </si>
  <si>
    <t>Total costs from Slovenija</t>
  </si>
  <si>
    <t>Skupni odhodki iz Slovenije</t>
  </si>
  <si>
    <t>Total costs from Italy</t>
  </si>
  <si>
    <t>Skupni odhodki iz Italije</t>
  </si>
  <si>
    <t>Total costs</t>
  </si>
  <si>
    <t>Skupni odhodki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</si>
</sst>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.00_-;\-* #,##0.00_-;_-* &quot;-&quot;??_-;_-@_-"/>
    <numFmt numFmtId="165" formatCode="#,##0.00_ ;\-#,##0.00\ "/>
    <numFmt numFmtId="166" formatCode="_-&quot;_ &quot;* #,##0.00_-;\-&quot;_ &quot;* #,##0.00_-;_-&quot;_ &quot;* &quot;-&quot;??_-;_-@_-"/>
    <numFmt numFmtId="167" formatCode="_-&quot;_ &quot;* #,##0_-;\-&quot;_ &quot;* #,##0_-;_-&quot;_ &quot;* &quot;-&quot;_-;_-@_-"/>
    <numFmt numFmtId="168" formatCode="_-* #,##0_-;\-* #,##0_-;_-* &quot;-&quot;_-;_-@_-"/>
    <numFmt numFmtId="169" formatCode="#,##0.00\ [$€-1];\-#,##0.00\ [$€-1]"/>
    <numFmt numFmtId="170" formatCode="#,##0.00\ [$€-1]"/>
    <numFmt numFmtId="171" formatCode="0.0%"/>
    <numFmt numFmtId="172" formatCode="0.000%"/>
    <numFmt numFmtId="173" formatCode="0.0000%"/>
    <numFmt numFmtId="174" formatCode="#,##0.00\ [$SIT-424]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mic Sans MS"/>
      <family val="0"/>
    </font>
    <font>
      <sz val="12"/>
      <name val="Comic Sans MS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Arial CE"/>
      <family val="0"/>
    </font>
    <font>
      <sz val="9"/>
      <name val="Geneva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16" applyFont="1" applyBorder="1" applyAlignment="1">
      <alignment horizontal="left"/>
      <protection/>
    </xf>
    <xf numFmtId="0" fontId="5" fillId="0" borderId="2" xfId="16" applyFont="1" applyBorder="1" applyAlignment="1">
      <alignment horizontal="left"/>
      <protection/>
    </xf>
    <xf numFmtId="0" fontId="6" fillId="2" borderId="3" xfId="16" applyFont="1" applyFill="1" applyBorder="1" applyAlignment="1">
      <alignment horizontal="left"/>
      <protection/>
    </xf>
    <xf numFmtId="0" fontId="6" fillId="0" borderId="0" xfId="16" applyFont="1" applyFill="1" applyBorder="1" applyAlignment="1">
      <alignment horizontal="left"/>
      <protection/>
    </xf>
    <xf numFmtId="0" fontId="5" fillId="0" borderId="4" xfId="16" applyFont="1" applyFill="1" applyBorder="1" applyAlignment="1">
      <alignment horizontal="left"/>
      <protection/>
    </xf>
    <xf numFmtId="0" fontId="6" fillId="0" borderId="0" xfId="16" applyFont="1" applyBorder="1" applyAlignment="1">
      <alignment horizontal="left"/>
      <protection/>
    </xf>
    <xf numFmtId="0" fontId="5" fillId="0" borderId="5" xfId="16" applyFont="1" applyBorder="1" applyAlignment="1">
      <alignment horizontal="left"/>
      <protection/>
    </xf>
    <xf numFmtId="0" fontId="5" fillId="0" borderId="6" xfId="16" applyFont="1" applyBorder="1" applyAlignment="1">
      <alignment horizontal="left"/>
      <protection/>
    </xf>
    <xf numFmtId="0" fontId="6" fillId="2" borderId="7" xfId="16" applyFont="1" applyFill="1" applyBorder="1" applyAlignment="1">
      <alignment horizontal="left"/>
      <protection/>
    </xf>
    <xf numFmtId="0" fontId="6" fillId="0" borderId="4" xfId="16" applyFont="1" applyBorder="1" applyAlignment="1">
      <alignment horizontal="left"/>
      <protection/>
    </xf>
    <xf numFmtId="170" fontId="0" fillId="0" borderId="0" xfId="0" applyNumberFormat="1" applyFill="1" applyAlignment="1">
      <alignment/>
    </xf>
    <xf numFmtId="170" fontId="4" fillId="0" borderId="8" xfId="16" applyNumberFormat="1" applyFont="1" applyFill="1" applyBorder="1">
      <alignment/>
      <protection/>
    </xf>
    <xf numFmtId="170" fontId="4" fillId="0" borderId="4" xfId="16" applyNumberFormat="1" applyFont="1" applyFill="1" applyBorder="1">
      <alignment/>
      <protection/>
    </xf>
    <xf numFmtId="170" fontId="3" fillId="2" borderId="9" xfId="16" applyNumberFormat="1" applyFont="1" applyFill="1" applyBorder="1">
      <alignment/>
      <protection/>
    </xf>
    <xf numFmtId="170" fontId="3" fillId="0" borderId="0" xfId="16" applyNumberFormat="1" applyFont="1" applyFill="1" applyBorder="1">
      <alignment/>
      <protection/>
    </xf>
    <xf numFmtId="170" fontId="3" fillId="0" borderId="4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4" fillId="0" borderId="0" xfId="16" applyNumberFormat="1" applyFont="1" applyFill="1" applyBorder="1">
      <alignment/>
      <protection/>
    </xf>
    <xf numFmtId="170" fontId="4" fillId="0" borderId="0" xfId="0" applyNumberFormat="1" applyFont="1" applyFill="1" applyAlignment="1">
      <alignment/>
    </xf>
    <xf numFmtId="170" fontId="6" fillId="0" borderId="4" xfId="0" applyNumberFormat="1" applyFont="1" applyBorder="1" applyAlignment="1">
      <alignment/>
    </xf>
    <xf numFmtId="170" fontId="6" fillId="0" borderId="4" xfId="20" applyNumberFormat="1" applyFont="1" applyFill="1" applyBorder="1" applyAlignment="1">
      <alignment/>
    </xf>
    <xf numFmtId="170" fontId="6" fillId="0" borderId="10" xfId="20" applyNumberFormat="1" applyFont="1" applyFill="1" applyBorder="1" applyAlignment="1">
      <alignment/>
    </xf>
    <xf numFmtId="170" fontId="6" fillId="0" borderId="10" xfId="0" applyNumberFormat="1" applyFont="1" applyBorder="1" applyAlignment="1">
      <alignment/>
    </xf>
    <xf numFmtId="170" fontId="3" fillId="0" borderId="9" xfId="0" applyNumberFormat="1" applyFont="1" applyBorder="1" applyAlignment="1">
      <alignment/>
    </xf>
    <xf numFmtId="170" fontId="4" fillId="0" borderId="11" xfId="16" applyNumberFormat="1" applyFont="1" applyBorder="1">
      <alignment/>
      <protection/>
    </xf>
    <xf numFmtId="170" fontId="4" fillId="0" borderId="12" xfId="16" applyNumberFormat="1" applyFont="1" applyBorder="1">
      <alignment/>
      <protection/>
    </xf>
    <xf numFmtId="171" fontId="0" fillId="0" borderId="0" xfId="19" applyNumberFormat="1" applyAlignment="1">
      <alignment horizontal="center"/>
    </xf>
    <xf numFmtId="170" fontId="3" fillId="2" borderId="13" xfId="16" applyNumberFormat="1" applyFont="1" applyFill="1" applyBorder="1">
      <alignment/>
      <protection/>
    </xf>
    <xf numFmtId="171" fontId="5" fillId="0" borderId="4" xfId="19" applyNumberFormat="1" applyFont="1" applyBorder="1" applyAlignment="1">
      <alignment horizontal="center"/>
    </xf>
    <xf numFmtId="0" fontId="3" fillId="0" borderId="14" xfId="16" applyFont="1" applyFill="1" applyBorder="1" applyAlignment="1">
      <alignment horizontal="center"/>
      <protection/>
    </xf>
    <xf numFmtId="171" fontId="0" fillId="2" borderId="15" xfId="19" applyNumberFormat="1" applyFill="1" applyBorder="1" applyAlignment="1">
      <alignment horizontal="center"/>
    </xf>
    <xf numFmtId="171" fontId="9" fillId="0" borderId="10" xfId="19" applyNumberFormat="1" applyFont="1" applyFill="1" applyBorder="1" applyAlignment="1">
      <alignment horizontal="center"/>
    </xf>
    <xf numFmtId="170" fontId="10" fillId="0" borderId="4" xfId="0" applyNumberFormat="1" applyFont="1" applyBorder="1" applyAlignment="1">
      <alignment/>
    </xf>
    <xf numFmtId="0" fontId="3" fillId="0" borderId="10" xfId="16" applyFont="1" applyFill="1" applyBorder="1" applyAlignment="1">
      <alignment horizontal="center"/>
      <protection/>
    </xf>
    <xf numFmtId="0" fontId="5" fillId="0" borderId="16" xfId="16" applyFont="1" applyBorder="1" applyAlignment="1">
      <alignment horizontal="left"/>
      <protection/>
    </xf>
    <xf numFmtId="0" fontId="5" fillId="0" borderId="17" xfId="16" applyFont="1" applyBorder="1" applyAlignment="1">
      <alignment horizontal="left"/>
      <protection/>
    </xf>
    <xf numFmtId="170" fontId="4" fillId="0" borderId="18" xfId="16" applyNumberFormat="1" applyFont="1" applyFill="1" applyBorder="1">
      <alignment/>
      <protection/>
    </xf>
    <xf numFmtId="170" fontId="4" fillId="0" borderId="19" xfId="16" applyNumberFormat="1" applyFont="1" applyBorder="1">
      <alignment/>
      <protection/>
    </xf>
    <xf numFmtId="171" fontId="5" fillId="0" borderId="18" xfId="19" applyNumberFormat="1" applyFont="1" applyBorder="1" applyAlignment="1">
      <alignment horizontal="center"/>
    </xf>
    <xf numFmtId="171" fontId="6" fillId="2" borderId="20" xfId="19" applyNumberFormat="1" applyFont="1" applyFill="1" applyBorder="1" applyAlignment="1">
      <alignment horizontal="center"/>
    </xf>
    <xf numFmtId="0" fontId="6" fillId="0" borderId="18" xfId="16" applyFont="1" applyBorder="1" applyAlignment="1">
      <alignment horizontal="left"/>
      <protection/>
    </xf>
    <xf numFmtId="170" fontId="6" fillId="0" borderId="18" xfId="20" applyNumberFormat="1" applyFont="1" applyFill="1" applyBorder="1" applyAlignment="1">
      <alignment/>
    </xf>
    <xf numFmtId="170" fontId="6" fillId="0" borderId="18" xfId="0" applyNumberFormat="1" applyFont="1" applyBorder="1" applyAlignment="1">
      <alignment/>
    </xf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170" fontId="10" fillId="2" borderId="22" xfId="0" applyNumberFormat="1" applyFont="1" applyFill="1" applyBorder="1" applyAlignment="1">
      <alignment/>
    </xf>
    <xf numFmtId="0" fontId="5" fillId="0" borderId="23" xfId="16" applyFont="1" applyBorder="1" applyAlignment="1">
      <alignment horizontal="left"/>
      <protection/>
    </xf>
    <xf numFmtId="0" fontId="5" fillId="0" borderId="4" xfId="16" applyFont="1" applyBorder="1" applyAlignment="1">
      <alignment horizontal="left"/>
      <protection/>
    </xf>
    <xf numFmtId="171" fontId="3" fillId="0" borderId="4" xfId="19" applyNumberFormat="1" applyFont="1" applyBorder="1" applyAlignment="1">
      <alignment/>
    </xf>
    <xf numFmtId="171" fontId="0" fillId="0" borderId="0" xfId="19" applyNumberFormat="1" applyAlignment="1">
      <alignment/>
    </xf>
    <xf numFmtId="171" fontId="7" fillId="0" borderId="0" xfId="19" applyNumberFormat="1" applyFont="1" applyAlignment="1">
      <alignment/>
    </xf>
    <xf numFmtId="171" fontId="3" fillId="0" borderId="0" xfId="19" applyNumberFormat="1" applyFont="1" applyAlignment="1">
      <alignment/>
    </xf>
    <xf numFmtId="171" fontId="0" fillId="0" borderId="0" xfId="19" applyNumberFormat="1" applyFont="1" applyAlignment="1">
      <alignment/>
    </xf>
    <xf numFmtId="174" fontId="3" fillId="0" borderId="0" xfId="0" applyNumberFormat="1" applyFont="1" applyFill="1" applyAlignment="1">
      <alignment/>
    </xf>
    <xf numFmtId="174" fontId="10" fillId="0" borderId="0" xfId="0" applyNumberFormat="1" applyFont="1" applyAlignment="1">
      <alignment/>
    </xf>
    <xf numFmtId="171" fontId="11" fillId="0" borderId="0" xfId="19" applyNumberFormat="1" applyFont="1" applyAlignment="1">
      <alignment horizontal="center"/>
    </xf>
    <xf numFmtId="171" fontId="5" fillId="0" borderId="10" xfId="19" applyNumberFormat="1" applyFont="1" applyBorder="1" applyAlignment="1">
      <alignment horizontal="center"/>
    </xf>
    <xf numFmtId="171" fontId="5" fillId="0" borderId="24" xfId="19" applyNumberFormat="1" applyFont="1" applyBorder="1" applyAlignment="1">
      <alignment horizontal="center"/>
    </xf>
    <xf numFmtId="170" fontId="3" fillId="0" borderId="24" xfId="16" applyNumberFormat="1" applyFont="1" applyBorder="1" applyAlignment="1">
      <alignment horizontal="center"/>
      <protection/>
    </xf>
    <xf numFmtId="170" fontId="3" fillId="0" borderId="24" xfId="16" applyNumberFormat="1" applyFont="1" applyFill="1" applyBorder="1" applyAlignment="1">
      <alignment horizontal="center"/>
      <protection/>
    </xf>
    <xf numFmtId="0" fontId="6" fillId="0" borderId="24" xfId="16" applyFont="1" applyBorder="1" applyAlignment="1">
      <alignment horizontal="left"/>
      <protection/>
    </xf>
    <xf numFmtId="0" fontId="6" fillId="0" borderId="4" xfId="17" applyFont="1" applyBorder="1" applyAlignment="1">
      <alignment horizontal="left"/>
      <protection/>
    </xf>
    <xf numFmtId="0" fontId="6" fillId="0" borderId="18" xfId="17" applyFont="1" applyBorder="1" applyAlignment="1">
      <alignment horizontal="left"/>
      <protection/>
    </xf>
    <xf numFmtId="0" fontId="6" fillId="0" borderId="10" xfId="16" applyFont="1" applyBorder="1" applyAlignment="1">
      <alignment horizontal="left"/>
      <protection/>
    </xf>
    <xf numFmtId="0" fontId="6" fillId="0" borderId="10" xfId="17" applyFont="1" applyBorder="1" applyAlignment="1">
      <alignment horizontal="left"/>
      <protection/>
    </xf>
    <xf numFmtId="170" fontId="3" fillId="0" borderId="3" xfId="20" applyNumberFormat="1" applyFont="1" applyFill="1" applyBorder="1" applyAlignment="1">
      <alignment/>
    </xf>
    <xf numFmtId="0" fontId="3" fillId="0" borderId="21" xfId="16" applyFont="1" applyBorder="1" applyAlignment="1">
      <alignment horizontal="left"/>
      <protection/>
    </xf>
    <xf numFmtId="0" fontId="3" fillId="0" borderId="21" xfId="17" applyFont="1" applyBorder="1" applyAlignment="1">
      <alignment horizontal="left"/>
      <protection/>
    </xf>
    <xf numFmtId="171" fontId="3" fillId="0" borderId="20" xfId="19" applyNumberFormat="1" applyFont="1" applyBorder="1" applyAlignment="1">
      <alignment horizontal="center"/>
    </xf>
    <xf numFmtId="171" fontId="6" fillId="0" borderId="10" xfId="19" applyNumberFormat="1" applyFont="1" applyBorder="1" applyAlignment="1">
      <alignment horizontal="center"/>
    </xf>
    <xf numFmtId="171" fontId="6" fillId="0" borderId="4" xfId="19" applyNumberFormat="1" applyFont="1" applyBorder="1" applyAlignment="1">
      <alignment horizontal="center"/>
    </xf>
    <xf numFmtId="171" fontId="6" fillId="0" borderId="18" xfId="19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70" fontId="3" fillId="2" borderId="9" xfId="0" applyNumberFormat="1" applyFont="1" applyFill="1" applyBorder="1" applyAlignment="1">
      <alignment/>
    </xf>
    <xf numFmtId="171" fontId="3" fillId="2" borderId="20" xfId="19" applyNumberFormat="1" applyFont="1" applyFill="1" applyBorder="1" applyAlignment="1">
      <alignment horizontal="center"/>
    </xf>
    <xf numFmtId="0" fontId="5" fillId="0" borderId="18" xfId="16" applyFont="1" applyFill="1" applyBorder="1" applyAlignment="1">
      <alignment horizontal="left"/>
      <protection/>
    </xf>
    <xf numFmtId="170" fontId="3" fillId="0" borderId="18" xfId="0" applyNumberFormat="1" applyFont="1" applyFill="1" applyBorder="1" applyAlignment="1">
      <alignment/>
    </xf>
    <xf numFmtId="170" fontId="10" fillId="0" borderId="18" xfId="0" applyNumberFormat="1" applyFont="1" applyBorder="1" applyAlignment="1">
      <alignment/>
    </xf>
    <xf numFmtId="171" fontId="3" fillId="0" borderId="18" xfId="19" applyNumberFormat="1" applyFont="1" applyBorder="1" applyAlignment="1">
      <alignment/>
    </xf>
    <xf numFmtId="171" fontId="3" fillId="2" borderId="20" xfId="19" applyNumberFormat="1" applyFont="1" applyFill="1" applyBorder="1" applyAlignment="1">
      <alignment/>
    </xf>
    <xf numFmtId="170" fontId="4" fillId="0" borderId="4" xfId="0" applyNumberFormat="1" applyFont="1" applyFill="1" applyBorder="1" applyAlignment="1">
      <alignment/>
    </xf>
    <xf numFmtId="170" fontId="7" fillId="0" borderId="4" xfId="0" applyNumberFormat="1" applyFont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7" fillId="0" borderId="18" xfId="0" applyNumberFormat="1" applyFont="1" applyBorder="1" applyAlignment="1">
      <alignment/>
    </xf>
    <xf numFmtId="0" fontId="3" fillId="2" borderId="21" xfId="16" applyFont="1" applyFill="1" applyBorder="1" applyAlignment="1">
      <alignment horizontal="center"/>
      <protection/>
    </xf>
    <xf numFmtId="0" fontId="3" fillId="2" borderId="22" xfId="16" applyFont="1" applyFill="1" applyBorder="1" applyAlignment="1">
      <alignment horizontal="center"/>
      <protection/>
    </xf>
    <xf numFmtId="0" fontId="3" fillId="2" borderId="21" xfId="16" applyFont="1" applyFill="1" applyBorder="1" applyAlignment="1">
      <alignment horizontal="center"/>
      <protection/>
    </xf>
    <xf numFmtId="0" fontId="3" fillId="2" borderId="22" xfId="16" applyFont="1" applyFill="1" applyBorder="1" applyAlignment="1">
      <alignment horizontal="center"/>
      <protection/>
    </xf>
    <xf numFmtId="0" fontId="0" fillId="2" borderId="15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10">
    <cellStyle name="Normal" xfId="0"/>
    <cellStyle name="Hyperlink" xfId="15"/>
    <cellStyle name="Navadno_List1" xfId="16"/>
    <cellStyle name="Navadno_List1_1" xfId="17"/>
    <cellStyle name="Followed Hyperlink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9"/>
  <sheetViews>
    <sheetView tabSelected="1" zoomScale="75" zoomScaleNormal="75" workbookViewId="0" topLeftCell="A1">
      <selection activeCell="G29" sqref="G29"/>
    </sheetView>
  </sheetViews>
  <sheetFormatPr defaultColWidth="9.00390625" defaultRowHeight="12.75"/>
  <cols>
    <col min="2" max="2" width="35.00390625" style="3" customWidth="1"/>
    <col min="3" max="3" width="39.625" style="3" customWidth="1"/>
    <col min="4" max="4" width="29.75390625" style="14" customWidth="1"/>
    <col min="5" max="5" width="27.125" style="20" customWidth="1"/>
    <col min="6" max="6" width="16.125" style="30" customWidth="1"/>
    <col min="7" max="7" width="19.125" style="55" customWidth="1"/>
  </cols>
  <sheetData>
    <row r="1" ht="15.75" thickBot="1"/>
    <row r="2" spans="2:6" ht="20.25" thickBot="1">
      <c r="B2" s="93" t="s">
        <v>40</v>
      </c>
      <c r="C2" s="96"/>
      <c r="D2" s="96"/>
      <c r="E2" s="96"/>
      <c r="F2" s="97"/>
    </row>
    <row r="3" spans="2:6" ht="20.25" thickBot="1">
      <c r="B3" s="66" t="s">
        <v>85</v>
      </c>
      <c r="C3" s="9" t="s">
        <v>86</v>
      </c>
      <c r="D3" s="65" t="s">
        <v>30</v>
      </c>
      <c r="E3" s="64" t="s">
        <v>31</v>
      </c>
      <c r="F3" s="63" t="s">
        <v>78</v>
      </c>
    </row>
    <row r="4" spans="2:6" ht="19.5">
      <c r="B4" s="4" t="s">
        <v>4</v>
      </c>
      <c r="C4" s="10" t="s">
        <v>25</v>
      </c>
      <c r="D4" s="15">
        <v>126666.66</v>
      </c>
      <c r="E4" s="28">
        <v>152000</v>
      </c>
      <c r="F4" s="62">
        <f>+D4/D18</f>
        <v>0.27498411152574614</v>
      </c>
    </row>
    <row r="5" spans="2:6" ht="19.5">
      <c r="B5" s="5" t="s">
        <v>77</v>
      </c>
      <c r="C5" s="11" t="s">
        <v>26</v>
      </c>
      <c r="D5" s="16">
        <f>15000+22000+9000</f>
        <v>46000</v>
      </c>
      <c r="E5" s="29">
        <f>SUM(D5)*1.2</f>
        <v>55200</v>
      </c>
      <c r="F5" s="32">
        <f>+D5/D18</f>
        <v>0.09986265628370025</v>
      </c>
    </row>
    <row r="6" spans="2:6" ht="19.5">
      <c r="B6" s="5" t="s">
        <v>6</v>
      </c>
      <c r="C6" s="11" t="s">
        <v>28</v>
      </c>
      <c r="D6" s="16">
        <v>104666.66</v>
      </c>
      <c r="E6" s="29">
        <v>125000</v>
      </c>
      <c r="F6" s="32">
        <f>+D6/D18</f>
        <v>0.22722371069441125</v>
      </c>
    </row>
    <row r="7" spans="2:6" ht="19.5">
      <c r="B7" s="5" t="s">
        <v>82</v>
      </c>
      <c r="C7" s="11" t="s">
        <v>27</v>
      </c>
      <c r="D7" s="16">
        <v>17046</v>
      </c>
      <c r="E7" s="29">
        <f>SUM(D7)*1.2</f>
        <v>20455.2</v>
      </c>
      <c r="F7" s="32">
        <f>+D7/D18</f>
        <v>0.03700562693504249</v>
      </c>
    </row>
    <row r="8" spans="2:6" ht="19.5">
      <c r="B8" s="52" t="s">
        <v>29</v>
      </c>
      <c r="C8" s="53" t="s">
        <v>29</v>
      </c>
      <c r="D8" s="16">
        <v>27500</v>
      </c>
      <c r="E8" s="29">
        <v>33000</v>
      </c>
      <c r="F8" s="32">
        <f>+D8/D18</f>
        <v>0.05970050103916863</v>
      </c>
    </row>
    <row r="9" spans="2:6" ht="19.5">
      <c r="B9" s="52" t="s">
        <v>5</v>
      </c>
      <c r="C9" s="53" t="s">
        <v>32</v>
      </c>
      <c r="D9" s="16">
        <v>50000</v>
      </c>
      <c r="E9" s="29">
        <f aca="true" t="shared" si="0" ref="E9:E17">SUM(D9)*1.2</f>
        <v>60000</v>
      </c>
      <c r="F9" s="32">
        <f>+D9/D18</f>
        <v>0.10854636552576113</v>
      </c>
    </row>
    <row r="10" spans="2:6" ht="19.5">
      <c r="B10" s="52" t="s">
        <v>7</v>
      </c>
      <c r="C10" s="53" t="s">
        <v>33</v>
      </c>
      <c r="D10" s="16">
        <v>50000</v>
      </c>
      <c r="E10" s="29">
        <f t="shared" si="0"/>
        <v>60000</v>
      </c>
      <c r="F10" s="32">
        <f>+D10/D18</f>
        <v>0.10854636552576113</v>
      </c>
    </row>
    <row r="11" spans="2:6" ht="19.5">
      <c r="B11" s="52" t="s">
        <v>8</v>
      </c>
      <c r="C11" s="53" t="s">
        <v>8</v>
      </c>
      <c r="D11" s="16">
        <v>18333.33</v>
      </c>
      <c r="E11" s="29">
        <f t="shared" si="0"/>
        <v>21999.996000000003</v>
      </c>
      <c r="F11" s="32">
        <f>+D11/D18</f>
        <v>0.039800326789688055</v>
      </c>
    </row>
    <row r="12" spans="2:6" ht="19.5">
      <c r="B12" s="5" t="s">
        <v>9</v>
      </c>
      <c r="C12" s="11" t="s">
        <v>34</v>
      </c>
      <c r="D12" s="16">
        <v>4000</v>
      </c>
      <c r="E12" s="29">
        <f t="shared" si="0"/>
        <v>4800</v>
      </c>
      <c r="F12" s="32">
        <f>+D12/D18</f>
        <v>0.008683709242060892</v>
      </c>
    </row>
    <row r="13" spans="2:6" ht="19.5">
      <c r="B13" s="5" t="s">
        <v>10</v>
      </c>
      <c r="C13" s="11" t="s">
        <v>35</v>
      </c>
      <c r="D13" s="16">
        <v>4500</v>
      </c>
      <c r="E13" s="29">
        <f t="shared" si="0"/>
        <v>5400</v>
      </c>
      <c r="F13" s="32">
        <f>+D13/D18</f>
        <v>0.009769172897318502</v>
      </c>
    </row>
    <row r="14" spans="2:6" ht="19.5">
      <c r="B14" s="5" t="s">
        <v>11</v>
      </c>
      <c r="C14" s="11" t="s">
        <v>36</v>
      </c>
      <c r="D14" s="16">
        <v>5000</v>
      </c>
      <c r="E14" s="29">
        <f t="shared" si="0"/>
        <v>6000</v>
      </c>
      <c r="F14" s="32">
        <f>+D14/D18</f>
        <v>0.010854636552576114</v>
      </c>
    </row>
    <row r="15" spans="2:6" ht="19.5">
      <c r="B15" s="5" t="s">
        <v>12</v>
      </c>
      <c r="C15" s="11" t="s">
        <v>37</v>
      </c>
      <c r="D15" s="16">
        <v>4500</v>
      </c>
      <c r="E15" s="29">
        <f t="shared" si="0"/>
        <v>5400</v>
      </c>
      <c r="F15" s="32">
        <f>+D15/D18</f>
        <v>0.009769172897318502</v>
      </c>
    </row>
    <row r="16" spans="2:6" ht="19.5">
      <c r="B16" s="5" t="s">
        <v>16</v>
      </c>
      <c r="C16" s="11" t="s">
        <v>38</v>
      </c>
      <c r="D16" s="16">
        <v>420</v>
      </c>
      <c r="E16" s="29">
        <f t="shared" si="0"/>
        <v>504</v>
      </c>
      <c r="F16" s="32">
        <f>+D16/D18</f>
        <v>0.0009117894704163935</v>
      </c>
    </row>
    <row r="17" spans="2:6" ht="20.25" thickBot="1">
      <c r="B17" s="38" t="s">
        <v>22</v>
      </c>
      <c r="C17" s="39" t="s">
        <v>39</v>
      </c>
      <c r="D17" s="40">
        <v>2000</v>
      </c>
      <c r="E17" s="41">
        <f t="shared" si="0"/>
        <v>2400</v>
      </c>
      <c r="F17" s="42">
        <f>+D17/D18</f>
        <v>0.004341854621030446</v>
      </c>
    </row>
    <row r="18" spans="2:6" ht="20.25" thickBot="1">
      <c r="B18" s="6" t="s">
        <v>13</v>
      </c>
      <c r="C18" s="12"/>
      <c r="D18" s="17">
        <f>SUM(D4:D17)</f>
        <v>460632.65</v>
      </c>
      <c r="E18" s="31">
        <f>SUM(E4:E17)</f>
        <v>552159.196</v>
      </c>
      <c r="F18" s="43">
        <f>SUM(F4:F17)</f>
        <v>0.9999999999999998</v>
      </c>
    </row>
    <row r="19" spans="2:5" ht="20.25" thickBot="1">
      <c r="B19" s="7"/>
      <c r="C19" s="7"/>
      <c r="D19" s="18"/>
      <c r="E19" s="21"/>
    </row>
    <row r="20" spans="2:6" ht="20.25" thickBot="1">
      <c r="B20" s="91" t="s">
        <v>49</v>
      </c>
      <c r="C20" s="92"/>
      <c r="D20" s="92"/>
      <c r="E20" s="92"/>
      <c r="F20" s="34"/>
    </row>
    <row r="21" spans="2:6" ht="19.5">
      <c r="B21" s="33"/>
      <c r="C21" s="33"/>
      <c r="D21" s="37" t="s">
        <v>80</v>
      </c>
      <c r="E21" s="33" t="s">
        <v>81</v>
      </c>
      <c r="F21" s="35" t="s">
        <v>78</v>
      </c>
    </row>
    <row r="22" spans="2:7" s="1" customFormat="1" ht="19.5">
      <c r="B22" s="8" t="s">
        <v>41</v>
      </c>
      <c r="C22" s="8" t="s">
        <v>43</v>
      </c>
      <c r="D22" s="19">
        <f>+D6+D7+D10/2+D12+D13+D15+D17</f>
        <v>161712.66</v>
      </c>
      <c r="E22" s="36">
        <f>+E6+E7+E10/2+E12+E13+E15+E16+E17</f>
        <v>193959.2</v>
      </c>
      <c r="F22" s="54">
        <f>+D22/D25</f>
        <v>0.35138682085335987</v>
      </c>
      <c r="G22" s="56"/>
    </row>
    <row r="23" spans="2:7" s="1" customFormat="1" ht="19.5">
      <c r="B23" s="8" t="s">
        <v>42</v>
      </c>
      <c r="C23" s="8" t="s">
        <v>44</v>
      </c>
      <c r="D23" s="19">
        <f>+D4+D5+D10/2+D14+D11</f>
        <v>220999.99</v>
      </c>
      <c r="E23" s="36">
        <f>+E4+E5+E10/2+E11+E14</f>
        <v>265199.99600000004</v>
      </c>
      <c r="F23" s="54">
        <f>+D23/D25</f>
        <v>0.48021276685897263</v>
      </c>
      <c r="G23" s="56"/>
    </row>
    <row r="24" spans="2:7" s="1" customFormat="1" ht="20.25" thickBot="1">
      <c r="B24" s="82" t="s">
        <v>45</v>
      </c>
      <c r="C24" s="82" t="s">
        <v>46</v>
      </c>
      <c r="D24" s="83">
        <f>+D8+D9</f>
        <v>77500</v>
      </c>
      <c r="E24" s="84">
        <f>SUM(D24)*1.2</f>
        <v>93000</v>
      </c>
      <c r="F24" s="85">
        <f>+D24/D25</f>
        <v>0.16840041228766744</v>
      </c>
      <c r="G24" s="56"/>
    </row>
    <row r="25" spans="2:7" s="2" customFormat="1" ht="17.25" customHeight="1" thickBot="1">
      <c r="B25" s="47" t="s">
        <v>47</v>
      </c>
      <c r="C25" s="48" t="s">
        <v>48</v>
      </c>
      <c r="D25" s="80">
        <f>SUM(D22:D24)</f>
        <v>460212.65</v>
      </c>
      <c r="E25" s="80">
        <f>SUM(E22:E24)</f>
        <v>552159.196</v>
      </c>
      <c r="F25" s="86">
        <f>SUM(F22:F24)</f>
        <v>1</v>
      </c>
      <c r="G25" s="57"/>
    </row>
    <row r="26" spans="2:5" ht="19.5">
      <c r="B26" s="7"/>
      <c r="C26" s="7"/>
      <c r="D26" s="18"/>
      <c r="E26" s="21"/>
    </row>
    <row r="28" ht="15.75" thickBot="1"/>
    <row r="29" spans="2:6" ht="20.25" thickBot="1">
      <c r="B29" s="93" t="s">
        <v>50</v>
      </c>
      <c r="C29" s="94"/>
      <c r="D29" s="94"/>
      <c r="E29" s="94"/>
      <c r="F29" s="95"/>
    </row>
    <row r="30" ht="15.75" thickBot="1"/>
    <row r="31" spans="2:6" ht="20.25" thickBot="1">
      <c r="B31" s="72" t="s">
        <v>14</v>
      </c>
      <c r="C31" s="73" t="s">
        <v>67</v>
      </c>
      <c r="D31" s="71" t="s">
        <v>68</v>
      </c>
      <c r="E31" s="27" t="s">
        <v>75</v>
      </c>
      <c r="F31" s="74" t="s">
        <v>78</v>
      </c>
    </row>
    <row r="32" spans="2:6" ht="16.5">
      <c r="B32" s="69" t="s">
        <v>65</v>
      </c>
      <c r="C32" s="70" t="s">
        <v>66</v>
      </c>
      <c r="D32" s="25">
        <v>8300</v>
      </c>
      <c r="E32" s="26">
        <f aca="true" t="shared" si="1" ref="E32:E47">SUM(D32)*1.2</f>
        <v>9960</v>
      </c>
      <c r="F32" s="75">
        <f>+D32/D49</f>
        <v>0.01651265466190041</v>
      </c>
    </row>
    <row r="33" spans="2:6" ht="16.5">
      <c r="B33" s="13" t="s">
        <v>15</v>
      </c>
      <c r="C33" s="67" t="s">
        <v>51</v>
      </c>
      <c r="D33" s="24">
        <v>38918</v>
      </c>
      <c r="E33" s="23">
        <f t="shared" si="1"/>
        <v>46701.6</v>
      </c>
      <c r="F33" s="76">
        <f>+D33/D49</f>
        <v>0.07742644507612532</v>
      </c>
    </row>
    <row r="34" spans="2:6" ht="16.5">
      <c r="B34" s="13" t="s">
        <v>17</v>
      </c>
      <c r="C34" s="67" t="s">
        <v>52</v>
      </c>
      <c r="D34" s="24">
        <v>96976</v>
      </c>
      <c r="E34" s="23">
        <f t="shared" si="1"/>
        <v>116371.2</v>
      </c>
      <c r="F34" s="76">
        <f>+D34/D49</f>
        <v>0.19293146969788605</v>
      </c>
    </row>
    <row r="35" spans="2:6" ht="16.5">
      <c r="B35" s="13" t="s">
        <v>18</v>
      </c>
      <c r="C35" s="67" t="s">
        <v>53</v>
      </c>
      <c r="D35" s="24">
        <v>20932.2</v>
      </c>
      <c r="E35" s="23">
        <f>SUM(D35)*1.2</f>
        <v>25118.64</v>
      </c>
      <c r="F35" s="76">
        <f>+D35/D49</f>
        <v>0.04164411926672672</v>
      </c>
    </row>
    <row r="36" spans="2:6" ht="16.5">
      <c r="B36" s="13" t="s">
        <v>19</v>
      </c>
      <c r="C36" s="67" t="s">
        <v>54</v>
      </c>
      <c r="D36" s="24">
        <v>31185.6</v>
      </c>
      <c r="E36" s="23">
        <f t="shared" si="1"/>
        <v>37422.719999999994</v>
      </c>
      <c r="F36" s="76">
        <f>+D36/D49</f>
        <v>0.06204301725592306</v>
      </c>
    </row>
    <row r="37" spans="2:6" ht="16.5">
      <c r="B37" s="13" t="s">
        <v>20</v>
      </c>
      <c r="C37" s="67" t="s">
        <v>55</v>
      </c>
      <c r="D37" s="24">
        <v>11585</v>
      </c>
      <c r="E37" s="23">
        <f t="shared" si="1"/>
        <v>13902</v>
      </c>
      <c r="F37" s="76">
        <f>+D37/D49</f>
        <v>0.02304808485037545</v>
      </c>
    </row>
    <row r="38" spans="2:6" ht="16.5">
      <c r="B38" s="13" t="s">
        <v>64</v>
      </c>
      <c r="C38" s="67" t="s">
        <v>56</v>
      </c>
      <c r="D38" s="24">
        <v>146746</v>
      </c>
      <c r="E38" s="23">
        <f t="shared" si="1"/>
        <v>176095.19999999998</v>
      </c>
      <c r="F38" s="76">
        <f>+D38/D49</f>
        <v>0.2919477133753298</v>
      </c>
    </row>
    <row r="39" spans="2:6" ht="16.5">
      <c r="B39" s="13" t="s">
        <v>21</v>
      </c>
      <c r="C39" s="67" t="s">
        <v>57</v>
      </c>
      <c r="D39" s="24">
        <v>63300</v>
      </c>
      <c r="E39" s="23">
        <f t="shared" si="1"/>
        <v>75960</v>
      </c>
      <c r="F39" s="76">
        <f>+D39/D49</f>
        <v>0.12593386025280673</v>
      </c>
    </row>
    <row r="40" spans="2:6" ht="16.5">
      <c r="B40" s="13" t="s">
        <v>23</v>
      </c>
      <c r="C40" s="67" t="s">
        <v>58</v>
      </c>
      <c r="D40" s="24">
        <v>7200</v>
      </c>
      <c r="E40" s="23">
        <f t="shared" si="1"/>
        <v>8640</v>
      </c>
      <c r="F40" s="76">
        <f>+D40/D49</f>
        <v>0.014324230550082284</v>
      </c>
    </row>
    <row r="41" spans="2:7" ht="16.5">
      <c r="B41" s="13" t="s">
        <v>24</v>
      </c>
      <c r="C41" s="67" t="s">
        <v>59</v>
      </c>
      <c r="D41" s="24">
        <v>7635</v>
      </c>
      <c r="E41" s="23">
        <f t="shared" si="1"/>
        <v>9162</v>
      </c>
      <c r="F41" s="76">
        <f>+D41/D49</f>
        <v>0.015189652812483087</v>
      </c>
      <c r="G41" s="58"/>
    </row>
    <row r="42" spans="2:6" ht="16.5">
      <c r="B42" s="13" t="s">
        <v>0</v>
      </c>
      <c r="C42" s="67" t="s">
        <v>60</v>
      </c>
      <c r="D42" s="24">
        <v>12000</v>
      </c>
      <c r="E42" s="23">
        <f t="shared" si="1"/>
        <v>14400</v>
      </c>
      <c r="F42" s="76">
        <f>+D42/D49</f>
        <v>0.023873717583470472</v>
      </c>
    </row>
    <row r="43" spans="2:6" ht="16.5">
      <c r="B43" s="13" t="s">
        <v>1</v>
      </c>
      <c r="C43" s="67" t="s">
        <v>61</v>
      </c>
      <c r="D43" s="24">
        <v>2000</v>
      </c>
      <c r="E43" s="23">
        <f t="shared" si="1"/>
        <v>2400</v>
      </c>
      <c r="F43" s="76">
        <f>+D43/D49</f>
        <v>0.003978952930578412</v>
      </c>
    </row>
    <row r="44" spans="2:6" ht="16.5">
      <c r="B44" s="13" t="s">
        <v>2</v>
      </c>
      <c r="C44" s="67" t="s">
        <v>62</v>
      </c>
      <c r="D44" s="24">
        <v>2000</v>
      </c>
      <c r="E44" s="23">
        <f t="shared" si="1"/>
        <v>2400</v>
      </c>
      <c r="F44" s="76">
        <f>+D44/D49</f>
        <v>0.003978952930578412</v>
      </c>
    </row>
    <row r="45" spans="2:6" ht="16.5">
      <c r="B45" s="13" t="s">
        <v>69</v>
      </c>
      <c r="C45" s="67" t="s">
        <v>72</v>
      </c>
      <c r="D45" s="24">
        <v>16500</v>
      </c>
      <c r="E45" s="23">
        <f t="shared" si="1"/>
        <v>19800</v>
      </c>
      <c r="F45" s="76">
        <f>+D45/D49</f>
        <v>0.0328263616772719</v>
      </c>
    </row>
    <row r="46" spans="2:6" ht="16.5">
      <c r="B46" s="13" t="s">
        <v>70</v>
      </c>
      <c r="C46" s="67" t="s">
        <v>73</v>
      </c>
      <c r="D46" s="24">
        <v>38000</v>
      </c>
      <c r="E46" s="23">
        <f t="shared" si="1"/>
        <v>45600</v>
      </c>
      <c r="F46" s="76">
        <f>+D46/D49</f>
        <v>0.07560010568098983</v>
      </c>
    </row>
    <row r="47" spans="2:6" ht="16.5">
      <c r="B47" s="13" t="s">
        <v>71</v>
      </c>
      <c r="C47" s="67" t="s">
        <v>74</v>
      </c>
      <c r="D47" s="24">
        <v>10000</v>
      </c>
      <c r="E47" s="23">
        <f t="shared" si="1"/>
        <v>12000</v>
      </c>
      <c r="F47" s="76">
        <f>+D47/D49</f>
        <v>0.01989476465289206</v>
      </c>
    </row>
    <row r="48" spans="2:6" ht="17.25" thickBot="1">
      <c r="B48" s="44" t="s">
        <v>83</v>
      </c>
      <c r="C48" s="68" t="s">
        <v>84</v>
      </c>
      <c r="D48" s="45">
        <v>-10633</v>
      </c>
      <c r="E48" s="46">
        <f>SUM(D48)*1.2</f>
        <v>-12759.6</v>
      </c>
      <c r="F48" s="77">
        <f>+(D48/D49)</f>
        <v>-0.021154103255420127</v>
      </c>
    </row>
    <row r="49" spans="2:7" s="2" customFormat="1" ht="20.25" thickBot="1">
      <c r="B49" s="78" t="s">
        <v>3</v>
      </c>
      <c r="C49" s="79" t="s">
        <v>3</v>
      </c>
      <c r="D49" s="80">
        <f>SUM(D32:D48)</f>
        <v>502644.80000000005</v>
      </c>
      <c r="E49" s="80">
        <f>SUM(E32:E48)</f>
        <v>603173.76</v>
      </c>
      <c r="F49" s="81">
        <f>SUM(F32:F48)</f>
        <v>0.9999999999999998</v>
      </c>
      <c r="G49" s="57"/>
    </row>
    <row r="50" ht="20.25" thickBot="1">
      <c r="D50" s="22"/>
    </row>
    <row r="51" spans="2:6" ht="20.25" thickBot="1">
      <c r="B51" s="49" t="s">
        <v>79</v>
      </c>
      <c r="C51" s="50" t="s">
        <v>63</v>
      </c>
      <c r="D51" s="51">
        <f>+D18-D49</f>
        <v>-42012.15000000002</v>
      </c>
      <c r="E51" s="51">
        <f>SUM(D51)*1.2</f>
        <v>-50414.58000000002</v>
      </c>
      <c r="F51" s="34"/>
    </row>
    <row r="52" spans="3:6" ht="19.5">
      <c r="C52" s="3" t="s">
        <v>76</v>
      </c>
      <c r="D52" s="59">
        <f>SUM(D51)*239</f>
        <v>-10040903.850000005</v>
      </c>
      <c r="E52" s="60">
        <f>SUM(D52)*1.2</f>
        <v>-12049084.620000007</v>
      </c>
      <c r="F52" s="61"/>
    </row>
    <row r="53" spans="4:6" ht="19.5">
      <c r="D53" s="59"/>
      <c r="E53" s="60"/>
      <c r="F53" s="61"/>
    </row>
    <row r="54" ht="15.75" thickBot="1"/>
    <row r="55" spans="2:6" ht="20.25" thickBot="1">
      <c r="B55" s="91" t="s">
        <v>87</v>
      </c>
      <c r="C55" s="92"/>
      <c r="D55" s="92"/>
      <c r="E55" s="92"/>
      <c r="F55" s="34"/>
    </row>
    <row r="56" spans="2:6" ht="19.5">
      <c r="B56" s="37"/>
      <c r="C56" s="37"/>
      <c r="D56" s="37" t="s">
        <v>80</v>
      </c>
      <c r="E56" s="37" t="s">
        <v>81</v>
      </c>
      <c r="F56" s="35" t="s">
        <v>78</v>
      </c>
    </row>
    <row r="57" spans="2:7" s="1" customFormat="1" ht="19.5">
      <c r="B57" s="8" t="s">
        <v>88</v>
      </c>
      <c r="C57" s="8" t="s">
        <v>89</v>
      </c>
      <c r="D57" s="87">
        <v>322469</v>
      </c>
      <c r="E57" s="88">
        <f>SUM(D57)*1.2</f>
        <v>386962.8</v>
      </c>
      <c r="F57" s="54">
        <f>+D57/D59</f>
        <v>0.6415455073570957</v>
      </c>
      <c r="G57" s="56"/>
    </row>
    <row r="58" spans="2:7" s="1" customFormat="1" ht="20.25" thickBot="1">
      <c r="B58" s="82" t="s">
        <v>90</v>
      </c>
      <c r="C58" s="82" t="s">
        <v>91</v>
      </c>
      <c r="D58" s="89">
        <v>180175</v>
      </c>
      <c r="E58" s="90">
        <f>SUM(D58)*1.2</f>
        <v>216210</v>
      </c>
      <c r="F58" s="85">
        <f>+D58/D59</f>
        <v>0.3584544926429043</v>
      </c>
      <c r="G58" s="56"/>
    </row>
    <row r="59" spans="2:7" s="2" customFormat="1" ht="17.25" customHeight="1" thickBot="1">
      <c r="B59" s="47" t="s">
        <v>92</v>
      </c>
      <c r="C59" s="48" t="s">
        <v>93</v>
      </c>
      <c r="D59" s="80">
        <f>SUM(D57:D58)</f>
        <v>502644</v>
      </c>
      <c r="E59" s="80">
        <f>SUM(E57:E58)</f>
        <v>603172.8</v>
      </c>
      <c r="F59" s="86">
        <f>SUM(F57:F58)</f>
        <v>1</v>
      </c>
      <c r="G59" s="57"/>
    </row>
  </sheetData>
  <mergeCells count="4">
    <mergeCell ref="B20:E20"/>
    <mergeCell ref="B29:F29"/>
    <mergeCell ref="B2:F2"/>
    <mergeCell ref="B55:E55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Teater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klavdija</dc:creator>
  <cp:keywords/>
  <dc:description/>
  <cp:lastModifiedBy>klavdija</cp:lastModifiedBy>
  <cp:lastPrinted>2004-06-23T08:34:12Z</cp:lastPrinted>
  <dcterms:created xsi:type="dcterms:W3CDTF">2004-06-18T07:04:21Z</dcterms:created>
  <dcterms:modified xsi:type="dcterms:W3CDTF">2004-06-23T08:35:55Z</dcterms:modified>
  <cp:category/>
  <cp:version/>
  <cp:contentType/>
  <cp:contentStatus/>
</cp:coreProperties>
</file>