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0" activeTab="0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18,19" sheetId="14" r:id="rId14"/>
    <sheet name="Priloga 20,21" sheetId="15" r:id="rId15"/>
    <sheet name="Priloga 22" sheetId="16" r:id="rId16"/>
  </sheets>
  <definedNames>
    <definedName name="_xlnm.Print_Area" localSheetId="7">'Priloga 11'!$A$1:$F$35</definedName>
    <definedName name="_xlnm.Print_Area" localSheetId="8">'Priloga 12'!$A$1:$E$34</definedName>
    <definedName name="_xlnm.Print_Area" localSheetId="9">'Priloga 13'!$A$1:$E$46</definedName>
    <definedName name="_xlnm.Print_Area" localSheetId="10">'Priloga 14'!$A$1:$E$48</definedName>
    <definedName name="_xlnm.Print_Area" localSheetId="11">'Priloga 15,16'!$A$1:$E$45</definedName>
    <definedName name="_xlnm.Print_Area" localSheetId="12">'Priloga 17'!$A$1:$F$33</definedName>
    <definedName name="_xlnm.Print_Area" localSheetId="14">'Priloga 20,21'!$A$1:$E$44</definedName>
    <definedName name="_xlnm.Print_Area" localSheetId="15">'Priloga 22'!$A$1:$E$37</definedName>
    <definedName name="_xlnm.Print_Area" localSheetId="3">'Priloga 5'!$A$1:$E$51</definedName>
    <definedName name="_xlnm.Print_Area" localSheetId="4">'Priloga 6'!$A$1:$E$44</definedName>
    <definedName name="_xlnm.Print_Area" localSheetId="5">'Priloga 7'!$A$1:$E$51</definedName>
    <definedName name="_xlnm.Print_Area" localSheetId="0">'Priloga1'!$A$1:$E$35</definedName>
    <definedName name="_xlnm.Print_Area" localSheetId="1">'Priloga2,3'!$A$1:$E$57</definedName>
    <definedName name="_xlnm.Print_Area" localSheetId="2">'Priloga4'!$A$1:$E$48</definedName>
    <definedName name="_xlnm.Print_Area" localSheetId="6">'Priloga8,9,10'!$A$1:$D$39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<sst xmlns="http://schemas.openxmlformats.org/spreadsheetml/2006/main" count="757" uniqueCount="448">
  <si>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</si>
  <si>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</si>
  <si>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</si>
  <si>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</si>
  <si>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</si>
  <si>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</si>
  <si>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</si>
  <si>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</si>
  <si>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</si>
  <si>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</si>
  <si>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</si>
  <si>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</si>
  <si>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</si>
  <si>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</si>
  <si>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</si>
  <si>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</si>
  <si>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</si>
  <si>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</si>
  <si>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</si>
  <si>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</si>
  <si>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</si>
  <si>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</si>
  <si>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ŽIVA KULTURA</t>
  </si>
  <si>
    <t>KS GRGARSKE RAVNE - BATE</t>
  </si>
  <si>
    <t>KS OSEK-VITOVLJE</t>
  </si>
  <si>
    <t>KS OSEK - VITOVLJE</t>
  </si>
  <si>
    <t>PLAN</t>
  </si>
  <si>
    <t>1.</t>
  </si>
  <si>
    <r>
      <t xml:space="preserve">                                           proračunska postavka </t>
    </r>
    <r>
      <rPr>
        <b/>
        <sz val="10"/>
        <rFont val="Arial CE"/>
        <family val="2"/>
      </rPr>
      <t>03,17</t>
    </r>
  </si>
  <si>
    <t>PRILOGA 14</t>
  </si>
  <si>
    <r>
      <t>proračunska postavka</t>
    </r>
    <r>
      <rPr>
        <b/>
        <sz val="10"/>
        <rFont val="Arial CE"/>
        <family val="2"/>
      </rPr>
      <t xml:space="preserve"> 03,18</t>
    </r>
  </si>
  <si>
    <t xml:space="preserve">                          PRILOGA 17</t>
  </si>
  <si>
    <r>
      <t xml:space="preserve">                                             poračunska postavka 6</t>
    </r>
    <r>
      <rPr>
        <b/>
        <sz val="10"/>
        <rFont val="Arial CE"/>
        <family val="2"/>
      </rPr>
      <t>,09</t>
    </r>
  </si>
  <si>
    <t>2.</t>
  </si>
  <si>
    <t>3.</t>
  </si>
  <si>
    <t>4.</t>
  </si>
  <si>
    <t>5.</t>
  </si>
  <si>
    <t>6.</t>
  </si>
  <si>
    <t>OŠ Šempas:</t>
  </si>
  <si>
    <t>7.</t>
  </si>
  <si>
    <t>OŠ Kozara:</t>
  </si>
  <si>
    <t>8.</t>
  </si>
  <si>
    <t xml:space="preserve">                  INVESTICIJSKO VZDRŽEVANJE ŠOL</t>
  </si>
  <si>
    <t>VODOVODI</t>
  </si>
  <si>
    <t>Novogradnje</t>
  </si>
  <si>
    <t>SPOMENIŠKE AKCIJE</t>
  </si>
  <si>
    <t>PRIMORSKO DRAMSKO GLEDALIŠČE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</si>
  <si>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</si>
  <si>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</si>
  <si>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</si>
  <si>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</si>
  <si>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</si>
  <si>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</si>
  <si>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r>
      <t xml:space="preserve">                                proračunska postavka </t>
    </r>
    <r>
      <rPr>
        <b/>
        <sz val="10"/>
        <rFont val="Arial CE"/>
        <family val="2"/>
      </rPr>
      <t>08,09</t>
    </r>
  </si>
  <si>
    <t xml:space="preserve">                                   PRILOGA  8</t>
  </si>
  <si>
    <r>
      <t xml:space="preserve">                                   proračunska postavka </t>
    </r>
    <r>
      <rPr>
        <b/>
        <sz val="10"/>
        <rFont val="Arial CE"/>
        <family val="2"/>
      </rPr>
      <t>09,04</t>
    </r>
  </si>
  <si>
    <r>
      <t xml:space="preserve">                                   proračunska postavka </t>
    </r>
    <r>
      <rPr>
        <b/>
        <sz val="10"/>
        <rFont val="Arial CE"/>
        <family val="2"/>
      </rPr>
      <t>09,08</t>
    </r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</si>
  <si>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</si>
  <si>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</si>
  <si>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</si>
  <si>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r>
      <t xml:space="preserve">                                        proračunska postavka </t>
    </r>
    <r>
      <rPr>
        <b/>
        <sz val="10"/>
        <rFont val="Arial CE"/>
        <family val="2"/>
      </rPr>
      <t>03,14</t>
    </r>
  </si>
  <si>
    <t>KS GRGARSKE R. - BATE</t>
  </si>
  <si>
    <t>PRILOGA 5</t>
  </si>
  <si>
    <r>
      <t xml:space="preserve">proračunska postavka </t>
    </r>
    <r>
      <rPr>
        <b/>
        <sz val="10"/>
        <rFont val="Arial CE"/>
        <family val="2"/>
      </rPr>
      <t>03,20</t>
    </r>
  </si>
  <si>
    <t xml:space="preserve">SANACIJA IN IZGRADNJA KOMUNALNIH OBJEKTOV </t>
  </si>
  <si>
    <t>PRILOGA 6</t>
  </si>
  <si>
    <r>
      <t>proračunska postavka</t>
    </r>
    <r>
      <rPr>
        <b/>
        <sz val="10"/>
        <rFont val="Arial CE"/>
        <family val="2"/>
      </rPr>
      <t xml:space="preserve"> 03,21</t>
    </r>
  </si>
  <si>
    <t>SANACIJA KOMUNALNIH OBJEKTOV - VODOVODI</t>
  </si>
  <si>
    <t>A.</t>
  </si>
  <si>
    <t>B.</t>
  </si>
  <si>
    <t>Projektna dokumentacija in urejanje stavbnih zemljišč</t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</si>
  <si>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</si>
  <si>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</si>
  <si>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</si>
  <si>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</si>
  <si>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</si>
  <si>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</si>
  <si>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</si>
  <si>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</si>
  <si>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ROŽNA DOLINA (redno vzdrževanje)</t>
  </si>
  <si>
    <t>Redno vzdrževanje JR</t>
  </si>
  <si>
    <t>Opomba:</t>
  </si>
  <si>
    <t>JR - javna razsvetljava</t>
  </si>
  <si>
    <t xml:space="preserve">               PRILOGA 1</t>
  </si>
  <si>
    <r>
      <t xml:space="preserve">               proračunska postavka  </t>
    </r>
    <r>
      <rPr>
        <b/>
        <sz val="10"/>
        <rFont val="Arial CE"/>
        <family val="2"/>
      </rPr>
      <t>03,12</t>
    </r>
  </si>
  <si>
    <t>ki jo pobira javno podjetje VODOVODI IN KANALIZACIJE</t>
  </si>
  <si>
    <t xml:space="preserve">                                     PRILOGA 2</t>
  </si>
  <si>
    <r>
      <t xml:space="preserve">                                  proračunska postavka </t>
    </r>
    <r>
      <rPr>
        <b/>
        <sz val="10"/>
        <rFont val="Arial CE"/>
        <family val="2"/>
      </rPr>
      <t>03,13</t>
    </r>
  </si>
  <si>
    <t xml:space="preserve">                                 UREJANJE MESTA</t>
  </si>
  <si>
    <t xml:space="preserve">                                        PRILOGA 3</t>
  </si>
  <si>
    <r>
      <t xml:space="preserve">                                       proračunska postavka </t>
    </r>
    <r>
      <rPr>
        <b/>
        <sz val="10"/>
        <rFont val="Arial CE"/>
        <family val="2"/>
      </rPr>
      <t>03,16</t>
    </r>
  </si>
  <si>
    <t xml:space="preserve">                              DOKUMENTACIJA ZA CESTNO INFRASTRUKTURO</t>
  </si>
  <si>
    <t xml:space="preserve">                             AKCIJE V KULTURI</t>
  </si>
  <si>
    <t xml:space="preserve">         SOFINANCIRANJE DEL NA KRAJEVNIH IN OSTALIH JAVNIH POTEH</t>
  </si>
  <si>
    <t xml:space="preserve">                                                     PRILOGA 15</t>
  </si>
  <si>
    <t xml:space="preserve">                                                               PRILOGA 16</t>
  </si>
  <si>
    <r>
      <t xml:space="preserve">                                                   poračunska postavka </t>
    </r>
    <r>
      <rPr>
        <b/>
        <sz val="10"/>
        <rFont val="Arial CE"/>
        <family val="2"/>
      </rPr>
      <t>03,11</t>
    </r>
  </si>
  <si>
    <t>Frančiškanski samostan Kostanjevica</t>
  </si>
  <si>
    <t>Založništvo in izdajateljska dejavnost</t>
  </si>
  <si>
    <r>
      <t xml:space="preserve">                                        proračunska postavka </t>
    </r>
    <r>
      <rPr>
        <b/>
        <sz val="10"/>
        <rFont val="Arial CE"/>
        <family val="2"/>
      </rPr>
      <t>13,24</t>
    </r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</si>
  <si>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</si>
  <si>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</si>
  <si>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</si>
  <si>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</si>
  <si>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</si>
  <si>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</si>
  <si>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</si>
  <si>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>INVESTICIJE V POSODABLJANJE CESTNEGA OMREŽJA IN PROMETNA UREDITEV</t>
  </si>
  <si>
    <t>Obvoznica Solkan (gradnja)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</si>
  <si>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</si>
  <si>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</si>
  <si>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</si>
  <si>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</si>
  <si>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</si>
  <si>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</si>
  <si>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</si>
  <si>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</si>
  <si>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</si>
  <si>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</si>
  <si>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</si>
  <si>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</si>
  <si>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</si>
  <si>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</si>
  <si>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Asfaltna prevleka ceste skozi Britof do pokopališča na Vogrskem</t>
  </si>
  <si>
    <t>Ureditev pločnikov z odvodnjavanjem v Grgarju ob regionalni cesti</t>
  </si>
  <si>
    <t>Grgar - Čepovan</t>
  </si>
  <si>
    <t>Ureditev parka Rafut</t>
  </si>
  <si>
    <t>Pločnik Volčja Draga - idejni projekt</t>
  </si>
  <si>
    <t>zasnove novih cestnih povezav</t>
  </si>
  <si>
    <t>Dopolnitev dokumentacije za pridobitev uporabnih dovoljenj že zgrajenih</t>
  </si>
  <si>
    <t>cestnih priključkov in parkirišč</t>
  </si>
  <si>
    <t>Ureditev pasu za leve zavijalce v Šmihelu (sofinanciranje)</t>
  </si>
  <si>
    <t>Dokumentacija za ureditev manjših vodovodnih zajetij in vodovodov v upravljanju KS</t>
  </si>
  <si>
    <t>Dokumentacija za javno razsvetljavo</t>
  </si>
  <si>
    <t>Šempas, Renče, Ravnica, Volčja Draga, Gradišče, Oševljek, Vrh, Branik,</t>
  </si>
  <si>
    <t xml:space="preserve">Dokumentacija za poslovilno dvorano in poslovilne objekte na pokopališču </t>
  </si>
  <si>
    <t>Stara Gora</t>
  </si>
  <si>
    <t>soglasja, idejne zasnove in idejni projekti</t>
  </si>
  <si>
    <t>Čistilna naprava Bolnišnica Stara Gora</t>
  </si>
  <si>
    <t>Ureditev meteorne odvodnje v Spodnjem Lemovem (Volčja Draga)</t>
  </si>
  <si>
    <t>Vodovod Bate - črpališče</t>
  </si>
  <si>
    <t>Območje Mlac Ozeljan</t>
  </si>
  <si>
    <t>Ostala območja</t>
  </si>
  <si>
    <t>Komunalna oprema novega naselja Boršt - Vogrsko</t>
  </si>
  <si>
    <t>Ostale dopolnilne dokumentacije</t>
  </si>
  <si>
    <t>odstranitev arhitektonskih ovir</t>
  </si>
  <si>
    <t>Prometna ureditev, signalizacija, ukrepi za umirjanje prometa in</t>
  </si>
  <si>
    <t>Hortikulturna ureditev mesta</t>
  </si>
  <si>
    <t>obnova javnih površin ob stanovanjskih blokih, označevanje kolesarskih stez,</t>
  </si>
  <si>
    <t xml:space="preserve">Mirujoči promet (obnova in razširitev javnih parkirnih mest, obnova pločnikov, </t>
  </si>
  <si>
    <t>Študija čiščenja odpadnih voda na Banjški planoti</t>
  </si>
  <si>
    <t>KS GRADIŠČE; adaptacija objekta in ureditev spominskega</t>
  </si>
  <si>
    <t>parka S. Gregorčič in J. Tominc</t>
  </si>
  <si>
    <t>KS GRGAR; ureditev ogrevanja in garderob v kulturnem domu</t>
  </si>
  <si>
    <t>KS TRNOVO; ureditev dvorane, oken, fasade v kulturnem domu</t>
  </si>
  <si>
    <t>2. Sofinanciranje programov društev in klubov</t>
  </si>
  <si>
    <t>1. Javni zavod za šport Nova Gorica</t>
  </si>
  <si>
    <t>2. Ostali klubi in društva</t>
  </si>
  <si>
    <t>Kanalizacija Ravnica</t>
  </si>
  <si>
    <t>- Goriški vrtiljak</t>
  </si>
  <si>
    <t>- amaterski mladinski oder</t>
  </si>
  <si>
    <t>- Glasba z vrtov sv. Frančiška</t>
  </si>
  <si>
    <t>- bogatenje programov po krajevnih skupnostih</t>
  </si>
  <si>
    <t xml:space="preserve">- mednarodno sodelovanje:      </t>
  </si>
  <si>
    <t>Raziskovanje</t>
  </si>
  <si>
    <t>Odkup muzealij</t>
  </si>
  <si>
    <t>- Glasbena mladina in oder glasbene mladine</t>
  </si>
  <si>
    <t>- Mednarodno sodelovanje:</t>
  </si>
  <si>
    <t xml:space="preserve">                                      - Med zvoki krajev</t>
  </si>
  <si>
    <t xml:space="preserve">                                      - September tris</t>
  </si>
  <si>
    <t>Projektna dokumentacija za cestno infrastrukturo, soglasja, idejne</t>
  </si>
  <si>
    <t>Bukovica - pločniki</t>
  </si>
  <si>
    <t>Dokumentacija za kanalizacijo in čistilne naprave v naseljih Dornberk, Prvačina, Ozeljan,</t>
  </si>
  <si>
    <t>vplivov na okolje )</t>
  </si>
  <si>
    <t>Projektna dokumentacija za gradnjo komunalnih objektov in naprav,</t>
  </si>
  <si>
    <t>Doprojektiranje črpališča pitne vode na Banjšicah</t>
  </si>
  <si>
    <t>Izdelava projektne dokumentacije  za vodovod Grgar - Bitež -</t>
  </si>
  <si>
    <t>Izdelava projektne dokumentacije za Ozeljan z vodohramom</t>
  </si>
  <si>
    <t>Odvodnik meteornih vod mesta Nova Gorica - projektna dokumentacija</t>
  </si>
  <si>
    <t>Trnovo - Voglarji (vodovod Ravnica)</t>
  </si>
  <si>
    <t>OŠ Renče: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</si>
  <si>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</si>
  <si>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</si>
  <si>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</si>
  <si>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</si>
  <si>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</si>
  <si>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</si>
  <si>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</si>
  <si>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</si>
  <si>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</si>
  <si>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Strokovne podlage za poselitvena območja v občini</t>
  </si>
  <si>
    <t>PUP za območje mesta – redakcija in uskladitev s planom</t>
  </si>
  <si>
    <t>Ureditveni načrt Kulturni center - sprememba</t>
  </si>
  <si>
    <t>Lokacijski načrt Ob železniški postaji</t>
  </si>
  <si>
    <t>Lokacijski načrt Ob sodišču</t>
  </si>
  <si>
    <t>Lokacijski načrt Parkovšče</t>
  </si>
  <si>
    <t>Lokacijski načrt Športni park Solkan</t>
  </si>
  <si>
    <t>Lokacijski načrt Rožna dolina III - sprememba</t>
  </si>
  <si>
    <t>Vzdrževanje PISO</t>
  </si>
  <si>
    <t>Pridobivanje ažurnih digitalnih podatkovnih baz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</si>
  <si>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</si>
  <si>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</si>
  <si>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</si>
  <si>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</si>
  <si>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Lokacijski načrt Industrijska cona Bukovica-Volčja Draga</t>
  </si>
  <si>
    <t>Projekt za pločnik in odvodnjavanje v Grgarju</t>
  </si>
  <si>
    <t>Urejanje obrtne cone Solkan</t>
  </si>
  <si>
    <t>Obvoznica Renče (načrti PGD in PZI, odkupi zemljišč in izvedba)</t>
  </si>
  <si>
    <t xml:space="preserve">Ureditev dela ulice Tureli v Renčah </t>
  </si>
  <si>
    <t xml:space="preserve">Pločnik Volčja Draga  - I. faza </t>
  </si>
  <si>
    <t>Pločnik Bukovica - I. faza</t>
  </si>
  <si>
    <t>Pločnik ob regionalni cesti skozi Šempas, dokončanje</t>
  </si>
  <si>
    <t>Ureditev prehoda za pešce z osvetlitvijo na širšem mestnem območju</t>
  </si>
  <si>
    <t>Dostopna cesta Zmajna (dokumentacija, zemljišča, sanacija podpornega zidu)</t>
  </si>
  <si>
    <t>Kolesarska steza ob Erjavčevi ulici</t>
  </si>
  <si>
    <t xml:space="preserve">Sanacija ploščadi med občinsko stavbo in Novo KBM </t>
  </si>
  <si>
    <t>Ureditev Borovega gozdička</t>
  </si>
  <si>
    <t xml:space="preserve">Sanacija tržnice v Novi Gorici </t>
  </si>
  <si>
    <t>Trg ob železniški postaji v Novi Gorici</t>
  </si>
  <si>
    <t>Idejni projekt za pločnik Draga - Dornberk, Tabor - Potok</t>
  </si>
  <si>
    <t>Pločnik Šempas - PZI</t>
  </si>
  <si>
    <t>Cesta za Gmajno v Zaloščah</t>
  </si>
  <si>
    <t>Cesta Klemšeti, cesta Budihni</t>
  </si>
  <si>
    <t>Cesta mimo Šterka - pločnik</t>
  </si>
  <si>
    <t>Rekonstrukcija križišča za Merkur v Rožni Dolini</t>
  </si>
  <si>
    <t>Ulica IX. Korpusa - IP (po izgradnji obvoznice)</t>
  </si>
  <si>
    <t>Križišče ulice Bratov Hvalič in Vodopivčeve ulice</t>
  </si>
  <si>
    <t>Križišče državne ceste ob Martexu</t>
  </si>
  <si>
    <t>Rekonstrukcija ulice Milojke Štrukelj od Vojkove do Lavričeve ulice vključno</t>
  </si>
  <si>
    <t>s parkiriščem med ulico Milojke Štrukelj in podaljškom Lavričeve ulice</t>
  </si>
  <si>
    <t>Trnovo, Voglarji, Vogrsko (projektna dokumentacija, geodetski posnetki, presoja</t>
  </si>
  <si>
    <t>Izdelava projektne dokumentacije za  vodovod Branik - Zgoni</t>
  </si>
  <si>
    <t>Izdelava projektne dokumentacije za vodovod Humarji-Podlaka z zaselki</t>
  </si>
  <si>
    <t>Izdelava projektov za vodovod Dragovica - Grgarske Ravne, Zabrdo-Bitež</t>
  </si>
  <si>
    <t>Grgar - Fobca</t>
  </si>
  <si>
    <t>Projektna dokumentacija za vodovod Ravnica - Zagorje - Grgar</t>
  </si>
  <si>
    <t>Izdelava projektne dokumentacije za vodovod Šmihel-Lokvica-Guno-Hrib</t>
  </si>
  <si>
    <t>Izdelava projektne dokumentacije za vodovod in kanalizacijo za Podškabrijel</t>
  </si>
  <si>
    <t xml:space="preserve">Izdelava projektne dokumentcije za vodooskrbo v Čepovanu za čiščenje in  </t>
  </si>
  <si>
    <t>dezinfekcijo vode</t>
  </si>
  <si>
    <t>Izdelava projektne dokumentacije za vodovod v Šmihelu (center - nad pokopališčem)</t>
  </si>
  <si>
    <t>Dopolnitev gradbene dokumentacije za fekalno kanalizacijo do Ajševice v Rožni dolini</t>
  </si>
  <si>
    <t>Izdelava dokumentacije za revitalizacijo Korna</t>
  </si>
  <si>
    <t>Izdelava projektne dokumentacije za fekalno kanalizacijo v ulici Milojke Štrukelj v Solkanu</t>
  </si>
  <si>
    <t>Izdelava projektne dokumentacije za čistilno napravo fekalnih vod na Sveti Gori</t>
  </si>
  <si>
    <t xml:space="preserve">Projektiranje kanalizacije v naselju Gradišče </t>
  </si>
  <si>
    <t xml:space="preserve">Kanalizacija Prvačina III.faza s čistilno napravo </t>
  </si>
  <si>
    <t xml:space="preserve">Izvedba meteorne in fekalne kanalizacije Soška cesta - pokopališče </t>
  </si>
  <si>
    <t>v Solkanu</t>
  </si>
  <si>
    <t>Izvedba fekalne kanalizacije v Grgarju</t>
  </si>
  <si>
    <t>Kanalizacija Ozeljan</t>
  </si>
  <si>
    <t>Kanalizacija Renče</t>
  </si>
  <si>
    <t>Kanalizacija Dornberk, IV. Faza</t>
  </si>
  <si>
    <t>Poglobitev kanalizacije v ulici B. Kalina v Solkanu</t>
  </si>
  <si>
    <t>Kanalizacija Prvačina, III. faza (čistilna naprava)</t>
  </si>
  <si>
    <t>Vodovod Lokatonci</t>
  </si>
  <si>
    <t xml:space="preserve">Vodovod Ravnica </t>
  </si>
  <si>
    <t>Vodovod Trnovo - Voglarji</t>
  </si>
  <si>
    <t>Vodovod Kuščarji - Mokrini</t>
  </si>
  <si>
    <t>Vodovod Branik - Zgoni</t>
  </si>
  <si>
    <t>Vodovod Šmihel (od servisa Peugeot do št. 21/a)</t>
  </si>
  <si>
    <t>Prestavitev vodovoda - zbiralnik Pikol</t>
  </si>
  <si>
    <t>Vodooskrba naselja Dornberk</t>
  </si>
  <si>
    <t>Rezervoar in omrežje Ozeljan</t>
  </si>
  <si>
    <t>Rekonstrukcija vodovoda na Preserjih</t>
  </si>
  <si>
    <t>Rekonstrukcija vodovoda Renče</t>
  </si>
  <si>
    <t>mrliška vežica, JR</t>
  </si>
  <si>
    <t>pokopališče, JR</t>
  </si>
  <si>
    <t>pokopališče, kanalizacija, JR, kontejnerska mesta</t>
  </si>
  <si>
    <t>pokopališki zid, ograja, JR, vežica</t>
  </si>
  <si>
    <t>kontejnerska mesta, JR</t>
  </si>
  <si>
    <t>kanalizacija</t>
  </si>
  <si>
    <t>kanalizacija, pokopališče, JR</t>
  </si>
  <si>
    <t>kontejnerska mesta, pokopališki zid, JR</t>
  </si>
  <si>
    <t>kontajnerska mesta, JR, avtobusna postaja</t>
  </si>
  <si>
    <t>vodohrami, JR</t>
  </si>
  <si>
    <t>JR, vodovod, pokopališče</t>
  </si>
  <si>
    <t>vežica, podporni zidovi</t>
  </si>
  <si>
    <t>kontejnerska mesta, pokopališče, JR</t>
  </si>
  <si>
    <t>vežica, JR</t>
  </si>
  <si>
    <t>čakalnica</t>
  </si>
  <si>
    <t xml:space="preserve">vežica, pokopališče, JR </t>
  </si>
  <si>
    <t>pokopališče, kontejnerska mesta</t>
  </si>
  <si>
    <t xml:space="preserve">podporni zid, kontejnerska mesta, JR, vežica </t>
  </si>
  <si>
    <t xml:space="preserve">pokopališče, kontejnerska mesta </t>
  </si>
  <si>
    <t>pokopališče</t>
  </si>
  <si>
    <t xml:space="preserve">Ureditev javne razsvetljave v Solkanu (Ul. M. Klemenčiča, </t>
  </si>
  <si>
    <t>Ul. J. Makuca, Ul. XXX. divizije…)</t>
  </si>
  <si>
    <t>Ureditev javne razsvetljave ob Cankarjevi ulici v Novi Gorici</t>
  </si>
  <si>
    <t>(elektro - montažni del)</t>
  </si>
  <si>
    <t xml:space="preserve">Manjše dograditve mreže javne razsvetljave v mestu Nova Gorica </t>
  </si>
  <si>
    <t>OŠ Milojke Štrukelj</t>
  </si>
  <si>
    <t xml:space="preserve">     - II.faza pridobitve knjižnice</t>
  </si>
  <si>
    <t>OŠ Branik</t>
  </si>
  <si>
    <t>Urbanistična zasnova mesta</t>
  </si>
  <si>
    <t>SKUPAJ</t>
  </si>
  <si>
    <t>Udeležba pri naročanju načrtov in geodetskih podlag zanje:</t>
  </si>
  <si>
    <t>Lokacijski načrt Lavričeva - podaljšek</t>
  </si>
  <si>
    <t>Strokovne podlage za izvedbene načrte in drugo</t>
  </si>
  <si>
    <t>Programska oprema</t>
  </si>
  <si>
    <t>Regijski sistem ravnanja z odpadki</t>
  </si>
  <si>
    <t>Evropski teden mobilnosti in Dan brez avtomobila</t>
  </si>
  <si>
    <t xml:space="preserve">Nadzor nad kvaliteto pitne vode iz manjših vodovodov, ki nimajo </t>
  </si>
  <si>
    <t>upravljavca (po pogodbi) in nadzor nad kvaliteto kopalnih vod</t>
  </si>
  <si>
    <t>Ekološka postaja - vzdrževanje in spremembe aplikacije EMP</t>
  </si>
  <si>
    <t>SKUPAJ:</t>
  </si>
  <si>
    <t>-  najemnine</t>
  </si>
  <si>
    <t>- kategorizirani športniki</t>
  </si>
  <si>
    <t>- ekipni šport</t>
  </si>
  <si>
    <t xml:space="preserve">      -  učilnica za tehnični pouk</t>
  </si>
  <si>
    <t xml:space="preserve">     - dokončanje kotlovnice</t>
  </si>
  <si>
    <t xml:space="preserve">     - zamenjava lesenih oken </t>
  </si>
  <si>
    <t>Glasbena šola:</t>
  </si>
  <si>
    <t xml:space="preserve">    - projektna dokumentacija za novogradnjo</t>
  </si>
  <si>
    <t>Komunalna oprema (koši, klopi, stojala za kolesa)</t>
  </si>
  <si>
    <t>Sanacija viaduktnega objekta - ul. Gradnikove brigade (nadaljevanje)</t>
  </si>
  <si>
    <t xml:space="preserve">VSE SKUPAJ </t>
  </si>
  <si>
    <t>Rekonstr.vodovoda na Vogrskem med OŠ in pokopališčem</t>
  </si>
  <si>
    <t>Vodooskrba naselja Prvačina</t>
  </si>
  <si>
    <t xml:space="preserve">  </t>
  </si>
  <si>
    <t>KS BANJŠICE; sanacija strehe stavbe KS</t>
  </si>
  <si>
    <t>KS BUKOVICA - VOLČJA DRAGA; popravilo strehe na domu KS</t>
  </si>
  <si>
    <t>KS ČEPOVAN; adaptacija dvorane v kulturnem domu</t>
  </si>
  <si>
    <t>KS LOKOVEC; ureditev prostorov muzeja kovaštva</t>
  </si>
  <si>
    <t>KS RAVNICA; ureditev ogrevanja v kulturnem domu</t>
  </si>
  <si>
    <t>Lokalna cesta Renče-Gradišče-Oševljek - I.faza</t>
  </si>
  <si>
    <t>Izmere javnih poti, kataster cest, banka cestnih podatkov (po programu)</t>
  </si>
  <si>
    <t>Predavanja na gradu Kromberk</t>
  </si>
  <si>
    <t>Semaforizacija križišča Meblo</t>
  </si>
  <si>
    <t>SKUPAJ B</t>
  </si>
  <si>
    <t>Zidovi, pločnik in asf.prevleka - ulica Damber,Bonetovšče-Fajdigovšče</t>
  </si>
  <si>
    <t>Dostopna pot Prvačina-Dornberk</t>
  </si>
  <si>
    <t>Ureditev Kolodvorske ulice v Dornberku</t>
  </si>
  <si>
    <t>Semaforizacija križišča Volčja Draga</t>
  </si>
  <si>
    <t>Rekonstrukcija ceste Dombrava-Vogrsko</t>
  </si>
  <si>
    <t>Nadaljevanje kolesarske steze do pokopališča v Stari Gori</t>
  </si>
  <si>
    <t>Cesta  Sveta Gora</t>
  </si>
  <si>
    <t>SKUPAJ  A+B</t>
  </si>
  <si>
    <t>Rekonstrukcije (proračunska postavka)</t>
  </si>
  <si>
    <t>Ureditev vodooskrbe 12 stanov.hiš na Gradišču</t>
  </si>
  <si>
    <t>Asfaltne prevleke posameznih dotrajanih delov</t>
  </si>
  <si>
    <t>lokalnih cest - iz priloge 1.</t>
  </si>
  <si>
    <t xml:space="preserve">Črpališče Čepovan - Dol </t>
  </si>
  <si>
    <t>Digitalizacija prostorskega plana ter osnutek sprememb in dopol.</t>
  </si>
  <si>
    <t>Strokovne podlage za čezmejno planiranje prostora</t>
  </si>
  <si>
    <t>- nadaljevanje katalogizacije v Škrabčevi knjižnici (1/2 leta)</t>
  </si>
  <si>
    <t xml:space="preserve">  -Škrabčev projekt - nadaljevanje (1/2 leta)</t>
  </si>
  <si>
    <t xml:space="preserve">                                            - gostovanja v Novi Gorici</t>
  </si>
  <si>
    <t xml:space="preserve">                                           -  gostovanja v tujini</t>
  </si>
  <si>
    <t xml:space="preserve">                                           -  lutkovni festival</t>
  </si>
  <si>
    <t xml:space="preserve">                               - Mednarodni gled.fest. "Gledališče brez meja"</t>
  </si>
  <si>
    <t>1910 in 1915</t>
  </si>
  <si>
    <t>- Goriški letnik št.31</t>
  </si>
  <si>
    <t>Pedagoška dejavnost</t>
  </si>
  <si>
    <t>Mednarodno sodelovanje</t>
  </si>
  <si>
    <t xml:space="preserve">  - Predstavitev knjige v Črni Gori(Črnog.Inter.na Primorskem)</t>
  </si>
  <si>
    <t xml:space="preserve">                                      - Dvorna glasba</t>
  </si>
  <si>
    <t xml:space="preserve"> -Raziskava in pregled gradiva o Goriškem muzeju v Gorici med leti</t>
  </si>
  <si>
    <t>PRILOGA 22</t>
  </si>
  <si>
    <t>RAZVOJNI PROJEKTI - IZVAJANJE (prijava na razpis strukturnih skladov)</t>
  </si>
  <si>
    <t>Goriške poslovne cone - podprojekt Krovna razvojna organizacija</t>
  </si>
  <si>
    <t>poslovnih con Goriške</t>
  </si>
  <si>
    <t>Središče za razvoj kompetenc in integracijo znanj Goriške</t>
  </si>
  <si>
    <t xml:space="preserve">                          proračunska postavka 05,01</t>
  </si>
  <si>
    <t xml:space="preserve">Razvoj igralniško-zabaviščno-športne destinacije Goriške </t>
  </si>
  <si>
    <t>Ureditev čiščenja in dezinfekcije vode v Čepovanu</t>
  </si>
  <si>
    <t>- Raziskava in pregled fotogr.fonda fona v Roveretu - 1. svet.vojna</t>
  </si>
  <si>
    <t xml:space="preserve"> - Phare projekt :Film v knjižnici</t>
  </si>
  <si>
    <t>- Delo z uporabniki in sodelovanje z Gorico</t>
  </si>
  <si>
    <t xml:space="preserve"> - Izvenabonmajska ponudba (3 koncerti)</t>
  </si>
  <si>
    <t>- Mednarodno srečanje saksofonistov in tekmovanje</t>
  </si>
  <si>
    <t>SKUPAJ :</t>
  </si>
  <si>
    <t>Rekonstrukcija ceste na Mandrijo v KS Rožna Dolina</t>
  </si>
  <si>
    <t xml:space="preserve">1. Skupni program </t>
  </si>
  <si>
    <t>KS RENČE; sanacija strehe, žlebovi, oken in sanitarij v KS</t>
  </si>
  <si>
    <t xml:space="preserve">      - ureditev šolskega igrišča</t>
  </si>
  <si>
    <t>OŠ Dornberk</t>
  </si>
  <si>
    <t xml:space="preserve">     - adaptacija za dodatne učilnice</t>
  </si>
  <si>
    <t>Vse šole - investicijsko vzdrževanje</t>
  </si>
  <si>
    <t>KS ŠEMPAS:zamenjava strešne konstrukcije in stropa v KD</t>
  </si>
  <si>
    <t>KS SOLKAN:izdelava nadstreška na karavli</t>
  </si>
  <si>
    <t>Rekonstrukcija vodovoda Prvačina(ob trasi nove kanalizacije)</t>
  </si>
  <si>
    <t>Tesnitev pokrova in odplinjanje odlagališča</t>
  </si>
  <si>
    <t>Izgradnja začasnega skladišča za nevarne odpadke</t>
  </si>
  <si>
    <t>(Mrežna organizacija stroke regije za upravljanje poslovnih con,</t>
  </si>
  <si>
    <t>informacijske baze podatkov za potrebe pospeševanja razvoja gospodarstva.</t>
  </si>
  <si>
    <t>(Organizacija sodelovanja s priznanimi tujimi izobraževalnimi ustanovami</t>
  </si>
  <si>
    <t>in priprava izobraževalnih modulov na področjih: inovativni menagement</t>
  </si>
  <si>
    <t>(in začetek modula Vizija podjetij), komunikacijski dizajn, izobraževanje</t>
  </si>
  <si>
    <t>za aktivno evropsko državljanstvo(in začetek aktivnosti), šola za</t>
  </si>
  <si>
    <t>multimedio (sodelovanje z višjo strokovno šolo za multimedio v Ljubljani)</t>
  </si>
  <si>
    <t>(Vzpostavitev konzorcija partnerjev za investicije v športno-turistične</t>
  </si>
  <si>
    <t>objekte, izdelava promocijskega materila.</t>
  </si>
  <si>
    <t xml:space="preserve">(Priprava osnov za ustanovitev turističnega razvojnega središča Goriške, </t>
  </si>
  <si>
    <t xml:space="preserve">vrhunska usposobitev menagementa, združevanja obstoječe turistične </t>
  </si>
  <si>
    <t>ponudbe in oblikovanje enotne blagovne znamke, vizuelizacija idejnega</t>
  </si>
  <si>
    <t xml:space="preserve">osnutka športno-igralniško-zabaviščnega mesta, razvoj skupnega </t>
  </si>
  <si>
    <t>rezervacijskega sistema, pospešitev razvoja turistične ponudbe).</t>
  </si>
  <si>
    <t>Turistični razvoj Trnovsko-banjške planote</t>
  </si>
  <si>
    <t>podjetij z visoko dodano vrednostjo in raziskovalnih ustanov, vzpostavitev</t>
  </si>
  <si>
    <t>sistema promocije in trženja con, prednostno za povečanje sedežev</t>
  </si>
  <si>
    <t xml:space="preserve">razvojni programi obstoječih con in za odpiranje novih, vzpostavitev </t>
  </si>
  <si>
    <t>Ul.Za spomenikom z Ulico Borisa Kalina (vrtec in šola)</t>
  </si>
  <si>
    <t>urejanje sprehajalnih poti in pešpot širine 1m in dolžine cca 15 m -povezava</t>
  </si>
  <si>
    <t xml:space="preserve">REALIZACIJA </t>
  </si>
  <si>
    <t>REBALANS</t>
  </si>
  <si>
    <t xml:space="preserve"> - tekoče vzdrževanje</t>
  </si>
  <si>
    <t xml:space="preserve"> - investicijsko vzdrževanje (balinišče N.Gorica)</t>
  </si>
  <si>
    <t>Drugi stroški</t>
  </si>
  <si>
    <t>Ureditev poti v Prvačini - Britof</t>
  </si>
  <si>
    <t>Kanalizacija Grgar - iz naslova takse za obremenjevanje vode</t>
  </si>
  <si>
    <t>Kanalizacija Ozeljan-iz naslova takse za obremenjevanje vode</t>
  </si>
  <si>
    <t>Kanalizacija Renče - iz naslova takse za obremenjevanje vode</t>
  </si>
  <si>
    <t>Kanalizacija Dornberk - iz naslova takse za obremenjevanje vode</t>
  </si>
  <si>
    <t>Izredni spremembi prostorskega plana kartografski del</t>
  </si>
  <si>
    <t>Investicisjko vzdrževanje (balinišče Renče)</t>
  </si>
  <si>
    <t>in zasnova nadzornega sistema</t>
  </si>
  <si>
    <t>zagotavljanju storitev MONG in upravljanju objektov in naprav</t>
  </si>
  <si>
    <t>REBALANS 1</t>
  </si>
  <si>
    <t>REBALANS 2</t>
  </si>
  <si>
    <t>SKUPAJ C</t>
  </si>
  <si>
    <t>SKUPAJ A</t>
  </si>
  <si>
    <r>
      <t xml:space="preserve">                                                                </t>
    </r>
    <r>
      <rPr>
        <b/>
        <sz val="11"/>
        <rFont val="Arial CE"/>
        <family val="2"/>
      </rPr>
      <t xml:space="preserve"> VSE SKUPAJ</t>
    </r>
  </si>
  <si>
    <t>Gradnja in rekonstrukcija</t>
  </si>
  <si>
    <t>komunalnih objektov v KS</t>
  </si>
  <si>
    <t>Zimska služba</t>
  </si>
  <si>
    <t>Vzdrževanje ostalih nerazporejenih poti</t>
  </si>
  <si>
    <r>
      <t xml:space="preserve">Rekonstrukcija </t>
    </r>
    <r>
      <rPr>
        <b/>
        <i/>
        <sz val="10"/>
        <rFont val="Arial CE"/>
        <family val="2"/>
      </rPr>
      <t>(NI proračunska postavka</t>
    </r>
    <r>
      <rPr>
        <b/>
        <sz val="10"/>
        <rFont val="Arial CE"/>
        <family val="2"/>
      </rPr>
      <t>)</t>
    </r>
  </si>
  <si>
    <t xml:space="preserve">                               ŠPORTNI PROGRAM</t>
  </si>
  <si>
    <t xml:space="preserve">                                VZDRŽEVANJE ŠPORTNIH POVRŠIN</t>
  </si>
  <si>
    <t xml:space="preserve">                                                    PRILOGA 11</t>
  </si>
  <si>
    <r>
      <t xml:space="preserve">                                         proračunska postavka </t>
    </r>
    <r>
      <rPr>
        <b/>
        <sz val="10"/>
        <rFont val="Arial CE"/>
        <family val="2"/>
      </rPr>
      <t>13,23</t>
    </r>
  </si>
  <si>
    <t xml:space="preserve">                 KOMUNALNI OBJEKTI IN RAZSVETLJAVA V KS</t>
  </si>
  <si>
    <t xml:space="preserve">                                 ŠIRITEV MREŽE JAVNE RAZSVETLJAVE</t>
  </si>
  <si>
    <r>
      <t xml:space="preserve">                                                    poračunska postavka </t>
    </r>
    <r>
      <rPr>
        <b/>
        <sz val="10"/>
        <rFont val="Arial CE"/>
        <family val="2"/>
      </rPr>
      <t>03,10</t>
    </r>
  </si>
  <si>
    <t xml:space="preserve">                                        UREJANJE STAVBNIH ZEMLJIŠČ</t>
  </si>
  <si>
    <t>Izdelava dokumentacije za semaforizacijo križišča v Volčji Dragi</t>
  </si>
  <si>
    <t xml:space="preserve">Monitoring površinskih voda in analiza obstoječega stanja pitne vode </t>
  </si>
  <si>
    <t xml:space="preserve">     - hidrantni priključek</t>
  </si>
  <si>
    <t>Ureditev čistilne naprave na odlagališču odpadkov v Stari Gori</t>
  </si>
  <si>
    <t>Reciklažna ploščad</t>
  </si>
  <si>
    <t>OPOMBA: Sredstva iz naslova takse za obremenjevanje okolja zaradi</t>
  </si>
  <si>
    <t xml:space="preserve">odlaganja odpadkov se posebej zbirajo tudi v občinah Brda, Kanal, Miren - </t>
  </si>
  <si>
    <t>Kostanjevica in Šempeter - Vrtojba v skupni višini 45.000.000 SIT in se</t>
  </si>
  <si>
    <t>porabijo za v tej točki naštete investicije.</t>
  </si>
  <si>
    <t>Večnamensko parkirišče v Prvačini</t>
  </si>
  <si>
    <t>Nabava parkirnih avtomatov</t>
  </si>
  <si>
    <t xml:space="preserve">Uvajanje sistema EMAS (sistem okoljskega ravnanja) pri 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</si>
</sst>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  <numFmt numFmtId="168" formatCode="_-* #,##0.000\ _S_I_T_-;\-* #,##0.000\ _S_I_T_-;_-* &quot;-&quot;??\ _S_I_T_-;_-@_-"/>
    <numFmt numFmtId="169" formatCode="_-* #,##0.0\ _S_I_T_-;\-* #,##0.0\ _S_I_T_-;_-* &quot;-&quot;??\ _S_I_T_-;_-@_-"/>
    <numFmt numFmtId="170" formatCode="_-* #,##0\ _S_I_T_-;\-* #,##0\ _S_I_T_-;_-* &quot;-&quot;??\ _S_I_T_-;_-@_-"/>
    <numFmt numFmtId="171" formatCode="_-* #,##0.0000\ _S_I_T_-;\-* #,##0.0000\ _S_I_T_-;_-* &quot;-&quot;??\ _S_I_T_-;_-@_-"/>
  </numFmts>
  <fonts count="10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44" fontId="4" fillId="0" borderId="0" xfId="16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70" fontId="0" fillId="0" borderId="0" xfId="18" applyNumberFormat="1" applyAlignment="1">
      <alignment/>
    </xf>
    <xf numFmtId="0" fontId="0" fillId="0" borderId="0" xfId="0" applyAlignment="1">
      <alignment horizontal="right"/>
    </xf>
    <xf numFmtId="167" fontId="2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7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70" fontId="0" fillId="0" borderId="0" xfId="18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18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 customHeight="1"/>
  <cols>
    <col min="1" max="1" width="4.00390625" style="0" customWidth="1"/>
    <col min="2" max="2" width="64.75390625" style="0" customWidth="1"/>
    <col min="3" max="5" width="13.75390625" style="56" customWidth="1"/>
    <col min="6" max="6" width="15.75390625" style="0" customWidth="1"/>
    <col min="7" max="7" width="15.625" style="0" bestFit="1" customWidth="1"/>
  </cols>
  <sheetData>
    <row r="1" spans="1:2" ht="15.75" customHeight="1">
      <c r="A1" s="8"/>
      <c r="B1" s="5" t="s">
        <v>83</v>
      </c>
    </row>
    <row r="2" spans="1:5" s="19" customFormat="1" ht="15.75" customHeight="1">
      <c r="A2" s="20"/>
      <c r="B2" s="35" t="s">
        <v>84</v>
      </c>
      <c r="C2" s="44"/>
      <c r="D2" s="44"/>
      <c r="E2" s="44"/>
    </row>
    <row r="3" spans="1:2" ht="15.75" customHeight="1">
      <c r="A3" s="10"/>
      <c r="B3" s="33" t="s">
        <v>107</v>
      </c>
    </row>
    <row r="4" spans="1:2" ht="13.5" customHeight="1">
      <c r="A4" s="10"/>
      <c r="B4" s="10"/>
    </row>
    <row r="5" ht="13.5" customHeight="1">
      <c r="C5" s="66"/>
    </row>
    <row r="6" spans="3:5" ht="13.5" customHeight="1">
      <c r="C6" s="40" t="s">
        <v>418</v>
      </c>
      <c r="D6" s="5" t="s">
        <v>404</v>
      </c>
      <c r="E6" s="40" t="s">
        <v>419</v>
      </c>
    </row>
    <row r="7" spans="3:5" ht="13.5" customHeight="1">
      <c r="C7" s="40">
        <v>2004</v>
      </c>
      <c r="D7" s="48">
        <v>38245</v>
      </c>
      <c r="E7" s="40">
        <v>2004</v>
      </c>
    </row>
    <row r="8" ht="13.5" customHeight="1">
      <c r="E8" s="8"/>
    </row>
    <row r="9" spans="1:7" ht="13.5" customHeight="1">
      <c r="A9" s="6" t="s">
        <v>27</v>
      </c>
      <c r="B9" t="s">
        <v>108</v>
      </c>
      <c r="C9" s="57">
        <v>350000000</v>
      </c>
      <c r="D9" s="57">
        <v>3673605</v>
      </c>
      <c r="E9" s="57">
        <v>350000000</v>
      </c>
      <c r="G9" s="46"/>
    </row>
    <row r="10" spans="1:5" ht="13.5" customHeight="1">
      <c r="A10" s="6" t="s">
        <v>33</v>
      </c>
      <c r="B10" t="s">
        <v>207</v>
      </c>
      <c r="C10" s="57">
        <v>100000000</v>
      </c>
      <c r="D10" s="57">
        <v>47120776</v>
      </c>
      <c r="E10" s="57">
        <v>100000000</v>
      </c>
    </row>
    <row r="11" spans="1:5" ht="13.5" customHeight="1">
      <c r="A11" s="6" t="s">
        <v>34</v>
      </c>
      <c r="B11" t="s">
        <v>208</v>
      </c>
      <c r="C11" s="57">
        <f>4000000+10000000</f>
        <v>14000000</v>
      </c>
      <c r="D11" s="57"/>
      <c r="E11" s="57">
        <f>4000000+10000000</f>
        <v>14000000</v>
      </c>
    </row>
    <row r="12" spans="1:5" ht="13.5" customHeight="1">
      <c r="A12" s="6" t="s">
        <v>35</v>
      </c>
      <c r="B12" t="s">
        <v>330</v>
      </c>
      <c r="C12" s="57">
        <v>14000000</v>
      </c>
      <c r="D12" s="57">
        <v>6584060</v>
      </c>
      <c r="E12" s="57">
        <v>14000000</v>
      </c>
    </row>
    <row r="13" spans="1:5" ht="13.5" customHeight="1">
      <c r="A13" s="6" t="s">
        <v>36</v>
      </c>
      <c r="B13" t="s">
        <v>209</v>
      </c>
      <c r="C13" s="57">
        <f>5000000+3000000+3500000</f>
        <v>11500000</v>
      </c>
      <c r="D13" s="57">
        <v>7732243</v>
      </c>
      <c r="E13" s="57">
        <f>5000000+3000000+3500000</f>
        <v>11500000</v>
      </c>
    </row>
    <row r="14" spans="1:5" ht="13.5" customHeight="1">
      <c r="A14" s="6" t="s">
        <v>37</v>
      </c>
      <c r="B14" t="s">
        <v>210</v>
      </c>
      <c r="C14" s="57">
        <f>9000000-6000000</f>
        <v>3000000</v>
      </c>
      <c r="D14" s="57"/>
      <c r="E14" s="57">
        <f>9000000-6000000</f>
        <v>3000000</v>
      </c>
    </row>
    <row r="15" spans="1:5" ht="13.5" customHeight="1">
      <c r="A15" s="6" t="s">
        <v>39</v>
      </c>
      <c r="B15" t="s">
        <v>211</v>
      </c>
      <c r="C15" s="57">
        <v>5000000</v>
      </c>
      <c r="D15" s="57">
        <v>70000</v>
      </c>
      <c r="E15" s="57">
        <v>100000</v>
      </c>
    </row>
    <row r="16" spans="1:5" ht="13.5" customHeight="1">
      <c r="A16" s="6" t="s">
        <v>41</v>
      </c>
      <c r="B16" t="s">
        <v>124</v>
      </c>
      <c r="C16" s="57">
        <v>8000000</v>
      </c>
      <c r="D16" s="57"/>
      <c r="E16" s="57">
        <v>9800000</v>
      </c>
    </row>
    <row r="17" spans="1:5" ht="13.5" customHeight="1">
      <c r="A17" s="6"/>
      <c r="B17" t="s">
        <v>125</v>
      </c>
      <c r="C17" s="57"/>
      <c r="D17" s="57"/>
      <c r="E17" s="57"/>
    </row>
    <row r="18" spans="1:5" ht="13.5" customHeight="1">
      <c r="A18" s="6" t="s">
        <v>100</v>
      </c>
      <c r="B18" t="s">
        <v>328</v>
      </c>
      <c r="C18" s="57">
        <f>6000000+12000000</f>
        <v>18000000</v>
      </c>
      <c r="D18" s="57">
        <v>798000</v>
      </c>
      <c r="E18" s="57">
        <f>6000000+12000000</f>
        <v>18000000</v>
      </c>
    </row>
    <row r="19" spans="1:5" ht="13.5" customHeight="1">
      <c r="A19" s="6" t="s">
        <v>101</v>
      </c>
      <c r="B19" t="s">
        <v>146</v>
      </c>
      <c r="C19" s="57">
        <v>10000000</v>
      </c>
      <c r="D19" s="57">
        <v>7510850</v>
      </c>
      <c r="E19" s="57">
        <v>11000000</v>
      </c>
    </row>
    <row r="20" spans="1:5" ht="13.5" customHeight="1">
      <c r="A20" s="6"/>
      <c r="B20" t="s">
        <v>145</v>
      </c>
      <c r="C20" s="57"/>
      <c r="D20" s="57"/>
      <c r="E20" s="57"/>
    </row>
    <row r="21" spans="1:5" ht="13.5" customHeight="1">
      <c r="A21" s="6" t="s">
        <v>109</v>
      </c>
      <c r="B21" t="s">
        <v>212</v>
      </c>
      <c r="C21" s="57">
        <f>4000000+7000000</f>
        <v>11000000</v>
      </c>
      <c r="D21" s="57">
        <v>480000</v>
      </c>
      <c r="E21" s="57">
        <v>15000000</v>
      </c>
    </row>
    <row r="22" spans="1:5" ht="13.5" customHeight="1">
      <c r="A22" s="6" t="s">
        <v>110</v>
      </c>
      <c r="B22" t="s">
        <v>213</v>
      </c>
      <c r="C22" s="57">
        <v>2000000</v>
      </c>
      <c r="D22" s="57">
        <v>1043174</v>
      </c>
      <c r="E22" s="57">
        <v>2500000</v>
      </c>
    </row>
    <row r="23" spans="1:5" ht="13.5" customHeight="1">
      <c r="A23" s="6" t="s">
        <v>111</v>
      </c>
      <c r="B23" t="s">
        <v>123</v>
      </c>
      <c r="C23" s="57">
        <v>7000000</v>
      </c>
      <c r="D23" s="57">
        <v>4239903</v>
      </c>
      <c r="E23" s="57">
        <v>10800000</v>
      </c>
    </row>
    <row r="24" spans="1:5" s="16" customFormat="1" ht="13.5" customHeight="1">
      <c r="A24" s="6" t="s">
        <v>112</v>
      </c>
      <c r="B24" t="s">
        <v>214</v>
      </c>
      <c r="C24" s="57">
        <v>9000000</v>
      </c>
      <c r="D24" s="63"/>
      <c r="E24" s="57">
        <v>9000000</v>
      </c>
    </row>
    <row r="25" spans="1:5" ht="13.5" customHeight="1">
      <c r="A25" s="6" t="s">
        <v>113</v>
      </c>
      <c r="B25" t="s">
        <v>325</v>
      </c>
      <c r="C25" s="57">
        <f>6000000+1500000</f>
        <v>7500000</v>
      </c>
      <c r="D25" s="57">
        <v>5994666</v>
      </c>
      <c r="E25" s="57">
        <f>6000000+1500000</f>
        <v>7500000</v>
      </c>
    </row>
    <row r="26" spans="1:5" ht="13.5" customHeight="1">
      <c r="A26" s="6" t="s">
        <v>114</v>
      </c>
      <c r="B26" t="s">
        <v>331</v>
      </c>
      <c r="C26" s="57">
        <v>4000000</v>
      </c>
      <c r="E26" s="57">
        <v>1000000</v>
      </c>
    </row>
    <row r="27" spans="1:5" ht="13.5" customHeight="1">
      <c r="A27" s="6" t="s">
        <v>115</v>
      </c>
      <c r="B27" t="s">
        <v>332</v>
      </c>
      <c r="C27" s="57">
        <v>4000000</v>
      </c>
      <c r="E27" s="57">
        <v>4000000</v>
      </c>
    </row>
    <row r="28" spans="1:5" ht="13.5" customHeight="1">
      <c r="A28" s="6" t="s">
        <v>116</v>
      </c>
      <c r="B28" t="s">
        <v>333</v>
      </c>
      <c r="C28" s="57">
        <f>5000000-5000000</f>
        <v>0</v>
      </c>
      <c r="E28" s="57">
        <f>5000000-5000000</f>
        <v>0</v>
      </c>
    </row>
    <row r="29" spans="1:5" ht="13.5" customHeight="1">
      <c r="A29" s="6" t="s">
        <v>117</v>
      </c>
      <c r="B29" t="s">
        <v>334</v>
      </c>
      <c r="C29" s="57">
        <v>5000000</v>
      </c>
      <c r="E29" s="57">
        <v>0</v>
      </c>
    </row>
    <row r="30" spans="1:5" ht="13.5" customHeight="1">
      <c r="A30" s="6" t="s">
        <v>118</v>
      </c>
      <c r="B30" s="12" t="s">
        <v>335</v>
      </c>
      <c r="C30" s="57">
        <v>1500000</v>
      </c>
      <c r="E30" s="57">
        <v>1500000</v>
      </c>
    </row>
    <row r="31" spans="1:5" ht="13.5" customHeight="1">
      <c r="A31" s="27" t="s">
        <v>119</v>
      </c>
      <c r="B31" s="12" t="s">
        <v>372</v>
      </c>
      <c r="C31" s="57">
        <v>5000000</v>
      </c>
      <c r="D31" s="57">
        <v>255600</v>
      </c>
      <c r="E31" s="57">
        <v>5000000</v>
      </c>
    </row>
    <row r="32" spans="1:5" ht="13.5" customHeight="1">
      <c r="A32" s="6" t="s">
        <v>120</v>
      </c>
      <c r="B32" t="s">
        <v>409</v>
      </c>
      <c r="C32" s="57">
        <v>6000000</v>
      </c>
      <c r="E32" s="57">
        <v>9800000</v>
      </c>
    </row>
    <row r="33" spans="1:5" ht="13.5" customHeight="1">
      <c r="A33" s="6" t="s">
        <v>121</v>
      </c>
      <c r="B33" t="s">
        <v>445</v>
      </c>
      <c r="C33" s="57">
        <v>0</v>
      </c>
      <c r="E33" s="57">
        <f>12400000+1100000</f>
        <v>13500000</v>
      </c>
    </row>
    <row r="34" spans="1:5" ht="13.5" customHeight="1">
      <c r="A34" s="6"/>
      <c r="C34" s="57"/>
      <c r="E34" s="57"/>
    </row>
    <row r="35" spans="1:5" ht="13.5" customHeight="1">
      <c r="A35" s="6"/>
      <c r="B35" s="14" t="s">
        <v>73</v>
      </c>
      <c r="C35" s="52">
        <f>SUM(C9:C34)</f>
        <v>595500000</v>
      </c>
      <c r="D35" s="52">
        <f>SUM(D9:D34)</f>
        <v>85502877</v>
      </c>
      <c r="E35" s="52">
        <f>SUM(E9:E34)</f>
        <v>611000000</v>
      </c>
    </row>
    <row r="36" spans="1:3" ht="13.5" customHeight="1">
      <c r="A36" s="6"/>
      <c r="C36" s="57"/>
    </row>
    <row r="37" spans="1:3" ht="13.5" customHeight="1">
      <c r="A37" s="6"/>
      <c r="C37" s="57"/>
    </row>
  </sheetData>
  <printOptions/>
  <pageMargins left="0.38" right="0.24" top="0.79" bottom="1.062992125984252" header="1.59" footer="0.6299212598425197"/>
  <pageSetup firstPageNumber="25" useFirstPageNumber="1" horizontalDpi="360" verticalDpi="36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375" style="0" customWidth="1"/>
    <col min="2" max="2" width="50.875" style="0" customWidth="1"/>
    <col min="3" max="3" width="12.875" style="6" customWidth="1"/>
    <col min="4" max="5" width="15.75390625" style="6" customWidth="1"/>
    <col min="6" max="6" width="12.625" style="0" bestFit="1" customWidth="1"/>
  </cols>
  <sheetData>
    <row r="1" spans="1:2" ht="15.75" customHeight="1">
      <c r="A1" s="1" t="s">
        <v>0</v>
      </c>
      <c r="B1" s="5" t="s">
        <v>59</v>
      </c>
    </row>
    <row r="2" spans="1:2" ht="15.75" customHeight="1">
      <c r="A2" t="s">
        <v>0</v>
      </c>
      <c r="B2" s="6" t="s">
        <v>60</v>
      </c>
    </row>
    <row r="3" ht="15.75" customHeight="1">
      <c r="B3" s="33" t="s">
        <v>93</v>
      </c>
    </row>
    <row r="4" ht="13.5" customHeight="1">
      <c r="B4" s="7"/>
    </row>
    <row r="5" spans="2:6" ht="13.5" customHeight="1">
      <c r="B5" s="7"/>
      <c r="C5" s="40" t="s">
        <v>418</v>
      </c>
      <c r="D5" s="5" t="s">
        <v>404</v>
      </c>
      <c r="E5" s="40" t="s">
        <v>419</v>
      </c>
      <c r="F5" s="2"/>
    </row>
    <row r="6" spans="2:6" ht="13.5" customHeight="1">
      <c r="B6" s="7"/>
      <c r="C6" s="40">
        <v>2004</v>
      </c>
      <c r="D6" s="48">
        <v>38245</v>
      </c>
      <c r="E6" s="40">
        <v>2004</v>
      </c>
      <c r="F6" s="2"/>
    </row>
    <row r="7" spans="2:6" ht="13.5" customHeight="1">
      <c r="B7" s="7"/>
      <c r="C7" s="5"/>
      <c r="D7" s="3"/>
      <c r="E7" s="3"/>
      <c r="F7" s="2"/>
    </row>
    <row r="8" spans="2:6" ht="13.5" customHeight="1">
      <c r="B8" s="7"/>
      <c r="C8" s="5"/>
      <c r="D8" s="3"/>
      <c r="E8" s="3"/>
      <c r="F8" s="2"/>
    </row>
    <row r="9" spans="1:6" ht="13.5" customHeight="1">
      <c r="A9" s="6" t="s">
        <v>27</v>
      </c>
      <c r="B9" s="45" t="s">
        <v>1</v>
      </c>
      <c r="C9" s="51">
        <v>655000</v>
      </c>
      <c r="D9" s="25">
        <v>172356</v>
      </c>
      <c r="E9" s="51">
        <v>655000</v>
      </c>
      <c r="F9" s="2"/>
    </row>
    <row r="10" spans="1:6" ht="13.5" customHeight="1">
      <c r="A10" s="6" t="s">
        <v>33</v>
      </c>
      <c r="B10" s="45" t="s">
        <v>3</v>
      </c>
      <c r="C10" s="51">
        <v>1090000</v>
      </c>
      <c r="D10" s="51">
        <v>410420</v>
      </c>
      <c r="E10" s="51">
        <v>1090000</v>
      </c>
      <c r="F10" s="13"/>
    </row>
    <row r="11" spans="1:6" ht="13.5" customHeight="1">
      <c r="A11" s="6" t="s">
        <v>34</v>
      </c>
      <c r="B11" t="s">
        <v>2</v>
      </c>
      <c r="C11" s="51">
        <v>1050000</v>
      </c>
      <c r="D11" s="25">
        <v>1048930</v>
      </c>
      <c r="E11" s="51">
        <v>1050000</v>
      </c>
      <c r="F11" s="2"/>
    </row>
    <row r="12" spans="1:6" ht="13.5" customHeight="1">
      <c r="A12" s="6" t="s">
        <v>35</v>
      </c>
      <c r="B12" t="s">
        <v>14</v>
      </c>
      <c r="C12" s="51">
        <v>880000</v>
      </c>
      <c r="D12" s="25"/>
      <c r="E12" s="51">
        <v>880000</v>
      </c>
      <c r="F12" s="2"/>
    </row>
    <row r="13" spans="1:6" ht="13.5" customHeight="1">
      <c r="A13" s="6" t="s">
        <v>36</v>
      </c>
      <c r="B13" t="s">
        <v>15</v>
      </c>
      <c r="C13" s="51">
        <v>980000</v>
      </c>
      <c r="D13" s="25">
        <v>168000</v>
      </c>
      <c r="E13" s="51">
        <v>980000</v>
      </c>
      <c r="F13" s="2"/>
    </row>
    <row r="14" spans="1:6" ht="13.5" customHeight="1">
      <c r="A14" s="6" t="s">
        <v>37</v>
      </c>
      <c r="B14" t="s">
        <v>4</v>
      </c>
      <c r="C14" s="51">
        <v>330000</v>
      </c>
      <c r="D14" s="25"/>
      <c r="E14" s="51">
        <v>330000</v>
      </c>
      <c r="F14" s="2"/>
    </row>
    <row r="15" spans="1:6" ht="13.5" customHeight="1">
      <c r="A15" s="6" t="s">
        <v>39</v>
      </c>
      <c r="B15" t="s">
        <v>5</v>
      </c>
      <c r="C15" s="51">
        <v>590000</v>
      </c>
      <c r="D15" s="25">
        <v>590000</v>
      </c>
      <c r="E15" s="51">
        <v>590000</v>
      </c>
      <c r="F15" s="2"/>
    </row>
    <row r="16" spans="1:6" ht="13.5" customHeight="1">
      <c r="A16" s="6" t="s">
        <v>41</v>
      </c>
      <c r="B16" t="s">
        <v>23</v>
      </c>
      <c r="C16" s="51">
        <v>900000</v>
      </c>
      <c r="D16" s="25">
        <v>176312</v>
      </c>
      <c r="E16" s="51">
        <v>900000</v>
      </c>
      <c r="F16" s="2"/>
    </row>
    <row r="17" spans="1:6" ht="13.5" customHeight="1">
      <c r="A17" s="6" t="s">
        <v>100</v>
      </c>
      <c r="B17" t="s">
        <v>6</v>
      </c>
      <c r="C17" s="51">
        <v>1638000</v>
      </c>
      <c r="D17" s="25">
        <v>230400</v>
      </c>
      <c r="E17" s="51">
        <v>1638000</v>
      </c>
      <c r="F17" s="2"/>
    </row>
    <row r="18" spans="1:6" ht="13.5" customHeight="1">
      <c r="A18" s="6" t="s">
        <v>101</v>
      </c>
      <c r="B18" t="s">
        <v>7</v>
      </c>
      <c r="C18" s="51">
        <v>1210000</v>
      </c>
      <c r="D18" s="25">
        <v>85951</v>
      </c>
      <c r="E18" s="51">
        <v>1210000</v>
      </c>
      <c r="F18" s="2"/>
    </row>
    <row r="19" spans="1:6" ht="13.5" customHeight="1">
      <c r="A19" s="6" t="s">
        <v>109</v>
      </c>
      <c r="B19" t="s">
        <v>16</v>
      </c>
      <c r="C19" s="51">
        <v>250000</v>
      </c>
      <c r="D19" s="25">
        <v>35246</v>
      </c>
      <c r="E19" s="51">
        <v>250000</v>
      </c>
      <c r="F19" s="2"/>
    </row>
    <row r="20" spans="1:6" ht="13.5" customHeight="1">
      <c r="A20" s="6" t="s">
        <v>110</v>
      </c>
      <c r="B20" t="s">
        <v>25</v>
      </c>
      <c r="C20" s="51">
        <v>1890000</v>
      </c>
      <c r="D20" s="25">
        <v>289010</v>
      </c>
      <c r="E20" s="51">
        <v>1890000</v>
      </c>
      <c r="F20" s="2"/>
    </row>
    <row r="21" spans="1:6" ht="13.5" customHeight="1">
      <c r="A21" s="6" t="s">
        <v>111</v>
      </c>
      <c r="B21" t="s">
        <v>17</v>
      </c>
      <c r="C21" s="51">
        <v>915000</v>
      </c>
      <c r="D21" s="25"/>
      <c r="E21" s="51">
        <v>915000</v>
      </c>
      <c r="F21" s="2"/>
    </row>
    <row r="22" spans="1:6" ht="13.5" customHeight="1">
      <c r="A22" s="6" t="s">
        <v>112</v>
      </c>
      <c r="B22" t="s">
        <v>18</v>
      </c>
      <c r="C22" s="51">
        <v>485000</v>
      </c>
      <c r="D22" s="25">
        <v>485000</v>
      </c>
      <c r="E22" s="51">
        <v>485000</v>
      </c>
      <c r="F22" s="2"/>
    </row>
    <row r="23" spans="1:6" ht="13.5" customHeight="1">
      <c r="A23" s="6" t="s">
        <v>113</v>
      </c>
      <c r="B23" t="s">
        <v>19</v>
      </c>
      <c r="C23" s="51">
        <v>1210000</v>
      </c>
      <c r="D23" s="25"/>
      <c r="E23" s="51">
        <v>1210000</v>
      </c>
      <c r="F23" s="2"/>
    </row>
    <row r="24" spans="1:6" ht="13.5" customHeight="1">
      <c r="A24" s="6" t="s">
        <v>114</v>
      </c>
      <c r="B24" t="s">
        <v>8</v>
      </c>
      <c r="C24" s="51">
        <v>1150000</v>
      </c>
      <c r="D24" s="25">
        <v>1132614</v>
      </c>
      <c r="E24" s="51">
        <v>1150000</v>
      </c>
      <c r="F24" s="25"/>
    </row>
    <row r="25" spans="1:6" ht="13.5" customHeight="1">
      <c r="A25" s="6" t="s">
        <v>115</v>
      </c>
      <c r="B25" t="s">
        <v>9</v>
      </c>
      <c r="C25" s="51">
        <v>750000</v>
      </c>
      <c r="D25" s="25">
        <v>167400</v>
      </c>
      <c r="E25" s="51">
        <v>750000</v>
      </c>
      <c r="F25" s="25"/>
    </row>
    <row r="26" spans="1:6" ht="13.5" customHeight="1">
      <c r="A26" s="6" t="s">
        <v>116</v>
      </c>
      <c r="B26" t="s">
        <v>10</v>
      </c>
      <c r="C26" s="51">
        <v>880000</v>
      </c>
      <c r="D26" s="25">
        <v>865695</v>
      </c>
      <c r="E26" s="51">
        <v>880000</v>
      </c>
      <c r="F26" s="2"/>
    </row>
    <row r="27" spans="1:5" ht="13.5" customHeight="1">
      <c r="A27" s="6" t="s">
        <v>117</v>
      </c>
      <c r="B27" t="s">
        <v>11</v>
      </c>
      <c r="C27" s="51">
        <v>1320000</v>
      </c>
      <c r="D27" s="25">
        <v>1051728</v>
      </c>
      <c r="E27" s="51">
        <v>1320000</v>
      </c>
    </row>
    <row r="28" spans="1:5" ht="13.5" customHeight="1">
      <c r="A28" s="6" t="s">
        <v>118</v>
      </c>
      <c r="B28" t="s">
        <v>79</v>
      </c>
      <c r="C28" s="51">
        <v>880000</v>
      </c>
      <c r="D28" s="25">
        <v>432788</v>
      </c>
      <c r="E28" s="51">
        <v>880000</v>
      </c>
    </row>
    <row r="29" spans="3:6" ht="13.5" customHeight="1">
      <c r="C29" s="68"/>
      <c r="D29" s="25"/>
      <c r="E29" s="25"/>
      <c r="F29" s="2"/>
    </row>
    <row r="30" spans="3:6" ht="13.5" customHeight="1">
      <c r="C30" s="68"/>
      <c r="D30" s="25"/>
      <c r="E30" s="25"/>
      <c r="F30" s="2"/>
    </row>
    <row r="31" spans="2:5" ht="13.5" customHeight="1">
      <c r="B31" s="14" t="s">
        <v>73</v>
      </c>
      <c r="C31" s="52">
        <f>SUM(C9:C29)</f>
        <v>19053000</v>
      </c>
      <c r="D31" s="52">
        <f>SUM(D9:D29)</f>
        <v>7341850</v>
      </c>
      <c r="E31" s="52">
        <f>SUM(E9:E29)</f>
        <v>19053000</v>
      </c>
    </row>
    <row r="32" spans="2:6" ht="13.5" customHeight="1">
      <c r="B32" s="14"/>
      <c r="C32" s="52"/>
      <c r="D32" s="52"/>
      <c r="E32" s="52"/>
      <c r="F32" s="11"/>
    </row>
    <row r="33" spans="3:5" ht="13.5" customHeight="1">
      <c r="C33" s="47"/>
      <c r="D33" s="47"/>
      <c r="E33" s="47"/>
    </row>
    <row r="34" spans="1:5" ht="13.5" customHeight="1">
      <c r="A34" s="6" t="s">
        <v>118</v>
      </c>
      <c r="B34" t="s">
        <v>425</v>
      </c>
      <c r="C34" s="25">
        <f>5000000+7000000</f>
        <v>12000000</v>
      </c>
      <c r="D34" s="69">
        <v>11272095</v>
      </c>
      <c r="E34" s="25">
        <f>5000000+7000000</f>
        <v>12000000</v>
      </c>
    </row>
    <row r="35" spans="1:5" ht="13.5" customHeight="1">
      <c r="A35" s="6" t="s">
        <v>119</v>
      </c>
      <c r="B35" t="s">
        <v>426</v>
      </c>
      <c r="C35" s="25">
        <v>6947000</v>
      </c>
      <c r="D35" s="69">
        <v>798000</v>
      </c>
      <c r="E35" s="25">
        <v>6947000</v>
      </c>
    </row>
    <row r="36" spans="1:5" ht="13.5" customHeight="1">
      <c r="A36" s="6" t="s">
        <v>120</v>
      </c>
      <c r="B36" t="s">
        <v>340</v>
      </c>
      <c r="C36" s="68"/>
      <c r="D36" s="69"/>
      <c r="E36" s="68"/>
    </row>
    <row r="37" spans="2:5" ht="13.5" customHeight="1">
      <c r="B37" s="34" t="s">
        <v>341</v>
      </c>
      <c r="C37" s="69">
        <v>25000000</v>
      </c>
      <c r="D37" s="69">
        <v>12814778</v>
      </c>
      <c r="E37" s="69">
        <v>25000000</v>
      </c>
    </row>
    <row r="38" spans="3:5" ht="13.5" customHeight="1">
      <c r="C38" s="47"/>
      <c r="D38" s="47"/>
      <c r="E38" s="47"/>
    </row>
    <row r="39" spans="2:5" s="16" customFormat="1" ht="13.5" customHeight="1">
      <c r="B39" s="14" t="s">
        <v>77</v>
      </c>
      <c r="C39" s="52">
        <f>SUM(C34:C37)</f>
        <v>43947000</v>
      </c>
      <c r="D39" s="52">
        <f>SUM(D34:D37)</f>
        <v>24884873</v>
      </c>
      <c r="E39" s="52">
        <f>SUM(E34:E37)</f>
        <v>43947000</v>
      </c>
    </row>
    <row r="40" spans="3:5" ht="13.5" customHeight="1">
      <c r="C40" s="47"/>
      <c r="D40" s="47"/>
      <c r="E40" s="47"/>
    </row>
    <row r="41" spans="3:5" ht="13.5" customHeight="1">
      <c r="C41" s="47"/>
      <c r="D41" s="47"/>
      <c r="E41" s="47"/>
    </row>
    <row r="42" spans="2:5" ht="13.5" customHeight="1">
      <c r="B42" s="45" t="s">
        <v>422</v>
      </c>
      <c r="C42" s="52">
        <f>SUM(C31+C39)</f>
        <v>63000000</v>
      </c>
      <c r="D42" s="52">
        <f>SUM(D31+D39)</f>
        <v>32226723</v>
      </c>
      <c r="E42" s="52">
        <f>SUM(E31+E39)</f>
        <v>63000000</v>
      </c>
    </row>
    <row r="43" spans="3:5" ht="13.5" customHeight="1">
      <c r="C43" s="47"/>
      <c r="D43" s="47"/>
      <c r="E43" s="47"/>
    </row>
    <row r="44" spans="3:5" ht="13.5" customHeight="1">
      <c r="C44" s="47"/>
      <c r="D44" s="47"/>
      <c r="E44" s="47"/>
    </row>
    <row r="45" spans="3:5" ht="13.5" customHeight="1">
      <c r="C45" s="25"/>
      <c r="D45" s="47"/>
      <c r="E45" s="47"/>
    </row>
    <row r="46" spans="3:5" ht="13.5" customHeight="1">
      <c r="C46" s="47"/>
      <c r="D46" s="47"/>
      <c r="E46" s="47"/>
    </row>
  </sheetData>
  <printOptions/>
  <pageMargins left="0.41" right="0.4" top="0.984251968503937" bottom="0.984251968503937" header="0.17" footer="0.42"/>
  <pageSetup firstPageNumber="34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0" customWidth="1"/>
    <col min="2" max="2" width="14.75390625" style="3" customWidth="1"/>
    <col min="3" max="3" width="13.375" style="3" bestFit="1" customWidth="1"/>
    <col min="4" max="4" width="16.875" style="3" customWidth="1"/>
    <col min="5" max="5" width="45.25390625" style="2" customWidth="1"/>
    <col min="6" max="6" width="13.25390625" style="0" customWidth="1"/>
    <col min="7" max="7" width="23.625" style="0" customWidth="1"/>
    <col min="9" max="9" width="6.125" style="0" customWidth="1"/>
  </cols>
  <sheetData>
    <row r="1" spans="2:6" ht="13.5" customHeight="1">
      <c r="B1" s="24" t="s">
        <v>29</v>
      </c>
      <c r="C1" s="24"/>
      <c r="D1" s="24"/>
      <c r="E1" s="24"/>
      <c r="F1" s="6"/>
    </row>
    <row r="2" spans="2:6" ht="13.5" customHeight="1">
      <c r="B2" s="3" t="s">
        <v>30</v>
      </c>
      <c r="E2" s="3"/>
      <c r="F2" s="6"/>
    </row>
    <row r="3" spans="5:6" ht="13.5" customHeight="1">
      <c r="E3" s="3"/>
      <c r="F3" s="6"/>
    </row>
    <row r="4" spans="1:6" ht="13.5" customHeight="1">
      <c r="A4" s="4" t="s">
        <v>432</v>
      </c>
      <c r="F4" s="6"/>
    </row>
    <row r="5" spans="5:6" ht="13.5" customHeight="1">
      <c r="E5" s="3"/>
      <c r="F5" s="6"/>
    </row>
    <row r="6" spans="1:6" ht="13.5" customHeight="1">
      <c r="A6" s="7"/>
      <c r="B6" s="33" t="s">
        <v>423</v>
      </c>
      <c r="C6" s="26"/>
      <c r="D6" s="26"/>
      <c r="E6" s="4"/>
      <c r="F6" s="4"/>
    </row>
    <row r="7" spans="2:6" ht="13.5" customHeight="1">
      <c r="B7" s="33" t="s">
        <v>424</v>
      </c>
      <c r="C7" s="26"/>
      <c r="D7" s="26"/>
      <c r="E7" s="4"/>
      <c r="F7" s="4"/>
    </row>
    <row r="8" spans="2:6" ht="13.5" customHeight="1">
      <c r="B8" s="26"/>
      <c r="C8" s="26"/>
      <c r="D8" s="26"/>
      <c r="E8" s="4"/>
      <c r="F8" s="4"/>
    </row>
    <row r="9" spans="2:5" ht="13.5" customHeight="1">
      <c r="B9" s="40" t="s">
        <v>418</v>
      </c>
      <c r="C9" s="5" t="s">
        <v>404</v>
      </c>
      <c r="D9" s="40" t="s">
        <v>419</v>
      </c>
      <c r="E9" s="21"/>
    </row>
    <row r="10" spans="2:5" ht="13.5" customHeight="1">
      <c r="B10" s="40">
        <v>2004</v>
      </c>
      <c r="C10" s="48">
        <v>38245</v>
      </c>
      <c r="D10" s="40">
        <v>2004</v>
      </c>
      <c r="E10" s="23"/>
    </row>
    <row r="11" ht="13.5" customHeight="1">
      <c r="E11" s="3"/>
    </row>
    <row r="12" ht="13.5" customHeight="1">
      <c r="E12"/>
    </row>
    <row r="13" spans="1:5" ht="13.5" customHeight="1">
      <c r="A13" t="s">
        <v>1</v>
      </c>
      <c r="B13" s="25">
        <v>4200000</v>
      </c>
      <c r="C13" s="25">
        <v>9500</v>
      </c>
      <c r="D13" s="3">
        <v>4200000</v>
      </c>
      <c r="E13" t="s">
        <v>266</v>
      </c>
    </row>
    <row r="14" spans="1:5" ht="13.5" customHeight="1">
      <c r="A14" t="s">
        <v>3</v>
      </c>
      <c r="B14" s="25">
        <v>4200000</v>
      </c>
      <c r="C14" s="25">
        <v>4200000</v>
      </c>
      <c r="D14" s="3">
        <v>4200000</v>
      </c>
      <c r="E14" t="s">
        <v>267</v>
      </c>
    </row>
    <row r="15" spans="1:5" ht="13.5" customHeight="1">
      <c r="A15" t="s">
        <v>2</v>
      </c>
      <c r="B15" s="25">
        <v>4000000</v>
      </c>
      <c r="C15" s="25">
        <v>1505865</v>
      </c>
      <c r="D15" s="3">
        <v>4000000</v>
      </c>
      <c r="E15" t="s">
        <v>268</v>
      </c>
    </row>
    <row r="16" spans="1:5" ht="13.5" customHeight="1">
      <c r="A16" t="s">
        <v>14</v>
      </c>
      <c r="B16" s="25">
        <v>3500000</v>
      </c>
      <c r="C16" s="25"/>
      <c r="D16" s="3">
        <v>3500000</v>
      </c>
      <c r="E16" t="s">
        <v>269</v>
      </c>
    </row>
    <row r="17" spans="1:5" ht="13.5" customHeight="1">
      <c r="A17" t="s">
        <v>15</v>
      </c>
      <c r="B17" s="25">
        <v>4000000</v>
      </c>
      <c r="C17" s="25">
        <v>826992</v>
      </c>
      <c r="D17" s="3">
        <v>4000000</v>
      </c>
      <c r="E17" t="s">
        <v>270</v>
      </c>
    </row>
    <row r="18" spans="1:5" ht="13.5" customHeight="1">
      <c r="A18" t="s">
        <v>4</v>
      </c>
      <c r="B18" s="25">
        <v>2600000</v>
      </c>
      <c r="C18" s="25">
        <v>268800</v>
      </c>
      <c r="D18" s="3">
        <v>2600000</v>
      </c>
      <c r="E18" t="s">
        <v>271</v>
      </c>
    </row>
    <row r="19" spans="1:5" ht="13.5" customHeight="1">
      <c r="A19" t="s">
        <v>5</v>
      </c>
      <c r="B19" s="25">
        <v>4000000</v>
      </c>
      <c r="C19" s="25">
        <v>2923204</v>
      </c>
      <c r="D19" s="3">
        <v>4000000</v>
      </c>
      <c r="E19" t="s">
        <v>272</v>
      </c>
    </row>
    <row r="20" spans="1:5" ht="13.5" customHeight="1">
      <c r="A20" t="s">
        <v>61</v>
      </c>
      <c r="B20" s="25">
        <v>4000000</v>
      </c>
      <c r="C20" s="25"/>
      <c r="D20" s="3">
        <v>4000000</v>
      </c>
      <c r="E20" t="s">
        <v>273</v>
      </c>
    </row>
    <row r="21" spans="1:5" ht="13.5" customHeight="1">
      <c r="A21" t="s">
        <v>6</v>
      </c>
      <c r="B21" s="25">
        <v>3000000</v>
      </c>
      <c r="C21" s="25"/>
      <c r="D21" s="3">
        <v>3000000</v>
      </c>
      <c r="E21" t="s">
        <v>274</v>
      </c>
    </row>
    <row r="22" spans="1:5" ht="13.5" customHeight="1">
      <c r="A22" t="s">
        <v>7</v>
      </c>
      <c r="B22" s="25">
        <v>2300000</v>
      </c>
      <c r="C22" s="25"/>
      <c r="D22" s="3">
        <v>2300000</v>
      </c>
      <c r="E22" t="s">
        <v>275</v>
      </c>
    </row>
    <row r="23" spans="1:5" ht="13.5" customHeight="1">
      <c r="A23" t="s">
        <v>16</v>
      </c>
      <c r="B23" s="25">
        <v>2600000</v>
      </c>
      <c r="C23" s="25">
        <v>408033</v>
      </c>
      <c r="D23" s="3">
        <v>2600000</v>
      </c>
      <c r="E23" t="s">
        <v>276</v>
      </c>
    </row>
    <row r="24" spans="1:5" ht="13.5" customHeight="1">
      <c r="A24" t="s">
        <v>24</v>
      </c>
      <c r="B24" s="25">
        <v>3200000</v>
      </c>
      <c r="C24" s="25">
        <v>96000</v>
      </c>
      <c r="D24" s="3">
        <v>3200000</v>
      </c>
      <c r="E24" t="s">
        <v>277</v>
      </c>
    </row>
    <row r="25" spans="1:5" ht="13.5" customHeight="1">
      <c r="A25" t="s">
        <v>17</v>
      </c>
      <c r="B25" s="25">
        <v>4000000</v>
      </c>
      <c r="C25" s="25"/>
      <c r="D25" s="3">
        <v>4000000</v>
      </c>
      <c r="E25" t="s">
        <v>278</v>
      </c>
    </row>
    <row r="26" spans="1:5" ht="13.5" customHeight="1">
      <c r="A26" t="s">
        <v>18</v>
      </c>
      <c r="B26" s="25">
        <v>3500000</v>
      </c>
      <c r="C26" s="25">
        <v>2516802</v>
      </c>
      <c r="D26" s="3">
        <v>3500000</v>
      </c>
      <c r="E26" t="s">
        <v>279</v>
      </c>
    </row>
    <row r="27" spans="1:5" ht="13.5" customHeight="1">
      <c r="A27" t="s">
        <v>19</v>
      </c>
      <c r="B27" s="25">
        <v>3000000</v>
      </c>
      <c r="C27" s="25"/>
      <c r="D27" s="3">
        <v>3000000</v>
      </c>
      <c r="E27" t="s">
        <v>280</v>
      </c>
    </row>
    <row r="28" spans="1:5" ht="13.5" customHeight="1">
      <c r="A28" t="s">
        <v>8</v>
      </c>
      <c r="B28" s="25">
        <v>4000000</v>
      </c>
      <c r="C28" s="25">
        <v>2202924</v>
      </c>
      <c r="D28" s="3">
        <v>4000000</v>
      </c>
      <c r="E28" t="s">
        <v>281</v>
      </c>
    </row>
    <row r="29" spans="1:5" ht="13.5" customHeight="1">
      <c r="A29" t="s">
        <v>9</v>
      </c>
      <c r="B29" s="25">
        <v>4000000</v>
      </c>
      <c r="C29" s="25">
        <v>1307324</v>
      </c>
      <c r="D29" s="3">
        <v>4000000</v>
      </c>
      <c r="E29" t="s">
        <v>282</v>
      </c>
    </row>
    <row r="30" spans="1:5" ht="13.5" customHeight="1">
      <c r="A30" t="s">
        <v>10</v>
      </c>
      <c r="B30" s="25">
        <v>4000000</v>
      </c>
      <c r="C30" s="25">
        <v>1368897</v>
      </c>
      <c r="D30" s="3">
        <v>4000000</v>
      </c>
      <c r="E30" t="s">
        <v>283</v>
      </c>
    </row>
    <row r="31" spans="1:5" ht="13.5" customHeight="1">
      <c r="A31" t="s">
        <v>11</v>
      </c>
      <c r="B31" s="25">
        <v>4000000</v>
      </c>
      <c r="C31" s="25">
        <v>749928</v>
      </c>
      <c r="D31" s="3">
        <v>4000000</v>
      </c>
      <c r="E31" t="s">
        <v>284</v>
      </c>
    </row>
    <row r="32" spans="2:5" ht="13.5" customHeight="1">
      <c r="B32" s="25"/>
      <c r="C32" s="25"/>
      <c r="D32" s="25"/>
      <c r="E32"/>
    </row>
    <row r="33" spans="1:5" ht="13.5" customHeight="1">
      <c r="A33" t="s">
        <v>13</v>
      </c>
      <c r="B33" s="25">
        <v>3500000</v>
      </c>
      <c r="C33" s="25"/>
      <c r="D33" s="3">
        <v>3500000</v>
      </c>
      <c r="E33" t="s">
        <v>285</v>
      </c>
    </row>
    <row r="34" spans="2:5" ht="13.5" customHeight="1">
      <c r="B34" s="25"/>
      <c r="C34" s="25"/>
      <c r="E34"/>
    </row>
    <row r="35" spans="1:5" ht="13.5" customHeight="1">
      <c r="A35" t="s">
        <v>12</v>
      </c>
      <c r="B35" s="25">
        <v>2600000</v>
      </c>
      <c r="C35" s="25">
        <v>1558845</v>
      </c>
      <c r="D35" s="3">
        <v>2600000</v>
      </c>
      <c r="E35" t="s">
        <v>270</v>
      </c>
    </row>
    <row r="36" spans="1:5" ht="13.5" customHeight="1">
      <c r="A36" t="s">
        <v>0</v>
      </c>
      <c r="B36" s="25"/>
      <c r="C36" s="25"/>
      <c r="E36"/>
    </row>
    <row r="37" spans="2:5" ht="13.5" customHeight="1">
      <c r="B37" s="25"/>
      <c r="C37" s="25"/>
      <c r="E37"/>
    </row>
    <row r="38" spans="1:5" ht="13.5" customHeight="1">
      <c r="A38" s="14" t="s">
        <v>73</v>
      </c>
      <c r="B38" s="76">
        <f>SUM(B13:B37)</f>
        <v>74200000</v>
      </c>
      <c r="C38" s="76">
        <f>SUM(C13:C37)</f>
        <v>19943114</v>
      </c>
      <c r="D38" s="24">
        <f>SUM(D13:D37)</f>
        <v>74200000</v>
      </c>
      <c r="E38"/>
    </row>
    <row r="39" spans="1:5" ht="13.5" customHeight="1">
      <c r="A39" s="14"/>
      <c r="B39" s="76"/>
      <c r="C39" s="76"/>
      <c r="D39" s="24"/>
      <c r="E39"/>
    </row>
    <row r="40" spans="1:5" ht="13.5" customHeight="1">
      <c r="A40" s="12" t="s">
        <v>80</v>
      </c>
      <c r="B40" s="76">
        <v>22800000</v>
      </c>
      <c r="C40" s="76">
        <v>6486657</v>
      </c>
      <c r="D40" s="24">
        <v>22800000</v>
      </c>
      <c r="E40"/>
    </row>
    <row r="41" spans="1:5" ht="13.5" customHeight="1">
      <c r="A41" s="1"/>
      <c r="B41" s="76"/>
      <c r="C41" s="25"/>
      <c r="D41" s="25"/>
      <c r="E41"/>
    </row>
    <row r="42" spans="2:5" ht="13.5" customHeight="1">
      <c r="B42" s="25"/>
      <c r="C42" s="25"/>
      <c r="D42" s="25"/>
      <c r="E42"/>
    </row>
    <row r="43" spans="1:5" ht="13.5" customHeight="1">
      <c r="A43" s="14" t="s">
        <v>78</v>
      </c>
      <c r="B43" s="52">
        <f>SUM(B38:B40)</f>
        <v>97000000</v>
      </c>
      <c r="C43" s="52">
        <f>SUM(C38:C40)</f>
        <v>26429771</v>
      </c>
      <c r="D43" s="62">
        <f>SUM(D38:D40)</f>
        <v>97000000</v>
      </c>
      <c r="E43"/>
    </row>
    <row r="44" ht="13.5" customHeight="1">
      <c r="E44"/>
    </row>
    <row r="45" ht="13.5" customHeight="1">
      <c r="E45"/>
    </row>
    <row r="46" spans="1:5" ht="13.5" customHeight="1">
      <c r="A46" t="s">
        <v>81</v>
      </c>
      <c r="E46"/>
    </row>
    <row r="47" spans="1:5" ht="13.5" customHeight="1">
      <c r="A47" t="s">
        <v>82</v>
      </c>
      <c r="E47"/>
    </row>
    <row r="48" ht="13.5" customHeight="1">
      <c r="E48"/>
    </row>
    <row r="49" ht="13.5" customHeight="1">
      <c r="E49"/>
    </row>
    <row r="50" ht="13.5" customHeight="1">
      <c r="E50"/>
    </row>
    <row r="51" ht="13.5" customHeight="1">
      <c r="E51"/>
    </row>
    <row r="52" ht="13.5" customHeight="1">
      <c r="E52"/>
    </row>
    <row r="53" ht="13.5" customHeight="1">
      <c r="E53"/>
    </row>
    <row r="54" ht="13.5" customHeight="1">
      <c r="E54"/>
    </row>
  </sheetData>
  <printOptions/>
  <pageMargins left="0.69" right="0.16" top="0.57" bottom="0.75" header="0.22" footer="0.35"/>
  <pageSetup firstPageNumber="35" useFirstPageNumber="1" horizontalDpi="360" verticalDpi="360" orientation="portrait" paperSize="9" scale="8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625" style="27" customWidth="1"/>
    <col min="2" max="2" width="50.75390625" style="12" customWidth="1"/>
    <col min="3" max="3" width="12.625" style="27" bestFit="1" customWidth="1"/>
    <col min="4" max="4" width="13.375" style="27" bestFit="1" customWidth="1"/>
    <col min="5" max="5" width="12.625" style="27" customWidth="1"/>
    <col min="7" max="16384" width="9.125" style="12" customWidth="1"/>
  </cols>
  <sheetData>
    <row r="1" spans="1:2" ht="15.75" customHeight="1">
      <c r="A1" s="5"/>
      <c r="B1" s="5" t="s">
        <v>94</v>
      </c>
    </row>
    <row r="2" ht="15.75" customHeight="1">
      <c r="B2" s="34" t="s">
        <v>434</v>
      </c>
    </row>
    <row r="3" ht="15.75" customHeight="1">
      <c r="B3" s="33" t="s">
        <v>435</v>
      </c>
    </row>
    <row r="6" spans="3:5" ht="13.5" customHeight="1">
      <c r="C6" s="40"/>
      <c r="D6" s="5"/>
      <c r="E6" s="5"/>
    </row>
    <row r="7" spans="3:5" ht="13.5" customHeight="1">
      <c r="C7" s="48"/>
      <c r="D7" s="5"/>
      <c r="E7" s="5"/>
    </row>
    <row r="8" spans="3:5" ht="13.5" customHeight="1">
      <c r="C8" s="40" t="s">
        <v>418</v>
      </c>
      <c r="D8" s="5" t="s">
        <v>404</v>
      </c>
      <c r="E8" s="40" t="s">
        <v>419</v>
      </c>
    </row>
    <row r="9" spans="3:5" ht="13.5" customHeight="1">
      <c r="C9" s="40">
        <v>2004</v>
      </c>
      <c r="D9" s="48">
        <v>38245</v>
      </c>
      <c r="E9" s="40">
        <v>2004</v>
      </c>
    </row>
    <row r="10" spans="3:5" ht="13.5" customHeight="1">
      <c r="C10" s="40"/>
      <c r="D10" s="48"/>
      <c r="E10" s="40"/>
    </row>
    <row r="11" spans="1:5" ht="13.5" customHeight="1">
      <c r="A11" s="5" t="s">
        <v>68</v>
      </c>
      <c r="B11" s="1" t="s">
        <v>70</v>
      </c>
      <c r="C11" s="68"/>
      <c r="D11" s="68"/>
      <c r="E11" s="68"/>
    </row>
    <row r="12" spans="3:5" ht="13.5" customHeight="1">
      <c r="C12" s="68"/>
      <c r="D12" s="51"/>
      <c r="E12" s="75"/>
    </row>
    <row r="13" spans="1:5" ht="13.5" customHeight="1">
      <c r="A13" s="27" t="s">
        <v>27</v>
      </c>
      <c r="B13" s="12" t="s">
        <v>142</v>
      </c>
      <c r="C13" s="51">
        <f>18000000+4000000</f>
        <v>22000000</v>
      </c>
      <c r="D13" s="51">
        <v>15332038</v>
      </c>
      <c r="E13" s="51">
        <v>26000000</v>
      </c>
    </row>
    <row r="14" spans="1:5" ht="13.5" customHeight="1">
      <c r="A14" s="27" t="s">
        <v>33</v>
      </c>
      <c r="B14" s="12" t="s">
        <v>206</v>
      </c>
      <c r="C14" s="51">
        <f>100000000+25000000</f>
        <v>125000000</v>
      </c>
      <c r="D14" s="51">
        <v>41771460</v>
      </c>
      <c r="E14" s="51">
        <f>100000000+25000000</f>
        <v>125000000</v>
      </c>
    </row>
    <row r="15" spans="3:5" ht="13.5" customHeight="1">
      <c r="C15" s="51"/>
      <c r="D15" s="76"/>
      <c r="E15" s="76"/>
    </row>
    <row r="16" spans="2:5" ht="13.5" customHeight="1">
      <c r="B16" s="18" t="s">
        <v>74</v>
      </c>
      <c r="C16" s="76">
        <f>SUM(C13:C15)</f>
        <v>147000000</v>
      </c>
      <c r="D16" s="76">
        <f>SUM(D13:D15)</f>
        <v>57103498</v>
      </c>
      <c r="E16" s="76">
        <f>SUM(E13:E15)</f>
        <v>151000000</v>
      </c>
    </row>
    <row r="17" spans="3:5" ht="13.5" customHeight="1">
      <c r="C17" s="68"/>
      <c r="D17" s="68"/>
      <c r="E17" s="68"/>
    </row>
    <row r="18" spans="1:5" ht="13.5" customHeight="1">
      <c r="A18" s="5" t="s">
        <v>69</v>
      </c>
      <c r="B18" s="1" t="s">
        <v>72</v>
      </c>
      <c r="C18" s="68"/>
      <c r="D18" s="68"/>
      <c r="E18" s="68"/>
    </row>
    <row r="19" spans="3:5" ht="13.5" customHeight="1">
      <c r="C19" s="68"/>
      <c r="D19" s="51"/>
      <c r="E19" s="51"/>
    </row>
    <row r="20" spans="1:5" ht="13.5" customHeight="1">
      <c r="A20" s="27" t="s">
        <v>27</v>
      </c>
      <c r="B20" s="12" t="s">
        <v>143</v>
      </c>
      <c r="C20" s="51">
        <v>4000000</v>
      </c>
      <c r="D20" s="51">
        <v>430758</v>
      </c>
      <c r="E20" s="51">
        <v>500000</v>
      </c>
    </row>
    <row r="21" spans="1:5" ht="13.5" customHeight="1">
      <c r="A21" s="27" t="s">
        <v>33</v>
      </c>
      <c r="B21" s="12" t="s">
        <v>144</v>
      </c>
      <c r="C21" s="51">
        <v>5000000</v>
      </c>
      <c r="D21" s="51">
        <v>4225620</v>
      </c>
      <c r="E21" s="51">
        <v>5000000</v>
      </c>
    </row>
    <row r="22" spans="1:5" ht="13.5" customHeight="1">
      <c r="A22" s="27" t="s">
        <v>34</v>
      </c>
      <c r="B22" s="12" t="s">
        <v>141</v>
      </c>
      <c r="C22" s="51">
        <v>6000000</v>
      </c>
      <c r="D22" s="51">
        <v>402000</v>
      </c>
      <c r="E22" s="51">
        <v>500000</v>
      </c>
    </row>
    <row r="23" spans="3:5" ht="13.5" customHeight="1">
      <c r="C23" s="51"/>
      <c r="D23" s="51"/>
      <c r="E23" s="51"/>
    </row>
    <row r="24" spans="2:5" ht="13.5" customHeight="1">
      <c r="B24" s="18" t="s">
        <v>75</v>
      </c>
      <c r="C24" s="76">
        <f>SUM(C20:C23)</f>
        <v>15000000</v>
      </c>
      <c r="D24" s="76">
        <f>SUM(D20:D23)</f>
        <v>5058378</v>
      </c>
      <c r="E24" s="76">
        <f>SUM(E20:E23)</f>
        <v>6000000</v>
      </c>
    </row>
    <row r="25" spans="3:5" ht="13.5" customHeight="1">
      <c r="C25" s="68"/>
      <c r="D25" s="68"/>
      <c r="E25" s="68"/>
    </row>
    <row r="26" spans="1:5" s="4" customFormat="1" ht="13.5" customHeight="1">
      <c r="A26" s="27"/>
      <c r="B26" s="12"/>
      <c r="C26" s="68"/>
      <c r="D26" s="52"/>
      <c r="E26" s="52"/>
    </row>
    <row r="27" spans="1:5" ht="13.5" customHeight="1">
      <c r="A27" s="26"/>
      <c r="B27" s="14" t="s">
        <v>76</v>
      </c>
      <c r="C27" s="52">
        <f>C16+C24</f>
        <v>162000000</v>
      </c>
      <c r="D27" s="52">
        <f>D16+D24</f>
        <v>62161876</v>
      </c>
      <c r="E27" s="52">
        <f>E16+E24</f>
        <v>157000000</v>
      </c>
    </row>
    <row r="31" ht="15.75" customHeight="1"/>
    <row r="32" ht="15.75" customHeight="1">
      <c r="B32" s="1" t="s">
        <v>95</v>
      </c>
    </row>
    <row r="33" ht="15.75" customHeight="1">
      <c r="B33" s="34" t="s">
        <v>96</v>
      </c>
    </row>
    <row r="34" ht="13.5" customHeight="1">
      <c r="B34" s="4" t="s">
        <v>433</v>
      </c>
    </row>
    <row r="35" spans="4:5" ht="13.5" customHeight="1">
      <c r="D35" s="5"/>
      <c r="E35" s="5"/>
    </row>
    <row r="36" spans="3:5" ht="13.5" customHeight="1">
      <c r="C36" s="40" t="s">
        <v>26</v>
      </c>
      <c r="D36" s="5" t="s">
        <v>404</v>
      </c>
      <c r="E36" s="5" t="s">
        <v>405</v>
      </c>
    </row>
    <row r="37" spans="3:5" ht="13.5" customHeight="1">
      <c r="C37" s="50">
        <v>2004</v>
      </c>
      <c r="D37" s="48">
        <v>38122</v>
      </c>
      <c r="E37" s="50">
        <v>2004</v>
      </c>
    </row>
    <row r="38" spans="4:5" ht="13.5" customHeight="1">
      <c r="D38" s="61"/>
      <c r="E38" s="61"/>
    </row>
    <row r="39" spans="1:5" ht="13.5" customHeight="1">
      <c r="A39" s="27" t="s">
        <v>27</v>
      </c>
      <c r="B39" s="12" t="s">
        <v>286</v>
      </c>
      <c r="C39" s="51">
        <v>5000000</v>
      </c>
      <c r="D39" s="51">
        <v>3071376</v>
      </c>
      <c r="E39" s="51">
        <v>5000000</v>
      </c>
    </row>
    <row r="40" spans="2:5" ht="13.5" customHeight="1">
      <c r="B40" s="12" t="s">
        <v>287</v>
      </c>
      <c r="C40" s="51"/>
      <c r="D40" s="51"/>
      <c r="E40" s="51"/>
    </row>
    <row r="41" spans="1:5" ht="13.5" customHeight="1">
      <c r="A41" s="27" t="s">
        <v>33</v>
      </c>
      <c r="B41" s="12" t="s">
        <v>288</v>
      </c>
      <c r="C41" s="51">
        <v>8000000</v>
      </c>
      <c r="D41" s="51"/>
      <c r="E41" s="51">
        <v>8000000</v>
      </c>
    </row>
    <row r="42" spans="2:5" ht="13.5" customHeight="1">
      <c r="B42" s="12" t="s">
        <v>289</v>
      </c>
      <c r="C42" s="51"/>
      <c r="D42" s="51"/>
      <c r="E42" s="51"/>
    </row>
    <row r="43" spans="1:5" ht="13.5" customHeight="1">
      <c r="A43" s="27" t="s">
        <v>34</v>
      </c>
      <c r="B43" s="12" t="s">
        <v>290</v>
      </c>
      <c r="C43" s="51">
        <v>6000000</v>
      </c>
      <c r="D43" s="51">
        <v>672331</v>
      </c>
      <c r="E43" s="51">
        <v>6000000</v>
      </c>
    </row>
    <row r="44" spans="3:5" ht="13.5" customHeight="1">
      <c r="C44" s="68"/>
      <c r="D44" s="68"/>
      <c r="E44" s="68"/>
    </row>
    <row r="45" spans="2:5" ht="13.5" customHeight="1">
      <c r="B45" s="14" t="s">
        <v>73</v>
      </c>
      <c r="C45" s="52">
        <f>SUM(C39:C44)</f>
        <v>19000000</v>
      </c>
      <c r="D45" s="52">
        <f>SUM(D39:D44)</f>
        <v>3743707</v>
      </c>
      <c r="E45" s="52">
        <f>SUM(E39:E44)</f>
        <v>19000000</v>
      </c>
    </row>
  </sheetData>
  <printOptions/>
  <pageMargins left="0.41" right="0.38" top="0.79" bottom="0.8" header="0.17" footer="0.39"/>
  <pageSetup firstPageNumber="36" useFirstPageNumber="1" horizontalDpi="360" verticalDpi="360" orientation="portrait" paperSize="9" scale="9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3.5" customHeight="1"/>
  <cols>
    <col min="1" max="1" width="5.625" style="6" customWidth="1"/>
    <col min="2" max="2" width="53.125" style="0" customWidth="1"/>
    <col min="3" max="3" width="12.625" style="6" bestFit="1" customWidth="1"/>
    <col min="4" max="4" width="13.375" style="6" bestFit="1" customWidth="1"/>
    <col min="5" max="5" width="12.625" style="6" bestFit="1" customWidth="1"/>
    <col min="6" max="6" width="12.375" style="0" bestFit="1" customWidth="1"/>
  </cols>
  <sheetData>
    <row r="1" spans="1:2" ht="15.75" customHeight="1">
      <c r="A1" s="5"/>
      <c r="B1" s="5" t="s">
        <v>31</v>
      </c>
    </row>
    <row r="2" ht="15.75" customHeight="1">
      <c r="B2" s="22" t="s">
        <v>32</v>
      </c>
    </row>
    <row r="3" spans="2:3" ht="15.75" customHeight="1">
      <c r="B3" s="26" t="s">
        <v>42</v>
      </c>
      <c r="C3" s="27"/>
    </row>
    <row r="4" ht="13.5" customHeight="1">
      <c r="C4" s="27"/>
    </row>
    <row r="5" spans="3:6" ht="13.5" customHeight="1">
      <c r="C5" s="40" t="s">
        <v>418</v>
      </c>
      <c r="D5" s="5" t="s">
        <v>404</v>
      </c>
      <c r="E5" s="40" t="s">
        <v>419</v>
      </c>
      <c r="F5" s="1"/>
    </row>
    <row r="6" spans="3:6" ht="13.5" customHeight="1">
      <c r="C6" s="40">
        <v>2004</v>
      </c>
      <c r="D6" s="48">
        <v>38245</v>
      </c>
      <c r="E6" s="40">
        <v>2004</v>
      </c>
      <c r="F6" s="5"/>
    </row>
    <row r="7" spans="1:6" ht="13.5" customHeight="1">
      <c r="A7" s="6" t="s">
        <v>27</v>
      </c>
      <c r="B7" t="s">
        <v>293</v>
      </c>
      <c r="C7" s="53"/>
      <c r="D7" s="48"/>
      <c r="E7" s="48"/>
      <c r="F7" s="5"/>
    </row>
    <row r="8" spans="2:6" ht="13.5" customHeight="1">
      <c r="B8" t="s">
        <v>375</v>
      </c>
      <c r="C8" s="73">
        <v>4000000</v>
      </c>
      <c r="D8" s="60"/>
      <c r="E8" s="73">
        <v>4000000</v>
      </c>
      <c r="F8" s="5"/>
    </row>
    <row r="9" spans="3:5" ht="13.5" customHeight="1">
      <c r="C9" s="68"/>
      <c r="D9" s="47"/>
      <c r="E9" s="68"/>
    </row>
    <row r="10" spans="1:6" ht="13.5" customHeight="1">
      <c r="A10" s="6" t="s">
        <v>33</v>
      </c>
      <c r="B10" s="31" t="s">
        <v>376</v>
      </c>
      <c r="C10" s="32"/>
      <c r="D10" s="32"/>
      <c r="E10" s="32"/>
      <c r="F10" s="32"/>
    </row>
    <row r="11" spans="2:5" ht="13.5" customHeight="1">
      <c r="B11" t="s">
        <v>377</v>
      </c>
      <c r="C11" s="73">
        <v>18000000</v>
      </c>
      <c r="D11" s="25">
        <v>17046659</v>
      </c>
      <c r="E11" s="73">
        <v>18000000</v>
      </c>
    </row>
    <row r="12" spans="2:5" ht="13.5" customHeight="1">
      <c r="B12" t="s">
        <v>438</v>
      </c>
      <c r="C12" s="73">
        <v>0</v>
      </c>
      <c r="D12" s="25"/>
      <c r="E12" s="73">
        <v>3800000</v>
      </c>
    </row>
    <row r="13" spans="2:6" ht="13.5" customHeight="1">
      <c r="B13" s="12"/>
      <c r="C13" s="73"/>
      <c r="D13" s="25"/>
      <c r="E13" s="73"/>
      <c r="F13" s="2"/>
    </row>
    <row r="14" spans="1:5" ht="13.5" customHeight="1">
      <c r="A14" s="6" t="s">
        <v>34</v>
      </c>
      <c r="B14" t="s">
        <v>291</v>
      </c>
      <c r="C14" s="73"/>
      <c r="D14" s="25"/>
      <c r="E14" s="73"/>
    </row>
    <row r="15" spans="2:5" ht="13.5" customHeight="1">
      <c r="B15" t="s">
        <v>309</v>
      </c>
      <c r="C15" s="73">
        <v>7000000</v>
      </c>
      <c r="D15" s="25"/>
      <c r="E15" s="73">
        <v>7000000</v>
      </c>
    </row>
    <row r="16" spans="3:6" ht="13.5" customHeight="1">
      <c r="C16" s="73"/>
      <c r="D16" s="25"/>
      <c r="E16" s="73"/>
      <c r="F16" s="42"/>
    </row>
    <row r="17" spans="1:5" ht="13.5" customHeight="1">
      <c r="A17" s="6" t="s">
        <v>35</v>
      </c>
      <c r="B17" s="31" t="s">
        <v>180</v>
      </c>
      <c r="C17" s="73"/>
      <c r="D17" s="25"/>
      <c r="E17" s="73"/>
    </row>
    <row r="18" spans="2:6" ht="13.5" customHeight="1">
      <c r="B18" t="s">
        <v>292</v>
      </c>
      <c r="C18" s="73">
        <v>30000000</v>
      </c>
      <c r="D18" s="25"/>
      <c r="E18" s="73">
        <v>30000000</v>
      </c>
      <c r="F18" s="42"/>
    </row>
    <row r="19" spans="3:5" ht="13.5" customHeight="1">
      <c r="C19" s="73"/>
      <c r="D19" s="25"/>
      <c r="E19" s="73"/>
    </row>
    <row r="20" spans="3:5" ht="13.5" customHeight="1">
      <c r="C20" s="73"/>
      <c r="D20" s="25"/>
      <c r="E20" s="73"/>
    </row>
    <row r="21" spans="1:6" ht="13.5" customHeight="1">
      <c r="A21" s="6" t="s">
        <v>36</v>
      </c>
      <c r="B21" s="31" t="s">
        <v>38</v>
      </c>
      <c r="C21" s="73"/>
      <c r="D21" s="25"/>
      <c r="E21" s="73"/>
      <c r="F21" s="42"/>
    </row>
    <row r="22" spans="2:5" ht="13.5" customHeight="1">
      <c r="B22" t="s">
        <v>310</v>
      </c>
      <c r="C22" s="73">
        <v>3000000</v>
      </c>
      <c r="D22" s="25">
        <v>2288657</v>
      </c>
      <c r="E22" s="73">
        <v>3000000</v>
      </c>
    </row>
    <row r="23" spans="3:5" ht="13.5" customHeight="1">
      <c r="C23" s="73"/>
      <c r="D23" s="25"/>
      <c r="E23" s="73"/>
    </row>
    <row r="24" spans="1:6" ht="13.5" customHeight="1">
      <c r="A24" s="6" t="s">
        <v>37</v>
      </c>
      <c r="B24" s="31" t="s">
        <v>40</v>
      </c>
      <c r="C24" s="73"/>
      <c r="D24" s="25"/>
      <c r="E24" s="73"/>
      <c r="F24" s="2"/>
    </row>
    <row r="25" spans="2:5" ht="13.5" customHeight="1">
      <c r="B25" t="s">
        <v>311</v>
      </c>
      <c r="C25" s="73">
        <v>8000000</v>
      </c>
      <c r="D25" s="25"/>
      <c r="E25" s="73">
        <v>8000000</v>
      </c>
    </row>
    <row r="26" spans="3:5" ht="13.5" customHeight="1">
      <c r="C26" s="73"/>
      <c r="D26" s="25"/>
      <c r="E26" s="73"/>
    </row>
    <row r="27" spans="1:6" ht="13.5" customHeight="1">
      <c r="A27" s="6" t="s">
        <v>39</v>
      </c>
      <c r="B27" t="s">
        <v>378</v>
      </c>
      <c r="C27" s="73">
        <v>20000000</v>
      </c>
      <c r="D27" s="25">
        <v>19200</v>
      </c>
      <c r="E27" s="73">
        <v>20000000</v>
      </c>
      <c r="F27" s="2"/>
    </row>
    <row r="28" spans="2:5" ht="13.5" customHeight="1">
      <c r="B28" t="s">
        <v>319</v>
      </c>
      <c r="C28" s="74"/>
      <c r="D28" s="47"/>
      <c r="E28" s="74"/>
    </row>
    <row r="29" spans="1:5" ht="13.5" customHeight="1">
      <c r="A29" s="6" t="s">
        <v>41</v>
      </c>
      <c r="B29" t="s">
        <v>312</v>
      </c>
      <c r="C29" s="74"/>
      <c r="D29" s="47"/>
      <c r="E29" s="74"/>
    </row>
    <row r="30" spans="2:5" ht="13.5" customHeight="1">
      <c r="B30" t="s">
        <v>313</v>
      </c>
      <c r="C30" s="73">
        <v>10000000</v>
      </c>
      <c r="D30" s="47"/>
      <c r="E30" s="73">
        <v>10000000</v>
      </c>
    </row>
    <row r="31" spans="3:5" ht="13.5" customHeight="1">
      <c r="C31" s="47"/>
      <c r="D31" s="47"/>
      <c r="E31" s="47"/>
    </row>
    <row r="32" spans="3:5" ht="13.5" customHeight="1">
      <c r="C32" s="47"/>
      <c r="D32" s="47"/>
      <c r="E32" s="47"/>
    </row>
    <row r="33" spans="1:5" s="16" customFormat="1" ht="15" customHeight="1">
      <c r="A33" s="28"/>
      <c r="B33" s="14" t="s">
        <v>295</v>
      </c>
      <c r="C33" s="52">
        <f>SUM(C8:C30)</f>
        <v>100000000</v>
      </c>
      <c r="D33" s="52">
        <f>SUM(D8:D30)</f>
        <v>19354516</v>
      </c>
      <c r="E33" s="52">
        <f>SUM(E8:E30)</f>
        <v>103800000</v>
      </c>
    </row>
    <row r="34" spans="3:5" ht="13.5" customHeight="1">
      <c r="C34" s="47"/>
      <c r="D34" s="47"/>
      <c r="E34" s="47"/>
    </row>
    <row r="35" spans="3:5" ht="13.5" customHeight="1">
      <c r="C35" s="47"/>
      <c r="D35" s="47"/>
      <c r="E35" s="47"/>
    </row>
    <row r="36" spans="3:5" ht="13.5" customHeight="1">
      <c r="C36" s="47"/>
      <c r="D36" s="47"/>
      <c r="E36" s="47"/>
    </row>
    <row r="37" spans="3:5" ht="13.5" customHeight="1">
      <c r="C37" s="47"/>
      <c r="D37" s="47"/>
      <c r="E37" s="47"/>
    </row>
    <row r="38" spans="3:5" ht="13.5" customHeight="1">
      <c r="C38" s="47"/>
      <c r="D38" s="47"/>
      <c r="E38" s="47"/>
    </row>
    <row r="39" ht="13.5" customHeight="1">
      <c r="D39" s="47"/>
    </row>
    <row r="40" ht="13.5" customHeight="1">
      <c r="D40" s="47"/>
    </row>
    <row r="41" ht="13.5" customHeight="1">
      <c r="D41" s="47"/>
    </row>
    <row r="42" ht="13.5" customHeight="1">
      <c r="D42" s="47"/>
    </row>
  </sheetData>
  <printOptions/>
  <pageMargins left="0.43" right="0.38" top="0.984251968503937" bottom="0.984251968503937" header="0" footer="0.51"/>
  <pageSetup firstPageNumber="37" useFirstPageNumber="1" horizontalDpi="600" verticalDpi="600" orientation="portrait" paperSize="9" scale="88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2.625" style="6" bestFit="1" customWidth="1"/>
    <col min="4" max="4" width="13.375" style="6" bestFit="1" customWidth="1"/>
    <col min="5" max="5" width="12.625" style="6" bestFit="1" customWidth="1"/>
    <col min="6" max="6" width="11.00390625" style="0" customWidth="1"/>
  </cols>
  <sheetData>
    <row r="1" spans="1:2" ht="15.75" customHeight="1">
      <c r="A1" s="1" t="s">
        <v>0</v>
      </c>
      <c r="B1" s="5" t="s">
        <v>181</v>
      </c>
    </row>
    <row r="2" spans="1:2" ht="15.75" customHeight="1">
      <c r="A2" t="s">
        <v>0</v>
      </c>
      <c r="B2" s="27" t="s">
        <v>184</v>
      </c>
    </row>
    <row r="3" ht="13.5" customHeight="1">
      <c r="B3" s="41" t="s">
        <v>185</v>
      </c>
    </row>
    <row r="6" ht="13.5" customHeight="1">
      <c r="B6" s="7"/>
    </row>
    <row r="7" spans="2:6" ht="13.5" customHeight="1">
      <c r="B7" s="7"/>
      <c r="C7" s="40" t="s">
        <v>418</v>
      </c>
      <c r="D7" s="5" t="s">
        <v>404</v>
      </c>
      <c r="E7" s="40" t="s">
        <v>419</v>
      </c>
      <c r="F7" s="1"/>
    </row>
    <row r="8" spans="3:6" ht="13.5" customHeight="1">
      <c r="C8" s="40">
        <v>2004</v>
      </c>
      <c r="D8" s="48">
        <v>38245</v>
      </c>
      <c r="E8" s="40">
        <v>2004</v>
      </c>
      <c r="F8" s="5"/>
    </row>
    <row r="10" spans="1:5" ht="13.5" customHeight="1">
      <c r="A10" s="6" t="s">
        <v>27</v>
      </c>
      <c r="B10" t="s">
        <v>343</v>
      </c>
      <c r="C10" s="25">
        <v>5300000</v>
      </c>
      <c r="D10" s="75">
        <v>5844144</v>
      </c>
      <c r="E10" s="25">
        <v>8200000</v>
      </c>
    </row>
    <row r="11" spans="1:5" ht="13.5" customHeight="1">
      <c r="A11" s="6" t="s">
        <v>33</v>
      </c>
      <c r="B11" t="s">
        <v>294</v>
      </c>
      <c r="C11" s="25">
        <f>15000000+3000000</f>
        <v>18000000</v>
      </c>
      <c r="D11" s="25"/>
      <c r="E11" s="25">
        <v>12660000</v>
      </c>
    </row>
    <row r="12" spans="1:5" ht="13.5" customHeight="1">
      <c r="A12" s="6" t="s">
        <v>34</v>
      </c>
      <c r="B12" t="s">
        <v>190</v>
      </c>
      <c r="C12" s="25">
        <v>19700000</v>
      </c>
      <c r="D12" s="25">
        <v>2300000</v>
      </c>
      <c r="E12" s="25">
        <v>19600000</v>
      </c>
    </row>
    <row r="13" spans="1:5" ht="13.5" customHeight="1">
      <c r="A13" s="6" t="s">
        <v>35</v>
      </c>
      <c r="B13" t="s">
        <v>344</v>
      </c>
      <c r="C13" s="25">
        <v>5000000</v>
      </c>
      <c r="D13" s="25"/>
      <c r="E13" s="25">
        <v>0</v>
      </c>
    </row>
    <row r="14" spans="1:5" ht="13.5" customHeight="1">
      <c r="A14" s="6" t="s">
        <v>36</v>
      </c>
      <c r="B14" t="s">
        <v>414</v>
      </c>
      <c r="C14" s="25">
        <v>2000000</v>
      </c>
      <c r="D14" s="25"/>
      <c r="E14" s="25">
        <v>0</v>
      </c>
    </row>
    <row r="15" spans="1:5" ht="13.5" customHeight="1">
      <c r="A15" s="6" t="s">
        <v>37</v>
      </c>
      <c r="B15" t="s">
        <v>408</v>
      </c>
      <c r="C15" s="25">
        <v>3000000</v>
      </c>
      <c r="D15" s="25">
        <v>2797427</v>
      </c>
      <c r="E15" s="25">
        <v>3000000</v>
      </c>
    </row>
    <row r="16" spans="1:5" ht="13.5" customHeight="1">
      <c r="A16" s="6"/>
      <c r="C16" s="25"/>
      <c r="D16" s="25"/>
      <c r="E16" s="25"/>
    </row>
    <row r="17" spans="1:5" s="16" customFormat="1" ht="15" customHeight="1">
      <c r="A17" s="28"/>
      <c r="B17" s="14" t="s">
        <v>295</v>
      </c>
      <c r="C17" s="52">
        <f>SUM(C10:C15)</f>
        <v>53000000</v>
      </c>
      <c r="D17" s="52">
        <f>SUM(D10:D15)</f>
        <v>10941571</v>
      </c>
      <c r="E17" s="52">
        <f>SUM(E10:E15)</f>
        <v>43460000</v>
      </c>
    </row>
    <row r="18" spans="1:5" ht="13.5" customHeight="1">
      <c r="A18" s="6"/>
      <c r="C18" s="3"/>
      <c r="D18" s="3"/>
      <c r="E18" s="3"/>
    </row>
    <row r="19" spans="1:5" ht="13.5" customHeight="1">
      <c r="A19" s="6"/>
      <c r="C19" s="3"/>
      <c r="D19" s="3"/>
      <c r="E19" s="3"/>
    </row>
    <row r="20" spans="1:5" ht="13.5" customHeight="1">
      <c r="A20" s="6"/>
      <c r="C20" s="3"/>
      <c r="D20" s="3"/>
      <c r="E20" s="3"/>
    </row>
    <row r="21" spans="1:5" ht="13.5" customHeight="1">
      <c r="A21" s="1" t="s">
        <v>0</v>
      </c>
      <c r="B21" s="5" t="s">
        <v>182</v>
      </c>
      <c r="D21" s="3"/>
      <c r="E21" s="3"/>
    </row>
    <row r="22" spans="1:5" ht="13.5" customHeight="1">
      <c r="A22" t="s">
        <v>0</v>
      </c>
      <c r="B22" s="27" t="s">
        <v>186</v>
      </c>
      <c r="D22" s="3"/>
      <c r="E22" s="3"/>
    </row>
    <row r="23" ht="13.5" customHeight="1">
      <c r="B23" s="41" t="s">
        <v>187</v>
      </c>
    </row>
    <row r="24" spans="1:6" s="16" customFormat="1" ht="13.5" customHeight="1">
      <c r="A24"/>
      <c r="B24"/>
      <c r="C24" s="6"/>
      <c r="D24" s="62"/>
      <c r="E24" s="62"/>
      <c r="F24" s="11"/>
    </row>
    <row r="26" ht="13.5" customHeight="1">
      <c r="B26" s="7"/>
    </row>
    <row r="27" spans="2:5" ht="13.5" customHeight="1">
      <c r="B27" s="7"/>
      <c r="C27" s="40" t="s">
        <v>418</v>
      </c>
      <c r="D27" s="5" t="s">
        <v>404</v>
      </c>
      <c r="E27" s="40" t="s">
        <v>419</v>
      </c>
    </row>
    <row r="28" spans="3:5" ht="13.5" customHeight="1">
      <c r="C28" s="40">
        <v>2004</v>
      </c>
      <c r="D28" s="48">
        <v>38245</v>
      </c>
      <c r="E28" s="40">
        <v>2004</v>
      </c>
    </row>
    <row r="29" spans="1:5" s="16" customFormat="1" ht="13.5" customHeight="1">
      <c r="A29"/>
      <c r="B29"/>
      <c r="C29" s="6"/>
      <c r="D29" s="28"/>
      <c r="E29" s="28"/>
    </row>
    <row r="30" spans="1:5" ht="13.5" customHeight="1">
      <c r="A30" s="6" t="s">
        <v>27</v>
      </c>
      <c r="B30" t="s">
        <v>191</v>
      </c>
      <c r="C30" s="25">
        <v>3000000</v>
      </c>
      <c r="D30" s="25"/>
      <c r="E30" s="25">
        <v>11500000</v>
      </c>
    </row>
    <row r="31" spans="1:5" ht="13.5" customHeight="1">
      <c r="A31" s="6"/>
      <c r="C31" s="25"/>
      <c r="D31" s="25"/>
      <c r="E31" s="25"/>
    </row>
    <row r="32" spans="1:5" ht="13.5" customHeight="1">
      <c r="A32" s="6" t="s">
        <v>33</v>
      </c>
      <c r="B32" s="2" t="s">
        <v>296</v>
      </c>
      <c r="C32" s="25"/>
      <c r="D32" s="25"/>
      <c r="E32" s="25"/>
    </row>
    <row r="33" spans="1:5" ht="13.5" customHeight="1">
      <c r="A33" s="6"/>
      <c r="B33" t="s">
        <v>192</v>
      </c>
      <c r="C33" s="25">
        <v>5760000</v>
      </c>
      <c r="D33" s="25"/>
      <c r="E33" s="25">
        <v>3360000</v>
      </c>
    </row>
    <row r="34" spans="1:5" ht="13.5" customHeight="1">
      <c r="A34" s="6"/>
      <c r="B34" t="s">
        <v>204</v>
      </c>
      <c r="C34" s="25">
        <v>11724000</v>
      </c>
      <c r="D34" s="25"/>
      <c r="E34" s="25">
        <v>7385000</v>
      </c>
    </row>
    <row r="35" spans="1:5" ht="13.5" customHeight="1">
      <c r="A35" s="6"/>
      <c r="B35" t="s">
        <v>193</v>
      </c>
      <c r="C35" s="25">
        <v>8400000</v>
      </c>
      <c r="D35" s="25"/>
      <c r="E35" s="25">
        <v>4800000</v>
      </c>
    </row>
    <row r="36" spans="1:5" ht="13.5" customHeight="1">
      <c r="A36" s="6"/>
      <c r="B36" t="s">
        <v>194</v>
      </c>
      <c r="C36" s="25">
        <v>10596000</v>
      </c>
      <c r="D36" s="25"/>
      <c r="E36" s="25">
        <v>5596000</v>
      </c>
    </row>
    <row r="37" spans="1:5" ht="13.5" customHeight="1">
      <c r="A37" s="6"/>
      <c r="B37" t="s">
        <v>195</v>
      </c>
      <c r="C37" s="25">
        <v>6720000</v>
      </c>
      <c r="D37" s="25">
        <v>2016000</v>
      </c>
      <c r="E37" s="25">
        <v>4704000</v>
      </c>
    </row>
    <row r="38" spans="1:5" ht="13.5" customHeight="1">
      <c r="A38" s="6"/>
      <c r="B38" t="s">
        <v>196</v>
      </c>
      <c r="C38" s="25">
        <v>9960000</v>
      </c>
      <c r="D38" s="25">
        <v>2988000</v>
      </c>
      <c r="E38" s="25">
        <v>6972000</v>
      </c>
    </row>
    <row r="39" spans="1:5" ht="13.5" customHeight="1">
      <c r="A39" s="6"/>
      <c r="B39" t="s">
        <v>197</v>
      </c>
      <c r="C39" s="25">
        <v>6840000</v>
      </c>
      <c r="D39" s="25"/>
      <c r="E39" s="25">
        <v>4788000</v>
      </c>
    </row>
    <row r="40" spans="1:5" ht="13.5" customHeight="1">
      <c r="A40" s="6"/>
      <c r="B40" t="s">
        <v>297</v>
      </c>
      <c r="C40" s="25">
        <v>7000000</v>
      </c>
      <c r="D40" s="25">
        <v>3110472</v>
      </c>
      <c r="E40" s="25">
        <v>3890000</v>
      </c>
    </row>
    <row r="41" spans="1:5" ht="13.5" customHeight="1">
      <c r="A41" s="6" t="s">
        <v>34</v>
      </c>
      <c r="B41" t="s">
        <v>298</v>
      </c>
      <c r="C41" s="25">
        <v>5000000</v>
      </c>
      <c r="D41" s="25"/>
      <c r="E41" s="25">
        <v>5000000</v>
      </c>
    </row>
    <row r="42" spans="1:5" ht="13.5" customHeight="1">
      <c r="A42" s="6"/>
      <c r="C42" s="47"/>
      <c r="D42" s="47"/>
      <c r="E42" s="47"/>
    </row>
    <row r="43" spans="1:5" ht="13.5" customHeight="1">
      <c r="A43" s="28"/>
      <c r="B43" s="14" t="s">
        <v>73</v>
      </c>
      <c r="C43" s="52">
        <f>SUM(C30:C41)</f>
        <v>75000000</v>
      </c>
      <c r="D43" s="52">
        <f>SUM(D30:D41)</f>
        <v>8114472</v>
      </c>
      <c r="E43" s="52">
        <f>SUM(E30:E41)</f>
        <v>57995000</v>
      </c>
    </row>
    <row r="44" ht="13.5" customHeight="1">
      <c r="A44" s="6"/>
    </row>
  </sheetData>
  <printOptions/>
  <pageMargins left="0.41" right="0.75" top="1" bottom="1" header="0" footer="0.51"/>
  <pageSetup firstPageNumber="38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2.625" style="6" bestFit="1" customWidth="1"/>
    <col min="4" max="4" width="13.375" style="6" bestFit="1" customWidth="1"/>
    <col min="5" max="5" width="12.625" style="0" bestFit="1" customWidth="1"/>
  </cols>
  <sheetData>
    <row r="1" spans="1:2" ht="15.75" customHeight="1">
      <c r="A1" s="1" t="s">
        <v>0</v>
      </c>
      <c r="B1" s="5" t="s">
        <v>183</v>
      </c>
    </row>
    <row r="2" spans="1:2" ht="15.75" customHeight="1">
      <c r="A2" t="s">
        <v>0</v>
      </c>
      <c r="B2" s="27" t="s">
        <v>188</v>
      </c>
    </row>
    <row r="3" ht="13.5" customHeight="1">
      <c r="B3" s="41" t="s">
        <v>189</v>
      </c>
    </row>
    <row r="6" ht="13.5" customHeight="1">
      <c r="B6" s="7"/>
    </row>
    <row r="7" spans="2:5" ht="13.5" customHeight="1">
      <c r="B7" s="7"/>
      <c r="C7" s="40" t="s">
        <v>418</v>
      </c>
      <c r="D7" s="5" t="s">
        <v>404</v>
      </c>
      <c r="E7" s="40" t="s">
        <v>419</v>
      </c>
    </row>
    <row r="8" spans="3:5" ht="13.5" customHeight="1">
      <c r="C8" s="40">
        <v>2004</v>
      </c>
      <c r="D8" s="48">
        <v>38245</v>
      </c>
      <c r="E8" s="40">
        <v>2004</v>
      </c>
    </row>
    <row r="10" spans="1:5" ht="13.5" customHeight="1">
      <c r="A10" s="6" t="s">
        <v>27</v>
      </c>
      <c r="B10" t="s">
        <v>198</v>
      </c>
      <c r="C10" s="9">
        <v>2000000</v>
      </c>
      <c r="D10" s="9">
        <v>801131</v>
      </c>
      <c r="E10" s="9">
        <v>2000000</v>
      </c>
    </row>
    <row r="11" spans="1:5" ht="13.5" customHeight="1">
      <c r="A11" s="6"/>
      <c r="C11" s="9"/>
      <c r="D11" s="9"/>
      <c r="E11" s="9"/>
    </row>
    <row r="12" spans="1:5" ht="13.5" customHeight="1">
      <c r="A12" s="6" t="s">
        <v>33</v>
      </c>
      <c r="B12" t="s">
        <v>199</v>
      </c>
      <c r="C12" s="9">
        <f>4000000-500000</f>
        <v>3500000</v>
      </c>
      <c r="D12" s="9">
        <v>126000</v>
      </c>
      <c r="E12" s="9">
        <v>9678000</v>
      </c>
    </row>
    <row r="13" spans="1:5" ht="13.5" customHeight="1">
      <c r="A13" s="6"/>
      <c r="C13" s="9"/>
      <c r="D13" s="9"/>
      <c r="E13" s="9"/>
    </row>
    <row r="14" spans="1:5" ht="13.5" customHeight="1">
      <c r="A14" s="6" t="s">
        <v>34</v>
      </c>
      <c r="B14" t="s">
        <v>299</v>
      </c>
      <c r="C14" s="9">
        <v>1000000</v>
      </c>
      <c r="D14" s="9">
        <v>113645</v>
      </c>
      <c r="E14" s="9">
        <v>1000000</v>
      </c>
    </row>
    <row r="15" spans="1:5" ht="13.5" customHeight="1">
      <c r="A15" s="6"/>
      <c r="C15" s="8"/>
      <c r="D15" s="9"/>
      <c r="E15" s="8"/>
    </row>
    <row r="16" spans="1:5" ht="13.5" customHeight="1">
      <c r="A16" s="6" t="s">
        <v>35</v>
      </c>
      <c r="B16" t="s">
        <v>408</v>
      </c>
      <c r="C16" s="9">
        <v>500000</v>
      </c>
      <c r="D16" s="25">
        <v>378780</v>
      </c>
      <c r="E16" s="9">
        <v>500000</v>
      </c>
    </row>
    <row r="17" spans="1:5" ht="13.5" customHeight="1">
      <c r="A17" s="6"/>
      <c r="C17" s="3"/>
      <c r="D17" s="25"/>
      <c r="E17" s="9"/>
    </row>
    <row r="18" spans="1:5" s="16" customFormat="1" ht="15" customHeight="1">
      <c r="A18" s="28"/>
      <c r="B18" s="14" t="s">
        <v>77</v>
      </c>
      <c r="C18" s="52">
        <f>SUM(C10:C16)</f>
        <v>7000000</v>
      </c>
      <c r="D18" s="52">
        <f>SUM(D10:D16)</f>
        <v>1419556</v>
      </c>
      <c r="E18" s="52">
        <f>SUM(E10:E16)</f>
        <v>13178000</v>
      </c>
    </row>
    <row r="19" spans="1:4" ht="13.5" customHeight="1">
      <c r="A19" s="6"/>
      <c r="D19" s="3"/>
    </row>
    <row r="20" spans="1:5" s="16" customFormat="1" ht="13.5" customHeight="1">
      <c r="A20" s="28"/>
      <c r="B20" s="14"/>
      <c r="C20" s="62"/>
      <c r="D20" s="62"/>
      <c r="E20" s="11"/>
    </row>
    <row r="21" ht="13.5" customHeight="1">
      <c r="A21" s="6"/>
    </row>
    <row r="22" spans="1:2" ht="13.5" customHeight="1">
      <c r="A22" s="1" t="s">
        <v>0</v>
      </c>
      <c r="B22" s="5" t="s">
        <v>200</v>
      </c>
    </row>
    <row r="23" spans="1:2" ht="13.5" customHeight="1">
      <c r="A23" t="s">
        <v>0</v>
      </c>
      <c r="B23" s="27" t="s">
        <v>201</v>
      </c>
    </row>
    <row r="24" ht="13.5" customHeight="1">
      <c r="B24" s="41" t="s">
        <v>202</v>
      </c>
    </row>
    <row r="25" spans="1:4" s="16" customFormat="1" ht="13.5" customHeight="1">
      <c r="A25"/>
      <c r="B25"/>
      <c r="C25" s="6"/>
      <c r="D25" s="28"/>
    </row>
    <row r="27" ht="13.5" customHeight="1">
      <c r="B27" s="7"/>
    </row>
    <row r="28" spans="2:5" ht="13.5" customHeight="1">
      <c r="B28" s="7"/>
      <c r="C28" s="40" t="s">
        <v>418</v>
      </c>
      <c r="D28" s="5" t="s">
        <v>404</v>
      </c>
      <c r="E28" s="40" t="s">
        <v>419</v>
      </c>
    </row>
    <row r="29" spans="3:5" ht="13.5" customHeight="1">
      <c r="C29" s="40">
        <v>2004</v>
      </c>
      <c r="D29" s="48">
        <v>38245</v>
      </c>
      <c r="E29" s="40">
        <v>2004</v>
      </c>
    </row>
    <row r="31" spans="1:5" ht="13.5" customHeight="1">
      <c r="A31" s="6" t="s">
        <v>27</v>
      </c>
      <c r="B31" t="s">
        <v>203</v>
      </c>
      <c r="C31" s="25">
        <v>8000000</v>
      </c>
      <c r="D31" s="25">
        <v>420000</v>
      </c>
      <c r="E31" s="25">
        <v>8000000</v>
      </c>
    </row>
    <row r="32" spans="1:5" ht="13.5" customHeight="1">
      <c r="A32" s="6" t="s">
        <v>33</v>
      </c>
      <c r="B32" t="s">
        <v>300</v>
      </c>
      <c r="C32" s="25">
        <v>500000</v>
      </c>
      <c r="D32" s="47"/>
      <c r="E32" s="25">
        <v>500000</v>
      </c>
    </row>
    <row r="33" spans="1:5" ht="13.5" customHeight="1">
      <c r="A33" s="6" t="s">
        <v>34</v>
      </c>
      <c r="B33" t="s">
        <v>301</v>
      </c>
      <c r="C33" s="25">
        <v>2000000</v>
      </c>
      <c r="D33" s="47"/>
      <c r="E33" s="25">
        <v>2000000</v>
      </c>
    </row>
    <row r="34" spans="1:5" ht="13.5" customHeight="1">
      <c r="A34" s="6" t="s">
        <v>35</v>
      </c>
      <c r="B34" t="s">
        <v>302</v>
      </c>
      <c r="C34" s="25"/>
      <c r="D34" s="47"/>
      <c r="E34" s="25"/>
    </row>
    <row r="35" spans="1:5" ht="13.5" customHeight="1">
      <c r="A35" s="6" t="s">
        <v>0</v>
      </c>
      <c r="B35" t="s">
        <v>303</v>
      </c>
      <c r="C35" s="25">
        <v>3000000</v>
      </c>
      <c r="D35" s="25">
        <v>1824886</v>
      </c>
      <c r="E35" s="25">
        <v>3000000</v>
      </c>
    </row>
    <row r="36" spans="1:5" ht="13.5" customHeight="1">
      <c r="A36" s="6" t="s">
        <v>36</v>
      </c>
      <c r="B36" t="s">
        <v>304</v>
      </c>
      <c r="C36" s="25">
        <v>1500000</v>
      </c>
      <c r="D36" s="47"/>
      <c r="E36" s="25">
        <v>1200000</v>
      </c>
    </row>
    <row r="37" spans="1:5" ht="13.5" customHeight="1">
      <c r="A37" s="6" t="s">
        <v>37</v>
      </c>
      <c r="B37" t="s">
        <v>437</v>
      </c>
      <c r="C37" s="25">
        <v>2400000</v>
      </c>
      <c r="D37" s="47"/>
      <c r="E37" s="25">
        <v>2400000</v>
      </c>
    </row>
    <row r="38" spans="1:5" ht="13.5" customHeight="1">
      <c r="A38" s="6"/>
      <c r="B38" t="s">
        <v>416</v>
      </c>
      <c r="C38" s="25"/>
      <c r="D38" s="47"/>
      <c r="E38" s="25"/>
    </row>
    <row r="39" spans="1:5" ht="13.5" customHeight="1">
      <c r="A39" s="6"/>
      <c r="B39" t="s">
        <v>447</v>
      </c>
      <c r="C39" s="25">
        <v>5000000</v>
      </c>
      <c r="D39" s="47"/>
      <c r="E39" s="25">
        <v>0</v>
      </c>
    </row>
    <row r="40" spans="1:5" ht="13.5" customHeight="1">
      <c r="A40" s="6"/>
      <c r="B40" t="s">
        <v>417</v>
      </c>
      <c r="C40" s="25"/>
      <c r="D40" s="47"/>
      <c r="E40" s="25"/>
    </row>
    <row r="41" spans="1:5" ht="13.5" customHeight="1">
      <c r="A41" s="6" t="s">
        <v>39</v>
      </c>
      <c r="B41" t="s">
        <v>408</v>
      </c>
      <c r="C41" s="25">
        <v>100000</v>
      </c>
      <c r="D41" s="25">
        <v>251138</v>
      </c>
      <c r="E41" s="25">
        <v>300000</v>
      </c>
    </row>
    <row r="42" spans="1:5" ht="13.5" customHeight="1">
      <c r="A42" s="6"/>
      <c r="C42" s="47"/>
      <c r="D42" s="25"/>
      <c r="E42" s="25"/>
    </row>
    <row r="43" spans="1:5" ht="13.5" customHeight="1">
      <c r="A43" s="28"/>
      <c r="B43" s="14" t="s">
        <v>295</v>
      </c>
      <c r="C43" s="52">
        <f>SUM(C31:C41)</f>
        <v>22500000</v>
      </c>
      <c r="D43" s="52">
        <f>SUM(D31:D41)</f>
        <v>2496024</v>
      </c>
      <c r="E43" s="52">
        <f>SUM(E31:E41)</f>
        <v>17400000</v>
      </c>
    </row>
  </sheetData>
  <printOptions/>
  <pageMargins left="0.38" right="0.75" top="1" bottom="1" header="0" footer="0.49"/>
  <pageSetup firstPageNumber="39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7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 customHeight="1"/>
  <cols>
    <col min="1" max="1" width="2.625" style="0" bestFit="1" customWidth="1"/>
    <col min="2" max="2" width="62.625" style="0" customWidth="1"/>
    <col min="3" max="3" width="12.625" style="47" bestFit="1" customWidth="1"/>
    <col min="4" max="4" width="13.375" style="0" bestFit="1" customWidth="1"/>
    <col min="5" max="5" width="12.625" style="0" bestFit="1" customWidth="1"/>
    <col min="10" max="10" width="10.125" style="0" bestFit="1" customWidth="1"/>
  </cols>
  <sheetData>
    <row r="2" ht="13.5" customHeight="1">
      <c r="B2" s="5" t="s">
        <v>358</v>
      </c>
    </row>
    <row r="3" spans="2:7" ht="13.5" customHeight="1">
      <c r="B3" s="1" t="s">
        <v>363</v>
      </c>
      <c r="C3" s="18"/>
      <c r="D3" s="1"/>
      <c r="G3" s="1"/>
    </row>
    <row r="5" spans="2:10" ht="13.5" customHeight="1">
      <c r="B5" s="54" t="s">
        <v>359</v>
      </c>
      <c r="C5" s="67"/>
      <c r="D5" s="54"/>
      <c r="E5" s="1"/>
      <c r="F5" s="1"/>
      <c r="G5" s="1"/>
      <c r="H5" s="1"/>
      <c r="J5" s="1"/>
    </row>
    <row r="7" spans="3:10" ht="13.5" customHeight="1">
      <c r="C7" s="40" t="s">
        <v>418</v>
      </c>
      <c r="D7" s="5" t="s">
        <v>404</v>
      </c>
      <c r="E7" s="40" t="s">
        <v>419</v>
      </c>
      <c r="J7" s="1"/>
    </row>
    <row r="8" spans="3:10" ht="13.5" customHeight="1">
      <c r="C8" s="40">
        <v>2004</v>
      </c>
      <c r="D8" s="48">
        <v>38245</v>
      </c>
      <c r="E8" s="40">
        <v>2004</v>
      </c>
      <c r="J8" s="1"/>
    </row>
    <row r="9" spans="3:10" ht="13.5" customHeight="1">
      <c r="C9" s="6"/>
      <c r="D9" s="48"/>
      <c r="E9" s="40"/>
      <c r="J9" s="1"/>
    </row>
    <row r="10" spans="1:10" ht="13.5" customHeight="1">
      <c r="A10" s="47" t="s">
        <v>27</v>
      </c>
      <c r="B10" t="s">
        <v>360</v>
      </c>
      <c r="C10" s="25">
        <v>18000000</v>
      </c>
      <c r="D10" s="25">
        <v>3503616</v>
      </c>
      <c r="E10" s="25">
        <v>6000000</v>
      </c>
      <c r="J10" s="2"/>
    </row>
    <row r="11" spans="1:10" ht="13.5" customHeight="1">
      <c r="A11" s="47"/>
      <c r="B11" t="s">
        <v>361</v>
      </c>
      <c r="C11" s="25"/>
      <c r="D11" s="47"/>
      <c r="E11" s="25"/>
      <c r="J11" s="2"/>
    </row>
    <row r="12" spans="1:10" ht="13.5" customHeight="1">
      <c r="A12" s="47"/>
      <c r="B12" s="59" t="s">
        <v>384</v>
      </c>
      <c r="C12" s="25"/>
      <c r="D12" s="47"/>
      <c r="E12" s="25"/>
      <c r="J12" s="2"/>
    </row>
    <row r="13" spans="1:10" ht="13.5" customHeight="1">
      <c r="A13" s="47"/>
      <c r="B13" s="59" t="s">
        <v>401</v>
      </c>
      <c r="C13" s="25"/>
      <c r="D13" s="47"/>
      <c r="E13" s="25"/>
      <c r="J13" s="2"/>
    </row>
    <row r="14" spans="1:10" ht="13.5" customHeight="1">
      <c r="A14" s="47"/>
      <c r="B14" s="59" t="s">
        <v>400</v>
      </c>
      <c r="C14" s="25"/>
      <c r="D14" s="47"/>
      <c r="E14" s="25"/>
      <c r="J14" s="2"/>
    </row>
    <row r="15" spans="1:10" ht="13.5" customHeight="1">
      <c r="A15" s="47"/>
      <c r="B15" s="59" t="s">
        <v>399</v>
      </c>
      <c r="C15" s="25"/>
      <c r="D15" s="47"/>
      <c r="E15" s="25"/>
      <c r="J15" s="2"/>
    </row>
    <row r="16" spans="1:10" ht="13.5" customHeight="1">
      <c r="A16" s="47"/>
      <c r="B16" s="59" t="s">
        <v>385</v>
      </c>
      <c r="C16" s="25"/>
      <c r="D16" s="47"/>
      <c r="E16" s="25"/>
      <c r="J16" s="2"/>
    </row>
    <row r="17" spans="1:10" ht="13.5" customHeight="1">
      <c r="A17" s="47"/>
      <c r="B17" s="58"/>
      <c r="C17" s="25"/>
      <c r="D17" s="47"/>
      <c r="E17" s="25"/>
      <c r="J17" s="2"/>
    </row>
    <row r="18" spans="1:10" ht="13.5" customHeight="1">
      <c r="A18" s="47" t="s">
        <v>33</v>
      </c>
      <c r="B18" t="s">
        <v>362</v>
      </c>
      <c r="C18" s="25">
        <f>37000000-7000000-2000000</f>
        <v>28000000</v>
      </c>
      <c r="D18" s="47"/>
      <c r="E18" s="25">
        <v>0</v>
      </c>
      <c r="J18" s="2"/>
    </row>
    <row r="19" spans="1:10" ht="13.5" customHeight="1">
      <c r="A19" s="47"/>
      <c r="B19" s="58" t="s">
        <v>386</v>
      </c>
      <c r="C19" s="25"/>
      <c r="D19" s="47"/>
      <c r="E19" s="25"/>
      <c r="J19" s="2"/>
    </row>
    <row r="20" spans="1:10" ht="13.5" customHeight="1">
      <c r="A20" s="47"/>
      <c r="B20" s="58" t="s">
        <v>387</v>
      </c>
      <c r="C20" s="25"/>
      <c r="D20" s="47"/>
      <c r="E20" s="25"/>
      <c r="J20" s="2"/>
    </row>
    <row r="21" spans="1:10" ht="13.5" customHeight="1">
      <c r="A21" s="47"/>
      <c r="B21" s="58" t="s">
        <v>388</v>
      </c>
      <c r="C21" s="25"/>
      <c r="D21" s="47"/>
      <c r="E21" s="25"/>
      <c r="J21" s="2"/>
    </row>
    <row r="22" spans="1:10" ht="13.5" customHeight="1">
      <c r="A22" s="47"/>
      <c r="B22" s="58" t="s">
        <v>389</v>
      </c>
      <c r="C22" s="25"/>
      <c r="D22" s="47"/>
      <c r="E22" s="25"/>
      <c r="J22" s="2"/>
    </row>
    <row r="23" spans="1:10" ht="13.5" customHeight="1">
      <c r="A23" s="47"/>
      <c r="B23" s="58" t="s">
        <v>390</v>
      </c>
      <c r="C23" s="25"/>
      <c r="D23" s="47"/>
      <c r="E23" s="25"/>
      <c r="J23" s="2"/>
    </row>
    <row r="24" spans="1:10" ht="13.5" customHeight="1">
      <c r="A24" s="47"/>
      <c r="B24" s="58"/>
      <c r="C24" s="25"/>
      <c r="D24" s="47"/>
      <c r="E24" s="25"/>
      <c r="J24" s="2"/>
    </row>
    <row r="25" spans="1:10" ht="13.5" customHeight="1">
      <c r="A25" s="47" t="s">
        <v>34</v>
      </c>
      <c r="B25" t="s">
        <v>364</v>
      </c>
      <c r="C25" s="25">
        <f>46000000-3000000</f>
        <v>43000000</v>
      </c>
      <c r="D25" s="47"/>
      <c r="E25" s="25">
        <v>0</v>
      </c>
      <c r="J25" s="2"/>
    </row>
    <row r="26" spans="1:10" ht="13.5" customHeight="1">
      <c r="A26" s="47"/>
      <c r="B26" s="58" t="s">
        <v>393</v>
      </c>
      <c r="C26" s="25"/>
      <c r="D26" s="47"/>
      <c r="E26" s="25"/>
      <c r="J26" s="2"/>
    </row>
    <row r="27" spans="1:10" ht="13.5" customHeight="1">
      <c r="A27" s="47"/>
      <c r="B27" s="58" t="s">
        <v>394</v>
      </c>
      <c r="C27" s="25"/>
      <c r="D27" s="47"/>
      <c r="E27" s="25"/>
      <c r="J27" s="2"/>
    </row>
    <row r="28" spans="1:10" ht="13.5" customHeight="1">
      <c r="A28" s="47"/>
      <c r="B28" s="58" t="s">
        <v>395</v>
      </c>
      <c r="C28" s="25"/>
      <c r="D28" s="47"/>
      <c r="E28" s="25"/>
      <c r="J28" s="2"/>
    </row>
    <row r="29" spans="2:10" ht="13.5" customHeight="1">
      <c r="B29" s="58" t="s">
        <v>396</v>
      </c>
      <c r="C29" s="25"/>
      <c r="D29" s="47"/>
      <c r="E29" s="25"/>
      <c r="J29" s="2"/>
    </row>
    <row r="30" spans="2:10" ht="13.5" customHeight="1">
      <c r="B30" s="58" t="s">
        <v>397</v>
      </c>
      <c r="C30" s="25"/>
      <c r="D30" s="47"/>
      <c r="E30" s="25"/>
      <c r="G30" s="1"/>
      <c r="H30" s="1"/>
      <c r="J30" s="2"/>
    </row>
    <row r="31" spans="2:10" ht="13.5" customHeight="1">
      <c r="B31" s="58"/>
      <c r="C31" s="25"/>
      <c r="D31" s="47"/>
      <c r="E31" s="25"/>
      <c r="G31" s="1"/>
      <c r="H31" s="1"/>
      <c r="J31" s="2"/>
    </row>
    <row r="32" spans="1:10" ht="13.5" customHeight="1">
      <c r="A32" s="47" t="s">
        <v>35</v>
      </c>
      <c r="B32" s="56" t="s">
        <v>398</v>
      </c>
      <c r="C32" s="51">
        <v>6000000</v>
      </c>
      <c r="D32" s="47"/>
      <c r="E32" s="51">
        <v>0</v>
      </c>
      <c r="J32" s="2"/>
    </row>
    <row r="33" spans="2:5" ht="13.5" customHeight="1">
      <c r="B33" s="58" t="s">
        <v>391</v>
      </c>
      <c r="C33" s="25"/>
      <c r="D33" s="47"/>
      <c r="E33" s="47"/>
    </row>
    <row r="34" spans="2:5" ht="13.5" customHeight="1">
      <c r="B34" s="58" t="s">
        <v>392</v>
      </c>
      <c r="D34" s="47"/>
      <c r="E34" s="47"/>
    </row>
    <row r="35" spans="4:5" ht="13.5" customHeight="1">
      <c r="D35" s="47"/>
      <c r="E35" s="47"/>
    </row>
    <row r="36" spans="2:5" s="16" customFormat="1" ht="15" customHeight="1">
      <c r="B36" s="14" t="s">
        <v>77</v>
      </c>
      <c r="C36" s="52">
        <f>SUM(C10:C35)</f>
        <v>95000000</v>
      </c>
      <c r="D36" s="52">
        <f>SUM(D10:D35)</f>
        <v>3503616</v>
      </c>
      <c r="E36" s="52">
        <f>SUM(E10:E35)</f>
        <v>6000000</v>
      </c>
    </row>
    <row r="37" spans="4:5" ht="13.5" customHeight="1">
      <c r="D37" s="47"/>
      <c r="E37" s="47"/>
    </row>
    <row r="38" spans="4:5" ht="13.5" customHeight="1">
      <c r="D38" s="47"/>
      <c r="E38" s="47"/>
    </row>
    <row r="39" spans="4:5" ht="13.5" customHeight="1">
      <c r="D39" s="47"/>
      <c r="E39" s="47"/>
    </row>
    <row r="40" spans="4:5" ht="13.5" customHeight="1">
      <c r="D40" s="47"/>
      <c r="E40" s="47"/>
    </row>
    <row r="41" spans="4:5" ht="13.5" customHeight="1">
      <c r="D41" s="47"/>
      <c r="E41" s="47"/>
    </row>
    <row r="42" spans="4:5" ht="13.5" customHeight="1">
      <c r="D42" s="47"/>
      <c r="E42" s="47"/>
    </row>
    <row r="43" spans="4:5" ht="13.5" customHeight="1">
      <c r="D43" s="47"/>
      <c r="E43" s="47"/>
    </row>
    <row r="44" spans="4:5" ht="13.5" customHeight="1">
      <c r="D44" s="47"/>
      <c r="E44" s="47"/>
    </row>
    <row r="45" spans="4:5" ht="13.5" customHeight="1">
      <c r="D45" s="47"/>
      <c r="E45" s="47"/>
    </row>
    <row r="46" spans="4:5" ht="13.5" customHeight="1">
      <c r="D46" s="47"/>
      <c r="E46" s="47"/>
    </row>
    <row r="47" spans="4:5" ht="13.5" customHeight="1">
      <c r="D47" s="47"/>
      <c r="E47" s="47"/>
    </row>
    <row r="48" spans="4:5" ht="13.5" customHeight="1">
      <c r="D48" s="47"/>
      <c r="E48" s="47"/>
    </row>
    <row r="49" spans="2:5" ht="13.5" customHeight="1">
      <c r="B49" s="6"/>
      <c r="D49" s="47"/>
      <c r="E49" s="47"/>
    </row>
    <row r="50" spans="4:5" ht="13.5" customHeight="1">
      <c r="D50" s="47"/>
      <c r="E50" s="47"/>
    </row>
    <row r="51" spans="4:5" ht="13.5" customHeight="1">
      <c r="D51" s="47"/>
      <c r="E51" s="47"/>
    </row>
    <row r="55" spans="2:3" ht="13.5" customHeight="1">
      <c r="B55" s="79"/>
      <c r="C55" s="79"/>
    </row>
    <row r="60" ht="13.5" customHeight="1">
      <c r="B60" s="6"/>
    </row>
    <row r="62" ht="13.5" customHeight="1">
      <c r="B62" s="47"/>
    </row>
    <row r="63" spans="2:4" ht="13.5" customHeight="1">
      <c r="B63" s="80">
        <v>40</v>
      </c>
      <c r="C63" s="80"/>
      <c r="D63" s="80"/>
    </row>
    <row r="73" spans="1:6" ht="13.5" customHeight="1">
      <c r="A73" s="79"/>
      <c r="B73" s="79"/>
      <c r="C73" s="79"/>
      <c r="D73" s="79"/>
      <c r="E73" s="79"/>
      <c r="F73" s="47"/>
    </row>
    <row r="74" ht="13.5" customHeight="1">
      <c r="B74" t="s">
        <v>0</v>
      </c>
    </row>
  </sheetData>
  <mergeCells count="3">
    <mergeCell ref="A73:E73"/>
    <mergeCell ref="B55:C55"/>
    <mergeCell ref="B63:D63"/>
  </mergeCells>
  <printOptions/>
  <pageMargins left="0.41" right="0.75" top="1" bottom="1" header="0" footer="0"/>
  <pageSetup firstPageNumber="40" useFirstPageNumber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pane xSplit="2" ySplit="8" topLeftCell="D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3" sqref="E23"/>
    </sheetView>
  </sheetViews>
  <sheetFormatPr defaultColWidth="9.00390625" defaultRowHeight="13.5" customHeight="1"/>
  <cols>
    <col min="1" max="1" width="4.00390625" style="0" customWidth="1"/>
    <col min="2" max="2" width="67.375" style="0" customWidth="1"/>
    <col min="3" max="3" width="12.625" style="47" bestFit="1" customWidth="1"/>
    <col min="4" max="4" width="13.75390625" style="68" customWidth="1"/>
    <col min="5" max="5" width="12.625" style="47" bestFit="1" customWidth="1"/>
  </cols>
  <sheetData>
    <row r="1" spans="1:2" ht="15.75" customHeight="1">
      <c r="A1" s="1"/>
      <c r="B1" s="5" t="s">
        <v>86</v>
      </c>
    </row>
    <row r="2" ht="15.75" customHeight="1">
      <c r="B2" s="6" t="s">
        <v>87</v>
      </c>
    </row>
    <row r="3" ht="15.75" customHeight="1">
      <c r="B3" s="37" t="s">
        <v>88</v>
      </c>
    </row>
    <row r="4" spans="3:5" ht="13.5" customHeight="1">
      <c r="C4" s="64"/>
      <c r="D4" s="18"/>
      <c r="E4" s="18"/>
    </row>
    <row r="5" spans="3:5" ht="13.5" customHeight="1">
      <c r="C5" s="60"/>
      <c r="D5" s="18"/>
      <c r="E5" s="18"/>
    </row>
    <row r="7" spans="3:5" ht="13.5" customHeight="1">
      <c r="C7" s="40" t="s">
        <v>418</v>
      </c>
      <c r="D7" s="5" t="s">
        <v>404</v>
      </c>
      <c r="E7" s="40" t="s">
        <v>419</v>
      </c>
    </row>
    <row r="8" spans="3:5" ht="13.5" customHeight="1">
      <c r="C8" s="40">
        <v>2004</v>
      </c>
      <c r="D8" s="48">
        <v>38245</v>
      </c>
      <c r="E8" s="40">
        <v>2004</v>
      </c>
    </row>
    <row r="10" spans="1:5" ht="13.5" customHeight="1">
      <c r="A10" s="6" t="s">
        <v>27</v>
      </c>
      <c r="B10" t="s">
        <v>149</v>
      </c>
      <c r="C10" s="25">
        <v>27000000</v>
      </c>
      <c r="D10" s="51">
        <v>19561513</v>
      </c>
      <c r="E10" s="25">
        <v>33000000</v>
      </c>
    </row>
    <row r="11" spans="1:5" ht="13.5" customHeight="1">
      <c r="A11" s="6"/>
      <c r="B11" t="s">
        <v>148</v>
      </c>
      <c r="C11" s="25"/>
      <c r="D11" s="51"/>
      <c r="E11" s="25"/>
    </row>
    <row r="12" spans="1:5" ht="13.5" customHeight="1">
      <c r="A12" s="6"/>
      <c r="B12" t="s">
        <v>403</v>
      </c>
      <c r="C12" s="25"/>
      <c r="D12" s="51"/>
      <c r="E12" s="25"/>
    </row>
    <row r="13" spans="1:5" ht="13.5" customHeight="1">
      <c r="A13" s="6"/>
      <c r="B13" t="s">
        <v>402</v>
      </c>
      <c r="C13" s="25"/>
      <c r="D13" s="51"/>
      <c r="E13" s="25"/>
    </row>
    <row r="14" spans="1:5" ht="13.5" customHeight="1">
      <c r="A14" s="6" t="s">
        <v>33</v>
      </c>
      <c r="B14" t="s">
        <v>147</v>
      </c>
      <c r="C14" s="25">
        <v>14000000</v>
      </c>
      <c r="D14" s="51">
        <v>4135463</v>
      </c>
      <c r="E14" s="25">
        <v>15000000</v>
      </c>
    </row>
    <row r="15" spans="1:5" ht="13.5" customHeight="1">
      <c r="A15" s="6" t="s">
        <v>34</v>
      </c>
      <c r="B15" t="s">
        <v>126</v>
      </c>
      <c r="C15" s="25">
        <v>5000000</v>
      </c>
      <c r="D15" s="51">
        <v>163200</v>
      </c>
      <c r="E15" s="25">
        <v>5000000</v>
      </c>
    </row>
    <row r="16" spans="1:5" ht="13.5" customHeight="1">
      <c r="A16" s="6" t="s">
        <v>35</v>
      </c>
      <c r="B16" t="s">
        <v>314</v>
      </c>
      <c r="C16" s="25">
        <v>3000000</v>
      </c>
      <c r="D16" s="51">
        <v>2610460</v>
      </c>
      <c r="E16" s="25">
        <v>4000000</v>
      </c>
    </row>
    <row r="17" spans="1:5" ht="13.5" customHeight="1">
      <c r="A17" s="6" t="s">
        <v>36</v>
      </c>
      <c r="B17" t="s">
        <v>315</v>
      </c>
      <c r="C17" s="25">
        <v>5000000</v>
      </c>
      <c r="D17" s="51">
        <v>3857999</v>
      </c>
      <c r="E17" s="25">
        <v>5000000</v>
      </c>
    </row>
    <row r="18" spans="1:5" ht="13.5" customHeight="1">
      <c r="A18" s="6" t="s">
        <v>37</v>
      </c>
      <c r="B18" t="s">
        <v>215</v>
      </c>
      <c r="C18" s="25">
        <f>10000000+7500000</f>
        <v>17500000</v>
      </c>
      <c r="D18" s="51">
        <v>14909195</v>
      </c>
      <c r="E18" s="25">
        <f>10000000+7500000</f>
        <v>17500000</v>
      </c>
    </row>
    <row r="19" spans="1:5" s="16" customFormat="1" ht="13.5" customHeight="1">
      <c r="A19" s="6" t="s">
        <v>39</v>
      </c>
      <c r="B19" t="s">
        <v>216</v>
      </c>
      <c r="C19" s="25">
        <v>7000000</v>
      </c>
      <c r="D19" s="52"/>
      <c r="E19" s="25">
        <v>0</v>
      </c>
    </row>
    <row r="20" spans="1:5" ht="15.75" customHeight="1">
      <c r="A20" s="6" t="s">
        <v>41</v>
      </c>
      <c r="B20" t="s">
        <v>217</v>
      </c>
      <c r="C20" s="25">
        <v>5000000</v>
      </c>
      <c r="D20" s="51"/>
      <c r="E20" s="25">
        <v>5000000</v>
      </c>
    </row>
    <row r="21" spans="1:5" ht="13.5" customHeight="1">
      <c r="A21" s="6" t="s">
        <v>100</v>
      </c>
      <c r="B21" t="s">
        <v>218</v>
      </c>
      <c r="C21" s="25">
        <f>20000000-3000000-5000000</f>
        <v>12000000</v>
      </c>
      <c r="D21" s="51">
        <v>9993119</v>
      </c>
      <c r="E21" s="25">
        <v>11000000</v>
      </c>
    </row>
    <row r="22" spans="1:5" ht="13.5" customHeight="1">
      <c r="A22" s="6" t="s">
        <v>101</v>
      </c>
      <c r="B22" t="s">
        <v>446</v>
      </c>
      <c r="C22" s="25">
        <v>0</v>
      </c>
      <c r="D22" s="51">
        <v>0</v>
      </c>
      <c r="E22" s="25">
        <v>10500000</v>
      </c>
    </row>
    <row r="23" spans="1:5" ht="13.5" customHeight="1">
      <c r="A23" s="6"/>
      <c r="C23" s="25"/>
      <c r="E23" s="25"/>
    </row>
    <row r="24" spans="1:5" ht="13.5" customHeight="1">
      <c r="A24" s="16"/>
      <c r="B24" s="14" t="s">
        <v>73</v>
      </c>
      <c r="C24" s="52">
        <f>SUM(C10:C23)</f>
        <v>95500000</v>
      </c>
      <c r="D24" s="52">
        <f>SUM(D10:D23)</f>
        <v>55230949</v>
      </c>
      <c r="E24" s="52">
        <f>SUM(E10:E23)</f>
        <v>106000000</v>
      </c>
    </row>
    <row r="25" ht="13.5" customHeight="1">
      <c r="B25" s="17"/>
    </row>
    <row r="27" spans="1:2" ht="13.5" customHeight="1">
      <c r="A27" s="6"/>
      <c r="B27" s="5" t="s">
        <v>89</v>
      </c>
    </row>
    <row r="28" spans="1:2" ht="13.5" customHeight="1">
      <c r="A28" s="6"/>
      <c r="B28" s="6" t="s">
        <v>90</v>
      </c>
    </row>
    <row r="29" spans="1:2" ht="13.5" customHeight="1">
      <c r="A29" s="6"/>
      <c r="B29" s="26" t="s">
        <v>91</v>
      </c>
    </row>
    <row r="31" spans="3:5" ht="13.5" customHeight="1">
      <c r="C31" s="40" t="s">
        <v>418</v>
      </c>
      <c r="D31" s="5" t="s">
        <v>404</v>
      </c>
      <c r="E31" s="40" t="s">
        <v>419</v>
      </c>
    </row>
    <row r="32" spans="3:5" ht="13.5" customHeight="1">
      <c r="C32" s="40">
        <v>2004</v>
      </c>
      <c r="D32" s="48">
        <v>38245</v>
      </c>
      <c r="E32" s="40">
        <v>2004</v>
      </c>
    </row>
    <row r="34" spans="1:4" ht="13.5" customHeight="1">
      <c r="A34" s="6" t="s">
        <v>27</v>
      </c>
      <c r="B34" t="s">
        <v>127</v>
      </c>
      <c r="C34" s="25"/>
      <c r="D34" s="51">
        <v>30600</v>
      </c>
    </row>
    <row r="35" spans="1:4" ht="13.5" customHeight="1">
      <c r="A35" s="6" t="s">
        <v>33</v>
      </c>
      <c r="B35" t="s">
        <v>170</v>
      </c>
      <c r="C35" s="25"/>
      <c r="D35" s="51">
        <v>1804280</v>
      </c>
    </row>
    <row r="36" spans="1:4" ht="13.5" customHeight="1">
      <c r="A36" s="6"/>
      <c r="B36" t="s">
        <v>128</v>
      </c>
      <c r="C36" s="25"/>
      <c r="D36" s="51"/>
    </row>
    <row r="37" spans="1:4" ht="13.5" customHeight="1">
      <c r="A37" s="6" t="s">
        <v>34</v>
      </c>
      <c r="B37" t="s">
        <v>326</v>
      </c>
      <c r="C37" s="25"/>
      <c r="D37" s="51">
        <v>1594342</v>
      </c>
    </row>
    <row r="38" spans="1:4" ht="13.5" customHeight="1">
      <c r="A38" s="6" t="s">
        <v>35</v>
      </c>
      <c r="B38" t="s">
        <v>129</v>
      </c>
      <c r="C38" s="25"/>
      <c r="D38" s="51">
        <v>644376</v>
      </c>
    </row>
    <row r="39" spans="1:3" ht="13.5" customHeight="1">
      <c r="A39" s="6"/>
      <c r="B39" t="s">
        <v>130</v>
      </c>
      <c r="C39" s="25"/>
    </row>
    <row r="40" spans="1:3" ht="13.5" customHeight="1">
      <c r="A40" s="6" t="s">
        <v>36</v>
      </c>
      <c r="B40" t="s">
        <v>219</v>
      </c>
      <c r="C40" s="25"/>
    </row>
    <row r="41" spans="1:3" ht="13.5" customHeight="1">
      <c r="A41" s="6" t="s">
        <v>37</v>
      </c>
      <c r="B41" t="s">
        <v>220</v>
      </c>
      <c r="C41" s="25"/>
    </row>
    <row r="42" spans="1:3" ht="13.5" customHeight="1">
      <c r="A42" s="6">
        <v>7</v>
      </c>
      <c r="B42" t="s">
        <v>131</v>
      </c>
      <c r="C42" s="25"/>
    </row>
    <row r="43" spans="1:3" ht="13.5" customHeight="1">
      <c r="A43" s="6" t="s">
        <v>41</v>
      </c>
      <c r="B43" t="s">
        <v>171</v>
      </c>
      <c r="C43" s="25"/>
    </row>
    <row r="44" spans="1:3" ht="13.5" customHeight="1">
      <c r="A44" s="6" t="s">
        <v>100</v>
      </c>
      <c r="B44" t="s">
        <v>205</v>
      </c>
      <c r="C44" s="25"/>
    </row>
    <row r="45" spans="1:5" s="16" customFormat="1" ht="13.5" customHeight="1">
      <c r="A45" s="6" t="s">
        <v>101</v>
      </c>
      <c r="B45" t="s">
        <v>221</v>
      </c>
      <c r="C45" s="25"/>
      <c r="D45" s="51">
        <v>432000</v>
      </c>
      <c r="E45" s="52"/>
    </row>
    <row r="46" spans="1:3" ht="13.5" customHeight="1">
      <c r="A46" s="6" t="s">
        <v>109</v>
      </c>
      <c r="B46" t="s">
        <v>222</v>
      </c>
      <c r="C46" s="25"/>
    </row>
    <row r="47" spans="1:3" ht="13.5" customHeight="1">
      <c r="A47" s="6" t="s">
        <v>110</v>
      </c>
      <c r="B47" t="s">
        <v>223</v>
      </c>
      <c r="C47" s="25"/>
    </row>
    <row r="48" spans="1:3" ht="13.5" customHeight="1">
      <c r="A48" s="6" t="s">
        <v>111</v>
      </c>
      <c r="B48" t="s">
        <v>224</v>
      </c>
      <c r="C48" s="25"/>
    </row>
    <row r="49" spans="1:3" ht="13.5" customHeight="1">
      <c r="A49" s="6" t="s">
        <v>112</v>
      </c>
      <c r="B49" t="s">
        <v>225</v>
      </c>
      <c r="C49" s="25"/>
    </row>
    <row r="50" spans="1:3" ht="13.5" customHeight="1">
      <c r="A50" s="6" t="s">
        <v>113</v>
      </c>
      <c r="B50" t="s">
        <v>226</v>
      </c>
      <c r="C50" s="25"/>
    </row>
    <row r="51" spans="1:3" ht="13.5" customHeight="1">
      <c r="A51" s="6" t="s">
        <v>114</v>
      </c>
      <c r="B51" t="s">
        <v>227</v>
      </c>
      <c r="C51" s="25"/>
    </row>
    <row r="52" spans="1:3" ht="13.5" customHeight="1">
      <c r="A52" s="6" t="s">
        <v>115</v>
      </c>
      <c r="B52" t="s">
        <v>228</v>
      </c>
      <c r="C52" s="25"/>
    </row>
    <row r="53" spans="1:3" ht="13.5" customHeight="1">
      <c r="A53" s="6"/>
      <c r="B53" t="s">
        <v>229</v>
      </c>
      <c r="C53" s="25"/>
    </row>
    <row r="54" spans="1:3" ht="13.5" customHeight="1">
      <c r="A54" s="6" t="s">
        <v>116</v>
      </c>
      <c r="B54" t="s">
        <v>336</v>
      </c>
      <c r="C54" s="25"/>
    </row>
    <row r="55" spans="1:3" ht="13.5" customHeight="1">
      <c r="A55" s="6" t="s">
        <v>117</v>
      </c>
      <c r="B55" t="s">
        <v>436</v>
      </c>
      <c r="C55" s="25"/>
    </row>
    <row r="56" spans="1:3" ht="13.5" customHeight="1">
      <c r="A56" s="6"/>
      <c r="C56" s="25"/>
    </row>
    <row r="57" spans="1:5" ht="13.5" customHeight="1">
      <c r="A57" s="16"/>
      <c r="B57" s="14" t="s">
        <v>73</v>
      </c>
      <c r="C57" s="52">
        <v>43000000</v>
      </c>
      <c r="D57" s="52">
        <f>SUM(D34:D55)</f>
        <v>4505598</v>
      </c>
      <c r="E57" s="52">
        <v>29000000</v>
      </c>
    </row>
  </sheetData>
  <printOptions/>
  <pageMargins left="0.31" right="0.33" top="0.41" bottom="0.56" header="1.43" footer="0.23"/>
  <pageSetup firstPageNumber="26" useFirstPageNumber="1" horizontalDpi="360" verticalDpi="360" orientation="portrait" paperSize="9" scale="8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 customHeight="1"/>
  <cols>
    <col min="1" max="1" width="3.625" style="0" customWidth="1"/>
    <col min="2" max="2" width="72.625" style="0" customWidth="1"/>
    <col min="3" max="3" width="12.625" style="0" bestFit="1" customWidth="1"/>
    <col min="4" max="4" width="13.375" style="2" bestFit="1" customWidth="1"/>
    <col min="5" max="5" width="12.625" style="0" bestFit="1" customWidth="1"/>
    <col min="6" max="6" width="11.625" style="0" bestFit="1" customWidth="1"/>
  </cols>
  <sheetData>
    <row r="1" spans="1:2" ht="15.75" customHeight="1">
      <c r="A1" s="1"/>
      <c r="B1" s="5" t="s">
        <v>51</v>
      </c>
    </row>
    <row r="2" ht="15.75" customHeight="1">
      <c r="B2" s="6" t="s">
        <v>28</v>
      </c>
    </row>
    <row r="3" spans="1:2" ht="15.75" customHeight="1">
      <c r="A3" t="s">
        <v>0</v>
      </c>
      <c r="B3" s="26" t="s">
        <v>52</v>
      </c>
    </row>
    <row r="6" spans="3:6" ht="13.5" customHeight="1">
      <c r="C6" s="40" t="s">
        <v>418</v>
      </c>
      <c r="D6" s="5" t="s">
        <v>404</v>
      </c>
      <c r="E6" s="40" t="s">
        <v>419</v>
      </c>
      <c r="F6" s="1"/>
    </row>
    <row r="7" spans="3:6" ht="13.5" customHeight="1">
      <c r="C7" s="40">
        <v>2004</v>
      </c>
      <c r="D7" s="48">
        <v>38245</v>
      </c>
      <c r="E7" s="40">
        <v>2004</v>
      </c>
      <c r="F7" s="5"/>
    </row>
    <row r="9" spans="1:4" ht="13.5" customHeight="1">
      <c r="A9" s="6" t="s">
        <v>27</v>
      </c>
      <c r="B9" t="s">
        <v>132</v>
      </c>
      <c r="D9" s="2">
        <v>10400</v>
      </c>
    </row>
    <row r="10" spans="1:4" ht="13.5" customHeight="1">
      <c r="A10" s="6" t="s">
        <v>33</v>
      </c>
      <c r="B10" t="s">
        <v>133</v>
      </c>
      <c r="D10" s="2">
        <v>136968</v>
      </c>
    </row>
    <row r="11" spans="1:4" ht="13.5" customHeight="1">
      <c r="A11" s="6" t="s">
        <v>34</v>
      </c>
      <c r="B11" t="s">
        <v>172</v>
      </c>
      <c r="C11" s="2"/>
      <c r="D11" s="2">
        <v>1488000</v>
      </c>
    </row>
    <row r="12" spans="1:2" ht="13.5" customHeight="1">
      <c r="A12" s="6"/>
      <c r="B12" t="s">
        <v>134</v>
      </c>
    </row>
    <row r="13" spans="1:5" ht="13.5" customHeight="1">
      <c r="A13" s="6"/>
      <c r="B13" t="s">
        <v>230</v>
      </c>
      <c r="E13" s="2"/>
    </row>
    <row r="14" spans="1:2" ht="13.5" customHeight="1">
      <c r="A14" s="6"/>
      <c r="B14" t="s">
        <v>173</v>
      </c>
    </row>
    <row r="15" spans="1:4" ht="13.5" customHeight="1">
      <c r="A15" s="6" t="s">
        <v>35</v>
      </c>
      <c r="B15" t="s">
        <v>135</v>
      </c>
      <c r="D15" s="2">
        <v>1498800</v>
      </c>
    </row>
    <row r="16" spans="1:2" ht="13.5" customHeight="1">
      <c r="A16" s="6"/>
      <c r="B16" t="s">
        <v>136</v>
      </c>
    </row>
    <row r="17" spans="1:4" ht="13.5" customHeight="1">
      <c r="A17" s="6" t="s">
        <v>36</v>
      </c>
      <c r="B17" t="s">
        <v>174</v>
      </c>
      <c r="D17" s="2">
        <v>722493</v>
      </c>
    </row>
    <row r="18" spans="1:2" ht="13.5" customHeight="1">
      <c r="A18" s="6"/>
      <c r="B18" t="s">
        <v>137</v>
      </c>
    </row>
    <row r="19" spans="1:2" ht="13.5" customHeight="1">
      <c r="A19" s="6" t="s">
        <v>37</v>
      </c>
      <c r="B19" t="s">
        <v>175</v>
      </c>
    </row>
    <row r="20" spans="1:5" ht="13.5" customHeight="1">
      <c r="A20" s="6" t="s">
        <v>39</v>
      </c>
      <c r="B20" t="s">
        <v>231</v>
      </c>
      <c r="C20" s="2"/>
      <c r="E20" s="2"/>
    </row>
    <row r="21" spans="1:5" ht="13.5" customHeight="1">
      <c r="A21" s="6" t="s">
        <v>41</v>
      </c>
      <c r="B21" t="s">
        <v>232</v>
      </c>
      <c r="E21" s="2"/>
    </row>
    <row r="22" spans="1:4" ht="13.5" customHeight="1">
      <c r="A22" s="6" t="s">
        <v>100</v>
      </c>
      <c r="B22" t="s">
        <v>233</v>
      </c>
      <c r="D22" s="2">
        <v>7050240</v>
      </c>
    </row>
    <row r="23" spans="1:4" ht="13.5" customHeight="1">
      <c r="A23" s="6" t="s">
        <v>101</v>
      </c>
      <c r="B23" t="s">
        <v>176</v>
      </c>
      <c r="D23" s="2">
        <v>5925600</v>
      </c>
    </row>
    <row r="24" spans="1:5" ht="13.5" customHeight="1">
      <c r="A24" s="6"/>
      <c r="B24" t="s">
        <v>234</v>
      </c>
      <c r="E24" s="2"/>
    </row>
    <row r="25" spans="1:4" ht="13.5" customHeight="1">
      <c r="A25" s="6" t="s">
        <v>109</v>
      </c>
      <c r="B25" t="s">
        <v>177</v>
      </c>
      <c r="D25" s="2">
        <v>3967200</v>
      </c>
    </row>
    <row r="26" spans="1:2" ht="13.5" customHeight="1">
      <c r="A26" s="6" t="s">
        <v>110</v>
      </c>
      <c r="B26" t="s">
        <v>178</v>
      </c>
    </row>
    <row r="27" spans="1:4" ht="13.5" customHeight="1">
      <c r="A27" s="6" t="s">
        <v>111</v>
      </c>
      <c r="B27" t="s">
        <v>179</v>
      </c>
      <c r="D27" s="2">
        <v>5593525</v>
      </c>
    </row>
    <row r="28" spans="1:2" ht="13.5" customHeight="1">
      <c r="A28" s="6" t="s">
        <v>112</v>
      </c>
      <c r="B28" t="s">
        <v>150</v>
      </c>
    </row>
    <row r="29" spans="1:4" ht="13.5" customHeight="1">
      <c r="A29" s="6" t="s">
        <v>113</v>
      </c>
      <c r="B29" t="s">
        <v>235</v>
      </c>
      <c r="D29" s="2">
        <v>4608000</v>
      </c>
    </row>
    <row r="30" spans="1:4" ht="13.5" customHeight="1">
      <c r="A30" s="6" t="s">
        <v>114</v>
      </c>
      <c r="B30" t="s">
        <v>236</v>
      </c>
      <c r="D30" s="2">
        <v>2562840</v>
      </c>
    </row>
    <row r="31" spans="1:2" ht="13.5" customHeight="1">
      <c r="A31" s="6" t="s">
        <v>115</v>
      </c>
      <c r="B31" t="s">
        <v>237</v>
      </c>
    </row>
    <row r="32" spans="1:4" ht="13.5" customHeight="1">
      <c r="A32" s="6" t="s">
        <v>116</v>
      </c>
      <c r="B32" t="s">
        <v>238</v>
      </c>
      <c r="D32" s="2">
        <v>1195401</v>
      </c>
    </row>
    <row r="33" spans="1:2" ht="13.5" customHeight="1">
      <c r="A33" s="6"/>
      <c r="B33" t="s">
        <v>239</v>
      </c>
    </row>
    <row r="34" spans="1:2" ht="13.5" customHeight="1">
      <c r="A34" s="6" t="s">
        <v>117</v>
      </c>
      <c r="B34" t="s">
        <v>240</v>
      </c>
    </row>
    <row r="35" spans="1:2" ht="13.5" customHeight="1">
      <c r="A35" s="6" t="s">
        <v>118</v>
      </c>
      <c r="B35" t="s">
        <v>241</v>
      </c>
    </row>
    <row r="36" spans="1:5" ht="13.5" customHeight="1">
      <c r="A36" s="6" t="s">
        <v>119</v>
      </c>
      <c r="B36" t="s">
        <v>242</v>
      </c>
      <c r="E36" s="2"/>
    </row>
    <row r="37" spans="1:2" ht="13.5" customHeight="1">
      <c r="A37" s="6" t="s">
        <v>120</v>
      </c>
      <c r="B37" t="s">
        <v>243</v>
      </c>
    </row>
    <row r="38" spans="1:2" ht="13.5" customHeight="1">
      <c r="A38" s="6" t="s">
        <v>121</v>
      </c>
      <c r="B38" t="s">
        <v>244</v>
      </c>
    </row>
    <row r="39" spans="1:4" ht="13.5" customHeight="1">
      <c r="A39" s="6" t="s">
        <v>122</v>
      </c>
      <c r="B39" t="s">
        <v>245</v>
      </c>
      <c r="D39" s="2">
        <v>216000</v>
      </c>
    </row>
    <row r="40" spans="1:6" ht="13.5" customHeight="1">
      <c r="A40" s="6"/>
      <c r="D40" s="11"/>
      <c r="E40" s="11"/>
      <c r="F40" s="49"/>
    </row>
    <row r="41" spans="2:5" ht="13.5" customHeight="1">
      <c r="B41" s="14" t="s">
        <v>73</v>
      </c>
      <c r="C41" s="11">
        <v>58000000</v>
      </c>
      <c r="D41" s="11">
        <f>SUM(D9:D39)</f>
        <v>34975467</v>
      </c>
      <c r="E41" s="11">
        <v>58000000</v>
      </c>
    </row>
    <row r="42" ht="13.5" customHeight="1">
      <c r="B42" s="14"/>
    </row>
  </sheetData>
  <printOptions/>
  <pageMargins left="0.41" right="0.21" top="0.7480314960629921" bottom="0.984251968503937" header="1.57" footer="0.39"/>
  <pageSetup firstPageNumber="27" useFirstPageNumber="1" horizontalDpi="360" verticalDpi="360" orientation="portrait" paperSize="9" scale="85" r:id="rId1"/>
  <headerFooter alignWithMargins="0">
    <oddHeader>&amp;C
</oddHeader>
    <oddFooter>&amp;C&amp;P</oddFooter>
  </headerFooter>
  <colBreaks count="1" manualBreakCount="1">
    <brk id="5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3.875" style="6" customWidth="1"/>
    <col min="2" max="2" width="63.375" style="0" customWidth="1"/>
    <col min="3" max="3" width="12.625" style="0" bestFit="1" customWidth="1"/>
    <col min="4" max="5" width="14.625" style="0" customWidth="1"/>
  </cols>
  <sheetData>
    <row r="1" spans="1:2" ht="15.75" customHeight="1">
      <c r="A1" s="3"/>
      <c r="B1" s="5" t="s">
        <v>62</v>
      </c>
    </row>
    <row r="2" ht="15.75" customHeight="1">
      <c r="B2" s="6" t="s">
        <v>63</v>
      </c>
    </row>
    <row r="3" ht="15.75" customHeight="1">
      <c r="B3" s="26" t="s">
        <v>64</v>
      </c>
    </row>
    <row r="4" ht="13.5" customHeight="1">
      <c r="B4" s="6"/>
    </row>
    <row r="5" spans="3:5" ht="13.5" customHeight="1">
      <c r="C5" s="40" t="s">
        <v>418</v>
      </c>
      <c r="D5" s="5" t="s">
        <v>404</v>
      </c>
      <c r="E5" s="40" t="s">
        <v>419</v>
      </c>
    </row>
    <row r="6" spans="3:5" ht="13.5" customHeight="1">
      <c r="C6" s="40">
        <v>2004</v>
      </c>
      <c r="D6" s="48">
        <v>38245</v>
      </c>
      <c r="E6" s="40">
        <v>2004</v>
      </c>
    </row>
    <row r="8" spans="1:5" ht="13.5" customHeight="1">
      <c r="A8" s="6" t="s">
        <v>27</v>
      </c>
      <c r="B8" t="s">
        <v>246</v>
      </c>
      <c r="C8" s="2">
        <v>10000000</v>
      </c>
      <c r="D8" s="77">
        <v>7224344</v>
      </c>
      <c r="E8" s="2">
        <v>10000000</v>
      </c>
    </row>
    <row r="9" spans="1:5" ht="13.5" customHeight="1">
      <c r="A9" s="6" t="s">
        <v>33</v>
      </c>
      <c r="B9" t="s">
        <v>247</v>
      </c>
      <c r="C9" s="2">
        <v>9000000</v>
      </c>
      <c r="D9" s="70"/>
      <c r="E9" s="2">
        <v>9000000</v>
      </c>
    </row>
    <row r="10" spans="2:5" ht="13.5" customHeight="1">
      <c r="B10" t="s">
        <v>248</v>
      </c>
      <c r="C10" s="2"/>
      <c r="D10" s="70"/>
      <c r="E10" s="2"/>
    </row>
    <row r="11" spans="1:5" ht="13.5" customHeight="1">
      <c r="A11" s="6" t="s">
        <v>34</v>
      </c>
      <c r="B11" t="s">
        <v>249</v>
      </c>
      <c r="C11" s="2">
        <f>2000000-1000000</f>
        <v>1000000</v>
      </c>
      <c r="D11" s="70"/>
      <c r="E11" s="2">
        <f>2000000-1000000</f>
        <v>1000000</v>
      </c>
    </row>
    <row r="12" spans="1:5" ht="13.5" customHeight="1">
      <c r="A12" s="6" t="s">
        <v>35</v>
      </c>
      <c r="B12" t="s">
        <v>250</v>
      </c>
      <c r="C12" s="2">
        <v>4000000</v>
      </c>
      <c r="D12" s="70"/>
      <c r="E12" s="2">
        <v>4000000</v>
      </c>
    </row>
    <row r="13" spans="1:5" ht="13.5" customHeight="1">
      <c r="A13" s="6" t="s">
        <v>36</v>
      </c>
      <c r="B13" t="s">
        <v>251</v>
      </c>
      <c r="C13" s="25">
        <v>2000000</v>
      </c>
      <c r="D13" s="70"/>
      <c r="E13" s="25">
        <v>2000000</v>
      </c>
    </row>
    <row r="14" spans="1:5" ht="13.5" customHeight="1">
      <c r="A14" s="6" t="s">
        <v>37</v>
      </c>
      <c r="B14" t="s">
        <v>252</v>
      </c>
      <c r="C14" s="25">
        <v>4000000</v>
      </c>
      <c r="D14" s="70"/>
      <c r="E14" s="25">
        <v>4000000</v>
      </c>
    </row>
    <row r="15" spans="1:5" ht="13.5" customHeight="1">
      <c r="A15" s="6" t="s">
        <v>39</v>
      </c>
      <c r="B15" t="s">
        <v>158</v>
      </c>
      <c r="C15" s="25">
        <f>5000000-1000000</f>
        <v>4000000</v>
      </c>
      <c r="D15" s="70"/>
      <c r="E15" s="25">
        <f>5000000-1000000</f>
        <v>4000000</v>
      </c>
    </row>
    <row r="16" spans="1:5" ht="13.5" customHeight="1">
      <c r="A16" s="6" t="s">
        <v>41</v>
      </c>
      <c r="B16" t="s">
        <v>138</v>
      </c>
      <c r="C16" s="25">
        <f>24000000+4000000</f>
        <v>28000000</v>
      </c>
      <c r="D16" s="77">
        <v>20531130</v>
      </c>
      <c r="E16" s="25">
        <v>36000000</v>
      </c>
    </row>
    <row r="17" spans="1:5" ht="13.5" customHeight="1">
      <c r="A17" s="6" t="s">
        <v>100</v>
      </c>
      <c r="B17" t="s">
        <v>139</v>
      </c>
      <c r="C17" s="2">
        <v>5000000</v>
      </c>
      <c r="D17" s="69">
        <v>4854059</v>
      </c>
      <c r="E17" s="2">
        <v>5000000</v>
      </c>
    </row>
    <row r="18" spans="1:5" ht="13.5" customHeight="1">
      <c r="A18" s="6" t="s">
        <v>101</v>
      </c>
      <c r="B18" t="s">
        <v>253</v>
      </c>
      <c r="C18" s="2">
        <v>1000000</v>
      </c>
      <c r="D18" s="68"/>
      <c r="E18" s="2">
        <v>1000000</v>
      </c>
    </row>
    <row r="19" ht="13.5" customHeight="1">
      <c r="D19" s="56"/>
    </row>
    <row r="20" spans="2:5" ht="13.5" customHeight="1">
      <c r="B20" s="14" t="s">
        <v>73</v>
      </c>
      <c r="C20" s="11">
        <f>SUM(C8:C19)</f>
        <v>68000000</v>
      </c>
      <c r="D20" s="52">
        <f>SUM(D8:D19)</f>
        <v>32609533</v>
      </c>
      <c r="E20" s="11">
        <f>SUM(E8:E19)</f>
        <v>76000000</v>
      </c>
    </row>
    <row r="21" spans="2:5" ht="13.5" customHeight="1">
      <c r="B21" s="14"/>
      <c r="D21" s="42"/>
      <c r="E21" s="42"/>
    </row>
    <row r="22" spans="2:5" ht="13.5" customHeight="1">
      <c r="B22" s="33" t="s">
        <v>104</v>
      </c>
      <c r="D22" s="42"/>
      <c r="E22" s="42"/>
    </row>
    <row r="23" spans="2:5" ht="13.5" customHeight="1">
      <c r="B23" s="33" t="s">
        <v>85</v>
      </c>
      <c r="C23" s="2"/>
      <c r="D23" s="2"/>
      <c r="E23" s="2"/>
    </row>
    <row r="24" spans="1:5" ht="13.5" customHeight="1">
      <c r="A24" s="36"/>
      <c r="C24" s="2"/>
      <c r="D24" s="13"/>
      <c r="E24" s="13"/>
    </row>
    <row r="25" spans="1:5" ht="13.5" customHeight="1">
      <c r="A25" s="27" t="s">
        <v>27</v>
      </c>
      <c r="B25" s="34" t="s">
        <v>254</v>
      </c>
      <c r="C25" s="13">
        <v>70000000</v>
      </c>
      <c r="D25" s="13"/>
      <c r="E25" s="13">
        <v>70000000</v>
      </c>
    </row>
    <row r="26" spans="1:5" ht="13.5" customHeight="1">
      <c r="A26" s="27" t="s">
        <v>33</v>
      </c>
      <c r="B26" s="34" t="s">
        <v>410</v>
      </c>
      <c r="C26" s="2">
        <v>18000000</v>
      </c>
      <c r="D26" s="13"/>
      <c r="E26" s="2">
        <f>18000000+10000000</f>
        <v>28000000</v>
      </c>
    </row>
    <row r="27" spans="1:5" ht="13.5" customHeight="1">
      <c r="A27" s="27" t="s">
        <v>34</v>
      </c>
      <c r="B27" s="34" t="s">
        <v>411</v>
      </c>
      <c r="C27" s="2">
        <v>75000000</v>
      </c>
      <c r="E27" s="2">
        <f>75000000-39000000</f>
        <v>36000000</v>
      </c>
    </row>
    <row r="28" spans="1:5" ht="13.5" customHeight="1">
      <c r="A28" s="27" t="s">
        <v>35</v>
      </c>
      <c r="B28" s="34" t="s">
        <v>412</v>
      </c>
      <c r="C28" s="13">
        <v>38000000</v>
      </c>
      <c r="D28" s="11"/>
      <c r="E28" s="13">
        <f>38000000+17000000</f>
        <v>55000000</v>
      </c>
    </row>
    <row r="29" spans="1:5" ht="13.5" customHeight="1">
      <c r="A29" s="27" t="s">
        <v>36</v>
      </c>
      <c r="B29" s="34" t="s">
        <v>413</v>
      </c>
      <c r="C29" s="13">
        <v>35000000</v>
      </c>
      <c r="E29" s="13">
        <f>35000000+12000000</f>
        <v>47000000</v>
      </c>
    </row>
    <row r="30" spans="1:5" ht="13.5" customHeight="1">
      <c r="A30" s="27" t="s">
        <v>37</v>
      </c>
      <c r="B30" s="34" t="s">
        <v>158</v>
      </c>
      <c r="C30" s="13">
        <v>34000000</v>
      </c>
      <c r="E30" s="13">
        <v>34000000</v>
      </c>
    </row>
    <row r="31" spans="1:3" ht="13.5" customHeight="1">
      <c r="A31" s="27"/>
      <c r="B31" s="34"/>
      <c r="C31" s="2"/>
    </row>
    <row r="32" spans="1:5" ht="13.5" customHeight="1">
      <c r="A32" s="27"/>
      <c r="B32" s="14" t="s">
        <v>73</v>
      </c>
      <c r="C32" s="11">
        <f>SUM(C25:C30)</f>
        <v>270000000</v>
      </c>
      <c r="D32" s="11">
        <f>SUM(D25:D30)</f>
        <v>0</v>
      </c>
      <c r="E32" s="11">
        <f>SUM(E25:E30)</f>
        <v>270000000</v>
      </c>
    </row>
    <row r="33" spans="1:3" s="12" customFormat="1" ht="13.5" customHeight="1">
      <c r="A33" s="27"/>
      <c r="B33" s="14"/>
      <c r="C33" s="11"/>
    </row>
    <row r="34" spans="1:3" s="12" customFormat="1" ht="13.5" customHeight="1">
      <c r="A34" s="27"/>
      <c r="B34" s="14"/>
      <c r="C34" s="11"/>
    </row>
    <row r="35" spans="1:5" s="16" customFormat="1" ht="13.5" customHeight="1">
      <c r="A35" s="27"/>
      <c r="B35" s="34"/>
      <c r="C35" s="13"/>
      <c r="D35" s="11"/>
      <c r="E35" s="11"/>
    </row>
    <row r="36" spans="1:3" ht="13.5" customHeight="1">
      <c r="A36" s="28"/>
      <c r="B36" s="14"/>
      <c r="C36" s="11"/>
    </row>
    <row r="37" spans="1:5" s="16" customFormat="1" ht="15.75" customHeight="1">
      <c r="A37" s="28"/>
      <c r="B37" s="14"/>
      <c r="C37" s="11"/>
      <c r="D37" s="11"/>
      <c r="E37" s="11"/>
    </row>
    <row r="38" spans="1:3" ht="13.5" customHeight="1">
      <c r="A38" s="34"/>
      <c r="B38" s="36" t="s">
        <v>102</v>
      </c>
      <c r="C38" s="43"/>
    </row>
    <row r="39" spans="1:3" ht="13.5" customHeight="1">
      <c r="A39" s="27"/>
      <c r="B39" s="36" t="s">
        <v>103</v>
      </c>
      <c r="C39" s="2"/>
    </row>
    <row r="40" spans="1:3" ht="13.5" customHeight="1">
      <c r="A40" s="27" t="s">
        <v>27</v>
      </c>
      <c r="B40" s="34" t="s">
        <v>382</v>
      </c>
      <c r="C40" s="2"/>
    </row>
    <row r="41" spans="1:3" ht="13.5" customHeight="1">
      <c r="A41" s="27" t="s">
        <v>33</v>
      </c>
      <c r="B41" s="34" t="s">
        <v>383</v>
      </c>
      <c r="C41" s="2"/>
    </row>
    <row r="42" spans="1:3" ht="13.5" customHeight="1">
      <c r="A42" s="27" t="s">
        <v>34</v>
      </c>
      <c r="B42" s="34" t="s">
        <v>439</v>
      </c>
      <c r="C42" s="2"/>
    </row>
    <row r="43" spans="1:3" ht="13.5" customHeight="1">
      <c r="A43" s="27" t="s">
        <v>35</v>
      </c>
      <c r="B43" s="34" t="s">
        <v>440</v>
      </c>
      <c r="C43" s="2"/>
    </row>
    <row r="44" spans="1:5" ht="13.5" customHeight="1">
      <c r="A44" s="28"/>
      <c r="B44" s="14" t="s">
        <v>73</v>
      </c>
      <c r="C44" s="11">
        <v>86000000</v>
      </c>
      <c r="D44" s="4">
        <f>SUM(D40:D43)</f>
        <v>0</v>
      </c>
      <c r="E44" s="11">
        <v>86000000</v>
      </c>
    </row>
    <row r="45" spans="1:5" ht="13.5" customHeight="1">
      <c r="A45" s="28"/>
      <c r="B45" s="34"/>
      <c r="C45" s="11"/>
      <c r="D45" s="4"/>
      <c r="E45" s="11"/>
    </row>
    <row r="46" spans="1:5" ht="13.5" customHeight="1">
      <c r="A46" s="28"/>
      <c r="B46" s="78" t="s">
        <v>441</v>
      </c>
      <c r="C46" s="11"/>
      <c r="D46" s="4"/>
      <c r="E46" s="11"/>
    </row>
    <row r="47" spans="1:5" ht="13.5" customHeight="1">
      <c r="A47" s="28"/>
      <c r="B47" s="78" t="s">
        <v>442</v>
      </c>
      <c r="C47" s="11"/>
      <c r="D47" s="4"/>
      <c r="E47" s="11"/>
    </row>
    <row r="48" spans="1:5" ht="13.5" customHeight="1">
      <c r="A48" s="28"/>
      <c r="B48" s="78" t="s">
        <v>443</v>
      </c>
      <c r="C48" s="11"/>
      <c r="D48" s="4"/>
      <c r="E48" s="11"/>
    </row>
    <row r="49" spans="1:5" ht="13.5" customHeight="1">
      <c r="A49" s="28"/>
      <c r="B49" s="78" t="s">
        <v>444</v>
      </c>
      <c r="C49" s="11"/>
      <c r="D49" s="4"/>
      <c r="E49" s="11"/>
    </row>
    <row r="50" spans="1:2" ht="13.5" customHeight="1">
      <c r="A50" s="27"/>
      <c r="B50" s="34"/>
    </row>
    <row r="51" spans="1:5" s="16" customFormat="1" ht="15.75" customHeight="1">
      <c r="A51" s="28"/>
      <c r="B51" s="14" t="s">
        <v>316</v>
      </c>
      <c r="C51" s="11">
        <f>C20+C32+C44</f>
        <v>424000000</v>
      </c>
      <c r="D51" s="11">
        <f>D20+D32+D44</f>
        <v>32609533</v>
      </c>
      <c r="E51" s="11">
        <f>E20+E32+E44</f>
        <v>432000000</v>
      </c>
    </row>
  </sheetData>
  <printOptions/>
  <pageMargins left="0.38" right="0.31" top="1" bottom="0.65" header="0" footer="0.3"/>
  <pageSetup firstPageNumber="28" useFirstPageNumber="1" horizontalDpi="600" verticalDpi="600" orientation="portrait" paperSize="9" scale="8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 customHeight="1"/>
  <cols>
    <col min="1" max="1" width="11.25390625" style="6" customWidth="1"/>
    <col min="2" max="2" width="52.625" style="0" customWidth="1"/>
    <col min="3" max="3" width="12.375" style="0" customWidth="1"/>
    <col min="4" max="4" width="14.625" style="0" bestFit="1" customWidth="1"/>
    <col min="5" max="5" width="14.625" style="0" customWidth="1"/>
  </cols>
  <sheetData>
    <row r="1" spans="1:2" ht="13.5" customHeight="1">
      <c r="A1" s="27"/>
      <c r="B1" s="5"/>
    </row>
    <row r="2" spans="1:2" ht="15.75" customHeight="1">
      <c r="A2" s="30"/>
      <c r="B2" s="23" t="s">
        <v>65</v>
      </c>
    </row>
    <row r="3" spans="1:2" ht="15.75" customHeight="1">
      <c r="A3" s="30"/>
      <c r="B3" s="30" t="s">
        <v>66</v>
      </c>
    </row>
    <row r="4" spans="1:2" ht="15.75" customHeight="1">
      <c r="A4" s="30"/>
      <c r="B4" s="38" t="s">
        <v>67</v>
      </c>
    </row>
    <row r="5" spans="1:2" ht="13.5" customHeight="1">
      <c r="A5" s="30"/>
      <c r="B5" s="29"/>
    </row>
    <row r="6" spans="3:5" ht="13.5" customHeight="1">
      <c r="C6" s="40" t="s">
        <v>418</v>
      </c>
      <c r="D6" s="5" t="s">
        <v>404</v>
      </c>
      <c r="E6" s="40" t="s">
        <v>419</v>
      </c>
    </row>
    <row r="7" spans="3:5" ht="15" customHeight="1">
      <c r="C7" s="40">
        <v>2004</v>
      </c>
      <c r="D7" s="48">
        <v>38245</v>
      </c>
      <c r="E7" s="40">
        <v>2004</v>
      </c>
    </row>
    <row r="8" spans="3:5" ht="13.5" customHeight="1">
      <c r="C8" s="50"/>
      <c r="D8" s="42"/>
      <c r="E8" s="42"/>
    </row>
    <row r="9" spans="2:5" ht="13.5" customHeight="1">
      <c r="B9" s="1" t="s">
        <v>43</v>
      </c>
      <c r="D9" s="42"/>
      <c r="E9" s="42"/>
    </row>
    <row r="10" spans="1:5" ht="13.5" customHeight="1">
      <c r="A10" s="5" t="s">
        <v>68</v>
      </c>
      <c r="B10" s="1" t="s">
        <v>44</v>
      </c>
      <c r="D10" s="2"/>
      <c r="E10" s="2"/>
    </row>
    <row r="11" spans="4:5" ht="13.5" customHeight="1">
      <c r="D11" s="42"/>
      <c r="E11" s="42"/>
    </row>
    <row r="12" spans="1:5" ht="13.5" customHeight="1">
      <c r="A12" s="6" t="s">
        <v>27</v>
      </c>
      <c r="B12" t="s">
        <v>255</v>
      </c>
      <c r="C12" s="2">
        <v>5000000</v>
      </c>
      <c r="D12" s="13">
        <v>2069592</v>
      </c>
      <c r="E12" s="2">
        <v>3000000</v>
      </c>
    </row>
    <row r="13" spans="1:5" ht="13.5" customHeight="1">
      <c r="A13" s="6" t="s">
        <v>33</v>
      </c>
      <c r="B13" t="s">
        <v>256</v>
      </c>
      <c r="C13" s="2">
        <f>35000000-1000000</f>
        <v>34000000</v>
      </c>
      <c r="D13" s="42"/>
      <c r="E13" s="2">
        <f>35000000-1000000-10000000</f>
        <v>24000000</v>
      </c>
    </row>
    <row r="14" spans="1:5" ht="13.5" customHeight="1">
      <c r="A14" s="6" t="s">
        <v>34</v>
      </c>
      <c r="B14" t="s">
        <v>257</v>
      </c>
      <c r="C14" s="2">
        <v>41000000</v>
      </c>
      <c r="D14" s="2"/>
      <c r="E14" s="2">
        <v>41000000</v>
      </c>
    </row>
    <row r="15" spans="1:5" ht="13.5" customHeight="1">
      <c r="A15" s="6" t="s">
        <v>35</v>
      </c>
      <c r="B15" t="s">
        <v>140</v>
      </c>
      <c r="C15" s="2">
        <f>10000000+12000000</f>
        <v>22000000</v>
      </c>
      <c r="D15" s="13">
        <v>24179205</v>
      </c>
      <c r="E15" s="2">
        <f>10000000+12000000+2500000</f>
        <v>24500000</v>
      </c>
    </row>
    <row r="16" spans="1:5" ht="13.5" customHeight="1">
      <c r="A16" s="6" t="s">
        <v>36</v>
      </c>
      <c r="B16" t="s">
        <v>258</v>
      </c>
      <c r="C16" s="2">
        <f>12000000+6500000</f>
        <v>18500000</v>
      </c>
      <c r="D16" s="2">
        <v>12401559</v>
      </c>
      <c r="E16" s="2">
        <v>20500000</v>
      </c>
    </row>
    <row r="17" spans="1:5" ht="13.5" customHeight="1">
      <c r="A17" s="6" t="s">
        <v>37</v>
      </c>
      <c r="B17" t="s">
        <v>259</v>
      </c>
      <c r="C17" s="2">
        <v>13000000</v>
      </c>
      <c r="D17" s="42"/>
      <c r="E17" s="2">
        <f>13000000-7000000</f>
        <v>6000000</v>
      </c>
    </row>
    <row r="18" spans="1:5" ht="13.5" customHeight="1">
      <c r="A18" s="6" t="s">
        <v>39</v>
      </c>
      <c r="B18" t="s">
        <v>260</v>
      </c>
      <c r="C18" s="2">
        <f>13000000+8000000</f>
        <v>21000000</v>
      </c>
      <c r="D18" s="2">
        <v>100860</v>
      </c>
      <c r="E18" s="2">
        <v>25000000</v>
      </c>
    </row>
    <row r="19" spans="1:5" ht="13.5" customHeight="1">
      <c r="A19" s="6" t="s">
        <v>41</v>
      </c>
      <c r="B19" t="s">
        <v>261</v>
      </c>
      <c r="C19" s="2">
        <f>2000000+5000000</f>
        <v>7000000</v>
      </c>
      <c r="D19" s="2">
        <v>1286990</v>
      </c>
      <c r="E19" s="2">
        <v>1500000</v>
      </c>
    </row>
    <row r="20" spans="1:5" ht="13.5" customHeight="1">
      <c r="A20" s="6" t="s">
        <v>100</v>
      </c>
      <c r="B20" t="s">
        <v>342</v>
      </c>
      <c r="C20" s="2">
        <v>8000000</v>
      </c>
      <c r="D20" s="42"/>
      <c r="E20" s="2">
        <v>8000000</v>
      </c>
    </row>
    <row r="21" spans="1:5" ht="13.5" customHeight="1">
      <c r="A21" s="6" t="s">
        <v>101</v>
      </c>
      <c r="B21" t="s">
        <v>365</v>
      </c>
      <c r="C21" s="2">
        <v>7000000</v>
      </c>
      <c r="D21" s="42"/>
      <c r="E21" s="2">
        <v>0</v>
      </c>
    </row>
    <row r="22" spans="1:5" ht="13.5" customHeight="1">
      <c r="A22" s="6" t="s">
        <v>109</v>
      </c>
      <c r="B22" t="s">
        <v>263</v>
      </c>
      <c r="C22" s="2">
        <v>18000000</v>
      </c>
      <c r="D22" s="13">
        <v>4082782</v>
      </c>
      <c r="E22" s="2">
        <v>18000000</v>
      </c>
    </row>
    <row r="23" spans="1:5" s="16" customFormat="1" ht="13.5" customHeight="1">
      <c r="A23" s="6"/>
      <c r="B23"/>
      <c r="C23" s="2"/>
      <c r="D23" s="11"/>
      <c r="E23" s="11"/>
    </row>
    <row r="24" ht="13.5" customHeight="1">
      <c r="C24" s="2"/>
    </row>
    <row r="25" spans="2:5" ht="13.5" customHeight="1">
      <c r="B25" s="18" t="s">
        <v>421</v>
      </c>
      <c r="C25" s="15">
        <f>SUM(C12:C24)</f>
        <v>194500000</v>
      </c>
      <c r="D25" s="15">
        <f>SUM(D12:D24)</f>
        <v>44120988</v>
      </c>
      <c r="E25" s="15">
        <f>SUM(E12:E24)</f>
        <v>171500000</v>
      </c>
    </row>
    <row r="27" spans="1:2" ht="13.5" customHeight="1">
      <c r="A27" s="5" t="s">
        <v>69</v>
      </c>
      <c r="B27" s="1" t="s">
        <v>338</v>
      </c>
    </row>
    <row r="28" ht="13.5" customHeight="1">
      <c r="B28" s="1"/>
    </row>
    <row r="29" spans="1:5" ht="13.5" customHeight="1">
      <c r="A29" s="6" t="s">
        <v>27</v>
      </c>
      <c r="B29" t="s">
        <v>317</v>
      </c>
      <c r="C29" s="2">
        <v>20000000</v>
      </c>
      <c r="D29" s="2"/>
      <c r="E29" s="2">
        <v>20000000</v>
      </c>
    </row>
    <row r="30" spans="1:5" ht="13.5" customHeight="1">
      <c r="A30" s="27" t="s">
        <v>33</v>
      </c>
      <c r="B30" s="56" t="s">
        <v>381</v>
      </c>
      <c r="C30" s="57">
        <f>39000000+37000000-8000000</f>
        <v>68000000</v>
      </c>
      <c r="D30" s="2">
        <v>39159554</v>
      </c>
      <c r="E30" s="57">
        <v>72000000</v>
      </c>
    </row>
    <row r="31" spans="1:3" ht="13.5" customHeight="1">
      <c r="A31" s="27"/>
      <c r="B31" s="56"/>
      <c r="C31" s="57"/>
    </row>
    <row r="32" spans="1:5" ht="13.5" customHeight="1">
      <c r="A32" s="27"/>
      <c r="B32" s="18" t="s">
        <v>329</v>
      </c>
      <c r="C32" s="72">
        <f>SUM(C29:C31)</f>
        <v>88000000</v>
      </c>
      <c r="D32" s="72">
        <f>SUM(D29:D31)</f>
        <v>39159554</v>
      </c>
      <c r="E32" s="72">
        <f>SUM(E29:E31)</f>
        <v>92000000</v>
      </c>
    </row>
    <row r="33" spans="1:3" ht="13.5" customHeight="1">
      <c r="A33" s="27"/>
      <c r="B33" s="56"/>
      <c r="C33" s="57"/>
    </row>
    <row r="34" spans="1:5" s="16" customFormat="1" ht="15" customHeight="1">
      <c r="A34" s="28"/>
      <c r="B34" s="14" t="s">
        <v>337</v>
      </c>
      <c r="C34" s="71">
        <f>+C25+C32</f>
        <v>282500000</v>
      </c>
      <c r="D34" s="71">
        <f>+D25+D32</f>
        <v>83280542</v>
      </c>
      <c r="E34" s="71">
        <f>+E25+E32</f>
        <v>263500000</v>
      </c>
    </row>
    <row r="35" spans="1:3" ht="13.5" customHeight="1">
      <c r="A35" s="28"/>
      <c r="B35" s="14"/>
      <c r="C35" s="15"/>
    </row>
    <row r="36" ht="13.5" customHeight="1">
      <c r="B36" s="1" t="s">
        <v>427</v>
      </c>
    </row>
    <row r="37" spans="1:5" ht="13.5" customHeight="1">
      <c r="A37" s="6" t="s">
        <v>27</v>
      </c>
      <c r="B37" t="s">
        <v>264</v>
      </c>
      <c r="C37" s="2">
        <v>3500000</v>
      </c>
      <c r="E37" s="2">
        <v>3500000</v>
      </c>
    </row>
    <row r="38" spans="1:5" ht="13.5" customHeight="1">
      <c r="A38" s="6" t="s">
        <v>33</v>
      </c>
      <c r="B38" t="s">
        <v>265</v>
      </c>
      <c r="C38" s="2">
        <v>15000000</v>
      </c>
      <c r="E38" s="2">
        <v>15000000</v>
      </c>
    </row>
    <row r="39" spans="1:5" ht="13.5" customHeight="1">
      <c r="A39" s="6" t="s">
        <v>34</v>
      </c>
      <c r="B39" t="s">
        <v>318</v>
      </c>
      <c r="C39" s="2">
        <v>15000000</v>
      </c>
      <c r="E39" s="2">
        <v>15000000</v>
      </c>
    </row>
    <row r="40" spans="1:5" ht="13.5" customHeight="1">
      <c r="A40" s="6" t="s">
        <v>35</v>
      </c>
      <c r="B40" t="s">
        <v>262</v>
      </c>
      <c r="C40" s="2">
        <v>15000000</v>
      </c>
      <c r="E40" s="2">
        <v>15000000</v>
      </c>
    </row>
    <row r="41" spans="1:5" ht="13.5" customHeight="1">
      <c r="A41" s="6" t="s">
        <v>36</v>
      </c>
      <c r="B41" t="s">
        <v>339</v>
      </c>
      <c r="C41" s="2">
        <v>2000000</v>
      </c>
      <c r="E41" s="2">
        <v>2000000</v>
      </c>
    </row>
    <row r="43" spans="2:5" ht="13.5" customHeight="1">
      <c r="B43" s="18" t="s">
        <v>420</v>
      </c>
      <c r="C43" s="15">
        <f>SUM(C37:C42)</f>
        <v>50500000</v>
      </c>
      <c r="D43" s="15">
        <f>SUM(D37:D42)</f>
        <v>0</v>
      </c>
      <c r="E43" s="15">
        <f>SUM(E37:E42)</f>
        <v>50500000</v>
      </c>
    </row>
  </sheetData>
  <printOptions/>
  <pageMargins left="0.41" right="0.4" top="0.86" bottom="0.89" header="0" footer="0.44"/>
  <pageSetup firstPageNumber="29" useFirstPageNumber="1" horizontalDpi="600" verticalDpi="600" orientation="portrait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 customHeight="1"/>
  <cols>
    <col min="1" max="1" width="4.00390625" style="6" customWidth="1"/>
    <col min="2" max="2" width="58.75390625" style="0" customWidth="1"/>
    <col min="3" max="3" width="12.625" style="0" bestFit="1" customWidth="1"/>
    <col min="4" max="4" width="13.375" style="0" bestFit="1" customWidth="1"/>
    <col min="5" max="5" width="12.875" style="0" customWidth="1"/>
    <col min="6" max="6" width="12.75390625" style="0" customWidth="1"/>
  </cols>
  <sheetData>
    <row r="1" ht="13.5" customHeight="1">
      <c r="B1" s="1" t="s">
        <v>105</v>
      </c>
    </row>
    <row r="2" spans="1:2" ht="15.75" customHeight="1">
      <c r="A2" s="6" t="s">
        <v>0</v>
      </c>
      <c r="B2" s="6" t="s">
        <v>53</v>
      </c>
    </row>
    <row r="3" spans="1:2" ht="15.75" customHeight="1">
      <c r="A3" s="6" t="s">
        <v>0</v>
      </c>
      <c r="B3" s="26" t="s">
        <v>92</v>
      </c>
    </row>
    <row r="4" ht="15.75" customHeight="1">
      <c r="B4" s="26"/>
    </row>
    <row r="5" ht="15.75" customHeight="1">
      <c r="B5" s="26"/>
    </row>
    <row r="6" spans="3:6" ht="13.5" customHeight="1">
      <c r="C6" s="40" t="s">
        <v>418</v>
      </c>
      <c r="D6" s="5" t="s">
        <v>404</v>
      </c>
      <c r="E6" s="40" t="s">
        <v>419</v>
      </c>
      <c r="F6" s="40"/>
    </row>
    <row r="7" spans="3:6" ht="13.5" customHeight="1">
      <c r="C7" s="40">
        <v>2004</v>
      </c>
      <c r="D7" s="48">
        <v>38245</v>
      </c>
      <c r="E7" s="40">
        <v>2004</v>
      </c>
      <c r="F7" s="40"/>
    </row>
    <row r="8" spans="3:6" ht="13.5" customHeight="1">
      <c r="C8" s="40"/>
      <c r="D8" s="48"/>
      <c r="E8" s="40"/>
      <c r="F8" s="40"/>
    </row>
    <row r="9" spans="1:5" s="1" customFormat="1" ht="13.5" customHeight="1">
      <c r="A9" s="5" t="s">
        <v>27</v>
      </c>
      <c r="B9" s="1" t="s">
        <v>45</v>
      </c>
      <c r="C9" s="15">
        <f>SUM(C11:C12)</f>
        <v>6080000</v>
      </c>
      <c r="D9" s="15">
        <f>SUM(D11:D12)</f>
        <v>4790000</v>
      </c>
      <c r="E9" s="15">
        <f>SUM(E11:E12)</f>
        <v>6080000</v>
      </c>
    </row>
    <row r="10" ht="13.5" customHeight="1">
      <c r="B10" t="s">
        <v>97</v>
      </c>
    </row>
    <row r="11" spans="2:6" ht="13.5" customHeight="1">
      <c r="B11" s="17" t="s">
        <v>345</v>
      </c>
      <c r="C11" s="2">
        <f>2000000+1430000</f>
        <v>3430000</v>
      </c>
      <c r="D11" s="2">
        <v>2715000</v>
      </c>
      <c r="E11" s="2">
        <f>2000000+1430000</f>
        <v>3430000</v>
      </c>
      <c r="F11" s="2"/>
    </row>
    <row r="12" spans="2:6" ht="13.5" customHeight="1">
      <c r="B12" t="s">
        <v>346</v>
      </c>
      <c r="C12" s="2">
        <f>1500000+1150000</f>
        <v>2650000</v>
      </c>
      <c r="D12" s="2">
        <v>2075000</v>
      </c>
      <c r="E12" s="2">
        <f>1500000+1150000</f>
        <v>2650000</v>
      </c>
      <c r="F12" s="2"/>
    </row>
    <row r="13" spans="3:6" ht="13.5" customHeight="1">
      <c r="C13" s="2"/>
      <c r="D13" s="2"/>
      <c r="E13" s="2"/>
      <c r="F13" s="2"/>
    </row>
    <row r="14" spans="1:6" s="1" customFormat="1" ht="13.5" customHeight="1">
      <c r="A14" s="5" t="s">
        <v>33</v>
      </c>
      <c r="B14" s="1" t="s">
        <v>22</v>
      </c>
      <c r="C14" s="15">
        <f>C15+C23+C35+C38+C47</f>
        <v>30900000</v>
      </c>
      <c r="D14" s="15">
        <f>D15+D23+D35+D38+D47</f>
        <v>16138627</v>
      </c>
      <c r="E14" s="15">
        <f>E15+E23+E35+E38+E47</f>
        <v>30900000</v>
      </c>
      <c r="F14" s="15"/>
    </row>
    <row r="15" spans="2:6" ht="13.5" customHeight="1">
      <c r="B15" s="54" t="s">
        <v>46</v>
      </c>
      <c r="C15" s="15">
        <f>SUM(C16:C22)</f>
        <v>10300000</v>
      </c>
      <c r="D15" s="15">
        <f>SUM(D16:D22)</f>
        <v>5850000</v>
      </c>
      <c r="E15" s="15">
        <f>SUM(E16:E22)</f>
        <v>10300000</v>
      </c>
      <c r="F15" s="2"/>
    </row>
    <row r="16" spans="2:6" ht="13.5" customHeight="1">
      <c r="B16" s="17" t="s">
        <v>159</v>
      </c>
      <c r="C16" s="2">
        <v>1700000</v>
      </c>
      <c r="D16" s="2">
        <v>850000</v>
      </c>
      <c r="E16" s="2">
        <v>1700000</v>
      </c>
      <c r="F16" s="2"/>
    </row>
    <row r="17" spans="2:6" ht="13.5" customHeight="1">
      <c r="B17" s="17" t="s">
        <v>160</v>
      </c>
      <c r="C17" s="2">
        <v>600000</v>
      </c>
      <c r="D17" s="2">
        <v>600000</v>
      </c>
      <c r="E17" s="2">
        <v>600000</v>
      </c>
      <c r="F17" s="2"/>
    </row>
    <row r="18" spans="2:6" ht="13.5" customHeight="1">
      <c r="B18" s="17" t="s">
        <v>163</v>
      </c>
      <c r="C18" s="2"/>
      <c r="D18" s="2"/>
      <c r="E18" s="2"/>
      <c r="F18" s="2"/>
    </row>
    <row r="19" spans="2:6" ht="13.5" customHeight="1">
      <c r="B19" t="s">
        <v>347</v>
      </c>
      <c r="C19" s="2">
        <v>2000000</v>
      </c>
      <c r="D19" s="2"/>
      <c r="E19" s="2">
        <v>2000000</v>
      </c>
      <c r="F19" s="2"/>
    </row>
    <row r="20" spans="2:6" ht="13.5" customHeight="1">
      <c r="B20" s="8" t="s">
        <v>348</v>
      </c>
      <c r="C20" s="2">
        <v>2000000</v>
      </c>
      <c r="D20" s="2">
        <v>1400000</v>
      </c>
      <c r="E20" s="2">
        <v>2000000</v>
      </c>
      <c r="F20" s="2"/>
    </row>
    <row r="21" spans="2:6" ht="13.5" customHeight="1">
      <c r="B21" s="8" t="s">
        <v>349</v>
      </c>
      <c r="C21" s="2">
        <v>1000000</v>
      </c>
      <c r="D21" s="2"/>
      <c r="E21" s="2">
        <v>1000000</v>
      </c>
      <c r="F21" s="2"/>
    </row>
    <row r="22" spans="2:6" ht="13.5" customHeight="1">
      <c r="B22" s="6" t="s">
        <v>350</v>
      </c>
      <c r="C22" s="2">
        <v>3000000</v>
      </c>
      <c r="D22" s="2">
        <v>3000000</v>
      </c>
      <c r="E22" s="2">
        <v>3000000</v>
      </c>
      <c r="F22" s="2"/>
    </row>
    <row r="23" spans="2:6" ht="13.5" customHeight="1">
      <c r="B23" s="54" t="s">
        <v>47</v>
      </c>
      <c r="C23" s="15">
        <f>SUM(C25:C34)</f>
        <v>5650000</v>
      </c>
      <c r="D23" s="15">
        <f>SUM(D25:D34)</f>
        <v>2768242</v>
      </c>
      <c r="E23" s="15">
        <f>SUM(E25:E34)</f>
        <v>5650000</v>
      </c>
      <c r="F23" s="2"/>
    </row>
    <row r="24" spans="2:6" ht="13.5" customHeight="1">
      <c r="B24" s="54" t="s">
        <v>164</v>
      </c>
      <c r="C24" s="2"/>
      <c r="D24" s="2"/>
      <c r="E24" s="2"/>
      <c r="F24" s="2"/>
    </row>
    <row r="25" spans="2:6" ht="13.5" customHeight="1">
      <c r="B25" s="17" t="s">
        <v>366</v>
      </c>
      <c r="C25" s="2">
        <v>100000</v>
      </c>
      <c r="D25" s="2"/>
      <c r="E25" s="2">
        <v>100000</v>
      </c>
      <c r="F25" s="2"/>
    </row>
    <row r="26" spans="2:6" ht="13.5" customHeight="1">
      <c r="B26" t="s">
        <v>357</v>
      </c>
      <c r="C26" s="2">
        <v>50000</v>
      </c>
      <c r="D26" s="2"/>
      <c r="E26" s="2">
        <v>50000</v>
      </c>
      <c r="F26" s="2"/>
    </row>
    <row r="27" spans="2:6" ht="13.5" customHeight="1">
      <c r="B27" t="s">
        <v>351</v>
      </c>
      <c r="C27" s="2"/>
      <c r="D27" s="2"/>
      <c r="E27" s="2"/>
      <c r="F27" s="2"/>
    </row>
    <row r="28" spans="2:6" ht="13.5" customHeight="1">
      <c r="B28" s="54" t="s">
        <v>98</v>
      </c>
      <c r="C28" s="2"/>
      <c r="D28" s="2"/>
      <c r="E28" s="2"/>
      <c r="F28" s="2"/>
    </row>
    <row r="29" spans="2:6" ht="13.5" customHeight="1">
      <c r="B29" s="17" t="s">
        <v>352</v>
      </c>
      <c r="C29" s="2">
        <v>2000000</v>
      </c>
      <c r="D29" s="2"/>
      <c r="E29" s="2">
        <v>2000000</v>
      </c>
      <c r="F29" s="2"/>
    </row>
    <row r="30" spans="2:6" ht="13.5" customHeight="1">
      <c r="B30" s="55" t="s">
        <v>165</v>
      </c>
      <c r="C30" s="2">
        <v>700000</v>
      </c>
      <c r="D30" s="2"/>
      <c r="E30" s="2">
        <v>700000</v>
      </c>
      <c r="F30" s="2"/>
    </row>
    <row r="31" spans="2:6" ht="13.5" customHeight="1">
      <c r="B31" s="1" t="s">
        <v>353</v>
      </c>
      <c r="C31" s="2"/>
      <c r="D31" s="2"/>
      <c r="E31" s="2"/>
      <c r="F31" s="2"/>
    </row>
    <row r="32" spans="1:6" ht="13.5" customHeight="1">
      <c r="A32" s="6" t="s">
        <v>0</v>
      </c>
      <c r="B32" t="s">
        <v>327</v>
      </c>
      <c r="C32" s="2">
        <f>1000000+800000</f>
        <v>1800000</v>
      </c>
      <c r="D32" s="2">
        <v>1768242</v>
      </c>
      <c r="E32" s="2">
        <f>1000000+800000</f>
        <v>1800000</v>
      </c>
      <c r="F32" s="2"/>
    </row>
    <row r="33" spans="2:6" ht="13.5" customHeight="1">
      <c r="B33" t="s">
        <v>354</v>
      </c>
      <c r="C33" s="2"/>
      <c r="D33" s="2"/>
      <c r="E33" s="2"/>
      <c r="F33" s="2"/>
    </row>
    <row r="34" spans="2:6" ht="13.5" customHeight="1">
      <c r="B34" t="s">
        <v>355</v>
      </c>
      <c r="C34" s="2">
        <f>200000+800000</f>
        <v>1000000</v>
      </c>
      <c r="D34" s="2">
        <v>1000000</v>
      </c>
      <c r="E34" s="2">
        <f>200000+800000</f>
        <v>1000000</v>
      </c>
      <c r="F34" s="2"/>
    </row>
    <row r="35" spans="2:6" ht="13.5" customHeight="1">
      <c r="B35" s="54" t="s">
        <v>48</v>
      </c>
      <c r="C35" s="15">
        <f>SUM(C36:C37)</f>
        <v>4400000</v>
      </c>
      <c r="D35" s="15">
        <f>SUM(D36:D37)</f>
        <v>1610385</v>
      </c>
      <c r="E35" s="15">
        <f>SUM(E36:E37)</f>
        <v>4400000</v>
      </c>
      <c r="F35" s="2"/>
    </row>
    <row r="36" spans="2:6" ht="13.5" customHeight="1">
      <c r="B36" s="17" t="s">
        <v>368</v>
      </c>
      <c r="C36" s="2">
        <v>2400000</v>
      </c>
      <c r="D36" s="2">
        <v>1610385</v>
      </c>
      <c r="E36" s="2">
        <v>2400000</v>
      </c>
      <c r="F36" s="2"/>
    </row>
    <row r="37" spans="2:6" ht="13.5" customHeight="1">
      <c r="B37" t="s">
        <v>367</v>
      </c>
      <c r="C37" s="2">
        <v>2000000</v>
      </c>
      <c r="D37" s="2"/>
      <c r="E37" s="2">
        <v>2000000</v>
      </c>
      <c r="F37" s="2"/>
    </row>
    <row r="38" spans="2:6" ht="13.5" customHeight="1">
      <c r="B38" s="54" t="s">
        <v>49</v>
      </c>
      <c r="C38" s="15">
        <f>SUM(C39:C46)</f>
        <v>7550000</v>
      </c>
      <c r="D38" s="15">
        <f>SUM(D39:D46)</f>
        <v>4300000</v>
      </c>
      <c r="E38" s="15">
        <f>SUM(E39:E46)</f>
        <v>7550000</v>
      </c>
      <c r="F38" s="2"/>
    </row>
    <row r="39" spans="2:6" ht="13.5" customHeight="1">
      <c r="B39" s="12" t="s">
        <v>369</v>
      </c>
      <c r="C39" s="2">
        <v>1000000</v>
      </c>
      <c r="D39" s="2">
        <v>1000000</v>
      </c>
      <c r="E39" s="2">
        <v>1000000</v>
      </c>
      <c r="F39" s="2"/>
    </row>
    <row r="40" spans="2:6" ht="13.5" customHeight="1">
      <c r="B40" s="17" t="s">
        <v>370</v>
      </c>
      <c r="C40" s="2">
        <v>1800000</v>
      </c>
      <c r="D40" s="2">
        <v>1800000</v>
      </c>
      <c r="E40" s="2">
        <v>1800000</v>
      </c>
      <c r="F40" s="2"/>
    </row>
    <row r="41" spans="2:6" ht="13.5" customHeight="1">
      <c r="B41" s="17" t="s">
        <v>166</v>
      </c>
      <c r="C41" s="2">
        <v>1700000</v>
      </c>
      <c r="D41" s="2">
        <v>1000000</v>
      </c>
      <c r="E41" s="2">
        <v>1700000</v>
      </c>
      <c r="F41" s="2"/>
    </row>
    <row r="42" spans="1:6" s="12" customFormat="1" ht="13.5" customHeight="1">
      <c r="A42" s="27"/>
      <c r="B42" s="39" t="s">
        <v>161</v>
      </c>
      <c r="C42" s="13">
        <v>500000</v>
      </c>
      <c r="D42" s="13">
        <v>500000</v>
      </c>
      <c r="E42" s="13">
        <v>500000</v>
      </c>
      <c r="F42" s="13"/>
    </row>
    <row r="43" spans="1:6" s="12" customFormat="1" ht="13.5" customHeight="1">
      <c r="A43" s="27"/>
      <c r="B43" s="39" t="s">
        <v>167</v>
      </c>
      <c r="C43" s="13"/>
      <c r="D43" s="13"/>
      <c r="E43" s="13"/>
      <c r="F43" s="13"/>
    </row>
    <row r="44" spans="1:6" s="12" customFormat="1" ht="13.5" customHeight="1">
      <c r="A44" s="27"/>
      <c r="B44" t="s">
        <v>168</v>
      </c>
      <c r="C44" s="13">
        <v>800000</v>
      </c>
      <c r="D44" s="13"/>
      <c r="E44" s="13">
        <v>800000</v>
      </c>
      <c r="F44" s="13"/>
    </row>
    <row r="45" spans="1:6" s="12" customFormat="1" ht="13.5" customHeight="1">
      <c r="A45" s="27"/>
      <c r="B45" t="s">
        <v>169</v>
      </c>
      <c r="C45" s="13">
        <v>1500000</v>
      </c>
      <c r="D45" s="13"/>
      <c r="E45" s="13">
        <v>1500000</v>
      </c>
      <c r="F45" s="13"/>
    </row>
    <row r="46" spans="1:6" s="12" customFormat="1" ht="13.5" customHeight="1">
      <c r="A46" s="27"/>
      <c r="B46" s="12" t="s">
        <v>356</v>
      </c>
      <c r="C46" s="13">
        <v>250000</v>
      </c>
      <c r="D46" s="13"/>
      <c r="E46" s="13">
        <v>250000</v>
      </c>
      <c r="F46" s="13"/>
    </row>
    <row r="47" spans="1:6" s="12" customFormat="1" ht="13.5" customHeight="1">
      <c r="A47" s="27"/>
      <c r="B47" s="54" t="s">
        <v>50</v>
      </c>
      <c r="C47" s="15">
        <f>SUM(C48)</f>
        <v>3000000</v>
      </c>
      <c r="D47" s="15">
        <f>SUM(D48)</f>
        <v>1610000</v>
      </c>
      <c r="E47" s="15">
        <f>SUM(E48)</f>
        <v>3000000</v>
      </c>
      <c r="F47" s="13"/>
    </row>
    <row r="48" spans="1:6" s="12" customFormat="1" ht="13.5" customHeight="1">
      <c r="A48" s="27"/>
      <c r="B48" s="39" t="s">
        <v>162</v>
      </c>
      <c r="C48" s="13">
        <v>3000000</v>
      </c>
      <c r="D48" s="13">
        <v>1610000</v>
      </c>
      <c r="E48" s="13">
        <v>3000000</v>
      </c>
      <c r="F48" s="13"/>
    </row>
    <row r="49" spans="2:5" ht="13.5" customHeight="1">
      <c r="B49" s="18"/>
      <c r="C49" s="2"/>
      <c r="D49" s="2"/>
      <c r="E49" s="2"/>
    </row>
    <row r="50" spans="1:5" s="16" customFormat="1" ht="15" customHeight="1">
      <c r="A50" s="28"/>
      <c r="B50" s="14" t="s">
        <v>305</v>
      </c>
      <c r="C50" s="11">
        <f>C9+C14</f>
        <v>36980000</v>
      </c>
      <c r="D50" s="11">
        <f>D9+D14</f>
        <v>20928627</v>
      </c>
      <c r="E50" s="11">
        <f>E9+E14</f>
        <v>36980000</v>
      </c>
    </row>
    <row r="51" spans="3:5" ht="13.5" customHeight="1">
      <c r="C51" s="2"/>
      <c r="D51" s="2"/>
      <c r="E51" s="2"/>
    </row>
    <row r="52" spans="3:5" ht="13.5" customHeight="1">
      <c r="C52" s="2"/>
      <c r="D52" s="2"/>
      <c r="E52" s="2"/>
    </row>
    <row r="53" spans="3:5" ht="13.5" customHeight="1">
      <c r="C53" s="2"/>
      <c r="D53" s="2"/>
      <c r="E53" s="2"/>
    </row>
    <row r="54" spans="3:5" ht="13.5" customHeight="1">
      <c r="C54" s="2"/>
      <c r="D54" s="2"/>
      <c r="E54" s="2"/>
    </row>
    <row r="55" spans="3:5" ht="13.5" customHeight="1">
      <c r="C55" s="2"/>
      <c r="D55" s="2"/>
      <c r="E55" s="2"/>
    </row>
    <row r="56" spans="3:5" ht="13.5" customHeight="1">
      <c r="C56" s="2"/>
      <c r="D56" s="2"/>
      <c r="E56" s="2"/>
    </row>
  </sheetData>
  <printOptions/>
  <pageMargins left="0.41" right="0.75" top="0.69" bottom="0.56" header="0" footer="0.27"/>
  <pageSetup firstPageNumber="30" useFirstPageNumber="1" horizontalDpi="600" verticalDpi="600" orientation="portrait" paperSize="9" scale="8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6">
      <selection activeCell="D30" sqref="D30"/>
    </sheetView>
  </sheetViews>
  <sheetFormatPr defaultColWidth="9.00390625" defaultRowHeight="15" customHeight="1"/>
  <cols>
    <col min="1" max="1" width="53.375" style="0" customWidth="1"/>
    <col min="2" max="2" width="12.625" style="0" bestFit="1" customWidth="1"/>
    <col min="3" max="3" width="13.375" style="0" bestFit="1" customWidth="1"/>
    <col min="4" max="5" width="12.625" style="0" bestFit="1" customWidth="1"/>
  </cols>
  <sheetData>
    <row r="1" ht="15" customHeight="1">
      <c r="A1" s="5" t="s">
        <v>54</v>
      </c>
    </row>
    <row r="2" ht="15" customHeight="1">
      <c r="A2" s="6" t="s">
        <v>55</v>
      </c>
    </row>
    <row r="3" ht="15" customHeight="1">
      <c r="A3" s="26" t="s">
        <v>428</v>
      </c>
    </row>
    <row r="4" spans="1:5" ht="15" customHeight="1">
      <c r="A4" s="7"/>
      <c r="B4" s="40" t="s">
        <v>418</v>
      </c>
      <c r="C4" s="5" t="s">
        <v>404</v>
      </c>
      <c r="D4" s="40" t="s">
        <v>419</v>
      </c>
      <c r="E4" s="1"/>
    </row>
    <row r="5" spans="1:5" ht="15" customHeight="1">
      <c r="A5" s="7"/>
      <c r="B5" s="40">
        <v>2004</v>
      </c>
      <c r="C5" s="48">
        <v>38245</v>
      </c>
      <c r="D5" s="40">
        <v>2004</v>
      </c>
      <c r="E5" s="5"/>
    </row>
    <row r="7" spans="1:5" ht="15" customHeight="1">
      <c r="A7" t="s">
        <v>373</v>
      </c>
      <c r="B7" s="2">
        <f>5316000</f>
        <v>5316000</v>
      </c>
      <c r="C7" s="2">
        <v>4174982</v>
      </c>
      <c r="D7" s="2">
        <f>5316000</f>
        <v>5316000</v>
      </c>
      <c r="E7" s="2"/>
    </row>
    <row r="8" spans="1:4" ht="15" customHeight="1">
      <c r="A8" t="s">
        <v>155</v>
      </c>
      <c r="B8" s="2"/>
      <c r="C8" s="2"/>
      <c r="D8" s="2"/>
    </row>
    <row r="9" spans="1:5" ht="15" customHeight="1">
      <c r="A9" s="17" t="s">
        <v>21</v>
      </c>
      <c r="B9" s="2">
        <v>17606000</v>
      </c>
      <c r="C9" s="2">
        <v>13827074</v>
      </c>
      <c r="D9" s="2">
        <v>17606000</v>
      </c>
      <c r="E9" s="2"/>
    </row>
    <row r="10" spans="1:5" ht="15" customHeight="1">
      <c r="A10" s="17" t="s">
        <v>306</v>
      </c>
      <c r="B10" s="2">
        <v>8860000</v>
      </c>
      <c r="C10" s="2">
        <v>6958303</v>
      </c>
      <c r="D10" s="2">
        <v>8860000</v>
      </c>
      <c r="E10" s="2"/>
    </row>
    <row r="11" spans="1:5" ht="15" customHeight="1">
      <c r="A11" s="17" t="s">
        <v>307</v>
      </c>
      <c r="B11" s="2">
        <v>7970000</v>
      </c>
      <c r="C11" s="2">
        <v>6259331</v>
      </c>
      <c r="D11" s="2">
        <v>7970000</v>
      </c>
      <c r="E11" s="2"/>
    </row>
    <row r="12" spans="1:5" ht="15" customHeight="1">
      <c r="A12" s="17" t="s">
        <v>308</v>
      </c>
      <c r="B12" s="2">
        <f>3548000+1300000+3000000-3000000</f>
        <v>4848000</v>
      </c>
      <c r="C12" s="2">
        <v>3807433</v>
      </c>
      <c r="D12" s="2">
        <f>3548000+1300000+3000000-3000000</f>
        <v>4848000</v>
      </c>
      <c r="E12" s="2"/>
    </row>
    <row r="13" spans="1:4" ht="15" customHeight="1">
      <c r="A13" s="17"/>
      <c r="B13" s="2"/>
      <c r="C13" s="2"/>
      <c r="D13" s="2"/>
    </row>
    <row r="14" spans="1:4" ht="15" customHeight="1">
      <c r="A14" s="17"/>
      <c r="B14" s="2"/>
      <c r="C14" s="2"/>
      <c r="D14" s="2"/>
    </row>
    <row r="15" spans="1:5" ht="15" customHeight="1">
      <c r="A15" s="18" t="s">
        <v>73</v>
      </c>
      <c r="B15" s="11">
        <f>SUM(B7:B14)</f>
        <v>44600000</v>
      </c>
      <c r="C15" s="11">
        <f>SUM(C7:C14)</f>
        <v>35027123</v>
      </c>
      <c r="D15" s="11">
        <f>SUM(D7:D14)</f>
        <v>44600000</v>
      </c>
      <c r="E15" s="11"/>
    </row>
    <row r="16" ht="15" customHeight="1">
      <c r="A16" s="18"/>
    </row>
    <row r="17" ht="15" customHeight="1">
      <c r="A17" s="18"/>
    </row>
    <row r="18" ht="15" customHeight="1">
      <c r="A18" s="18"/>
    </row>
    <row r="19" ht="15" customHeight="1">
      <c r="A19" s="18"/>
    </row>
    <row r="20" ht="15" customHeight="1">
      <c r="A20" s="17"/>
    </row>
    <row r="21" ht="15" customHeight="1">
      <c r="A21" s="17"/>
    </row>
    <row r="22" ht="15" customHeight="1">
      <c r="A22" s="5" t="s">
        <v>57</v>
      </c>
    </row>
    <row r="23" ht="15" customHeight="1">
      <c r="A23" s="6" t="s">
        <v>56</v>
      </c>
    </row>
    <row r="24" ht="15" customHeight="1">
      <c r="A24" s="33" t="s">
        <v>429</v>
      </c>
    </row>
    <row r="26" spans="2:4" ht="15" customHeight="1">
      <c r="B26" s="40" t="s">
        <v>418</v>
      </c>
      <c r="C26" s="5" t="s">
        <v>404</v>
      </c>
      <c r="D26" s="40" t="s">
        <v>419</v>
      </c>
    </row>
    <row r="27" spans="2:4" ht="15" customHeight="1">
      <c r="B27" s="40">
        <v>2004</v>
      </c>
      <c r="C27" s="48">
        <v>38245</v>
      </c>
      <c r="D27" s="40">
        <v>2004</v>
      </c>
    </row>
    <row r="28" spans="1:5" ht="15" customHeight="1">
      <c r="A28" t="s">
        <v>156</v>
      </c>
      <c r="B28" s="2"/>
      <c r="C28" s="2"/>
      <c r="D28" s="2"/>
      <c r="E28" s="42"/>
    </row>
    <row r="29" spans="1:4" ht="15" customHeight="1">
      <c r="A29" t="s">
        <v>406</v>
      </c>
      <c r="B29" s="2">
        <v>23000000</v>
      </c>
      <c r="C29" s="2">
        <v>18141502</v>
      </c>
      <c r="D29" s="2">
        <f>23000000+3000000+3000000</f>
        <v>29000000</v>
      </c>
    </row>
    <row r="30" spans="1:4" ht="15" customHeight="1">
      <c r="A30" t="s">
        <v>407</v>
      </c>
      <c r="B30" s="2">
        <v>2500000</v>
      </c>
      <c r="C30" s="2"/>
      <c r="D30" s="2">
        <v>2500000</v>
      </c>
    </row>
    <row r="31" spans="1:5" ht="15" customHeight="1">
      <c r="A31" t="s">
        <v>157</v>
      </c>
      <c r="B31" s="2"/>
      <c r="C31" s="2"/>
      <c r="D31" s="2"/>
      <c r="E31" s="2"/>
    </row>
    <row r="32" spans="1:4" ht="15" customHeight="1">
      <c r="A32" t="s">
        <v>406</v>
      </c>
      <c r="B32" s="2">
        <f>14349000-4340000</f>
        <v>10009000</v>
      </c>
      <c r="C32" s="2">
        <v>4870000</v>
      </c>
      <c r="D32" s="2">
        <f>14349000-4340000</f>
        <v>10009000</v>
      </c>
    </row>
    <row r="33" spans="1:4" ht="15" customHeight="1">
      <c r="A33" t="s">
        <v>415</v>
      </c>
      <c r="B33" s="2">
        <v>4340000</v>
      </c>
      <c r="C33" s="2">
        <v>101948</v>
      </c>
      <c r="D33" s="2">
        <v>4340000</v>
      </c>
    </row>
    <row r="34" spans="1:4" ht="15" customHeight="1">
      <c r="A34" s="17"/>
      <c r="B34" s="2"/>
      <c r="C34" s="2"/>
      <c r="D34" s="2"/>
    </row>
    <row r="35" spans="1:5" s="16" customFormat="1" ht="15" customHeight="1">
      <c r="A35" s="14" t="s">
        <v>73</v>
      </c>
      <c r="B35" s="11">
        <f>SUM(B29:B33)</f>
        <v>39849000</v>
      </c>
      <c r="C35" s="11">
        <f>SUM(C29:C33)</f>
        <v>23113450</v>
      </c>
      <c r="D35" s="11">
        <f>SUM(D29:D33)</f>
        <v>45849000</v>
      </c>
      <c r="E35" s="11"/>
    </row>
    <row r="36" spans="1:4" ht="15" customHeight="1">
      <c r="A36" s="18"/>
      <c r="B36" s="2"/>
      <c r="C36" s="2"/>
      <c r="D36" s="2"/>
    </row>
    <row r="37" ht="15" customHeight="1">
      <c r="A37" s="17"/>
    </row>
  </sheetData>
  <printOptions/>
  <pageMargins left="0.53" right="0.36" top="0.74" bottom="1" header="0.36" footer="0.44"/>
  <pageSetup firstPageNumber="31" useFirstPageNumber="1" horizontalDpi="360" verticalDpi="360" orientation="portrait" paperSize="9" scale="8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8.875" style="0" customWidth="1"/>
    <col min="2" max="2" width="42.875" style="0" customWidth="1"/>
    <col min="3" max="3" width="13.125" style="12" customWidth="1"/>
    <col min="4" max="5" width="13.25390625" style="12" customWidth="1"/>
    <col min="6" max="6" width="11.00390625" style="0" bestFit="1" customWidth="1"/>
  </cols>
  <sheetData>
    <row r="1" spans="1:2" ht="15.75" customHeight="1">
      <c r="A1" s="1" t="s">
        <v>0</v>
      </c>
      <c r="B1" s="36" t="s">
        <v>430</v>
      </c>
    </row>
    <row r="2" spans="1:2" ht="15.75" customHeight="1">
      <c r="A2" t="s">
        <v>0</v>
      </c>
      <c r="B2" s="22" t="s">
        <v>431</v>
      </c>
    </row>
    <row r="3" ht="15.75" customHeight="1">
      <c r="B3" s="33" t="s">
        <v>71</v>
      </c>
    </row>
    <row r="4" ht="13.5" customHeight="1">
      <c r="B4" s="22"/>
    </row>
    <row r="5" ht="13.5" customHeight="1">
      <c r="B5" s="7"/>
    </row>
    <row r="6" spans="2:6" ht="13.5" customHeight="1">
      <c r="B6" s="7"/>
      <c r="C6" s="40" t="s">
        <v>418</v>
      </c>
      <c r="D6" s="5" t="s">
        <v>404</v>
      </c>
      <c r="E6" s="5" t="s">
        <v>419</v>
      </c>
      <c r="F6" s="1"/>
    </row>
    <row r="7" spans="2:6" ht="13.5" customHeight="1">
      <c r="B7" s="7"/>
      <c r="C7" s="40">
        <v>2004</v>
      </c>
      <c r="D7" s="48">
        <v>38245</v>
      </c>
      <c r="E7" s="40">
        <v>2004</v>
      </c>
      <c r="F7" s="5"/>
    </row>
    <row r="11" spans="1:6" ht="13.5" customHeight="1">
      <c r="A11" t="s">
        <v>0</v>
      </c>
      <c r="B11" t="s">
        <v>1</v>
      </c>
      <c r="C11" s="13">
        <v>1642004</v>
      </c>
      <c r="D11" s="13">
        <v>1094671</v>
      </c>
      <c r="E11" s="13">
        <v>1642004</v>
      </c>
      <c r="F11" s="13"/>
    </row>
    <row r="12" spans="2:6" ht="13.5" customHeight="1">
      <c r="B12" t="s">
        <v>3</v>
      </c>
      <c r="C12" s="13">
        <v>2367087</v>
      </c>
      <c r="D12" s="13">
        <v>1578057</v>
      </c>
      <c r="E12" s="13">
        <v>2367087</v>
      </c>
      <c r="F12" s="13"/>
    </row>
    <row r="13" spans="1:6" ht="13.5" customHeight="1">
      <c r="A13" t="s">
        <v>0</v>
      </c>
      <c r="B13" t="s">
        <v>2</v>
      </c>
      <c r="C13" s="13">
        <v>2104958</v>
      </c>
      <c r="D13" s="13">
        <v>1403304</v>
      </c>
      <c r="E13" s="13">
        <v>2104958</v>
      </c>
      <c r="F13" s="13"/>
    </row>
    <row r="14" spans="1:6" ht="13.5" customHeight="1">
      <c r="A14" t="s">
        <v>0</v>
      </c>
      <c r="B14" t="s">
        <v>14</v>
      </c>
      <c r="C14" s="13">
        <v>1708066</v>
      </c>
      <c r="D14" s="13">
        <v>1138712</v>
      </c>
      <c r="E14" s="13">
        <v>1708066</v>
      </c>
      <c r="F14" s="13"/>
    </row>
    <row r="15" spans="2:6" ht="13.5" customHeight="1">
      <c r="B15" t="s">
        <v>15</v>
      </c>
      <c r="C15" s="13">
        <v>2465913</v>
      </c>
      <c r="D15" s="13">
        <v>1643944</v>
      </c>
      <c r="E15" s="13">
        <v>2465913</v>
      </c>
      <c r="F15" s="13"/>
    </row>
    <row r="16" spans="1:6" ht="13.5" customHeight="1">
      <c r="A16" s="1"/>
      <c r="B16" t="s">
        <v>4</v>
      </c>
      <c r="C16" s="13">
        <v>1670544</v>
      </c>
      <c r="D16" s="13">
        <v>1113702</v>
      </c>
      <c r="E16" s="13">
        <v>1670544</v>
      </c>
      <c r="F16" s="13"/>
    </row>
    <row r="17" spans="2:6" ht="13.5" customHeight="1">
      <c r="B17" t="s">
        <v>5</v>
      </c>
      <c r="C17" s="13">
        <v>1889336</v>
      </c>
      <c r="D17" s="13">
        <v>1259559</v>
      </c>
      <c r="E17" s="13">
        <v>1889336</v>
      </c>
      <c r="F17" s="13"/>
    </row>
    <row r="18" spans="2:6" ht="13.5" customHeight="1">
      <c r="B18" t="s">
        <v>23</v>
      </c>
      <c r="C18" s="13">
        <v>1679000</v>
      </c>
      <c r="D18" s="13">
        <v>1119335</v>
      </c>
      <c r="E18" s="13">
        <v>1679000</v>
      </c>
      <c r="F18" s="13"/>
    </row>
    <row r="19" spans="2:6" ht="13.5" customHeight="1">
      <c r="B19" t="s">
        <v>6</v>
      </c>
      <c r="C19" s="13">
        <v>2482848</v>
      </c>
      <c r="D19" s="13">
        <v>1655232</v>
      </c>
      <c r="E19" s="13">
        <v>2482848</v>
      </c>
      <c r="F19" s="13"/>
    </row>
    <row r="20" spans="2:6" ht="13.5" customHeight="1">
      <c r="B20" t="s">
        <v>7</v>
      </c>
      <c r="C20" s="13">
        <f>1687984-1</f>
        <v>1687983</v>
      </c>
      <c r="D20" s="13">
        <v>1125321</v>
      </c>
      <c r="E20" s="13">
        <f>1687984-1</f>
        <v>1687983</v>
      </c>
      <c r="F20" s="13"/>
    </row>
    <row r="21" spans="2:6" ht="13.5" customHeight="1">
      <c r="B21" t="s">
        <v>16</v>
      </c>
      <c r="C21" s="13">
        <v>1569075</v>
      </c>
      <c r="D21" s="13">
        <v>1046049</v>
      </c>
      <c r="E21" s="13">
        <v>1569075</v>
      </c>
      <c r="F21" s="13"/>
    </row>
    <row r="22" spans="2:6" ht="13.5" customHeight="1">
      <c r="B22" t="s">
        <v>25</v>
      </c>
      <c r="C22" s="13">
        <v>1936373</v>
      </c>
      <c r="D22" s="13">
        <v>1290913</v>
      </c>
      <c r="E22" s="13">
        <v>1936373</v>
      </c>
      <c r="F22" s="13"/>
    </row>
    <row r="23" spans="2:6" ht="13.5" customHeight="1">
      <c r="B23" t="s">
        <v>17</v>
      </c>
      <c r="C23" s="13">
        <v>2020401</v>
      </c>
      <c r="D23" s="13">
        <v>1346936</v>
      </c>
      <c r="E23" s="13">
        <v>2020401</v>
      </c>
      <c r="F23" s="13"/>
    </row>
    <row r="24" spans="2:6" ht="13.5" customHeight="1">
      <c r="B24" t="s">
        <v>18</v>
      </c>
      <c r="C24" s="13">
        <v>2127684</v>
      </c>
      <c r="D24" s="13">
        <v>1418456</v>
      </c>
      <c r="E24" s="13">
        <v>2127684</v>
      </c>
      <c r="F24" s="13"/>
    </row>
    <row r="25" spans="2:6" ht="13.5" customHeight="1">
      <c r="B25" t="s">
        <v>19</v>
      </c>
      <c r="C25" s="13">
        <v>1625623</v>
      </c>
      <c r="D25" s="13">
        <v>1083751</v>
      </c>
      <c r="E25" s="13">
        <v>1625623</v>
      </c>
      <c r="F25" s="13"/>
    </row>
    <row r="26" spans="2:6" ht="13.5" customHeight="1">
      <c r="B26" t="s">
        <v>8</v>
      </c>
      <c r="C26" s="13">
        <v>2626607</v>
      </c>
      <c r="D26" s="13">
        <v>1751072</v>
      </c>
      <c r="E26" s="13">
        <v>2626607</v>
      </c>
      <c r="F26" s="13"/>
    </row>
    <row r="27" spans="2:6" ht="13.5" customHeight="1">
      <c r="B27" t="s">
        <v>9</v>
      </c>
      <c r="C27" s="13">
        <v>2043654</v>
      </c>
      <c r="D27" s="13">
        <v>1362439</v>
      </c>
      <c r="E27" s="13">
        <v>2043654</v>
      </c>
      <c r="F27" s="13"/>
    </row>
    <row r="28" spans="2:6" ht="13.5" customHeight="1">
      <c r="B28" t="s">
        <v>10</v>
      </c>
      <c r="C28" s="13">
        <v>1744532</v>
      </c>
      <c r="D28" s="13">
        <v>1163023</v>
      </c>
      <c r="E28" s="13">
        <v>1744532</v>
      </c>
      <c r="F28" s="13"/>
    </row>
    <row r="29" spans="2:6" ht="13.5" customHeight="1">
      <c r="B29" t="s">
        <v>11</v>
      </c>
      <c r="C29" s="13">
        <v>1964383</v>
      </c>
      <c r="D29" s="13">
        <v>1309591</v>
      </c>
      <c r="E29" s="13">
        <v>1964383</v>
      </c>
      <c r="F29" s="13"/>
    </row>
    <row r="30" spans="2:6" ht="13.5" customHeight="1">
      <c r="B30" t="s">
        <v>20</v>
      </c>
      <c r="C30" s="13">
        <v>7679191</v>
      </c>
      <c r="D30" s="13">
        <v>5119463</v>
      </c>
      <c r="E30" s="13">
        <v>7679191</v>
      </c>
      <c r="F30" s="13"/>
    </row>
    <row r="31" spans="2:6" ht="13.5" customHeight="1">
      <c r="B31" t="s">
        <v>12</v>
      </c>
      <c r="C31" s="13">
        <v>2018434</v>
      </c>
      <c r="D31" s="13">
        <v>1345624</v>
      </c>
      <c r="E31" s="13">
        <v>2018434</v>
      </c>
      <c r="F31" s="13"/>
    </row>
    <row r="32" spans="2:6" ht="13.5" customHeight="1">
      <c r="B32" t="s">
        <v>13</v>
      </c>
      <c r="C32" s="13">
        <v>4846304</v>
      </c>
      <c r="D32" s="13">
        <v>3230871</v>
      </c>
      <c r="E32" s="13">
        <v>4846304</v>
      </c>
      <c r="F32" s="13"/>
    </row>
    <row r="34" spans="2:6" s="16" customFormat="1" ht="15" customHeight="1">
      <c r="B34" s="14" t="s">
        <v>77</v>
      </c>
      <c r="C34" s="11">
        <f>SUM(C11:C33)</f>
        <v>51900000</v>
      </c>
      <c r="D34" s="11">
        <f>SUM(D11:D33)</f>
        <v>34600025</v>
      </c>
      <c r="E34" s="11">
        <f>SUM(E11:E33)</f>
        <v>51900000</v>
      </c>
      <c r="F34" s="11"/>
    </row>
  </sheetData>
  <printOptions/>
  <pageMargins left="0.41" right="0.75" top="1" bottom="1" header="0.22" footer="0.44"/>
  <pageSetup firstPageNumber="32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00390625" style="0" customWidth="1"/>
    <col min="2" max="2" width="56.125" style="0" customWidth="1"/>
    <col min="3" max="3" width="12.625" style="47" bestFit="1" customWidth="1"/>
    <col min="4" max="4" width="13.375" style="6" bestFit="1" customWidth="1"/>
    <col min="5" max="5" width="12.625" style="6" bestFit="1" customWidth="1"/>
    <col min="6" max="6" width="11.625" style="0" bestFit="1" customWidth="1"/>
  </cols>
  <sheetData>
    <row r="1" spans="1:2" ht="15.75" customHeight="1">
      <c r="A1" s="1"/>
      <c r="B1" s="5" t="s">
        <v>58</v>
      </c>
    </row>
    <row r="2" spans="1:2" ht="15.75" customHeight="1">
      <c r="A2" t="s">
        <v>0</v>
      </c>
      <c r="B2" s="27" t="s">
        <v>99</v>
      </c>
    </row>
    <row r="3" ht="13.5" customHeight="1">
      <c r="B3" s="41" t="s">
        <v>106</v>
      </c>
    </row>
    <row r="6" ht="13.5" customHeight="1">
      <c r="B6" s="7"/>
    </row>
    <row r="7" spans="2:6" ht="13.5" customHeight="1">
      <c r="B7" s="7"/>
      <c r="C7" s="40" t="s">
        <v>418</v>
      </c>
      <c r="D7" s="5" t="s">
        <v>404</v>
      </c>
      <c r="E7" s="40" t="s">
        <v>419</v>
      </c>
      <c r="F7" s="1"/>
    </row>
    <row r="8" spans="3:6" ht="13.5" customHeight="1">
      <c r="C8" s="40">
        <v>2004</v>
      </c>
      <c r="D8" s="48">
        <v>38245</v>
      </c>
      <c r="E8" s="40">
        <v>2004</v>
      </c>
      <c r="F8" s="5"/>
    </row>
    <row r="10" spans="1:6" ht="13.5" customHeight="1">
      <c r="A10" s="6" t="s">
        <v>27</v>
      </c>
      <c r="B10" t="s">
        <v>320</v>
      </c>
      <c r="C10" s="25">
        <v>1000000</v>
      </c>
      <c r="D10" s="25">
        <v>726829</v>
      </c>
      <c r="E10" s="25">
        <f>1000000+1000000</f>
        <v>2000000</v>
      </c>
      <c r="F10" s="42"/>
    </row>
    <row r="11" spans="1:6" ht="13.5" customHeight="1">
      <c r="A11" s="6" t="s">
        <v>33</v>
      </c>
      <c r="B11" s="12" t="s">
        <v>321</v>
      </c>
      <c r="C11" s="25">
        <v>5000000</v>
      </c>
      <c r="D11" s="25">
        <v>4890000</v>
      </c>
      <c r="E11" s="25">
        <f>5000000+6000000</f>
        <v>11000000</v>
      </c>
      <c r="F11" s="2"/>
    </row>
    <row r="12" spans="1:6" ht="13.5" customHeight="1">
      <c r="A12" s="6" t="s">
        <v>34</v>
      </c>
      <c r="B12" t="s">
        <v>322</v>
      </c>
      <c r="C12" s="25">
        <v>5000000</v>
      </c>
      <c r="D12" s="25"/>
      <c r="E12" s="25">
        <v>5000000</v>
      </c>
      <c r="F12" s="42"/>
    </row>
    <row r="13" spans="1:6" ht="13.5" customHeight="1">
      <c r="A13" s="6" t="s">
        <v>35</v>
      </c>
      <c r="B13" t="s">
        <v>151</v>
      </c>
      <c r="C13" s="25">
        <v>4000000</v>
      </c>
      <c r="D13" s="25">
        <v>2947693</v>
      </c>
      <c r="E13" s="25">
        <f>4000000+3000000</f>
        <v>7000000</v>
      </c>
      <c r="F13" s="2"/>
    </row>
    <row r="14" spans="1:5" ht="13.5" customHeight="1">
      <c r="A14" s="6"/>
      <c r="B14" t="s">
        <v>152</v>
      </c>
      <c r="C14" s="25"/>
      <c r="D14" s="25"/>
      <c r="E14" s="25"/>
    </row>
    <row r="15" spans="1:6" ht="13.5" customHeight="1">
      <c r="A15" s="6" t="s">
        <v>36</v>
      </c>
      <c r="B15" t="s">
        <v>153</v>
      </c>
      <c r="C15" s="25">
        <v>4000000</v>
      </c>
      <c r="D15" s="25">
        <v>4000000</v>
      </c>
      <c r="E15" s="25">
        <f>4000000+178000</f>
        <v>4178000</v>
      </c>
      <c r="F15" s="2"/>
    </row>
    <row r="16" spans="1:6" ht="13.5" customHeight="1">
      <c r="A16" s="6" t="s">
        <v>37</v>
      </c>
      <c r="B16" t="s">
        <v>323</v>
      </c>
      <c r="C16" s="25">
        <v>2000000</v>
      </c>
      <c r="D16" s="25"/>
      <c r="E16" s="25">
        <v>2000000</v>
      </c>
      <c r="F16" s="2"/>
    </row>
    <row r="17" spans="1:6" ht="13.5" customHeight="1">
      <c r="A17" s="6" t="s">
        <v>39</v>
      </c>
      <c r="B17" t="s">
        <v>324</v>
      </c>
      <c r="C17" s="25">
        <v>1500000</v>
      </c>
      <c r="D17" s="25">
        <v>1500000</v>
      </c>
      <c r="E17" s="25">
        <v>1500000</v>
      </c>
      <c r="F17" s="2"/>
    </row>
    <row r="18" spans="1:6" ht="13.5" customHeight="1">
      <c r="A18" s="6" t="s">
        <v>41</v>
      </c>
      <c r="B18" t="s">
        <v>374</v>
      </c>
      <c r="C18" s="25">
        <v>5000000</v>
      </c>
      <c r="D18" s="25">
        <v>5000094</v>
      </c>
      <c r="E18" s="25">
        <v>5000100</v>
      </c>
      <c r="F18" s="2"/>
    </row>
    <row r="19" spans="1:6" ht="13.5" customHeight="1">
      <c r="A19" s="6" t="s">
        <v>100</v>
      </c>
      <c r="B19" t="s">
        <v>154</v>
      </c>
      <c r="C19" s="25">
        <v>1500000</v>
      </c>
      <c r="D19" s="75">
        <v>1500525</v>
      </c>
      <c r="E19" s="25">
        <f>1500000+800000</f>
        <v>2300000</v>
      </c>
      <c r="F19" s="2"/>
    </row>
    <row r="20" spans="1:5" ht="13.5" customHeight="1">
      <c r="A20" s="6" t="s">
        <v>101</v>
      </c>
      <c r="B20" t="s">
        <v>379</v>
      </c>
      <c r="C20" s="51">
        <v>36000000</v>
      </c>
      <c r="D20" s="25">
        <v>11039828</v>
      </c>
      <c r="E20" s="51">
        <f>36000000+6000000</f>
        <v>42000000</v>
      </c>
    </row>
    <row r="21" spans="1:6" ht="13.5" customHeight="1">
      <c r="A21" s="6" t="s">
        <v>109</v>
      </c>
      <c r="B21" s="56" t="s">
        <v>380</v>
      </c>
      <c r="C21" s="51">
        <v>4000000</v>
      </c>
      <c r="D21" s="51">
        <v>3999600</v>
      </c>
      <c r="E21" s="51">
        <v>4000000</v>
      </c>
      <c r="F21" s="15"/>
    </row>
    <row r="22" spans="1:5" ht="13.5" customHeight="1">
      <c r="A22" s="6" t="s">
        <v>110</v>
      </c>
      <c r="B22" t="s">
        <v>23</v>
      </c>
      <c r="C22" s="51">
        <v>3000000</v>
      </c>
      <c r="D22" s="25"/>
      <c r="E22" s="51">
        <v>3000000</v>
      </c>
    </row>
    <row r="23" spans="1:5" ht="13.5" customHeight="1">
      <c r="A23" s="6"/>
      <c r="C23" s="51"/>
      <c r="D23" s="47"/>
      <c r="E23" s="51"/>
    </row>
    <row r="24" spans="1:5" s="16" customFormat="1" ht="15" customHeight="1">
      <c r="A24" s="28"/>
      <c r="B24" s="14" t="s">
        <v>371</v>
      </c>
      <c r="C24" s="52">
        <f>SUM(C10:C23)</f>
        <v>72000000</v>
      </c>
      <c r="D24" s="52">
        <f>SUM(D10:D23)</f>
        <v>35604569</v>
      </c>
      <c r="E24" s="52">
        <f>SUM(E10:E23)</f>
        <v>88978100</v>
      </c>
    </row>
    <row r="25" spans="1:5" ht="13.5" customHeight="1">
      <c r="A25" s="6"/>
      <c r="D25" s="47"/>
      <c r="E25" s="51"/>
    </row>
    <row r="26" spans="4:5" ht="13.5" customHeight="1">
      <c r="D26" s="47"/>
      <c r="E26" s="51"/>
    </row>
    <row r="27" spans="2:5" s="16" customFormat="1" ht="13.5" customHeight="1">
      <c r="B27" s="14"/>
      <c r="C27" s="65"/>
      <c r="D27" s="65"/>
      <c r="E27" s="65"/>
    </row>
    <row r="28" spans="4:5" ht="13.5" customHeight="1">
      <c r="D28" s="47"/>
      <c r="E28" s="47"/>
    </row>
    <row r="29" spans="4:5" ht="13.5" customHeight="1">
      <c r="D29" s="47"/>
      <c r="E29" s="47"/>
    </row>
    <row r="30" spans="4:5" ht="13.5" customHeight="1">
      <c r="D30" s="47"/>
      <c r="E30" s="47"/>
    </row>
    <row r="31" ht="13.5" customHeight="1">
      <c r="B31" s="17"/>
    </row>
  </sheetData>
  <printOptions/>
  <pageMargins left="0.38" right="0.36" top="0.98" bottom="0.984251968503937" header="0.17" footer="0.42"/>
  <pageSetup firstPageNumber="33" useFirstPageNumber="1" horizontalDpi="360" verticalDpi="36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gabrijel</cp:lastModifiedBy>
  <cp:lastPrinted>2004-10-05T07:15:09Z</cp:lastPrinted>
  <dcterms:created xsi:type="dcterms:W3CDTF">1999-04-29T08:50:13Z</dcterms:created>
  <dcterms:modified xsi:type="dcterms:W3CDTF">2003-03-11T13:23:01Z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