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Documents\PODJETJA POSREDNISTVO\MONG\RAZPIS 2016\"/>
    </mc:Choice>
  </mc:AlternateContent>
  <bookViews>
    <workbookView xWindow="320" yWindow="410" windowWidth="18860" windowHeight="7020" firstSheet="27" activeTab="29"/>
  </bookViews>
  <sheets>
    <sheet name="UPRAVA" sheetId="4" r:id="rId1"/>
    <sheet name="UPRAVA ZAKLONIŠČA" sheetId="1" r:id="rId2"/>
    <sheet name="UPRAVA VOZILA" sheetId="2" r:id="rId3"/>
    <sheet name="UPRAVA CIVILNA ZAŠČITA" sheetId="3" r:id="rId4"/>
    <sheet name="UPRAVA AVTOBUSNE POSTAJE" sheetId="5" r:id="rId5"/>
    <sheet name="KRAJEVNE SKUPNOSTI" sheetId="36" r:id="rId6"/>
    <sheet name="KNJIŽNICA" sheetId="6" r:id="rId7"/>
    <sheet name="KNJIŽNICA VOZILA" sheetId="7" r:id="rId8"/>
    <sheet name="GENG" sheetId="8" r:id="rId9"/>
    <sheet name="GENG VOZILA" sheetId="9" r:id="rId10"/>
    <sheet name="GENG PLOVILA" sheetId="10" r:id="rId11"/>
    <sheet name="OŠ  BRANIK" sheetId="11" r:id="rId12"/>
    <sheet name="OŠ BRANIK-VOZILA" sheetId="16" r:id="rId13"/>
    <sheet name="OŠ ČEPOVAN" sheetId="12" r:id="rId14"/>
    <sheet name="OŠ ČEPOVAN-VOZILA" sheetId="17" r:id="rId15"/>
    <sheet name="OŠ DORNBERK" sheetId="13" r:id="rId16"/>
    <sheet name="OŠ DORNBERK-VOZILA" sheetId="18" r:id="rId17"/>
    <sheet name="OŠ MILOJKE ŠTRUKELJ" sheetId="14" r:id="rId18"/>
    <sheet name="OŠ MILOJKE ŠTRUKELJ-VOZILA" sheetId="19" r:id="rId19"/>
    <sheet name="OŠ ŠEMPAS" sheetId="15" r:id="rId20"/>
    <sheet name="OŠ ŠEMPAS-VOZILA" sheetId="20" r:id="rId21"/>
    <sheet name="OŠ FRANA ERJAVCA" sheetId="21" r:id="rId22"/>
    <sheet name="OŠ F. ERJAVCA VOZILA" sheetId="22" r:id="rId23"/>
    <sheet name="OŠ Kozara" sheetId="23" r:id="rId24"/>
    <sheet name="OŠ KOZARA VOZILA" sheetId="24" r:id="rId25"/>
    <sheet name="OŠ SOLKAN" sheetId="25" r:id="rId26"/>
    <sheet name="OŠ SOLKAN VOZILA" sheetId="26" r:id="rId27"/>
    <sheet name="VRTEC" sheetId="27" r:id="rId28"/>
    <sheet name="VRTEC VOZILA" sheetId="28" r:id="rId29"/>
    <sheet name="ZD ZOBO NG" sheetId="29" r:id="rId30"/>
    <sheet name="ZD ZOBO VOZILA" sheetId="30" r:id="rId31"/>
    <sheet name="GLASBENA ŠOLA" sheetId="31" r:id="rId32"/>
    <sheet name="LJUDSKA UNIVERZA NOVA GORICA" sheetId="32" r:id="rId33"/>
    <sheet name="MLADINSKI CENTER" sheetId="33" r:id="rId34"/>
    <sheet name="KULTURNI DOM" sheetId="34" r:id="rId35"/>
    <sheet name="GORIŠKI MUZEJ" sheetId="35" r:id="rId36"/>
  </sheets>
  <calcPr calcId="152511"/>
</workbook>
</file>

<file path=xl/calcChain.xml><?xml version="1.0" encoding="utf-8"?>
<calcChain xmlns="http://schemas.openxmlformats.org/spreadsheetml/2006/main">
  <c r="C19" i="3" l="1"/>
  <c r="L25" i="35" l="1"/>
  <c r="J25" i="35"/>
  <c r="H25" i="35"/>
  <c r="G25" i="35"/>
  <c r="F25" i="35"/>
  <c r="E25" i="35"/>
  <c r="C25" i="35"/>
  <c r="D24" i="35"/>
  <c r="D22" i="35"/>
  <c r="D21" i="35"/>
  <c r="D20" i="35"/>
  <c r="D19" i="35"/>
  <c r="D15" i="35"/>
  <c r="D13" i="35"/>
  <c r="D12" i="35"/>
  <c r="D9" i="35"/>
  <c r="D8" i="35"/>
  <c r="D7" i="35"/>
  <c r="D25" i="35" s="1"/>
  <c r="D5" i="34" l="1"/>
  <c r="I13" i="32" l="1"/>
  <c r="D7" i="32"/>
  <c r="I14" i="31" l="1"/>
  <c r="D7" i="31"/>
  <c r="C85" i="29" l="1"/>
  <c r="G43" i="29"/>
  <c r="C43" i="29"/>
  <c r="F41" i="29"/>
  <c r="H41" i="29" s="1"/>
  <c r="E41" i="29"/>
  <c r="D41" i="29"/>
  <c r="F40" i="29"/>
  <c r="H40" i="29" s="1"/>
  <c r="E40" i="29"/>
  <c r="D40" i="29"/>
  <c r="F39" i="29"/>
  <c r="H39" i="29" s="1"/>
  <c r="E39" i="29"/>
  <c r="D39" i="29"/>
  <c r="F38" i="29"/>
  <c r="H38" i="29" s="1"/>
  <c r="E38" i="29"/>
  <c r="D38" i="29"/>
  <c r="F37" i="29"/>
  <c r="H37" i="29" s="1"/>
  <c r="E37" i="29"/>
  <c r="D37" i="29"/>
  <c r="F36" i="29"/>
  <c r="H36" i="29" s="1"/>
  <c r="E36" i="29"/>
  <c r="D36" i="29"/>
  <c r="H35" i="29"/>
  <c r="H34" i="29"/>
  <c r="F34" i="29"/>
  <c r="E34" i="29"/>
  <c r="D34" i="29"/>
  <c r="H33" i="29"/>
  <c r="F33" i="29"/>
  <c r="E33" i="29"/>
  <c r="D33" i="29"/>
  <c r="H32" i="29"/>
  <c r="F32" i="29"/>
  <c r="E32" i="29"/>
  <c r="D32" i="29"/>
  <c r="H31" i="29"/>
  <c r="F31" i="29"/>
  <c r="E31" i="29"/>
  <c r="D31" i="29"/>
  <c r="K30" i="29"/>
  <c r="F30" i="29"/>
  <c r="E30" i="29"/>
  <c r="D30" i="29"/>
  <c r="H30" i="29" s="1"/>
  <c r="F29" i="29"/>
  <c r="E29" i="29"/>
  <c r="D29" i="29"/>
  <c r="H29" i="29" s="1"/>
  <c r="F28" i="29"/>
  <c r="E28" i="29"/>
  <c r="D28" i="29"/>
  <c r="H28" i="29" s="1"/>
  <c r="F27" i="29"/>
  <c r="E27" i="29"/>
  <c r="E43" i="29" s="1"/>
  <c r="D27" i="29"/>
  <c r="D43" i="29" s="1"/>
  <c r="H26" i="29"/>
  <c r="H43" i="29" l="1"/>
  <c r="F43" i="29"/>
  <c r="H27" i="29"/>
  <c r="E34" i="27" l="1"/>
  <c r="D34" i="27"/>
  <c r="D7" i="27"/>
  <c r="E32" i="25" l="1"/>
  <c r="D32" i="25"/>
  <c r="C32" i="25"/>
  <c r="I17" i="25"/>
  <c r="I15" i="25"/>
  <c r="I14" i="25"/>
  <c r="I13" i="25"/>
  <c r="I20" i="25" s="1"/>
  <c r="D7" i="25"/>
  <c r="I13" i="23" l="1"/>
  <c r="I25" i="21" l="1"/>
  <c r="I13" i="21"/>
  <c r="F21" i="15" l="1"/>
  <c r="E21" i="15"/>
  <c r="D21" i="15"/>
  <c r="C20" i="15"/>
  <c r="C19" i="15"/>
  <c r="C21" i="15" s="1"/>
  <c r="I15" i="15"/>
  <c r="I14" i="15"/>
  <c r="I13" i="15"/>
  <c r="D7" i="15"/>
  <c r="C7" i="15"/>
  <c r="E25" i="14"/>
  <c r="D25" i="14"/>
  <c r="C24" i="14"/>
  <c r="C21" i="14"/>
  <c r="C25" i="14" s="1"/>
  <c r="I16" i="14"/>
  <c r="I15" i="14"/>
  <c r="C23" i="14" s="1"/>
  <c r="I14" i="14"/>
  <c r="C22" i="14" s="1"/>
  <c r="I13" i="14"/>
  <c r="I17" i="14" s="1"/>
  <c r="C7" i="14" s="1"/>
  <c r="D7" i="14"/>
  <c r="E25" i="13"/>
  <c r="D25" i="13"/>
  <c r="C23" i="13"/>
  <c r="C22" i="13"/>
  <c r="G17" i="13"/>
  <c r="I16" i="13"/>
  <c r="C24" i="13" s="1"/>
  <c r="I15" i="13"/>
  <c r="I13" i="13"/>
  <c r="I17" i="13" s="1"/>
  <c r="C7" i="13" s="1"/>
  <c r="D7" i="13"/>
  <c r="U26" i="12"/>
  <c r="C19" i="12"/>
  <c r="I15" i="12"/>
  <c r="C7" i="12" s="1"/>
  <c r="D7" i="12"/>
  <c r="D19" i="12" s="1"/>
  <c r="F25" i="11"/>
  <c r="E25" i="11"/>
  <c r="D25" i="11"/>
  <c r="C22" i="11"/>
  <c r="G17" i="11"/>
  <c r="I15" i="11"/>
  <c r="C23" i="11" s="1"/>
  <c r="I14" i="11"/>
  <c r="I13" i="11"/>
  <c r="I17" i="11" s="1"/>
  <c r="C7" i="11" s="1"/>
  <c r="D7" i="11"/>
  <c r="C21" i="11" l="1"/>
  <c r="C25" i="11" s="1"/>
  <c r="C21" i="13"/>
  <c r="C25" i="13" s="1"/>
  <c r="F9" i="1" l="1"/>
  <c r="F8" i="1"/>
  <c r="F7" i="1"/>
  <c r="F6" i="1"/>
  <c r="F5" i="1"/>
  <c r="F4" i="1"/>
  <c r="D5" i="4" l="1"/>
</calcChain>
</file>

<file path=xl/comments1.xml><?xml version="1.0" encoding="utf-8"?>
<comments xmlns="http://schemas.openxmlformats.org/spreadsheetml/2006/main">
  <authors>
    <author>Matej</author>
  </authors>
  <commentList>
    <comment ref="M7" authorId="0" shapeId="0">
      <text>
        <r>
          <rPr>
            <b/>
            <sz val="9"/>
            <color indexed="81"/>
            <rFont val="Tahoma"/>
            <family val="2"/>
            <charset val="238"/>
          </rPr>
          <t>OD 37 ZAPOSLENIH SO 3 ZAPOSLENI V KUHINJI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KURILNO OLJE</t>
        </r>
      </text>
    </comment>
  </commentList>
</comments>
</file>

<file path=xl/comments2.xml><?xml version="1.0" encoding="utf-8"?>
<comments xmlns="http://schemas.openxmlformats.org/spreadsheetml/2006/main">
  <authors>
    <author>Matej</author>
  </authors>
  <commentList>
    <comment ref="M7" authorId="0" shapeId="0">
      <text>
        <r>
          <rPr>
            <b/>
            <sz val="9"/>
            <color indexed="81"/>
            <rFont val="Tahoma"/>
            <family val="2"/>
            <charset val="238"/>
          </rPr>
          <t>OD 16 ZAPOSLENIH 2 DELATA V KUHINJI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DRVA ZA KURJAVO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38"/>
          </rPr>
          <t>PLINSKO IN KURILNO OLJE</t>
        </r>
      </text>
    </comment>
  </commentList>
</comments>
</file>

<file path=xl/comments3.xml><?xml version="1.0" encoding="utf-8"?>
<comments xmlns="http://schemas.openxmlformats.org/spreadsheetml/2006/main">
  <authors>
    <author>Matej</author>
  </authors>
  <commentList>
    <comment ref="M7" authorId="0" shapeId="0">
      <text>
        <r>
          <rPr>
            <b/>
            <sz val="9"/>
            <color indexed="81"/>
            <rFont val="Tahoma"/>
            <family val="2"/>
            <charset val="238"/>
          </rPr>
          <t>OD 61 ZAPOSLENIH 6 DELA V KUHINJI</t>
        </r>
      </text>
    </comment>
  </commentList>
</comments>
</file>

<file path=xl/comments4.xml><?xml version="1.0" encoding="utf-8"?>
<comments xmlns="http://schemas.openxmlformats.org/spreadsheetml/2006/main">
  <authors>
    <author>Matej</author>
  </authors>
  <commentList>
    <comment ref="M7" authorId="0" shapeId="0">
      <text>
        <r>
          <rPr>
            <b/>
            <sz val="9"/>
            <color indexed="81"/>
            <rFont val="Tahoma"/>
            <family val="2"/>
            <charset val="238"/>
          </rPr>
          <t>OD 111 ZAPOSLENIH JIH 15 DELA V KUHINJI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  <charset val="238"/>
          </rPr>
          <t>10.000,00 EUR TUDI ZA OPREMO V ŠPORTNI DVORANI</t>
        </r>
      </text>
    </comment>
  </commentList>
</comments>
</file>

<file path=xl/comments5.xml><?xml version="1.0" encoding="utf-8"?>
<comments xmlns="http://schemas.openxmlformats.org/spreadsheetml/2006/main">
  <authors>
    <author>Matej</author>
  </authors>
  <commentList>
    <comment ref="M7" authorId="0" shapeId="0">
      <text>
        <r>
          <rPr>
            <b/>
            <sz val="9"/>
            <color indexed="81"/>
            <rFont val="Tahoma"/>
            <family val="2"/>
            <charset val="238"/>
          </rPr>
          <t>OD 70 ZAPOSLENIH JE 5 ZAPOSLENIH V KUHINJI</t>
        </r>
      </text>
    </comment>
  </commentList>
</comments>
</file>

<file path=xl/comments6.xml><?xml version="1.0" encoding="utf-8"?>
<comments xmlns="http://schemas.openxmlformats.org/spreadsheetml/2006/main">
  <authors>
    <author>Maša Potrebuješ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Maša Potrebuješ:</t>
        </r>
        <r>
          <rPr>
            <sz val="9"/>
            <color indexed="81"/>
            <rFont val="Tahoma"/>
            <family val="2"/>
            <charset val="238"/>
          </rPr>
          <t xml:space="preserve">
umetniška dela; ne vem če sodijo sem</t>
        </r>
      </text>
    </comment>
  </commentList>
</comments>
</file>

<file path=xl/sharedStrings.xml><?xml version="1.0" encoding="utf-8"?>
<sst xmlns="http://schemas.openxmlformats.org/spreadsheetml/2006/main" count="2664" uniqueCount="823">
  <si>
    <t>I.</t>
  </si>
  <si>
    <r>
      <t xml:space="preserve">          </t>
    </r>
    <r>
      <rPr>
        <b/>
        <sz val="11"/>
        <rFont val="Arial"/>
        <family val="2"/>
        <charset val="238"/>
      </rPr>
      <t xml:space="preserve">   II.  </t>
    </r>
    <r>
      <rPr>
        <sz val="11"/>
        <rFont val="Arial"/>
        <family val="2"/>
        <charset val="238"/>
      </rPr>
      <t xml:space="preserve">               </t>
    </r>
  </si>
  <si>
    <t>II.A</t>
  </si>
  <si>
    <t>II.B</t>
  </si>
  <si>
    <t>II.C</t>
  </si>
  <si>
    <t>II.Č</t>
  </si>
  <si>
    <t>II.D</t>
  </si>
  <si>
    <t>II.E</t>
  </si>
  <si>
    <t>Motorna vozila in samovozni delovni stroji</t>
  </si>
  <si>
    <t>Oprema,na kateri ni strojelomnega rizika (lesena oprema, ipd)</t>
  </si>
  <si>
    <r>
      <t xml:space="preserve">Stroji in aparati z stojelom. rizikom (npr. vse električne naprave </t>
    </r>
    <r>
      <rPr>
        <u/>
        <sz val="11"/>
        <rFont val="Arial"/>
        <family val="2"/>
        <charset val="238"/>
      </rPr>
      <t>razen računalnikov</t>
    </r>
    <r>
      <rPr>
        <sz val="11"/>
        <rFont val="Arial"/>
        <family val="2"/>
        <charset val="238"/>
      </rPr>
      <t>)</t>
    </r>
  </si>
  <si>
    <t>Stacionarni računalniki</t>
  </si>
  <si>
    <t>Prenosni računalniki</t>
  </si>
  <si>
    <t>Drobni inventar</t>
  </si>
  <si>
    <t>KVADRATURA</t>
  </si>
  <si>
    <t>II.F</t>
  </si>
  <si>
    <t>II. G</t>
  </si>
  <si>
    <r>
      <rPr>
        <b/>
        <sz val="11"/>
        <rFont val="Arial"/>
        <family val="2"/>
        <charset val="238"/>
      </rPr>
      <t xml:space="preserve">Oprema, stroji, aparati </t>
    </r>
    <r>
      <rPr>
        <b/>
        <u/>
        <sz val="11"/>
        <rFont val="Arial"/>
        <family val="2"/>
        <charset val="238"/>
      </rPr>
      <t xml:space="preserve">skupaj </t>
    </r>
    <r>
      <rPr>
        <sz val="11"/>
        <rFont val="Arial"/>
        <family val="2"/>
        <charset val="238"/>
      </rPr>
      <t>(vsebuje vrednosti od II.A do II.G)</t>
    </r>
  </si>
  <si>
    <t>UPRAVNA STAVBA MONG, Trg E. Kardelja 1</t>
  </si>
  <si>
    <t>Humanitarni center, Bidovčeva ul. 2-4, 5000 Nova Gorica</t>
  </si>
  <si>
    <t>Grad Rihemberk v Braniku</t>
  </si>
  <si>
    <t>Banjšice 86, 5251 Grgar</t>
  </si>
  <si>
    <t>Bivša OŠ Srednji Lokovec, Lokovec NN, 5253 Čepovan</t>
  </si>
  <si>
    <t>OŠ Lokve, Lokve 31, 5252 Trnovo pri Gorici</t>
  </si>
  <si>
    <t>Streliška pot 62, 5000 Nova Gorica</t>
  </si>
  <si>
    <t>Oprema na prostem (igrala, oprema igrišč...)</t>
  </si>
  <si>
    <t>Spomenik pred občinsko stavbo</t>
  </si>
  <si>
    <t xml:space="preserve">8 bivalnih kontejnerjev, Sedejeva 9a, Nova Gorica </t>
  </si>
  <si>
    <t>NASLOV ZAKLONIŠČA</t>
  </si>
  <si>
    <t>KAPACITETA OSEB</t>
  </si>
  <si>
    <t>UPORABNIK / NAJEMNIK</t>
  </si>
  <si>
    <t>Ul. Pinka Tomažiča 11, Pristava, Nova Gorica</t>
  </si>
  <si>
    <t>Cankarjeva ul. 16, Nova Gorica</t>
  </si>
  <si>
    <t>Ul. Za spomenikom 2A, 5250 Solkan</t>
  </si>
  <si>
    <t>Zavod - LOKACIJA</t>
  </si>
  <si>
    <t>ZAKLONIŠČA</t>
  </si>
  <si>
    <t>Zap. Št.</t>
  </si>
  <si>
    <t>Reg. št.</t>
  </si>
  <si>
    <t>št. šasije</t>
  </si>
  <si>
    <t>Znamka, model</t>
  </si>
  <si>
    <t>KW</t>
  </si>
  <si>
    <t>CCM</t>
  </si>
  <si>
    <t>ŠT. REG.MEST</t>
  </si>
  <si>
    <t>NOSILNOST kg</t>
  </si>
  <si>
    <t>Letnik</t>
  </si>
  <si>
    <t>AO</t>
  </si>
  <si>
    <t>AO+</t>
  </si>
  <si>
    <t>AKA</t>
  </si>
  <si>
    <t>DELNI aka</t>
  </si>
  <si>
    <t>NEZGODA</t>
  </si>
  <si>
    <t>Nabavna vrednost Z DDV</t>
  </si>
  <si>
    <t>ZAČETEK ZAV. KRITJA</t>
  </si>
  <si>
    <t>ODBITNA FRANŠIZA</t>
  </si>
  <si>
    <t>AVTO ASISTENCA</t>
  </si>
  <si>
    <t>Skupina (osebno tovorno..)</t>
  </si>
  <si>
    <t>GO 3743A</t>
  </si>
  <si>
    <t>GO L3087</t>
  </si>
  <si>
    <t>GO S9888</t>
  </si>
  <si>
    <t>GO R5760</t>
  </si>
  <si>
    <t>GO NR750</t>
  </si>
  <si>
    <t>GO 3070R</t>
  </si>
  <si>
    <t>GO 4197E</t>
  </si>
  <si>
    <t>Mejni prehod Erjavčeva, Erjavčeva 22, Nova Gorica</t>
  </si>
  <si>
    <t>GO 3744A</t>
  </si>
  <si>
    <t>1.</t>
  </si>
  <si>
    <t>ŠOTORI</t>
  </si>
  <si>
    <t>NABAVNA VREDNOST</t>
  </si>
  <si>
    <t>2.</t>
  </si>
  <si>
    <t>OPREMA ŠOTOROV</t>
  </si>
  <si>
    <t>3.</t>
  </si>
  <si>
    <t>OPREMA NA PROSTEM*</t>
  </si>
  <si>
    <t>* Zgoraj navedena oprema za zaščito in reševanje se uporablja na različnih lokacijah po Sloveniji, prizadetih v naravnih in drugih nesrečah.</t>
  </si>
  <si>
    <t>*</t>
  </si>
  <si>
    <t>Umetnine, umetniška dela</t>
  </si>
  <si>
    <t>Objekt EX mejni prehod Solkan</t>
  </si>
  <si>
    <t>Objekt EX mejni prehod Pristava</t>
  </si>
  <si>
    <t xml:space="preserve">Vila Bartolomei - zapori, Pod vinogradi BŠ, Solkan </t>
  </si>
  <si>
    <t>MONG UPRAVA</t>
  </si>
  <si>
    <r>
      <t xml:space="preserve">DODATNE POŽARNE NEVARNOSTI - ZAVAROVALNE VSOTE: </t>
    </r>
    <r>
      <rPr>
        <b/>
        <sz val="11"/>
        <color theme="1"/>
        <rFont val="Calibri"/>
        <family val="2"/>
        <charset val="238"/>
        <scheme val="minor"/>
      </rPr>
      <t>POVSOD BREZ FRANŠIZE, REZEN PRI OBJESTNIH DEJANJIH, KJER ZNAŠA FIKSNA SOUDELEŽBA 100,00 EUR po škod. Primeru</t>
    </r>
  </si>
  <si>
    <t xml:space="preserve">DODATNE POŽARNE NEVARNOSTI (NA 1. RIZIKO) </t>
  </si>
  <si>
    <t xml:space="preserve">VLOM (na 1. riziko) </t>
  </si>
  <si>
    <t>VIŠJI STROŠKI POPRAVILA VLOM</t>
  </si>
  <si>
    <t>LOKACIJA - enota</t>
  </si>
  <si>
    <t>POPLAVA</t>
  </si>
  <si>
    <t>VDOR METEORNE VODE</t>
  </si>
  <si>
    <t>IZLIV VODE</t>
  </si>
  <si>
    <t>OBJESTNA DEJANJA OBJEKT (SOUDELEŽBA: FIKSNA 100,00 EUR)</t>
  </si>
  <si>
    <t>VLOM, ROP GOTOVINE MED PRENOSOM IN PREVOZOM - 1. RIZIKO</t>
  </si>
  <si>
    <t>VLOM, ROP GOTOVINE V BLAGAJNI - 1. RIZIKO</t>
  </si>
  <si>
    <t>VLOM, ROP GOTOVINE MED MANIPULACIJO</t>
  </si>
  <si>
    <t>OBJEKT</t>
  </si>
  <si>
    <t xml:space="preserve">OPREMA </t>
  </si>
  <si>
    <t>V. Vodopivca 32, Kromberk</t>
  </si>
  <si>
    <t>Politehnika, Rožna dolina</t>
  </si>
  <si>
    <t>Vojkova ul. 59, Nova gorica</t>
  </si>
  <si>
    <t>Strelska zveza</t>
  </si>
  <si>
    <t>MONG</t>
  </si>
  <si>
    <t>CB Radioklub</t>
  </si>
  <si>
    <t>OSEBNO</t>
  </si>
  <si>
    <t>JHMFD36207S206900</t>
  </si>
  <si>
    <t>HONDA CIVIC 1.3i HYBRID (4 VRATNI)</t>
  </si>
  <si>
    <t>DA</t>
  </si>
  <si>
    <t xml:space="preserve">parkirišče, stekla, svetlobna telesa, ogledala, nadomestno vozilo, divjad in domače živali </t>
  </si>
  <si>
    <t>TMBCA21Z662162778</t>
  </si>
  <si>
    <t>ŠKODA OCTAVIA 1.6 TDI AMBIENTE</t>
  </si>
  <si>
    <t>TMBAJTNE7D0035347</t>
  </si>
  <si>
    <t>ŠKODA OCTAVIA 2.0 TDI ELEGANCE</t>
  </si>
  <si>
    <t>ODKUP PRVE AKA ŠKODE</t>
  </si>
  <si>
    <t>ZFA141A0001200472</t>
  </si>
  <si>
    <t>FIAT PANDA KAT.LIM 4x4 TREKKING</t>
  </si>
  <si>
    <t>NE</t>
  </si>
  <si>
    <t>VF1B75A051067375</t>
  </si>
  <si>
    <t>RENAULT CLIO 1.2 LIM RN</t>
  </si>
  <si>
    <t>VF1B57J0516888854</t>
  </si>
  <si>
    <t>RENAULT CLIO 1.4 LIM COMFORT</t>
  </si>
  <si>
    <t>VF1B57J0517024367</t>
  </si>
  <si>
    <t>KMHJN81BP7U704873</t>
  </si>
  <si>
    <t>HYUNDAI TUCSON ZTE CVVT GLS COMFORT 4x4</t>
  </si>
  <si>
    <t>OPERMA NA PROSTEM - CIVILNA ZAŠČITA</t>
  </si>
  <si>
    <t>Lokovec 80</t>
  </si>
  <si>
    <t>Prvačina 173</t>
  </si>
  <si>
    <t>Naziv</t>
  </si>
  <si>
    <t>Katasterska občina</t>
  </si>
  <si>
    <t>Parcela</t>
  </si>
  <si>
    <t>Solkan obračališče</t>
  </si>
  <si>
    <t>Solkan</t>
  </si>
  <si>
    <t>876/10</t>
  </si>
  <si>
    <t>Nova Gorica Lavričeva - smer Šempeter</t>
  </si>
  <si>
    <t>Nova Gorica</t>
  </si>
  <si>
    <t>138/2</t>
  </si>
  <si>
    <t>Nova Gorica Lavričeva - smer Solkan</t>
  </si>
  <si>
    <t>Nova Gorica Cankarjeva - smer Šempeter</t>
  </si>
  <si>
    <t>511/3</t>
  </si>
  <si>
    <t>Nova Gorica Cankarjeva - smer Solkan</t>
  </si>
  <si>
    <t>1945/5</t>
  </si>
  <si>
    <t>Nova Gorica MAP - smer Šempeter</t>
  </si>
  <si>
    <t>1950/10</t>
  </si>
  <si>
    <t>Nova Gorica MAP - smer Solkan</t>
  </si>
  <si>
    <t>Nova Gorica Grčna - smer Šempeter</t>
  </si>
  <si>
    <t>1942/5</t>
  </si>
  <si>
    <t>Nova Gorica Grčna - smer Solkan</t>
  </si>
  <si>
    <t>1108/1</t>
  </si>
  <si>
    <t>Rožna Dolina meja - smer Solkan</t>
  </si>
  <si>
    <t>Rožna Dolina</t>
  </si>
  <si>
    <t>219/2</t>
  </si>
  <si>
    <t>Rožna Dolina - smer Solkan</t>
  </si>
  <si>
    <t>457/2</t>
  </si>
  <si>
    <t>Kromberk Poberaj - smer Nova Gorica</t>
  </si>
  <si>
    <t>Kromberk</t>
  </si>
  <si>
    <t>1283/5</t>
  </si>
  <si>
    <t>Kromberk cerkev - smer Nova Gorica</t>
  </si>
  <si>
    <t>256/15</t>
  </si>
  <si>
    <t>Loke obračališča</t>
  </si>
  <si>
    <t>1227/2</t>
  </si>
  <si>
    <t xml:space="preserve">UPRAVA MONG - AVTOBUSNA POSTAJALIŠČA </t>
  </si>
  <si>
    <t>ELEKTRO IN STROJNA OPREMA**</t>
  </si>
  <si>
    <t>Zav. vsota požar</t>
  </si>
  <si>
    <t>Št. vseh zaposlenih</t>
  </si>
  <si>
    <t>Čepovan 66</t>
  </si>
  <si>
    <t>MONG - KS Kromberk</t>
  </si>
  <si>
    <t>Izliv vode na 1. riziko</t>
  </si>
  <si>
    <t>ZAV. VSOTA - osnovne nevarnosti</t>
  </si>
  <si>
    <t>VLOM, ROP 1. R OPREMA</t>
  </si>
  <si>
    <t>Vandalizem - objestna dejanja na 1. riziko:</t>
  </si>
  <si>
    <t xml:space="preserve">Dogovorjena vrednost zgradbe </t>
  </si>
  <si>
    <t>GORIŠKA KNJIŽNICA FRANCETA BEVKA, Trg Edvarda Kardelja 4, 5000 Nova Gorica</t>
  </si>
  <si>
    <t>GORIŠKA KNJIŽNICA FRANCETA BEVKA</t>
  </si>
  <si>
    <t>ŠT.</t>
  </si>
  <si>
    <t>Vrednost zgradbe skupaj</t>
  </si>
  <si>
    <t>Oprema na prostem (igrala, oprema igrišč)</t>
  </si>
  <si>
    <t xml:space="preserve"> Knjige, knjiž. gradivo</t>
  </si>
  <si>
    <t>Št. zaposlenih</t>
  </si>
  <si>
    <t>NEPREMIČNINE</t>
  </si>
  <si>
    <t>LOKACIJA NEPREMIČNINE (točen naslov in oznaka npr. glavna stavba, novi del, prizidek….)</t>
  </si>
  <si>
    <t>LETO IZGRADNJE</t>
  </si>
  <si>
    <t>LETO MOREBITNE ADAPTACIJE</t>
  </si>
  <si>
    <t>OBSEG ADAPTACIJE (npr. menjava oken, strehe...)</t>
  </si>
  <si>
    <t>VRSTA GRADNJE  - npr. MASIVNA (beton, opeka…, ALI MONTAŽNA)</t>
  </si>
  <si>
    <t>ŠT. ETAŽ</t>
  </si>
  <si>
    <t>ZAVAROVALNA VSOTA</t>
  </si>
  <si>
    <t>TRG EDVARDA KARDELJA 4, NOVA GORICA</t>
  </si>
  <si>
    <t xml:space="preserve">VLOM, ROP 1. R </t>
  </si>
  <si>
    <r>
      <t xml:space="preserve">OPREMA škoda navadna </t>
    </r>
    <r>
      <rPr>
        <u/>
        <sz val="10"/>
        <color indexed="8"/>
        <rFont val="Calibri"/>
        <family val="2"/>
        <charset val="238"/>
      </rPr>
      <t>tatvina in pošk. obiskovalcev</t>
    </r>
  </si>
  <si>
    <t xml:space="preserve">VLOM, ROP GOTOVINE V ŽELEZNI BLAGAJNI </t>
  </si>
  <si>
    <t>VLOM, ROP GOTOVINE V MIZNEM PREDALU</t>
  </si>
  <si>
    <t xml:space="preserve"> VIŠJI STROŠKI POPRAVILA</t>
  </si>
  <si>
    <t>OPREMA*</t>
  </si>
  <si>
    <t xml:space="preserve">OPREMA* </t>
  </si>
  <si>
    <t>KNJIŽNICA</t>
  </si>
  <si>
    <t>Knjige spadajo pod opremo - osnovna sredstva</t>
  </si>
  <si>
    <t>KNJIŽNICA VOZILA</t>
  </si>
  <si>
    <t>PRAVNA ZAŠČITA</t>
  </si>
  <si>
    <t>GO ZZ331</t>
  </si>
  <si>
    <t>WFOJXXWPBJDC36214</t>
  </si>
  <si>
    <t>FORD C-MAX 1,6 TDCi Trend</t>
  </si>
  <si>
    <t>divjad in domače živali, parkirišče, steklo</t>
  </si>
  <si>
    <t>GO S6890</t>
  </si>
  <si>
    <t>specialno (bibliobus)</t>
  </si>
  <si>
    <t>VNESFR1170M000042</t>
  </si>
  <si>
    <t>IVECO /ARES</t>
  </si>
  <si>
    <t>248.700,00 (brez DDV)</t>
  </si>
  <si>
    <t>divjad in domače živali, steklo, ogledala in svetlobna telesa</t>
  </si>
  <si>
    <t>GO M8-104</t>
  </si>
  <si>
    <t>VF7GJWJYB93261057</t>
  </si>
  <si>
    <t>CITROEN/Diesel II Multispace 1  BERLINGO</t>
  </si>
  <si>
    <t>Pri bibliobusu reg. št. GO S6890 se za nevarnosti splošnega kaska (požar in elementarne nesreče vključene) zavarujejo tudi knjige: 3.000 knjig po 24,00 EUR/kom = 72.000,00 EUR</t>
  </si>
  <si>
    <t>GASILSKA ENOTA NOVA GORICA</t>
  </si>
  <si>
    <t>Zavod - VSE LOKACIJE SKUPAJ</t>
  </si>
  <si>
    <r>
      <rPr>
        <b/>
        <sz val="11"/>
        <rFont val="Arial"/>
        <family val="2"/>
        <charset val="238"/>
      </rPr>
      <t xml:space="preserve">Oprema, stroji, aparati </t>
    </r>
    <r>
      <rPr>
        <b/>
        <u/>
        <sz val="11"/>
        <rFont val="Arial"/>
        <family val="2"/>
        <charset val="238"/>
      </rPr>
      <t xml:space="preserve">skupaj </t>
    </r>
    <r>
      <rPr>
        <sz val="11"/>
        <rFont val="Arial"/>
        <family val="2"/>
        <charset val="238"/>
      </rPr>
      <t>(vsebuje vrednosti od II.A do II.F)</t>
    </r>
  </si>
  <si>
    <t>GASILSKA ENOTA N.G.</t>
  </si>
  <si>
    <t>VOZILA GENG</t>
  </si>
  <si>
    <t>Nabavna vrednost BREZ DDV</t>
  </si>
  <si>
    <t>STROJELOM VOZILO + NADGRADNJA ZAV. VSOTA</t>
  </si>
  <si>
    <t>GO RH 739</t>
  </si>
  <si>
    <t>DELOVNO - SPECIALNO</t>
  </si>
  <si>
    <t>WDB9763741L929451</t>
  </si>
  <si>
    <t>MERCEDES BENZ ATEGO 15T EURO 5 1592 AF</t>
  </si>
  <si>
    <t xml:space="preserve">divjad in domače živali, steklo, svetlobna telesa in ogledala </t>
  </si>
  <si>
    <t>GO UU 759</t>
  </si>
  <si>
    <t>VF3YBPMPB12499517</t>
  </si>
  <si>
    <t>PEUGEOUT (F) BOXER KOMBIBUS DIESEL BOXER 333 L2H2 MINIBUS 3,0 HDI</t>
  </si>
  <si>
    <t>GO ZE 560</t>
  </si>
  <si>
    <t>TOVORNO</t>
  </si>
  <si>
    <t>VF7YCPMFB12322349</t>
  </si>
  <si>
    <t>CITROEN (F) JUMPER FURGON DIESEL JUMPER 35 L2H2 HDi 180</t>
  </si>
  <si>
    <t>GO UF 708</t>
  </si>
  <si>
    <t>SPECIALNO - MOTORNO</t>
  </si>
  <si>
    <t>VF77J9HZCAJ506576</t>
  </si>
  <si>
    <t>CITROEN BERLINGO III XTR</t>
  </si>
  <si>
    <t>GO 37 08D</t>
  </si>
  <si>
    <t>WV2ZZZ70ZSH038816</t>
  </si>
  <si>
    <t>VOLKSWAGEN TRANSPORTER 70B 1D2</t>
  </si>
  <si>
    <t>C517GO</t>
  </si>
  <si>
    <t>PRIKLOPNO VOZILO</t>
  </si>
  <si>
    <t>VY13002TPM0000132</t>
  </si>
  <si>
    <t>TPV OSEBNA TOVORNA 830</t>
  </si>
  <si>
    <t>ZX9150000E0KLF235</t>
  </si>
  <si>
    <t>LOK (SLO) AP AP 1500</t>
  </si>
  <si>
    <t>GO DA 373</t>
  </si>
  <si>
    <t>WDB9763741L329243</t>
  </si>
  <si>
    <t>GASILSKO VOZILO ATEGO 1529 AF-160 Z DVIGAL</t>
  </si>
  <si>
    <t>GO P1 613</t>
  </si>
  <si>
    <t>WDB9723721K872037</t>
  </si>
  <si>
    <t>MERCEDES 1828 ATEGO ŠAS L</t>
  </si>
  <si>
    <t>GO J8 929</t>
  </si>
  <si>
    <t>WDB9505051K986112</t>
  </si>
  <si>
    <t>MERCEDES 1828 AXOR ŠAS L</t>
  </si>
  <si>
    <t>GO K8 330</t>
  </si>
  <si>
    <t>WPATFS77H6H565410</t>
  </si>
  <si>
    <t>ISUZU D-Max Kza CREW 3,0 LS</t>
  </si>
  <si>
    <t>GO M9 737</t>
  </si>
  <si>
    <t>MPATFS85H7H568877</t>
  </si>
  <si>
    <t>ISUZU ISUZU D-MAX73.0/TDI D-MAX/3.0/TDI</t>
  </si>
  <si>
    <t>GO 280 3F</t>
  </si>
  <si>
    <t>WD84082151W-183135</t>
  </si>
  <si>
    <t>MERCEDES-UNIMOG Univerzalno vozilo U 100</t>
  </si>
  <si>
    <t>GO A7 194</t>
  </si>
  <si>
    <t>WDB9763731K538319</t>
  </si>
  <si>
    <t>MERCEDES 1528 ATEGO Šas AF</t>
  </si>
  <si>
    <t>GO 646 7R</t>
  </si>
  <si>
    <t>WDB9520031K752477</t>
  </si>
  <si>
    <t>MERCEDES 1835 ACTROS Šas L</t>
  </si>
  <si>
    <t>GO UU 411</t>
  </si>
  <si>
    <t>WDB9763741L623792</t>
  </si>
  <si>
    <t>MERCEDES-BENZ (D) ATEGO 15T EURO 5 1529 AF</t>
  </si>
  <si>
    <t>H001075010H000811</t>
  </si>
  <si>
    <t xml:space="preserve">LOK (SLO) </t>
  </si>
  <si>
    <t>GENG ZAVAROVANJE PLOVIL</t>
  </si>
  <si>
    <t>GENG PLOVILA</t>
  </si>
  <si>
    <t>KASKO ZAVAROVANJE</t>
  </si>
  <si>
    <t>ZAVAROVANJE ODGOVORNOSTI V POMORSKEM PROMETU</t>
  </si>
  <si>
    <t>Reg. označba</t>
  </si>
  <si>
    <t>Trup plovila z obvezno opremo (VRSTA ZNAMKA TIP)</t>
  </si>
  <si>
    <t>LETO IZDELAVE</t>
  </si>
  <si>
    <t>Najvišja hitrost</t>
  </si>
  <si>
    <t>Vrsta motorja</t>
  </si>
  <si>
    <t>Znamka</t>
  </si>
  <si>
    <t>Št. motorjev</t>
  </si>
  <si>
    <t>Moč v KW /KM</t>
  </si>
  <si>
    <t>Zav. vsota kasko zavarovanje*</t>
  </si>
  <si>
    <t>Odbitna franšiza</t>
  </si>
  <si>
    <t>Območje kritja zav. odgovornosti</t>
  </si>
  <si>
    <t>Razširitve kritja zav. odgovornosti</t>
  </si>
  <si>
    <t xml:space="preserve">Zav. vsota </t>
  </si>
  <si>
    <t>IZ-3911</t>
  </si>
  <si>
    <t>Motorno plovilo / ALU- RIB 430</t>
  </si>
  <si>
    <t>25 NM/h</t>
  </si>
  <si>
    <t>zunanji (izvenkrmni)</t>
  </si>
  <si>
    <t>Tohatsu MD 40B2 EPTOL</t>
  </si>
  <si>
    <t>29,4 / 39,98</t>
  </si>
  <si>
    <t>2% od zav. vsote, min. 170,00 EUR, max 1.670,00 EUR</t>
  </si>
  <si>
    <t xml:space="preserve">Zav. odgovornosti v Sloveniji, Italiji, Hrvaški </t>
  </si>
  <si>
    <t>Škoda ko je plovilo dano v najem ali drugo komercilano rabo, Razširitev teritorailnih meja plovbe na celinsko plovbo - območje Evrope</t>
  </si>
  <si>
    <t>5.000.000,00 (vključuje odgovornost do potnikov in škodo na stvareh)</t>
  </si>
  <si>
    <t>GO-02</t>
  </si>
  <si>
    <t>ELAN PASARA T401 L</t>
  </si>
  <si>
    <t>210.000,00 (Odg. za škodo povzročeno tretjim osebam), 21.000,00 (odg. Za škodo povzročeno potnikom); 4.200,00 (odg. za škodo na stvareh)</t>
  </si>
  <si>
    <t>*Kasko kritje vsebuje najmanj:</t>
  </si>
  <si>
    <t>Škodo zaradi popolne izgube ali prepustitve ter škode zaradi delne izgube ali poškodbe zavarovanega plovila povzročene zaradi:</t>
  </si>
  <si>
    <t>Trčenja s plavajočim ali fiksnim predmetom; padca ali udarca predmeta; dotika dna; nasedanja; potopitve; viharja; neurja; toče; požara; eksplozije; direktnega udara strele;</t>
  </si>
  <si>
    <t xml:space="preserve"> tatvine celeg plovila ali delov plovila; ropa; piratstva; zlonamernih dejanj tretjih oseb in vandalizma.</t>
  </si>
  <si>
    <t>Zavarovalno kritje zajema še z zgoraj navedenimi riziki povezane reševalne stroške, stroške ugotavljanja in likvidacije škode ter nagrade za reševanje.</t>
  </si>
  <si>
    <t>Razširitev meja plovbe na celinsko plovbo</t>
  </si>
  <si>
    <t>Stroške dviganja potopljenega plovila</t>
  </si>
  <si>
    <t>Zavarovanje v času prevozov po kopnem</t>
  </si>
  <si>
    <t>Dodatna oprema vključena v zav, vsoto: VHF postaja, sirenski ojačevalec, modre bliskavice 2 kom, iskalni reflektor</t>
  </si>
  <si>
    <t>OŠ BRANIK</t>
  </si>
  <si>
    <t>ZAVOD</t>
  </si>
  <si>
    <t>Vrednost zgradbe skupaj                                                   -     igrišče</t>
  </si>
  <si>
    <t>(vnesejo šole in kjižnica:) Knjige, knjiž. gradivo</t>
  </si>
  <si>
    <t>Branik 31,5295 Branik - ŠOLA</t>
  </si>
  <si>
    <t>1976,1994,2001</t>
  </si>
  <si>
    <t>adapt,priz.+okna,priz.9-letka</t>
  </si>
  <si>
    <t>beton,opeka,les</t>
  </si>
  <si>
    <t>Branik 31,5295 Branik - VRTEC + KUHINJA</t>
  </si>
  <si>
    <t>obnova,stopnice</t>
  </si>
  <si>
    <t>Branik 31,5295 Branik - TELOVADNICA</t>
  </si>
  <si>
    <t>zam.streš.kritine</t>
  </si>
  <si>
    <t>beton,opeka,</t>
  </si>
  <si>
    <t>OGRAJA (ZUNANJA)</t>
  </si>
  <si>
    <t>SKUPAJ</t>
  </si>
  <si>
    <t>RAZČLENITEV VREDNOSTI PO LOKACIJAH</t>
  </si>
  <si>
    <t>Enota - lokacija</t>
  </si>
  <si>
    <t>VREDNOST ZGRADBE</t>
  </si>
  <si>
    <t xml:space="preserve">VREDNOST OPREME (BREZ VOZIL IN OPREME NA PROSTEM) </t>
  </si>
  <si>
    <t>VREDNOST OPREME NA PROSTEM</t>
  </si>
  <si>
    <t>VREDNOST ZALOG</t>
  </si>
  <si>
    <t xml:space="preserve"> ŠOLA</t>
  </si>
  <si>
    <t>VRTEC+KUH</t>
  </si>
  <si>
    <t>TELOVAD.</t>
  </si>
  <si>
    <t>DODATNE NEVARNOSTI POŽARNEGA IN VLOMSKEGA ZAVAROVANJA:</t>
  </si>
  <si>
    <t>LOKACIJA</t>
  </si>
  <si>
    <t>VDOR METEORNE VODE IZ STREHE</t>
  </si>
  <si>
    <t xml:space="preserve"> ZEMELJSKI PLAZ </t>
  </si>
  <si>
    <t>VIŠJI STROŠKI ČIŠČENJA</t>
  </si>
  <si>
    <t>OBJESTNA DEJANJA OBJEKT (SOUDELEŽBA: 10% MIN 100,00 MAX 2.000,00)</t>
  </si>
  <si>
    <t>UDAREC NEZNANEGA VOZILA  V ZGRADBO</t>
  </si>
  <si>
    <t>INDIREKTNI UDAR STRELE</t>
  </si>
  <si>
    <t>LEKAŽA</t>
  </si>
  <si>
    <t xml:space="preserve">VLOM, ROP OPREMA </t>
  </si>
  <si>
    <t>VLOM, ROP GOTOVINE V ČASU MANIPULACIJE</t>
  </si>
  <si>
    <t>VLOM, ROP ZALOGE</t>
  </si>
  <si>
    <t>VIŠJI STROŠKI POPRAVLA VLOM</t>
  </si>
  <si>
    <t>GRADBENI OBJEKTI</t>
  </si>
  <si>
    <t>OPREMA</t>
  </si>
  <si>
    <t>ZALOGE</t>
  </si>
  <si>
    <t>TELOVADNICA</t>
  </si>
  <si>
    <t>VRTEC</t>
  </si>
  <si>
    <t>OŠ ČEPOVAN</t>
  </si>
  <si>
    <t>Podatki na dan 31.12.2014</t>
  </si>
  <si>
    <t>OSNOVNA ŠOLA ČEPOVAN, Čepovan 87, 5253 Čepovan</t>
  </si>
  <si>
    <t>OPEKA</t>
  </si>
  <si>
    <t>.</t>
  </si>
  <si>
    <t>GRADNJA PRIZIDKA</t>
  </si>
  <si>
    <t>BETON</t>
  </si>
  <si>
    <t>OŠ DORNBERK</t>
  </si>
  <si>
    <t>OŠ DORNBERK (matična šola), Gregorčičeva ulica 30A, 5294 Dornberk</t>
  </si>
  <si>
    <t>1995, 1997, 2002, 2008</t>
  </si>
  <si>
    <t xml:space="preserve">menjava oken, prenova kuhinje, sanacija strehe brez telovadnice, </t>
  </si>
  <si>
    <t>betonska</t>
  </si>
  <si>
    <t>PODRUŽNIČNA ŠOLA PRVAČINA, Prvačina 204, 5297 Prvačina</t>
  </si>
  <si>
    <t>zamenjava lesene etažne konstrukcije, zamenjava oken, preureditev učilnic, sanitarij in jedilnice</t>
  </si>
  <si>
    <t>opeka, kamen</t>
  </si>
  <si>
    <t>VRTEC DORNBERK, Gregorčičeva ulica 30A, 5294 Dornberk</t>
  </si>
  <si>
    <t>2007, 2010</t>
  </si>
  <si>
    <t>sanacija igralnic, menjava oken in vrat</t>
  </si>
  <si>
    <t>opeka</t>
  </si>
  <si>
    <t>VRTEC PRVAČINA, Prvačina 48A, 5297 Prvačina</t>
  </si>
  <si>
    <t>celovita rekonstrukcija in dozidava</t>
  </si>
  <si>
    <t>MATIČNA OŠ DORNBERK</t>
  </si>
  <si>
    <t>PODRUŽNIČNA ŠOLA PRVAČINA</t>
  </si>
  <si>
    <t>VRTEC DORNBERK</t>
  </si>
  <si>
    <t>VRTEC PRVAČINA</t>
  </si>
  <si>
    <t>OŠ MILOJKE ŠTRUKELJ</t>
  </si>
  <si>
    <t>OŠ Milojke Štrukelj Nova Gorica</t>
  </si>
  <si>
    <t>MATIČNA ŠOLA, Delpinova 7, 5000 Nova Gorica</t>
  </si>
  <si>
    <t>masivna</t>
  </si>
  <si>
    <t>PRIZIDEK, Delpinova 7, 5000 Nova Gorica</t>
  </si>
  <si>
    <t>PODRUŽNIČNA ŠOLA LEDINE, Cankarjeva 23, 5000 Nova Gorica</t>
  </si>
  <si>
    <t>Športna dvorana, Rejčeva 1b, 5000 Nova Gorica</t>
  </si>
  <si>
    <t>OŠ Milojke Štrukelj Nova Gorica-prizidek</t>
  </si>
  <si>
    <t>POŠ Ledine</t>
  </si>
  <si>
    <t>Športna dvorana</t>
  </si>
  <si>
    <r>
      <t xml:space="preserve">OŠ MILOJKE STRUKELJ </t>
    </r>
    <r>
      <rPr>
        <b/>
        <sz val="10"/>
        <color theme="1"/>
        <rFont val="Calibri"/>
        <family val="2"/>
        <charset val="238"/>
        <scheme val="minor"/>
      </rPr>
      <t>(s prizidkom)</t>
    </r>
  </si>
  <si>
    <t>POŠ LEDINE</t>
  </si>
  <si>
    <t>ŠPORTNA DVORANA</t>
  </si>
  <si>
    <t>OŠ ŠEMPAS</t>
  </si>
  <si>
    <t xml:space="preserve">Vrednost zgradbe skupaj                                                   </t>
  </si>
  <si>
    <t>OŠ ŠEMPAS, ŠEMPAS 76C, 5261 ŠEMPAS</t>
  </si>
  <si>
    <t>1995; 2006</t>
  </si>
  <si>
    <t>OKNA, STREHA</t>
  </si>
  <si>
    <t>ARMIRAN BETON</t>
  </si>
  <si>
    <t>VRTEC, ŠEMPAS 76C, 5261 ŠEMPAS</t>
  </si>
  <si>
    <t>CELOSTNA OBNOVA</t>
  </si>
  <si>
    <t>BETON, OPEKA</t>
  </si>
  <si>
    <t>ŠOLA</t>
  </si>
  <si>
    <t>ŠOLA + VRTEC</t>
  </si>
  <si>
    <t>OŠ BRANIK - VOZILA</t>
  </si>
  <si>
    <t>GOV1693</t>
  </si>
  <si>
    <t>VF1JLAJA68Y242012</t>
  </si>
  <si>
    <t>RENAULT TRAFIC</t>
  </si>
  <si>
    <t>divjad in domače živali, steklo, parkirišče, zunanja svetlobna telesa in ogledala</t>
  </si>
  <si>
    <t>OŠ ČEPOVAN - VOZILA</t>
  </si>
  <si>
    <t>GOK6015</t>
  </si>
  <si>
    <t>AVTOBUS</t>
  </si>
  <si>
    <t>ZCFC50C0005593503</t>
  </si>
  <si>
    <t xml:space="preserve">IVECO DAILY </t>
  </si>
  <si>
    <t>divjad in domače živali, steklo</t>
  </si>
  <si>
    <t>OŠ DORNBERK - VOZILA</t>
  </si>
  <si>
    <t>GODP020</t>
  </si>
  <si>
    <t>VF7YBBMRB11639940</t>
  </si>
  <si>
    <t>CITROEN, JUMPER CONFORT HDI 120</t>
  </si>
  <si>
    <t>divjad in domače živali, steklo, parkirišče, zunanja svetlobna telesa in ogledala, izguba ključev, nadomestno vozilo</t>
  </si>
  <si>
    <t>GOC6262</t>
  </si>
  <si>
    <t>VF7MCKFXF65489882</t>
  </si>
  <si>
    <t>CITROEN, BERLINGO 1,4 I</t>
  </si>
  <si>
    <t>/</t>
  </si>
  <si>
    <t>OŠ MILOJKE ŠTRUKELJ - VOZILA</t>
  </si>
  <si>
    <t>GODT140</t>
  </si>
  <si>
    <t>VF1JLAHA6AY333860</t>
  </si>
  <si>
    <t>RENAULT TRAFIC KOMBIBUS DIESEL PASSENGER 2,0 dCi</t>
  </si>
  <si>
    <t>parkirišče</t>
  </si>
  <si>
    <t>GOE4305</t>
  </si>
  <si>
    <t>VF1F40UP51444616</t>
  </si>
  <si>
    <t>RENAULT, EXPRESS</t>
  </si>
  <si>
    <t>GOKV160</t>
  </si>
  <si>
    <t>WV1ZZZ2KZDX123034</t>
  </si>
  <si>
    <t>WOLKSWAGEN, CADDY FURGON DIESEL 1,6 TDI</t>
  </si>
  <si>
    <t>OŠ ŠEMPAS - VOZILA</t>
  </si>
  <si>
    <t>GON3607</t>
  </si>
  <si>
    <t>VF35FKFXE60230701</t>
  </si>
  <si>
    <t>PEUGEOT, PARTNER 1,4</t>
  </si>
  <si>
    <t>GOF6573</t>
  </si>
  <si>
    <t>WPOMXXGCDM6U84275</t>
  </si>
  <si>
    <t>FORD, FOCUS C-MAX LIM 1,6 TREND</t>
  </si>
  <si>
    <t>divjad in domače živali, steklo, parkirišče</t>
  </si>
  <si>
    <t>GOKL808</t>
  </si>
  <si>
    <t>WF01XXTTG1DG37500</t>
  </si>
  <si>
    <t>FORD, TRANSIT KOMBI 310 2,2 TDCi TREND</t>
  </si>
  <si>
    <t>A244GO</t>
  </si>
  <si>
    <t>PRIKLOPNO</t>
  </si>
  <si>
    <t>4257-TEGO</t>
  </si>
  <si>
    <t>IMV, ADRIA B 14</t>
  </si>
  <si>
    <t xml:space="preserve">OŠ Frana Erjavca Nova Gorica, Kidričeva ulica 36, 5000 Nova Gorica  </t>
  </si>
  <si>
    <t>OŠ FRANA ERJAVCA</t>
  </si>
  <si>
    <t>ZAV. VSOTA</t>
  </si>
  <si>
    <t>GLAVNA STAVBA</t>
  </si>
  <si>
    <t>delno stavbno pohištvo, streha v celoti, 2014</t>
  </si>
  <si>
    <t>PLINIFIKACIJA</t>
  </si>
  <si>
    <t>OGRAJA DVORIŠČA</t>
  </si>
  <si>
    <t xml:space="preserve"> </t>
  </si>
  <si>
    <t>ČEBELNJAK</t>
  </si>
  <si>
    <t>PRIZIDEK TRIADA</t>
  </si>
  <si>
    <t>OBNOVA STROPA IN STEN AVLA</t>
  </si>
  <si>
    <t xml:space="preserve">OBNOVA GARDEROBE </t>
  </si>
  <si>
    <t>OBNOVA OGRAJE</t>
  </si>
  <si>
    <t xml:space="preserve">OBNOVA SANITARIJ,TLAKOV,J.FASADE </t>
  </si>
  <si>
    <t>OBNOVA OGRAJE na stopniščih</t>
  </si>
  <si>
    <t>REKONS.GL. VHOD</t>
  </si>
  <si>
    <t>OBNOVA PARKETA, pritličje, razredna stopnja</t>
  </si>
  <si>
    <t>SKUPAJ ZAV. VSOTA:</t>
  </si>
  <si>
    <t>6.000.00</t>
  </si>
  <si>
    <t>OŠ FRANA ERJAVCA VOZILA</t>
  </si>
  <si>
    <t>GO 3301A</t>
  </si>
  <si>
    <t>VF1T2WF0513520472</t>
  </si>
  <si>
    <t>RENAULT TRAFIC T DISESEL T 2BF Kombibus</t>
  </si>
  <si>
    <t>OŠ KOZARA NOVA GORICA, Kidričeva ulica 35, 5000 Nova Gorica</t>
  </si>
  <si>
    <t>OŠ KOZARA NOVA GORICA</t>
  </si>
  <si>
    <t>KIDRIČEVA 35, NOVA GORICA,GLAVNA STAVBA</t>
  </si>
  <si>
    <t>beton</t>
  </si>
  <si>
    <t>OŠ KOZARA</t>
  </si>
  <si>
    <t>OŠ KOZARA VOZILA</t>
  </si>
  <si>
    <t>GO KR 603</t>
  </si>
  <si>
    <t>VO40300405245</t>
  </si>
  <si>
    <t>CITROEN JUMPER KOMBIBUS DISESEL ATTRACTION 33 L2H2 Hdi 130</t>
  </si>
  <si>
    <t>divjad in domače živali, razbitje stekla, škoda na parkirišču</t>
  </si>
  <si>
    <t>OŠ Solkan, Šolska ulica 25, 5250 Solkan</t>
  </si>
  <si>
    <t>OŠ SOLKAN</t>
  </si>
  <si>
    <t xml:space="preserve">KVADRATURA  </t>
  </si>
  <si>
    <t>OŠ SOLKAN  -novi</t>
  </si>
  <si>
    <t xml:space="preserve">         /</t>
  </si>
  <si>
    <t>abk</t>
  </si>
  <si>
    <t>OŠ SOLKAN  -stari</t>
  </si>
  <si>
    <t>streha</t>
  </si>
  <si>
    <t>OŠ GRGAR</t>
  </si>
  <si>
    <t>streha,okna</t>
  </si>
  <si>
    <t>4.</t>
  </si>
  <si>
    <t>OŠ TRNOVO</t>
  </si>
  <si>
    <t>5.</t>
  </si>
  <si>
    <t>Vrtec Solkan</t>
  </si>
  <si>
    <t xml:space="preserve">         ./</t>
  </si>
  <si>
    <t xml:space="preserve">       ./</t>
  </si>
  <si>
    <t>ABK</t>
  </si>
  <si>
    <t>6.</t>
  </si>
  <si>
    <t>Vrtec Grgar</t>
  </si>
  <si>
    <t>7.</t>
  </si>
  <si>
    <t>Vrtec Trnovo</t>
  </si>
  <si>
    <t>okna</t>
  </si>
  <si>
    <t>masiva</t>
  </si>
  <si>
    <t>OŠ TRNOVO (pod opremo  tudi teleskop Voglarji)</t>
  </si>
  <si>
    <t>Teleskop Voglarji, Voglarji 11, Trnovo pri Gorici</t>
  </si>
  <si>
    <r>
      <t xml:space="preserve">DODATNE POŽARNE NEVARNOSTI - ZAVAROVALNE VSOTE: </t>
    </r>
    <r>
      <rPr>
        <b/>
        <sz val="11"/>
        <color theme="1"/>
        <rFont val="Calibri"/>
        <family val="2"/>
        <charset val="238"/>
        <scheme val="minor"/>
      </rPr>
      <t>POVSOD BREZ FRANŠIZE, REZEN PRI OBJESTNIH DEJANJIH, KJER ZNAŠA FIKSNA SOUDELEŽBA 100,00 EUR po škod. primeru</t>
    </r>
  </si>
  <si>
    <t>OŠ SOLKAN  -novi del</t>
  </si>
  <si>
    <t>OŠ SOLKAN  -stari del</t>
  </si>
  <si>
    <t xml:space="preserve">OŠ TRNOVO </t>
  </si>
  <si>
    <t>3000 (oprema!)</t>
  </si>
  <si>
    <t>OŠ SOLKAN VOZILA</t>
  </si>
  <si>
    <t>GO E8930</t>
  </si>
  <si>
    <t>VO40300403929</t>
  </si>
  <si>
    <t>CITROEN BERLINGO MULTISPACE</t>
  </si>
  <si>
    <t xml:space="preserve">divjad in domače živali, razbitje stekla, </t>
  </si>
  <si>
    <t>GO ST703</t>
  </si>
  <si>
    <t>VO40300403931</t>
  </si>
  <si>
    <t>RENAULT TRAFFIC DIESEL PASSENGER 2.0 dCi L1H1P2</t>
  </si>
  <si>
    <t>GO CR456</t>
  </si>
  <si>
    <t>VO40300403927</t>
  </si>
  <si>
    <t>CITROEN BERLINGO DIESEL FURGON 1.6 Hdi L1</t>
  </si>
  <si>
    <t>620 kg</t>
  </si>
  <si>
    <t>VRTEC NOVA GORICA, Kidričeva ul. 34C, 5000 Nova Gorica</t>
  </si>
  <si>
    <t>VRTEC NOVA GORICA</t>
  </si>
  <si>
    <t>ZALOGE na lokaciji Centralni vrtec:</t>
  </si>
  <si>
    <t>Centralni vrtec - Trubarjeva 5 s telovadnico in kuhinjo</t>
  </si>
  <si>
    <t>streha, fasada</t>
  </si>
  <si>
    <t>različni mater.</t>
  </si>
  <si>
    <t>5.000,00 EUR</t>
  </si>
  <si>
    <t>Mojca - Trubarjeva 5/a</t>
  </si>
  <si>
    <t>streha,sanitarije</t>
  </si>
  <si>
    <t>Najdihojca - Gregorčičeva 17</t>
  </si>
  <si>
    <t>okna,fasada,streha</t>
  </si>
  <si>
    <t>Ciciban  - Cankarjeva 1</t>
  </si>
  <si>
    <t>novogradnja</t>
  </si>
  <si>
    <t>Kurirček - Cankarjeva 32</t>
  </si>
  <si>
    <t>Kekec - Cankarjeva 66</t>
  </si>
  <si>
    <t>fasada</t>
  </si>
  <si>
    <t>Čriček - Vinka Vodopivca 23</t>
  </si>
  <si>
    <t>8.</t>
  </si>
  <si>
    <t>JP Solkan - Ul. Ludvika Slokarja 8, Solkan</t>
  </si>
  <si>
    <t>Uprava - Kidričeva 34/C</t>
  </si>
  <si>
    <t xml:space="preserve">VREDNOST OPREME NA PROSTEM </t>
  </si>
  <si>
    <t>SONČNA ELEKTRARNA</t>
  </si>
  <si>
    <t>Centralni vrtec s kuhinjo</t>
  </si>
  <si>
    <t>Mojca</t>
  </si>
  <si>
    <t>Najdihojca</t>
  </si>
  <si>
    <t>Ciciban</t>
  </si>
  <si>
    <t>Kurirček</t>
  </si>
  <si>
    <t>Kekec</t>
  </si>
  <si>
    <t>Čriček</t>
  </si>
  <si>
    <t>JP Solkan</t>
  </si>
  <si>
    <t>9.</t>
  </si>
  <si>
    <t>Uprava</t>
  </si>
  <si>
    <r>
      <t xml:space="preserve">OBJESTNA DEJANJA OBJEKT </t>
    </r>
    <r>
      <rPr>
        <b/>
        <u/>
        <sz val="10"/>
        <rFont val="Calibri"/>
        <family val="2"/>
        <charset val="238"/>
      </rPr>
      <t xml:space="preserve">IN OPREMA NA POSTEM skupaj </t>
    </r>
    <r>
      <rPr>
        <sz val="10"/>
        <rFont val="Calibri"/>
        <family val="2"/>
        <charset val="238"/>
      </rPr>
      <t>(SOUDELEŽBA: FIKSNA 100,00 EUR)</t>
    </r>
  </si>
  <si>
    <t>GO 2036P</t>
  </si>
  <si>
    <t>VF7ZCRMNB17484950</t>
  </si>
  <si>
    <t>CITROEN JUMPER TURBO DIESEL Kfu 35 MH HDI</t>
  </si>
  <si>
    <t>GO KC 797</t>
  </si>
  <si>
    <t>VF7YBSMFB12633850</t>
  </si>
  <si>
    <t xml:space="preserve">CITROEN JUMPER FURGON DIESEL 33 L2H1 HDi </t>
  </si>
  <si>
    <t>steklo, zunanja ogledala, svetlobna telesa</t>
  </si>
  <si>
    <t>ZDRAVSTVENI DOM ZOBOZDRAVSTVENO VARSTVO</t>
  </si>
  <si>
    <t>skupaj vse lokacije</t>
  </si>
  <si>
    <t>Ul.Gradnikove brigade 7, 5000 Nova Gorica</t>
  </si>
  <si>
    <t>Čepovan 90e, 5253 Čepovan</t>
  </si>
  <si>
    <t>Ul.Bojana Vodopivca 5, 5294 Dornberk</t>
  </si>
  <si>
    <t>Branik 75, 5295 Branik</t>
  </si>
  <si>
    <t>Prekomorskih brigad 25, 5290 Šempeter pri Gorici</t>
  </si>
  <si>
    <t>Cesta Goriške fronte 11, 5290 Šempeter pri Gorici</t>
  </si>
  <si>
    <t>streha, okna, fasada</t>
  </si>
  <si>
    <t>Trg 25.maja 3, 5212 Dobrovo v Brdih - star ZD</t>
  </si>
  <si>
    <t>Zadružna cesta 1, 5212 Dobrovo v Brdih</t>
  </si>
  <si>
    <t>Srebrničeva ul. 31, 5210 Deskle</t>
  </si>
  <si>
    <t>10.</t>
  </si>
  <si>
    <t>Morsko 1, 5213 Kanal ob Soči</t>
  </si>
  <si>
    <t>streha,fasada</t>
  </si>
  <si>
    <t>11.</t>
  </si>
  <si>
    <t>Miren 138, 2325 Miren</t>
  </si>
  <si>
    <t xml:space="preserve">Enota - lokacija </t>
  </si>
  <si>
    <t xml:space="preserve">VREDNOST OPREME S STROJELOM. RIZIKOM </t>
  </si>
  <si>
    <t>VREDNOST OPREME BREZ STROJELOM. RIZIKA</t>
  </si>
  <si>
    <t>VREDNOST RAČUNALNIŠKE OPREME</t>
  </si>
  <si>
    <t xml:space="preserve">VREDNOST OPREME VOZILA </t>
  </si>
  <si>
    <t xml:space="preserve">VREDNOST OPREME (SKUPAJ VSA OPREMA-brez DI) </t>
  </si>
  <si>
    <t>DUNG - Gregorčičeva ul.16, 5000 Nova Gorica</t>
  </si>
  <si>
    <t>OŠ Kozara, Kidričeva ul. 35, 5000 Nova Gorica</t>
  </si>
  <si>
    <t>OŠ Solkan, Šolska ul.25, 5250 Solkan</t>
  </si>
  <si>
    <t>OŠ Dobrovo, Trg 25.maja 9, 5212 Dobrovo</t>
  </si>
  <si>
    <t>Trg 20, 5292 Renče</t>
  </si>
  <si>
    <t>s k u p a j</t>
  </si>
  <si>
    <t>Zavaruje se 25 ambulant po 5.000,00 EUR na ambulanto, ter 2 laboratorija po 5.000,00 EUR  na lab.</t>
  </si>
  <si>
    <t xml:space="preserve">ODGOVORNOST - število zaposlenih </t>
  </si>
  <si>
    <t>ZAPOSLENI</t>
  </si>
  <si>
    <t>ŠTEVILO</t>
  </si>
  <si>
    <t>specialisti</t>
  </si>
  <si>
    <t xml:space="preserve"> - specialist kirurg</t>
  </si>
  <si>
    <t xml:space="preserve"> - specialist čelj.in zob.ortodontije</t>
  </si>
  <si>
    <t xml:space="preserve"> - specialist protetik</t>
  </si>
  <si>
    <t xml:space="preserve"> - specialist pedontolog</t>
  </si>
  <si>
    <t>specializant  - področje parodontologije</t>
  </si>
  <si>
    <t>zobozdravniki</t>
  </si>
  <si>
    <t>zobozdravniki - pripravniki</t>
  </si>
  <si>
    <t>rentgenski inženirji</t>
  </si>
  <si>
    <t>medic.sestre v zobni preventivi</t>
  </si>
  <si>
    <t>zobni asistenti v ambulanti</t>
  </si>
  <si>
    <t>zobotehniki</t>
  </si>
  <si>
    <t>tehnični delavec</t>
  </si>
  <si>
    <t>čistilke</t>
  </si>
  <si>
    <t>zaposlen kader za področje uprave</t>
  </si>
  <si>
    <t>ZOBOZDRAVSTVENI STROJI</t>
  </si>
  <si>
    <t>INVENTARNA ŠT. IN NAHAJALIŠČE</t>
  </si>
  <si>
    <t>LETO NABAVE</t>
  </si>
  <si>
    <t>0016214 - spec.protet.NG-Bužinel,Šutila</t>
  </si>
  <si>
    <t>0014886 - spec.protet.NG-Bužinel,Šutila</t>
  </si>
  <si>
    <t>0016636 - ortod.amb.NG-Djokic C.</t>
  </si>
  <si>
    <t>0016560 - SZA  NG-dežurna</t>
  </si>
  <si>
    <t>0016560 - SZA  NG-Drusany</t>
  </si>
  <si>
    <t>0016987 - SZA  NG-Dolinar B.</t>
  </si>
  <si>
    <t>0016737 - pedont.NG-Jurečič</t>
  </si>
  <si>
    <t>0016703 - KRG NG-Kožuh</t>
  </si>
  <si>
    <t>0016751 - SZA  NG-Lisjak</t>
  </si>
  <si>
    <t>0016635 - SZA  NG-Mahkovič</t>
  </si>
  <si>
    <t>0016633 - ŠZA  NG-Zgonik Z.</t>
  </si>
  <si>
    <t>12.</t>
  </si>
  <si>
    <t>0016727 - ŠZA  Kozara NG-Dronjić</t>
  </si>
  <si>
    <t>13.</t>
  </si>
  <si>
    <t>0016707 - ŠZA  Solkan-Horvat B.</t>
  </si>
  <si>
    <t>14.</t>
  </si>
  <si>
    <t>0016634 - ŠZA  Čepovan</t>
  </si>
  <si>
    <t>15.</t>
  </si>
  <si>
    <t>0016398 - SZA  Dornberk-Mozetič</t>
  </si>
  <si>
    <t>16.</t>
  </si>
  <si>
    <t>0016399 - ŠZA  Dornberk-Vodopivec S.</t>
  </si>
  <si>
    <t>17.</t>
  </si>
  <si>
    <t>0016631 - ŠZA  Branik-Vodopivec S.</t>
  </si>
  <si>
    <t>18.</t>
  </si>
  <si>
    <t>0016757 - SZA  Šempeter-Abramič</t>
  </si>
  <si>
    <t>19.</t>
  </si>
  <si>
    <t>0016632 - SZA  Šempeter-Briški</t>
  </si>
  <si>
    <t>20.</t>
  </si>
  <si>
    <t>0016558 - ŠZA  Šempeter-Kodre K.</t>
  </si>
  <si>
    <t>21.</t>
  </si>
  <si>
    <t>0016988 - ortod.Šempeter-Lavriša</t>
  </si>
  <si>
    <t>22.</t>
  </si>
  <si>
    <t>0016705 - SZA  Dobrovo-Štekar</t>
  </si>
  <si>
    <t>23.</t>
  </si>
  <si>
    <t>0016750 - ŠZA  Dobrovo-Gorkič</t>
  </si>
  <si>
    <t>24.</t>
  </si>
  <si>
    <t>0016559 - SZA  Deskle-Dolenc</t>
  </si>
  <si>
    <t>25.</t>
  </si>
  <si>
    <t>0016704 - ŠZA  Kanal-Kobale</t>
  </si>
  <si>
    <t>26.</t>
  </si>
  <si>
    <t>0016706 - SZA  Miren-Ambrožič</t>
  </si>
  <si>
    <t>27.</t>
  </si>
  <si>
    <t>0016740 - ŠZA  Miren-Sekulić</t>
  </si>
  <si>
    <t>28.</t>
  </si>
  <si>
    <t>0016708 - ŠZA  Renče-Sekulić</t>
  </si>
  <si>
    <t>ZD ZOBOZDRAVSTVENO VARSTVO - VOZILA</t>
  </si>
  <si>
    <t>ODKUP PRVE ŠKODE AKA</t>
  </si>
  <si>
    <t>GO CT 360</t>
  </si>
  <si>
    <t>ZFA169000014125930</t>
  </si>
  <si>
    <t>FIAT PANDA 4x4 1,2 CLIMBING</t>
  </si>
  <si>
    <t>GO N1 724</t>
  </si>
  <si>
    <t>W0L0XCF0643029881</t>
  </si>
  <si>
    <t>OPEL COMBO TOUR NJOY 1.6 i 16V</t>
  </si>
  <si>
    <t>GLASBENA ŠOLA NOVA GORICA, Cankarjeva 8, 5000 Nova Gorica</t>
  </si>
  <si>
    <t>GŠ NG,Cankarjeva 8</t>
  </si>
  <si>
    <t>GŠ NG, cankarjeva 8-stari del</t>
  </si>
  <si>
    <t>GŠ NG, cankarjeva 8-novi del</t>
  </si>
  <si>
    <t>GLASBENA ŠOLA</t>
  </si>
  <si>
    <t>LJUDSKA UNIVERZA NOVA GORICA, Cankarjeva ulica 8, 5000 Nova Gorica</t>
  </si>
  <si>
    <t>LJUDSKA UNIVERZA</t>
  </si>
  <si>
    <t>Cankarjeva 8, Nova Gorica-GLAVNA STAVBA</t>
  </si>
  <si>
    <t>LU NOVA GORICA</t>
  </si>
  <si>
    <t>MLADINSKI CENTER  NOVA GORICA, Bazoviška ul. 4, 5000 Nova Gorica</t>
  </si>
  <si>
    <t>MLADINSKI CENTER</t>
  </si>
  <si>
    <t>Bazoviška ul. 4, Nova Gorica</t>
  </si>
  <si>
    <t>Čepovan 96A, 5253 Čepovan</t>
  </si>
  <si>
    <t>Bevkov trg 8 (hiša eksperimentov)</t>
  </si>
  <si>
    <t>KULTURNI DOM NOVA GORICA</t>
  </si>
  <si>
    <t>Oprema na prostem (reklamni panoji 3X in oglasne vitrine 3x)</t>
  </si>
  <si>
    <t>Kulturni dom Nova Gorica</t>
  </si>
  <si>
    <t>Umetniška dela</t>
  </si>
  <si>
    <t>Kulturni dom</t>
  </si>
  <si>
    <t>GORIŠKI MUZEJ</t>
  </si>
  <si>
    <t>Zavod - LOKACIJE</t>
  </si>
  <si>
    <t>II.</t>
  </si>
  <si>
    <r>
      <rPr>
        <b/>
        <sz val="11"/>
        <rFont val="Arial"/>
        <family val="2"/>
        <charset val="238"/>
      </rPr>
      <t xml:space="preserve">Oprema, stroji, aparati </t>
    </r>
    <r>
      <rPr>
        <b/>
        <u/>
        <sz val="11"/>
        <rFont val="Arial"/>
        <family val="2"/>
        <charset val="238"/>
      </rPr>
      <t xml:space="preserve">skupaj </t>
    </r>
    <r>
      <rPr>
        <sz val="11"/>
        <rFont val="Arial"/>
        <family val="2"/>
        <charset val="238"/>
      </rPr>
      <t>(vsebuje vrednosti od II.B do II.E)</t>
    </r>
  </si>
  <si>
    <t>(MUZEALIJE, EKSPONATI…)</t>
  </si>
  <si>
    <t>Upravna stavba, Pod vinogradi 8, 5250 Solkan</t>
  </si>
  <si>
    <t>Objekt Medana (rojstna hiša A. Gradnika), Medana 51, 5212 Dobrovo</t>
  </si>
  <si>
    <t>Grad Kromberk, Grajska cesta 1, 5000 Nova Gorica</t>
  </si>
  <si>
    <t>Amfiteater pred Gradom Kromberk, Grajska cesta 1, 5000 Nova Gorica</t>
  </si>
  <si>
    <t>Vila Bartolomei, Pod vinogradi 2, 5250 Solkan</t>
  </si>
  <si>
    <t>83.458,52*</t>
  </si>
  <si>
    <t>Delavnice Solkan (ob Vili Bartolomei), Pod vinogradi 2, 5250 Solkan</t>
  </si>
  <si>
    <t>Grad Dobrovo, Grajska 10, 5212 Dobrovo</t>
  </si>
  <si>
    <t>Depo Ajdovščina (kasarna), Vipavska cesta BŠ, 5270 Ajdovščina</t>
  </si>
  <si>
    <t>83.458,52**</t>
  </si>
  <si>
    <t>Zbirka fosilov Ajdovščina (ob starem mlinu), Prešernova 24, 5270 Ajdovščina</t>
  </si>
  <si>
    <t>Stražarski stolp na meji, Vrtojba, 5290 Šempeter pri Gorici</t>
  </si>
  <si>
    <t>Hangar na Palah, Pale BŠ, 5270 Ajdovščina</t>
  </si>
  <si>
    <t>**</t>
  </si>
  <si>
    <t>Kraška hiša Štanjel, Štanjel, 6222 Štanjel</t>
  </si>
  <si>
    <t>Železniška postaja Nova Gorica, Kolodvorska 8, 5000 Nova Gorica</t>
  </si>
  <si>
    <t>Muzejska zbirka MIREN, v mrliški vežici na pokopališču Miren, 5291 Miren</t>
  </si>
  <si>
    <t>Muzejska zbirka SEŽANA, Repentaborska 4, 6210 Sežana</t>
  </si>
  <si>
    <t>VILA VIPOLŽE, Vipolže 29, 5212 Dobrovo</t>
  </si>
  <si>
    <t>PRISTAVA - carinarnica na meji, Kostanjeviška 32, 5000 Nova Gorica</t>
  </si>
  <si>
    <t>Muzejska zbirka  HEROJA MIHAJLA, Šempas 136, 5261 Šempas</t>
  </si>
  <si>
    <t>*vrednost predmetov v Vili Bartolomei, delavnicah in upravni stavbi skupaj</t>
  </si>
  <si>
    <t>** vrednost predmetov Hangarju na Palah in v depojih v kasarni v Ajdovščini skupaj</t>
  </si>
  <si>
    <t xml:space="preserve">VLOM, ROP 1. R (OPREMA IN MUZEALIJE) </t>
  </si>
  <si>
    <t>TATVINA IN POŠKODBE, KI JIH POVZROČIJO OBISKOVALCI</t>
  </si>
  <si>
    <t>VIŠJI STROŠKI POPRAVILA OB VLOMU</t>
  </si>
  <si>
    <t>Upravna stavba, Pod vinogradi 8, Solkan</t>
  </si>
  <si>
    <t>Amfiteater pred Gradom Kromberk, Grajska cesta 1</t>
  </si>
  <si>
    <t>Vila Bartolomei, Pod vinogradi 2, Solkan</t>
  </si>
  <si>
    <t>Delavnice Solkan (ob Vili Bartolomei), Pod vinogradi 2, Solkan</t>
  </si>
  <si>
    <t>Depo Ajdovščina (kasarna), Vipavska cesta BŠ, Ajdovščina</t>
  </si>
  <si>
    <t>Zbirka fosilov Ajdovščina (ob starem mlinu), Prešernova 24, Ajdovščina</t>
  </si>
  <si>
    <t>Stolp na meji, Vrtojba</t>
  </si>
  <si>
    <t xml:space="preserve">Hangar na Palah, Pale BŠ, </t>
  </si>
  <si>
    <t xml:space="preserve">Kraška hiša Štanjel, </t>
  </si>
  <si>
    <t>Železniška postaja Nova Gorica, Kolodvorska 8, Nova Gorica</t>
  </si>
  <si>
    <t>Muzejska zbirka MIREN, v mrliški vežici na pokopališču Miren</t>
  </si>
  <si>
    <t>95.444,20*</t>
  </si>
  <si>
    <t>* Znesek se odšteje od zav. vsote za požarno zavarovanje ostale opreme, ker se zahteva posebno zavarovanje</t>
  </si>
  <si>
    <t>Oprema na prostem (3X reklamni panoji - vitrine)</t>
  </si>
  <si>
    <t>PODATKI ZA ZAVAROVANJE OBJEKTOV IN OPREME</t>
  </si>
  <si>
    <t>LOKACIJA (točen naslov in oznaka npr. glavna stavba, novi del, prizidek….)</t>
  </si>
  <si>
    <t>ZAVAROVALNA VSOTA OBJEKT</t>
  </si>
  <si>
    <t>ZAV. VSOTA OPREME V OBJEKTU</t>
  </si>
  <si>
    <t>1</t>
  </si>
  <si>
    <t>KS BRANIK</t>
  </si>
  <si>
    <t>Branik 75 (dvorana in poslovni prostori)</t>
  </si>
  <si>
    <t>1976, 2004, 2014</t>
  </si>
  <si>
    <t xml:space="preserve">76 menjava strehe, 2004 menjava 5 kom vrat in oken, 2014 menjava ostalih vrat in oken </t>
  </si>
  <si>
    <t>Zadružni dom Preserje nad Branikom, Preserje 25</t>
  </si>
  <si>
    <t>Objekt OŠ Spodnja Branica</t>
  </si>
  <si>
    <t>Avtobusna čakalnica v polju</t>
  </si>
  <si>
    <t xml:space="preserve">Avtobusna čakalnica pri marketu </t>
  </si>
  <si>
    <t>Avtobusna čakalnica pri Birsih</t>
  </si>
  <si>
    <t>2</t>
  </si>
  <si>
    <t>KS OZELJAN</t>
  </si>
  <si>
    <t>Grad v Ozeljanu (večnamenska dvorana) ; Ozeljan 92</t>
  </si>
  <si>
    <t xml:space="preserve">Celotna ureditev  večnamenske dvorane in prostorov KS. </t>
  </si>
  <si>
    <t>Masivna</t>
  </si>
  <si>
    <t>476 m/2</t>
  </si>
  <si>
    <t>Bivša trgovina v Ozeljanu; Ozeljan 49b</t>
  </si>
  <si>
    <t>streha, fasada, okna in vrata</t>
  </si>
  <si>
    <t>Montažna</t>
  </si>
  <si>
    <t>180m/2</t>
  </si>
  <si>
    <t>Mrliška vežica Ozeljan</t>
  </si>
  <si>
    <t>60m/2</t>
  </si>
  <si>
    <t>3</t>
  </si>
  <si>
    <t>KS RAVNICA</t>
  </si>
  <si>
    <t>Ravnica 9</t>
  </si>
  <si>
    <t>menjava strešne kritine, menjava oken in vrat (2012), sanacija stropov (2013), obnova sanitarij (2014) ter barvanje fasade (2014). Obnova gostinskega lokala je bila v celoti izvedena v l. 2010.</t>
  </si>
  <si>
    <t>masivna gradnja</t>
  </si>
  <si>
    <t>210m2</t>
  </si>
  <si>
    <t>Mrliška vežica Ravnica</t>
  </si>
  <si>
    <t>25 m2</t>
  </si>
  <si>
    <t>Oder za prireditve ob igrišču</t>
  </si>
  <si>
    <t>Montažni objekt ob igrišču</t>
  </si>
  <si>
    <t>montažna</t>
  </si>
  <si>
    <t>12 m2</t>
  </si>
  <si>
    <t>4</t>
  </si>
  <si>
    <t>KS ROŽNA DOLINA</t>
  </si>
  <si>
    <t>DOM KS Rožna Dolina, Vipavska c.16B</t>
  </si>
  <si>
    <t>sanacija fasade 2011,menjava strešnih oken 2014</t>
  </si>
  <si>
    <t>DOM KS Rožna Dolina, Stara Gora</t>
  </si>
  <si>
    <t>Avtobusno postajališče Rožna Dolina 1</t>
  </si>
  <si>
    <t>Avtobusno postajališče Rožna Dolina 2</t>
  </si>
  <si>
    <t>Avtobusno postajališče Zg. Ajševica 1</t>
  </si>
  <si>
    <t>Avtobusno postajališče Zg. Ajševica 2</t>
  </si>
  <si>
    <t>Avtobusno postajališče Sp. Ajševica 1</t>
  </si>
  <si>
    <t>Avtobusno postajališče Sp. Ajševica 2</t>
  </si>
  <si>
    <t>Avtobusno postajališče Pri bajti</t>
  </si>
  <si>
    <t>KS TRNOVO</t>
  </si>
  <si>
    <t>Trnovo 37 (dvorana Trnovo)</t>
  </si>
  <si>
    <t>Sreha 2010, okna 2012</t>
  </si>
  <si>
    <t>Bivši sedež krajevne skupnosti Trnovo 39</t>
  </si>
  <si>
    <t>Mrliška vežica</t>
  </si>
  <si>
    <t>Avtobusno postajališče</t>
  </si>
  <si>
    <t>KS KROMBERK - LOKE</t>
  </si>
  <si>
    <t>Dom kulture Kromberk (dvorana), Ul. Vinka Vodopivca 90, 5000 Nova Gorica</t>
  </si>
  <si>
    <t xml:space="preserve">zgrajen leta 1936, delno dozidan in rekonstruiran leta 1978 </t>
  </si>
  <si>
    <t>adaptacija obstoječega objekta in novogradnja prizidka - gradbeno obrtniška in inštalacijska dela.</t>
  </si>
  <si>
    <t>masivna gradnja (beton, siporex, jeklena konstrukcija, opeka)</t>
  </si>
  <si>
    <t>548,10 m2</t>
  </si>
  <si>
    <t xml:space="preserve">Nadstrešek doma kulture na Ul. Vinka Vodopivca; 50 m2 </t>
  </si>
  <si>
    <t>kovinska konstrukcija z polikarbonat kritino</t>
  </si>
  <si>
    <t>7</t>
  </si>
  <si>
    <t>KS NOVA GORICA</t>
  </si>
  <si>
    <t>Erjavčeva 4, 5000 Nova Gorica, glavna stavba</t>
  </si>
  <si>
    <t>1979, 2007, 2010, 2011, 2012</t>
  </si>
  <si>
    <t>1979-obnova stavbe, 2007 - menjava oken, 2010 - menjava vhodnih vrat in obnova vhoda, 2011 - sanacijsa vlažnih zidov, stopnišča in hodnika, 2012 - obnova fasade</t>
  </si>
  <si>
    <r>
      <t>276 m</t>
    </r>
    <r>
      <rPr>
        <sz val="11"/>
        <color indexed="8"/>
        <rFont val="Arial"/>
        <family val="2"/>
        <charset val="238"/>
      </rPr>
      <t>²</t>
    </r>
  </si>
  <si>
    <t>Kostanjeviška 18, Pristava, solastnina, delež 1/2, stavba ni primerna za uporabo</t>
  </si>
  <si>
    <t>KS GRGARSKE RAVNE</t>
  </si>
  <si>
    <t>VEČNAMENSJA DVORANA: Grgarske ranve 30, Grgar</t>
  </si>
  <si>
    <t>pločevina</t>
  </si>
  <si>
    <t>250.000.00</t>
  </si>
  <si>
    <t>Objekt na pokopališču Bate, Bate BŠ, Grgar</t>
  </si>
  <si>
    <t>opečna kritina</t>
  </si>
  <si>
    <t>Otroška igrala (oprema na prostem), Grgarske ravne 30, Grgar</t>
  </si>
  <si>
    <t xml:space="preserve">LOKACIJA </t>
  </si>
  <si>
    <t>Višji stroški popravila na objektu ob vlomu</t>
  </si>
  <si>
    <t>Branik 75</t>
  </si>
  <si>
    <t>Zadružni dom Preserje nad Branikom</t>
  </si>
  <si>
    <t>Grad v Ozeljanu ; Ozeljan 92</t>
  </si>
  <si>
    <t>Trnovo 37 (zadružni dom Trnovo)</t>
  </si>
  <si>
    <t>Dom kulture Kromberk, Ul. Vinka Vodopivca 90, 5000 Nova Gorica</t>
  </si>
  <si>
    <t>UPRAVA MONG VOZILA</t>
  </si>
  <si>
    <t>Agregat</t>
  </si>
  <si>
    <t>Naprava za prečiščevanje vode</t>
  </si>
  <si>
    <t>UKV postaja</t>
  </si>
  <si>
    <t>GPS ročni in mobilni</t>
  </si>
  <si>
    <t>Črpalke</t>
  </si>
  <si>
    <t>3 kom defibrilatorji</t>
  </si>
  <si>
    <t>ELEKTRO IN STROJNA OPREMA - RAZČLENITEV**</t>
  </si>
  <si>
    <t>NABAVNA VREDNOST - ZAV. VSOTA</t>
  </si>
  <si>
    <t>** All risk zavarovanje: Točen seznam opreme bo ponudnik prejel naknadno - pred začetkom zavarovalnega kritja.</t>
  </si>
  <si>
    <t>DODATNO POŽARNO ZAVAROVANJE POPLAVE NA OPREMI NA 1. RIZIKO, območje kritja je Slovenija</t>
  </si>
  <si>
    <t>Lokacija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</si>
</sst>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#,##0.00\ &quot;€&quot;"/>
    <numFmt numFmtId="166" formatCode="#,##0.00_ ;\-#,##0.00\ 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0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</cellStyleXfs>
  <cellXfs count="69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7" fillId="0" borderId="1" xfId="0" applyNumberFormat="1" applyFont="1" applyBorder="1"/>
    <xf numFmtId="4" fontId="7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Border="1"/>
    <xf numFmtId="4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8" fillId="0" borderId="0" xfId="0" applyFont="1"/>
    <xf numFmtId="3" fontId="2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/>
    <xf numFmtId="0" fontId="0" fillId="0" borderId="1" xfId="0" applyFont="1" applyBorder="1"/>
    <xf numFmtId="4" fontId="7" fillId="0" borderId="2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0" fillId="0" borderId="0" xfId="0" applyFont="1"/>
    <xf numFmtId="4" fontId="0" fillId="0" borderId="1" xfId="0" applyNumberFormat="1" applyBorder="1"/>
    <xf numFmtId="0" fontId="0" fillId="0" borderId="0" xfId="0" applyBorder="1" applyAlignment="1">
      <alignment wrapText="1"/>
    </xf>
    <xf numFmtId="0" fontId="12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wrapText="1"/>
    </xf>
    <xf numFmtId="0" fontId="0" fillId="0" borderId="8" xfId="0" applyFill="1" applyBorder="1"/>
    <xf numFmtId="0" fontId="13" fillId="0" borderId="8" xfId="0" applyFont="1" applyFill="1" applyBorder="1" applyAlignment="1">
      <alignment horizontal="center" wrapText="1"/>
    </xf>
    <xf numFmtId="0" fontId="14" fillId="0" borderId="6" xfId="0" applyFont="1" applyFill="1" applyBorder="1"/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4" fillId="0" borderId="4" xfId="0" applyFont="1" applyFill="1" applyBorder="1"/>
    <xf numFmtId="0" fontId="14" fillId="0" borderId="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4" fontId="13" fillId="0" borderId="4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9" fontId="0" fillId="0" borderId="1" xfId="0" applyNumberForma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2" borderId="1" xfId="0" applyFill="1" applyBorder="1"/>
    <xf numFmtId="0" fontId="0" fillId="2" borderId="14" xfId="0" applyFill="1" applyBorder="1"/>
    <xf numFmtId="0" fontId="0" fillId="2" borderId="1" xfId="0" applyFill="1" applyBorder="1" applyAlignment="1">
      <alignment wrapText="1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wrapText="1"/>
    </xf>
    <xf numFmtId="165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wrapText="1" shrinkToFit="1"/>
    </xf>
    <xf numFmtId="3" fontId="16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1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43" fontId="0" fillId="0" borderId="1" xfId="2" quotePrefix="1" applyFont="1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1" xfId="0" applyFont="1" applyBorder="1"/>
    <xf numFmtId="0" fontId="14" fillId="0" borderId="1" xfId="0" applyFont="1" applyFill="1" applyBorder="1"/>
    <xf numFmtId="3" fontId="2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0" fontId="0" fillId="0" borderId="0" xfId="0" applyAlignment="1">
      <alignment horizontal="right"/>
    </xf>
    <xf numFmtId="43" fontId="0" fillId="0" borderId="0" xfId="2" applyFont="1"/>
    <xf numFmtId="0" fontId="0" fillId="0" borderId="0" xfId="0" applyFill="1"/>
    <xf numFmtId="43" fontId="0" fillId="0" borderId="0" xfId="2" applyFont="1" applyFill="1"/>
    <xf numFmtId="43" fontId="0" fillId="0" borderId="1" xfId="2" applyFont="1" applyBorder="1"/>
    <xf numFmtId="43" fontId="0" fillId="0" borderId="1" xfId="2" applyFont="1" applyBorder="1" applyAlignment="1">
      <alignment wrapText="1"/>
    </xf>
    <xf numFmtId="0" fontId="0" fillId="2" borderId="0" xfId="0" applyFill="1"/>
    <xf numFmtId="43" fontId="0" fillId="0" borderId="0" xfId="0" applyNumberFormat="1"/>
    <xf numFmtId="3" fontId="4" fillId="0" borderId="2" xfId="0" applyNumberFormat="1" applyFont="1" applyBorder="1" applyAlignment="1">
      <alignment horizontal="center" wrapText="1"/>
    </xf>
    <xf numFmtId="0" fontId="0" fillId="0" borderId="0" xfId="0" applyFont="1" applyBorder="1"/>
    <xf numFmtId="14" fontId="0" fillId="0" borderId="1" xfId="0" applyNumberFormat="1" applyBorder="1"/>
    <xf numFmtId="4" fontId="0" fillId="0" borderId="1" xfId="0" applyNumberFormat="1" applyFill="1" applyBorder="1"/>
    <xf numFmtId="3" fontId="0" fillId="0" borderId="1" xfId="0" applyNumberFormat="1" applyBorder="1"/>
    <xf numFmtId="3" fontId="0" fillId="0" borderId="0" xfId="0" applyNumberFormat="1"/>
    <xf numFmtId="0" fontId="0" fillId="0" borderId="3" xfId="0" applyBorder="1" applyAlignment="1">
      <alignment wrapText="1"/>
    </xf>
    <xf numFmtId="0" fontId="10" fillId="2" borderId="18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4" xfId="0" applyBorder="1"/>
    <xf numFmtId="14" fontId="0" fillId="2" borderId="25" xfId="0" applyNumberFormat="1" applyFill="1" applyBorder="1"/>
    <xf numFmtId="4" fontId="0" fillId="0" borderId="26" xfId="0" applyNumberFormat="1" applyBorder="1"/>
    <xf numFmtId="4" fontId="0" fillId="0" borderId="27" xfId="0" applyNumberFormat="1" applyBorder="1" applyAlignment="1">
      <alignment wrapText="1"/>
    </xf>
    <xf numFmtId="0" fontId="0" fillId="0" borderId="26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3" xfId="0" applyBorder="1"/>
    <xf numFmtId="9" fontId="0" fillId="0" borderId="0" xfId="0" applyNumberFormat="1" applyBorder="1"/>
    <xf numFmtId="4" fontId="0" fillId="0" borderId="0" xfId="0" applyNumberFormat="1" applyBorder="1"/>
    <xf numFmtId="0" fontId="0" fillId="0" borderId="21" xfId="0" applyBorder="1"/>
    <xf numFmtId="0" fontId="0" fillId="0" borderId="28" xfId="0" applyBorder="1"/>
    <xf numFmtId="14" fontId="0" fillId="2" borderId="4" xfId="0" applyNumberFormat="1" applyFill="1" applyBorder="1"/>
    <xf numFmtId="0" fontId="0" fillId="0" borderId="20" xfId="0" applyBorder="1"/>
    <xf numFmtId="0" fontId="0" fillId="0" borderId="29" xfId="0" applyBorder="1" applyAlignment="1">
      <alignment wrapText="1"/>
    </xf>
    <xf numFmtId="14" fontId="0" fillId="0" borderId="30" xfId="0" applyNumberFormat="1" applyBorder="1" applyAlignment="1">
      <alignment wrapText="1"/>
    </xf>
    <xf numFmtId="4" fontId="0" fillId="0" borderId="31" xfId="0" applyNumberFormat="1" applyBorder="1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10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4" fontId="2" fillId="0" borderId="0" xfId="0" applyNumberFormat="1" applyFont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0" fillId="2" borderId="1" xfId="2" applyFont="1" applyFill="1" applyBorder="1" applyAlignment="1">
      <alignment horizontal="center" vertical="center" wrapText="1"/>
    </xf>
    <xf numFmtId="43" fontId="0" fillId="0" borderId="0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3" fontId="10" fillId="2" borderId="1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1" fillId="0" borderId="0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3" fontId="2" fillId="0" borderId="1" xfId="2" applyFont="1" applyFill="1" applyBorder="1" applyAlignment="1">
      <alignment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Border="1"/>
    <xf numFmtId="4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43" fontId="2" fillId="0" borderId="1" xfId="2" applyFont="1" applyFill="1" applyBorder="1" applyAlignment="1">
      <alignment wrapText="1"/>
    </xf>
    <xf numFmtId="166" fontId="2" fillId="0" borderId="1" xfId="2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2" fillId="0" borderId="0" xfId="0" applyNumberFormat="1" applyFont="1" applyBorder="1"/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3" fontId="4" fillId="2" borderId="1" xfId="2" applyFont="1" applyFill="1" applyBorder="1" applyAlignment="1">
      <alignment wrapText="1"/>
    </xf>
    <xf numFmtId="166" fontId="4" fillId="2" borderId="1" xfId="2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10" fillId="0" borderId="0" xfId="0" applyNumberFormat="1" applyFont="1" applyBorder="1"/>
    <xf numFmtId="4" fontId="23" fillId="0" borderId="0" xfId="0" applyNumberFormat="1" applyFont="1" applyBorder="1"/>
    <xf numFmtId="0" fontId="10" fillId="0" borderId="0" xfId="0" applyFont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3" fontId="24" fillId="0" borderId="0" xfId="2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4" fontId="13" fillId="0" borderId="7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44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top"/>
    </xf>
    <xf numFmtId="0" fontId="26" fillId="3" borderId="10" xfId="0" applyFont="1" applyFill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/>
    </xf>
    <xf numFmtId="0" fontId="13" fillId="0" borderId="48" xfId="0" applyFont="1" applyBorder="1" applyAlignment="1">
      <alignment horizontal="center" vertical="top"/>
    </xf>
    <xf numFmtId="0" fontId="13" fillId="0" borderId="49" xfId="0" applyFont="1" applyBorder="1" applyAlignment="1">
      <alignment horizontal="center" vertical="top"/>
    </xf>
    <xf numFmtId="0" fontId="13" fillId="0" borderId="41" xfId="0" applyFont="1" applyBorder="1" applyAlignment="1">
      <alignment horizontal="center" vertical="top"/>
    </xf>
    <xf numFmtId="0" fontId="13" fillId="0" borderId="4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4" fontId="13" fillId="0" borderId="9" xfId="0" applyNumberFormat="1" applyFont="1" applyBorder="1" applyAlignment="1">
      <alignment horizontal="center" vertical="top"/>
    </xf>
    <xf numFmtId="4" fontId="13" fillId="0" borderId="48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 wrapText="1"/>
    </xf>
    <xf numFmtId="4" fontId="26" fillId="2" borderId="52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4" fontId="26" fillId="2" borderId="13" xfId="0" applyNumberFormat="1" applyFont="1" applyFill="1" applyBorder="1" applyAlignment="1">
      <alignment horizontal="center" vertical="center"/>
    </xf>
    <xf numFmtId="4" fontId="26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53" xfId="0" applyNumberFormat="1" applyFont="1" applyBorder="1" applyAlignment="1">
      <alignment horizontal="center" vertical="center"/>
    </xf>
    <xf numFmtId="4" fontId="26" fillId="2" borderId="53" xfId="0" applyNumberFormat="1" applyFont="1" applyFill="1" applyBorder="1" applyAlignment="1">
      <alignment horizontal="center" vertical="center"/>
    </xf>
    <xf numFmtId="4" fontId="26" fillId="2" borderId="54" xfId="0" applyNumberFormat="1" applyFont="1" applyFill="1" applyBorder="1" applyAlignment="1">
      <alignment horizontal="center" vertical="center"/>
    </xf>
    <xf numFmtId="4" fontId="26" fillId="2" borderId="5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0" fillId="0" borderId="57" xfId="0" applyFont="1" applyBorder="1" applyAlignment="1">
      <alignment wrapText="1"/>
    </xf>
    <xf numFmtId="4" fontId="11" fillId="2" borderId="5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9" fillId="2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4" fontId="29" fillId="2" borderId="5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9" xfId="0" applyFont="1" applyBorder="1"/>
    <xf numFmtId="0" fontId="30" fillId="0" borderId="60" xfId="0" applyFont="1" applyBorder="1"/>
    <xf numFmtId="4" fontId="30" fillId="2" borderId="61" xfId="0" applyNumberFormat="1" applyFont="1" applyFill="1" applyBorder="1" applyAlignment="1">
      <alignment horizontal="center"/>
    </xf>
    <xf numFmtId="4" fontId="30" fillId="2" borderId="62" xfId="0" applyNumberFormat="1" applyFont="1" applyFill="1" applyBorder="1" applyAlignment="1">
      <alignment horizontal="center"/>
    </xf>
    <xf numFmtId="4" fontId="3" fillId="0" borderId="62" xfId="0" applyNumberFormat="1" applyFont="1" applyBorder="1" applyAlignment="1">
      <alignment horizontal="center"/>
    </xf>
    <xf numFmtId="4" fontId="30" fillId="2" borderId="63" xfId="0" applyNumberFormat="1" applyFont="1" applyFill="1" applyBorder="1" applyAlignment="1">
      <alignment horizontal="center"/>
    </xf>
    <xf numFmtId="0" fontId="3" fillId="0" borderId="0" xfId="0" applyFont="1" applyBorder="1"/>
    <xf numFmtId="0" fontId="10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26" fillId="2" borderId="40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center" vertical="center"/>
    </xf>
    <xf numFmtId="4" fontId="26" fillId="2" borderId="9" xfId="0" applyNumberFormat="1" applyFont="1" applyFill="1" applyBorder="1" applyAlignment="1">
      <alignment horizontal="center" vertical="center"/>
    </xf>
    <xf numFmtId="4" fontId="26" fillId="0" borderId="9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48" xfId="0" applyNumberFormat="1" applyFont="1" applyBorder="1" applyAlignment="1">
      <alignment horizontal="center" vertical="center"/>
    </xf>
    <xf numFmtId="4" fontId="26" fillId="2" borderId="48" xfId="0" applyNumberFormat="1" applyFont="1" applyFill="1" applyBorder="1" applyAlignment="1">
      <alignment horizontal="center" vertical="center"/>
    </xf>
    <xf numFmtId="4" fontId="26" fillId="2" borderId="49" xfId="0" applyNumberFormat="1" applyFont="1" applyFill="1" applyBorder="1" applyAlignment="1">
      <alignment horizontal="center" vertical="center"/>
    </xf>
    <xf numFmtId="4" fontId="26" fillId="2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0" fillId="0" borderId="0" xfId="0" applyFont="1" applyFill="1"/>
    <xf numFmtId="0" fontId="8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 applyFont="1" applyFill="1" applyBorder="1"/>
    <xf numFmtId="4" fontId="2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/>
    <xf numFmtId="4" fontId="22" fillId="0" borderId="0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wrapText="1"/>
    </xf>
    <xf numFmtId="4" fontId="30" fillId="0" borderId="0" xfId="0" applyNumberFormat="1" applyFont="1" applyFill="1" applyBorder="1"/>
    <xf numFmtId="4" fontId="32" fillId="0" borderId="0" xfId="0" applyNumberFormat="1" applyFont="1" applyFill="1" applyBorder="1"/>
    <xf numFmtId="0" fontId="10" fillId="0" borderId="0" xfId="0" applyFont="1" applyFill="1" applyBorder="1"/>
    <xf numFmtId="0" fontId="3" fillId="0" borderId="0" xfId="0" applyFont="1" applyFill="1" applyBorder="1"/>
    <xf numFmtId="4" fontId="26" fillId="0" borderId="53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left" vertical="center" wrapText="1"/>
    </xf>
    <xf numFmtId="4" fontId="26" fillId="2" borderId="66" xfId="0" applyNumberFormat="1" applyFont="1" applyFill="1" applyBorder="1" applyAlignment="1">
      <alignment horizontal="center" vertical="center"/>
    </xf>
    <xf numFmtId="4" fontId="26" fillId="2" borderId="5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26" fillId="0" borderId="4" xfId="0" applyNumberFormat="1" applyFont="1" applyFill="1" applyBorder="1" applyAlignment="1">
      <alignment horizontal="center" vertical="center"/>
    </xf>
    <xf numFmtId="4" fontId="26" fillId="2" borderId="4" xfId="0" applyNumberFormat="1" applyFont="1" applyFill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26" fillId="2" borderId="12" xfId="0" applyNumberFormat="1" applyFont="1" applyFill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6" fillId="2" borderId="58" xfId="0" applyNumberFormat="1" applyFont="1" applyFill="1" applyBorder="1" applyAlignment="1">
      <alignment horizontal="center" vertical="center"/>
    </xf>
    <xf numFmtId="4" fontId="26" fillId="2" borderId="67" xfId="0" applyNumberFormat="1" applyFont="1" applyFill="1" applyBorder="1" applyAlignment="1">
      <alignment horizontal="center" vertical="center"/>
    </xf>
    <xf numFmtId="4" fontId="26" fillId="2" borderId="11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26" fillId="2" borderId="68" xfId="0" applyNumberFormat="1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4" fontId="26" fillId="2" borderId="69" xfId="0" applyNumberFormat="1" applyFont="1" applyFill="1" applyBorder="1" applyAlignment="1">
      <alignment horizontal="center" vertical="center"/>
    </xf>
    <xf numFmtId="4" fontId="26" fillId="2" borderId="70" xfId="0" applyNumberFormat="1" applyFont="1" applyFill="1" applyBorder="1" applyAlignment="1">
      <alignment horizontal="center" vertical="center"/>
    </xf>
    <xf numFmtId="4" fontId="26" fillId="0" borderId="71" xfId="0" applyNumberFormat="1" applyFont="1" applyFill="1" applyBorder="1" applyAlignment="1">
      <alignment horizontal="center" vertical="center"/>
    </xf>
    <xf numFmtId="4" fontId="26" fillId="2" borderId="71" xfId="0" applyNumberFormat="1" applyFont="1" applyFill="1" applyBorder="1" applyAlignment="1">
      <alignment horizontal="center" vertical="center"/>
    </xf>
    <xf numFmtId="4" fontId="3" fillId="0" borderId="72" xfId="0" applyNumberFormat="1" applyFont="1" applyBorder="1" applyAlignment="1">
      <alignment horizontal="center"/>
    </xf>
    <xf numFmtId="4" fontId="26" fillId="2" borderId="73" xfId="0" applyNumberFormat="1" applyFont="1" applyFill="1" applyBorder="1" applyAlignment="1">
      <alignment horizontal="center" vertical="center"/>
    </xf>
    <xf numFmtId="4" fontId="13" fillId="0" borderId="62" xfId="0" applyNumberFormat="1" applyFont="1" applyBorder="1" applyAlignment="1">
      <alignment horizontal="center" vertical="center"/>
    </xf>
    <xf numFmtId="4" fontId="26" fillId="0" borderId="62" xfId="0" applyNumberFormat="1" applyFont="1" applyBorder="1" applyAlignment="1">
      <alignment horizontal="center" vertical="center"/>
    </xf>
    <xf numFmtId="4" fontId="26" fillId="2" borderId="63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4" fontId="33" fillId="0" borderId="1" xfId="0" applyNumberFormat="1" applyFont="1" applyBorder="1" applyAlignment="1">
      <alignment horizontal="center" wrapText="1"/>
    </xf>
    <xf numFmtId="4" fontId="33" fillId="0" borderId="1" xfId="0" applyNumberFormat="1" applyFont="1" applyFill="1" applyBorder="1" applyAlignment="1">
      <alignment horizontal="center" wrapText="1"/>
    </xf>
    <xf numFmtId="0" fontId="34" fillId="0" borderId="1" xfId="0" applyFont="1" applyBorder="1"/>
    <xf numFmtId="0" fontId="35" fillId="0" borderId="1" xfId="0" applyFont="1" applyBorder="1" applyAlignment="1">
      <alignment horizontal="right"/>
    </xf>
    <xf numFmtId="4" fontId="35" fillId="2" borderId="1" xfId="0" applyNumberFormat="1" applyFont="1" applyFill="1" applyBorder="1" applyAlignment="1">
      <alignment horizontal="center"/>
    </xf>
    <xf numFmtId="0" fontId="26" fillId="0" borderId="77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wrapText="1"/>
    </xf>
    <xf numFmtId="4" fontId="30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11" fillId="2" borderId="66" xfId="0" applyNumberFormat="1" applyFont="1" applyFill="1" applyBorder="1" applyAlignment="1">
      <alignment horizontal="center" vertical="center"/>
    </xf>
    <xf numFmtId="4" fontId="11" fillId="2" borderId="5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6" fillId="0" borderId="60" xfId="0" applyFont="1" applyFill="1" applyBorder="1" applyAlignment="1">
      <alignment wrapText="1"/>
    </xf>
    <xf numFmtId="4" fontId="30" fillId="2" borderId="7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6" fontId="0" fillId="2" borderId="1" xfId="2" applyNumberFormat="1" applyFont="1" applyFill="1" applyBorder="1" applyAlignment="1">
      <alignment horizontal="center" vertical="center" wrapText="1"/>
    </xf>
    <xf numFmtId="166" fontId="0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center" wrapText="1"/>
    </xf>
    <xf numFmtId="4" fontId="30" fillId="0" borderId="0" xfId="0" applyNumberFormat="1" applyFont="1" applyBorder="1"/>
    <xf numFmtId="4" fontId="32" fillId="0" borderId="0" xfId="0" applyNumberFormat="1" applyFont="1" applyBorder="1"/>
    <xf numFmtId="0" fontId="0" fillId="0" borderId="59" xfId="0" applyBorder="1"/>
    <xf numFmtId="0" fontId="10" fillId="0" borderId="60" xfId="0" applyFont="1" applyBorder="1"/>
    <xf numFmtId="4" fontId="0" fillId="0" borderId="6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10" fillId="0" borderId="62" xfId="0" applyNumberFormat="1" applyFont="1" applyBorder="1" applyAlignment="1">
      <alignment horizontal="center"/>
    </xf>
    <xf numFmtId="4" fontId="10" fillId="0" borderId="63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wrapText="1"/>
    </xf>
    <xf numFmtId="0" fontId="37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3" fontId="3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6" fillId="0" borderId="0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43" fontId="2" fillId="0" borderId="1" xfId="2" applyFont="1" applyBorder="1" applyAlignment="1">
      <alignment horizontal="center" vertical="center" wrapText="1"/>
    </xf>
    <xf numFmtId="43" fontId="2" fillId="0" borderId="1" xfId="2" applyNumberFormat="1" applyFont="1" applyFill="1" applyBorder="1" applyAlignment="1">
      <alignment vertical="center" wrapText="1"/>
    </xf>
    <xf numFmtId="43" fontId="15" fillId="0" borderId="0" xfId="2" applyFont="1" applyBorder="1" applyAlignment="1">
      <alignment horizontal="center" vertical="center" wrapText="1"/>
    </xf>
    <xf numFmtId="43" fontId="3" fillId="0" borderId="0" xfId="2" applyFont="1" applyFill="1" applyBorder="1" applyAlignment="1">
      <alignment vertical="center"/>
    </xf>
    <xf numFmtId="43" fontId="3" fillId="0" borderId="0" xfId="0" applyNumberFormat="1" applyFont="1" applyBorder="1"/>
    <xf numFmtId="43" fontId="0" fillId="0" borderId="1" xfId="2" applyNumberFormat="1" applyFont="1" applyFill="1" applyBorder="1" applyAlignment="1">
      <alignment vertical="center"/>
    </xf>
    <xf numFmtId="43" fontId="2" fillId="0" borderId="1" xfId="2" applyNumberFormat="1" applyFont="1" applyFill="1" applyBorder="1" applyAlignment="1">
      <alignment wrapText="1"/>
    </xf>
    <xf numFmtId="43" fontId="15" fillId="0" borderId="0" xfId="2" applyFont="1" applyBorder="1" applyAlignment="1">
      <alignment horizontal="center" vertical="top"/>
    </xf>
    <xf numFmtId="43" fontId="15" fillId="0" borderId="0" xfId="0" applyNumberFormat="1" applyFont="1" applyBorder="1" applyAlignment="1">
      <alignment horizontal="center" vertical="top"/>
    </xf>
    <xf numFmtId="43" fontId="2" fillId="0" borderId="1" xfId="2" applyFont="1" applyBorder="1" applyAlignment="1">
      <alignment horizontal="center" wrapText="1"/>
    </xf>
    <xf numFmtId="43" fontId="2" fillId="0" borderId="1" xfId="2" applyNumberFormat="1" applyFont="1" applyFill="1" applyBorder="1" applyAlignment="1">
      <alignment horizontal="center" wrapText="1"/>
    </xf>
    <xf numFmtId="4" fontId="3" fillId="5" borderId="0" xfId="0" applyNumberFormat="1" applyFont="1" applyFill="1" applyBorder="1"/>
    <xf numFmtId="43" fontId="15" fillId="0" borderId="0" xfId="2" applyFont="1" applyBorder="1" applyAlignment="1">
      <alignment horizontal="center" wrapText="1"/>
    </xf>
    <xf numFmtId="43" fontId="15" fillId="0" borderId="0" xfId="2" applyFont="1" applyBorder="1" applyAlignment="1">
      <alignment horizontal="right" vertical="top"/>
    </xf>
    <xf numFmtId="43" fontId="15" fillId="0" borderId="0" xfId="2" applyFont="1" applyBorder="1"/>
    <xf numFmtId="4" fontId="4" fillId="0" borderId="1" xfId="0" applyNumberFormat="1" applyFont="1" applyBorder="1" applyAlignment="1">
      <alignment horizontal="center" wrapText="1"/>
    </xf>
    <xf numFmtId="43" fontId="4" fillId="0" borderId="1" xfId="2" applyNumberFormat="1" applyFont="1" applyFill="1" applyBorder="1" applyAlignment="1">
      <alignment horizont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right" vertical="center"/>
    </xf>
    <xf numFmtId="4" fontId="30" fillId="5" borderId="0" xfId="0" applyNumberFormat="1" applyFont="1" applyFill="1" applyBorder="1"/>
    <xf numFmtId="43" fontId="30" fillId="0" borderId="0" xfId="2" applyFont="1" applyBorder="1"/>
    <xf numFmtId="43" fontId="38" fillId="0" borderId="0" xfId="2" applyFont="1" applyBorder="1"/>
    <xf numFmtId="43" fontId="30" fillId="0" borderId="0" xfId="0" applyNumberFormat="1" applyFont="1" applyBorder="1"/>
    <xf numFmtId="4" fontId="39" fillId="0" borderId="0" xfId="0" applyNumberFormat="1" applyFont="1" applyBorder="1" applyAlignment="1">
      <alignment horizontal="center"/>
    </xf>
    <xf numFmtId="0" fontId="40" fillId="0" borderId="0" xfId="0" applyFont="1" applyBorder="1"/>
    <xf numFmtId="43" fontId="3" fillId="0" borderId="4" xfId="2" applyFont="1" applyBorder="1"/>
    <xf numFmtId="43" fontId="3" fillId="0" borderId="1" xfId="2" applyFont="1" applyBorder="1"/>
    <xf numFmtId="4" fontId="0" fillId="0" borderId="1" xfId="0" applyNumberFormat="1" applyFont="1" applyBorder="1"/>
    <xf numFmtId="43" fontId="14" fillId="0" borderId="1" xfId="2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4" fontId="0" fillId="0" borderId="44" xfId="0" applyNumberFormat="1" applyBorder="1" applyAlignment="1">
      <alignment wrapText="1"/>
    </xf>
    <xf numFmtId="0" fontId="0" fillId="0" borderId="2" xfId="0" applyFill="1" applyBorder="1"/>
    <xf numFmtId="0" fontId="0" fillId="0" borderId="80" xfId="0" applyBorder="1" applyAlignment="1">
      <alignment wrapText="1"/>
    </xf>
    <xf numFmtId="4" fontId="0" fillId="0" borderId="26" xfId="0" applyNumberFormat="1" applyBorder="1" applyAlignment="1">
      <alignment wrapText="1"/>
    </xf>
    <xf numFmtId="0" fontId="0" fillId="0" borderId="44" xfId="0" applyBorder="1"/>
    <xf numFmtId="0" fontId="0" fillId="0" borderId="81" xfId="0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0" borderId="14" xfId="0" applyFill="1" applyBorder="1"/>
    <xf numFmtId="0" fontId="0" fillId="0" borderId="14" xfId="0" applyBorder="1" applyAlignment="1">
      <alignment wrapText="1"/>
    </xf>
    <xf numFmtId="4" fontId="0" fillId="0" borderId="43" xfId="0" applyNumberFormat="1" applyBorder="1" applyAlignment="1">
      <alignment wrapText="1"/>
    </xf>
    <xf numFmtId="0" fontId="0" fillId="0" borderId="81" xfId="0" applyBorder="1"/>
    <xf numFmtId="4" fontId="0" fillId="0" borderId="5" xfId="0" applyNumberFormat="1" applyBorder="1"/>
    <xf numFmtId="3" fontId="0" fillId="0" borderId="44" xfId="0" applyNumberFormat="1" applyBorder="1"/>
    <xf numFmtId="0" fontId="14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4" fontId="2" fillId="0" borderId="14" xfId="0" applyNumberFormat="1" applyFont="1" applyBorder="1" applyAlignment="1">
      <alignment horizontal="center" wrapText="1"/>
    </xf>
    <xf numFmtId="4" fontId="0" fillId="0" borderId="0" xfId="0" applyNumberFormat="1" applyFont="1" applyBorder="1"/>
    <xf numFmtId="4" fontId="0" fillId="0" borderId="1" xfId="0" applyNumberFormat="1" applyFont="1" applyBorder="1" applyAlignment="1">
      <alignment horizontal="right"/>
    </xf>
    <xf numFmtId="4" fontId="0" fillId="0" borderId="5" xfId="0" applyNumberFormat="1" applyFont="1" applyBorder="1"/>
    <xf numFmtId="4" fontId="3" fillId="0" borderId="14" xfId="0" applyNumberFormat="1" applyFont="1" applyBorder="1"/>
    <xf numFmtId="0" fontId="0" fillId="0" borderId="14" xfId="0" applyFill="1" applyBorder="1" applyAlignment="1">
      <alignment horizontal="center" vertical="center"/>
    </xf>
    <xf numFmtId="0" fontId="0" fillId="0" borderId="14" xfId="0" applyFont="1" applyBorder="1"/>
    <xf numFmtId="4" fontId="0" fillId="0" borderId="14" xfId="0" applyNumberFormat="1" applyFont="1" applyBorder="1" applyAlignment="1">
      <alignment horizontal="right"/>
    </xf>
    <xf numFmtId="4" fontId="0" fillId="0" borderId="43" xfId="0" applyNumberFormat="1" applyFont="1" applyBorder="1"/>
    <xf numFmtId="4" fontId="3" fillId="0" borderId="5" xfId="0" applyNumberFormat="1" applyFont="1" applyBorder="1"/>
    <xf numFmtId="0" fontId="0" fillId="0" borderId="1" xfId="0" applyFont="1" applyFill="1" applyBorder="1"/>
    <xf numFmtId="4" fontId="0" fillId="0" borderId="1" xfId="0" applyNumberFormat="1" applyBorder="1" applyAlignment="1">
      <alignment horizontal="right"/>
    </xf>
    <xf numFmtId="0" fontId="0" fillId="0" borderId="14" xfId="0" applyBorder="1"/>
    <xf numFmtId="0" fontId="0" fillId="0" borderId="80" xfId="0" applyBorder="1"/>
    <xf numFmtId="0" fontId="0" fillId="0" borderId="80" xfId="0" applyBorder="1" applyAlignment="1">
      <alignment horizontal="right"/>
    </xf>
    <xf numFmtId="0" fontId="0" fillId="0" borderId="4" xfId="0" applyBorder="1"/>
    <xf numFmtId="0" fontId="0" fillId="0" borderId="82" xfId="0" applyFill="1" applyBorder="1"/>
    <xf numFmtId="4" fontId="0" fillId="0" borderId="4" xfId="0" applyNumberFormat="1" applyBorder="1"/>
    <xf numFmtId="4" fontId="0" fillId="0" borderId="82" xfId="0" applyNumberFormat="1" applyBorder="1" applyAlignment="1">
      <alignment horizontal="right"/>
    </xf>
    <xf numFmtId="0" fontId="0" fillId="0" borderId="1" xfId="0" applyFont="1" applyBorder="1" applyAlignment="1"/>
    <xf numFmtId="0" fontId="0" fillId="0" borderId="14" xfId="0" applyFont="1" applyFill="1" applyBorder="1"/>
    <xf numFmtId="0" fontId="0" fillId="0" borderId="44" xfId="0" applyFill="1" applyBorder="1" applyAlignment="1">
      <alignment wrapText="1"/>
    </xf>
    <xf numFmtId="0" fontId="0" fillId="0" borderId="44" xfId="0" applyBorder="1" applyAlignment="1">
      <alignment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 vertical="top"/>
    </xf>
    <xf numFmtId="4" fontId="16" fillId="0" borderId="1" xfId="0" applyNumberFormat="1" applyFont="1" applyBorder="1"/>
    <xf numFmtId="4" fontId="0" fillId="0" borderId="0" xfId="0" applyNumberForma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4" fontId="0" fillId="0" borderId="1" xfId="0" applyNumberForma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left" wrapText="1"/>
    </xf>
    <xf numFmtId="3" fontId="2" fillId="0" borderId="2" xfId="0" applyNumberFormat="1" applyFont="1" applyBorder="1" applyAlignment="1">
      <alignment horizontal="left" wrapText="1"/>
    </xf>
    <xf numFmtId="4" fontId="16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0" fontId="2" fillId="0" borderId="14" xfId="0" applyFont="1" applyBorder="1"/>
    <xf numFmtId="3" fontId="7" fillId="0" borderId="14" xfId="0" applyNumberFormat="1" applyFont="1" applyFill="1" applyBorder="1"/>
    <xf numFmtId="0" fontId="3" fillId="2" borderId="0" xfId="0" applyFont="1" applyFill="1" applyBorder="1"/>
    <xf numFmtId="0" fontId="3" fillId="4" borderId="0" xfId="0" applyFont="1" applyFill="1" applyBorder="1"/>
    <xf numFmtId="0" fontId="12" fillId="0" borderId="5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6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/>
    </xf>
    <xf numFmtId="4" fontId="0" fillId="0" borderId="2" xfId="0" applyNumberFormat="1" applyBorder="1"/>
    <xf numFmtId="0" fontId="25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vertical="top"/>
    </xf>
    <xf numFmtId="49" fontId="10" fillId="2" borderId="84" xfId="0" applyNumberFormat="1" applyFont="1" applyFill="1" applyBorder="1" applyAlignment="1">
      <alignment horizontal="right"/>
    </xf>
    <xf numFmtId="49" fontId="0" fillId="0" borderId="84" xfId="0" applyNumberFormat="1" applyBorder="1" applyAlignment="1">
      <alignment horizontal="right"/>
    </xf>
    <xf numFmtId="0" fontId="0" fillId="0" borderId="84" xfId="0" applyBorder="1"/>
    <xf numFmtId="0" fontId="0" fillId="0" borderId="84" xfId="0" applyBorder="1" applyAlignment="1">
      <alignment wrapText="1"/>
    </xf>
    <xf numFmtId="4" fontId="0" fillId="0" borderId="84" xfId="0" applyNumberFormat="1" applyBorder="1"/>
    <xf numFmtId="0" fontId="0" fillId="0" borderId="84" xfId="0" applyFill="1" applyBorder="1"/>
    <xf numFmtId="49" fontId="10" fillId="2" borderId="0" xfId="0" applyNumberFormat="1" applyFont="1" applyFill="1" applyAlignment="1">
      <alignment horizontal="right"/>
    </xf>
    <xf numFmtId="49" fontId="19" fillId="0" borderId="1" xfId="0" applyNumberFormat="1" applyFont="1" applyBorder="1" applyAlignment="1">
      <alignment horizontal="right"/>
    </xf>
    <xf numFmtId="4" fontId="0" fillId="0" borderId="3" xfId="0" applyNumberFormat="1" applyBorder="1"/>
    <xf numFmtId="49" fontId="0" fillId="0" borderId="1" xfId="0" applyNumberFormat="1" applyBorder="1" applyAlignment="1">
      <alignment horizontal="right"/>
    </xf>
    <xf numFmtId="8" fontId="0" fillId="0" borderId="1" xfId="0" applyNumberFormat="1" applyBorder="1"/>
    <xf numFmtId="49" fontId="0" fillId="0" borderId="0" xfId="0" applyNumberFormat="1" applyBorder="1" applyAlignment="1">
      <alignment horizontal="right"/>
    </xf>
    <xf numFmtId="8" fontId="0" fillId="0" borderId="2" xfId="0" applyNumberFormat="1" applyBorder="1"/>
    <xf numFmtId="4" fontId="0" fillId="2" borderId="1" xfId="0" applyNumberFormat="1" applyFill="1" applyBorder="1"/>
    <xf numFmtId="4" fontId="0" fillId="0" borderId="1" xfId="0" applyNumberFormat="1" applyFill="1" applyBorder="1" applyAlignment="1">
      <alignment horizontal="left" wrapText="1"/>
    </xf>
    <xf numFmtId="8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10" fillId="2" borderId="1" xfId="0" applyFont="1" applyFill="1" applyBorder="1"/>
    <xf numFmtId="49" fontId="1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3" xfId="0" applyBorder="1" applyAlignment="1">
      <alignment wrapText="1"/>
    </xf>
    <xf numFmtId="4" fontId="13" fillId="0" borderId="12" xfId="0" applyNumberFormat="1" applyFont="1" applyFill="1" applyBorder="1" applyAlignment="1">
      <alignment horizontal="center"/>
    </xf>
    <xf numFmtId="4" fontId="0" fillId="0" borderId="84" xfId="0" applyNumberFormat="1" applyBorder="1" applyAlignment="1">
      <alignment wrapText="1"/>
    </xf>
    <xf numFmtId="4" fontId="0" fillId="0" borderId="85" xfId="0" applyNumberFormat="1" applyBorder="1"/>
    <xf numFmtId="0" fontId="0" fillId="0" borderId="85" xfId="0" applyBorder="1"/>
    <xf numFmtId="8" fontId="0" fillId="0" borderId="3" xfId="0" applyNumberFormat="1" applyBorder="1"/>
    <xf numFmtId="4" fontId="0" fillId="0" borderId="3" xfId="0" applyNumberFormat="1" applyBorder="1" applyAlignment="1">
      <alignment wrapText="1"/>
    </xf>
    <xf numFmtId="4" fontId="0" fillId="0" borderId="0" xfId="0" applyNumberFormat="1"/>
    <xf numFmtId="0" fontId="5" fillId="0" borderId="2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4" fontId="7" fillId="0" borderId="3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13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3" xfId="0" applyFont="1" applyFill="1" applyBorder="1" applyAlignment="1">
      <alignment wrapText="1"/>
    </xf>
    <xf numFmtId="0" fontId="0" fillId="2" borderId="81" xfId="0" applyFill="1" applyBorder="1" applyAlignment="1"/>
    <xf numFmtId="0" fontId="0" fillId="2" borderId="80" xfId="0" applyFill="1" applyBorder="1" applyAlignment="1"/>
    <xf numFmtId="0" fontId="0" fillId="2" borderId="26" xfId="0" applyFill="1" applyBorder="1" applyAlignment="1"/>
    <xf numFmtId="0" fontId="44" fillId="2" borderId="85" xfId="3" applyFont="1" applyFill="1" applyBorder="1" applyAlignment="1">
      <alignment wrapText="1"/>
    </xf>
    <xf numFmtId="0" fontId="0" fillId="2" borderId="86" xfId="0" applyFill="1" applyBorder="1" applyAlignment="1"/>
    <xf numFmtId="0" fontId="10" fillId="2" borderId="12" xfId="0" applyFont="1" applyFill="1" applyBorder="1" applyAlignment="1">
      <alignment wrapText="1"/>
    </xf>
    <xf numFmtId="0" fontId="0" fillId="2" borderId="82" xfId="0" applyFill="1" applyBorder="1" applyAlignment="1"/>
    <xf numFmtId="0" fontId="0" fillId="0" borderId="81" xfId="0" applyBorder="1" applyAlignment="1"/>
    <xf numFmtId="0" fontId="10" fillId="2" borderId="81" xfId="0" applyFont="1" applyFill="1" applyBorder="1" applyAlignment="1"/>
    <xf numFmtId="0" fontId="10" fillId="2" borderId="80" xfId="0" applyFont="1" applyFill="1" applyBorder="1" applyAlignment="1"/>
    <xf numFmtId="0" fontId="10" fillId="2" borderId="26" xfId="0" applyFont="1" applyFill="1" applyBorder="1" applyAlignment="1"/>
    <xf numFmtId="0" fontId="12" fillId="0" borderId="10" xfId="0" applyFont="1" applyFill="1" applyBorder="1" applyAlignment="1">
      <alignment horizontal="center"/>
    </xf>
    <xf numFmtId="0" fontId="0" fillId="0" borderId="10" xfId="0" applyBorder="1" applyAlignment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/>
    <xf numFmtId="0" fontId="44" fillId="2" borderId="87" xfId="3" applyFont="1" applyFill="1" applyBorder="1" applyAlignment="1">
      <alignment wrapText="1"/>
    </xf>
    <xf numFmtId="0" fontId="0" fillId="0" borderId="26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2" borderId="81" xfId="0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10" fillId="0" borderId="15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26" fillId="0" borderId="32" xfId="0" applyFont="1" applyBorder="1" applyAlignment="1">
      <alignment horizontal="center" vertical="top"/>
    </xf>
    <xf numFmtId="0" fontId="26" fillId="0" borderId="38" xfId="0" applyFont="1" applyBorder="1" applyAlignment="1">
      <alignment horizontal="center" vertical="top"/>
    </xf>
    <xf numFmtId="0" fontId="26" fillId="3" borderId="33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26" fillId="0" borderId="3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13" fillId="0" borderId="37" xfId="0" applyFont="1" applyBorder="1" applyAlignment="1">
      <alignment horizontal="center" vertical="top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26" fillId="0" borderId="74" xfId="0" applyFont="1" applyBorder="1" applyAlignment="1">
      <alignment horizontal="center" vertical="top"/>
    </xf>
    <xf numFmtId="0" fontId="13" fillId="0" borderId="75" xfId="0" applyFont="1" applyBorder="1" applyAlignment="1">
      <alignment horizontal="center" vertical="top"/>
    </xf>
    <xf numFmtId="0" fontId="13" fillId="0" borderId="76" xfId="0" applyFont="1" applyBorder="1" applyAlignment="1">
      <alignment horizontal="center" vertical="top"/>
    </xf>
    <xf numFmtId="4" fontId="33" fillId="0" borderId="2" xfId="0" applyNumberFormat="1" applyFont="1" applyFill="1" applyBorder="1" applyAlignment="1">
      <alignment horizontal="center" vertical="center" wrapText="1"/>
    </xf>
    <xf numFmtId="4" fontId="33" fillId="0" borderId="4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/>
    </xf>
    <xf numFmtId="0" fontId="0" fillId="0" borderId="4" xfId="0" applyFont="1" applyBorder="1" applyAlignment="1"/>
    <xf numFmtId="4" fontId="13" fillId="0" borderId="8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2" xfId="0" applyNumberFormat="1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</cellXfs>
  <cellStyles count="4">
    <cellStyle name="Comma" xfId="2" builtinId="3"/>
    <cellStyle name="Normal" xfId="0" builtinId="0"/>
    <cellStyle name="Normal 2" xfId="3"/>
    <cellStyle name="Vejic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C1" zoomScale="85" zoomScaleNormal="85" workbookViewId="0">
      <selection activeCell="M6" sqref="M6"/>
    </sheetView>
  </sheetViews>
  <sheetFormatPr defaultRowHeight="14.5" x14ac:dyDescent="0.35"/>
  <cols>
    <col min="1" max="1" width="6.1796875" customWidth="1"/>
    <col min="2" max="2" width="37.1796875" customWidth="1"/>
    <col min="3" max="3" width="13.81640625" customWidth="1"/>
    <col min="4" max="4" width="15.54296875" customWidth="1"/>
    <col min="5" max="5" width="14.54296875" customWidth="1"/>
    <col min="6" max="6" width="16.54296875" customWidth="1"/>
    <col min="7" max="7" width="14.54296875" customWidth="1"/>
    <col min="8" max="8" width="13.453125" customWidth="1"/>
    <col min="9" max="9" width="13.54296875" customWidth="1"/>
    <col min="10" max="10" width="12.81640625" customWidth="1"/>
    <col min="11" max="12" width="13.54296875" customWidth="1"/>
    <col min="13" max="13" width="13.453125" bestFit="1" customWidth="1"/>
    <col min="14" max="14" width="12.08984375" customWidth="1"/>
    <col min="27" max="27" width="9.54296875" bestFit="1" customWidth="1"/>
    <col min="257" max="257" width="6.1796875" customWidth="1"/>
    <col min="258" max="258" width="28.1796875" customWidth="1"/>
    <col min="259" max="259" width="13.81640625" customWidth="1"/>
    <col min="260" max="260" width="14.54296875" customWidth="1"/>
    <col min="261" max="261" width="15.54296875" customWidth="1"/>
    <col min="262" max="262" width="14.54296875" customWidth="1"/>
    <col min="263" max="263" width="16.54296875" customWidth="1"/>
    <col min="264" max="264" width="14.54296875" customWidth="1"/>
    <col min="265" max="265" width="11.54296875" customWidth="1"/>
    <col min="266" max="266" width="12.81640625" customWidth="1"/>
    <col min="267" max="268" width="13.5429687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54296875" customWidth="1"/>
    <col min="517" max="517" width="15.54296875" customWidth="1"/>
    <col min="518" max="518" width="14.54296875" customWidth="1"/>
    <col min="519" max="519" width="16.54296875" customWidth="1"/>
    <col min="520" max="520" width="14.54296875" customWidth="1"/>
    <col min="521" max="521" width="11.54296875" customWidth="1"/>
    <col min="522" max="522" width="12.81640625" customWidth="1"/>
    <col min="523" max="524" width="13.5429687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54296875" customWidth="1"/>
    <col min="773" max="773" width="15.54296875" customWidth="1"/>
    <col min="774" max="774" width="14.54296875" customWidth="1"/>
    <col min="775" max="775" width="16.54296875" customWidth="1"/>
    <col min="776" max="776" width="14.54296875" customWidth="1"/>
    <col min="777" max="777" width="11.54296875" customWidth="1"/>
    <col min="778" max="778" width="12.81640625" customWidth="1"/>
    <col min="779" max="780" width="13.5429687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54296875" customWidth="1"/>
    <col min="1029" max="1029" width="15.54296875" customWidth="1"/>
    <col min="1030" max="1030" width="14.54296875" customWidth="1"/>
    <col min="1031" max="1031" width="16.54296875" customWidth="1"/>
    <col min="1032" max="1032" width="14.54296875" customWidth="1"/>
    <col min="1033" max="1033" width="11.54296875" customWidth="1"/>
    <col min="1034" max="1034" width="12.81640625" customWidth="1"/>
    <col min="1035" max="1036" width="13.5429687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54296875" customWidth="1"/>
    <col min="1285" max="1285" width="15.54296875" customWidth="1"/>
    <col min="1286" max="1286" width="14.54296875" customWidth="1"/>
    <col min="1287" max="1287" width="16.54296875" customWidth="1"/>
    <col min="1288" max="1288" width="14.54296875" customWidth="1"/>
    <col min="1289" max="1289" width="11.54296875" customWidth="1"/>
    <col min="1290" max="1290" width="12.81640625" customWidth="1"/>
    <col min="1291" max="1292" width="13.5429687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54296875" customWidth="1"/>
    <col min="1541" max="1541" width="15.54296875" customWidth="1"/>
    <col min="1542" max="1542" width="14.54296875" customWidth="1"/>
    <col min="1543" max="1543" width="16.54296875" customWidth="1"/>
    <col min="1544" max="1544" width="14.54296875" customWidth="1"/>
    <col min="1545" max="1545" width="11.54296875" customWidth="1"/>
    <col min="1546" max="1546" width="12.81640625" customWidth="1"/>
    <col min="1547" max="1548" width="13.5429687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54296875" customWidth="1"/>
    <col min="1797" max="1797" width="15.54296875" customWidth="1"/>
    <col min="1798" max="1798" width="14.54296875" customWidth="1"/>
    <col min="1799" max="1799" width="16.54296875" customWidth="1"/>
    <col min="1800" max="1800" width="14.54296875" customWidth="1"/>
    <col min="1801" max="1801" width="11.54296875" customWidth="1"/>
    <col min="1802" max="1802" width="12.81640625" customWidth="1"/>
    <col min="1803" max="1804" width="13.5429687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54296875" customWidth="1"/>
    <col min="2053" max="2053" width="15.54296875" customWidth="1"/>
    <col min="2054" max="2054" width="14.54296875" customWidth="1"/>
    <col min="2055" max="2055" width="16.54296875" customWidth="1"/>
    <col min="2056" max="2056" width="14.54296875" customWidth="1"/>
    <col min="2057" max="2057" width="11.54296875" customWidth="1"/>
    <col min="2058" max="2058" width="12.81640625" customWidth="1"/>
    <col min="2059" max="2060" width="13.5429687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54296875" customWidth="1"/>
    <col min="2309" max="2309" width="15.54296875" customWidth="1"/>
    <col min="2310" max="2310" width="14.54296875" customWidth="1"/>
    <col min="2311" max="2311" width="16.54296875" customWidth="1"/>
    <col min="2312" max="2312" width="14.54296875" customWidth="1"/>
    <col min="2313" max="2313" width="11.54296875" customWidth="1"/>
    <col min="2314" max="2314" width="12.81640625" customWidth="1"/>
    <col min="2315" max="2316" width="13.5429687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54296875" customWidth="1"/>
    <col min="2565" max="2565" width="15.54296875" customWidth="1"/>
    <col min="2566" max="2566" width="14.54296875" customWidth="1"/>
    <col min="2567" max="2567" width="16.54296875" customWidth="1"/>
    <col min="2568" max="2568" width="14.54296875" customWidth="1"/>
    <col min="2569" max="2569" width="11.54296875" customWidth="1"/>
    <col min="2570" max="2570" width="12.81640625" customWidth="1"/>
    <col min="2571" max="2572" width="13.5429687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54296875" customWidth="1"/>
    <col min="2821" max="2821" width="15.54296875" customWidth="1"/>
    <col min="2822" max="2822" width="14.54296875" customWidth="1"/>
    <col min="2823" max="2823" width="16.54296875" customWidth="1"/>
    <col min="2824" max="2824" width="14.54296875" customWidth="1"/>
    <col min="2825" max="2825" width="11.54296875" customWidth="1"/>
    <col min="2826" max="2826" width="12.81640625" customWidth="1"/>
    <col min="2827" max="2828" width="13.5429687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54296875" customWidth="1"/>
    <col min="3077" max="3077" width="15.54296875" customWidth="1"/>
    <col min="3078" max="3078" width="14.54296875" customWidth="1"/>
    <col min="3079" max="3079" width="16.54296875" customWidth="1"/>
    <col min="3080" max="3080" width="14.54296875" customWidth="1"/>
    <col min="3081" max="3081" width="11.54296875" customWidth="1"/>
    <col min="3082" max="3082" width="12.81640625" customWidth="1"/>
    <col min="3083" max="3084" width="13.5429687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54296875" customWidth="1"/>
    <col min="3333" max="3333" width="15.54296875" customWidth="1"/>
    <col min="3334" max="3334" width="14.54296875" customWidth="1"/>
    <col min="3335" max="3335" width="16.54296875" customWidth="1"/>
    <col min="3336" max="3336" width="14.54296875" customWidth="1"/>
    <col min="3337" max="3337" width="11.54296875" customWidth="1"/>
    <col min="3338" max="3338" width="12.81640625" customWidth="1"/>
    <col min="3339" max="3340" width="13.5429687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54296875" customWidth="1"/>
    <col min="3589" max="3589" width="15.54296875" customWidth="1"/>
    <col min="3590" max="3590" width="14.54296875" customWidth="1"/>
    <col min="3591" max="3591" width="16.54296875" customWidth="1"/>
    <col min="3592" max="3592" width="14.54296875" customWidth="1"/>
    <col min="3593" max="3593" width="11.54296875" customWidth="1"/>
    <col min="3594" max="3594" width="12.81640625" customWidth="1"/>
    <col min="3595" max="3596" width="13.5429687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54296875" customWidth="1"/>
    <col min="3845" max="3845" width="15.54296875" customWidth="1"/>
    <col min="3846" max="3846" width="14.54296875" customWidth="1"/>
    <col min="3847" max="3847" width="16.54296875" customWidth="1"/>
    <col min="3848" max="3848" width="14.54296875" customWidth="1"/>
    <col min="3849" max="3849" width="11.54296875" customWidth="1"/>
    <col min="3850" max="3850" width="12.81640625" customWidth="1"/>
    <col min="3851" max="3852" width="13.5429687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54296875" customWidth="1"/>
    <col min="4101" max="4101" width="15.54296875" customWidth="1"/>
    <col min="4102" max="4102" width="14.54296875" customWidth="1"/>
    <col min="4103" max="4103" width="16.54296875" customWidth="1"/>
    <col min="4104" max="4104" width="14.54296875" customWidth="1"/>
    <col min="4105" max="4105" width="11.54296875" customWidth="1"/>
    <col min="4106" max="4106" width="12.81640625" customWidth="1"/>
    <col min="4107" max="4108" width="13.5429687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54296875" customWidth="1"/>
    <col min="4357" max="4357" width="15.54296875" customWidth="1"/>
    <col min="4358" max="4358" width="14.54296875" customWidth="1"/>
    <col min="4359" max="4359" width="16.54296875" customWidth="1"/>
    <col min="4360" max="4360" width="14.54296875" customWidth="1"/>
    <col min="4361" max="4361" width="11.54296875" customWidth="1"/>
    <col min="4362" max="4362" width="12.81640625" customWidth="1"/>
    <col min="4363" max="4364" width="13.5429687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54296875" customWidth="1"/>
    <col min="4613" max="4613" width="15.54296875" customWidth="1"/>
    <col min="4614" max="4614" width="14.54296875" customWidth="1"/>
    <col min="4615" max="4615" width="16.54296875" customWidth="1"/>
    <col min="4616" max="4616" width="14.54296875" customWidth="1"/>
    <col min="4617" max="4617" width="11.54296875" customWidth="1"/>
    <col min="4618" max="4618" width="12.81640625" customWidth="1"/>
    <col min="4619" max="4620" width="13.5429687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54296875" customWidth="1"/>
    <col min="4869" max="4869" width="15.54296875" customWidth="1"/>
    <col min="4870" max="4870" width="14.54296875" customWidth="1"/>
    <col min="4871" max="4871" width="16.54296875" customWidth="1"/>
    <col min="4872" max="4872" width="14.54296875" customWidth="1"/>
    <col min="4873" max="4873" width="11.54296875" customWidth="1"/>
    <col min="4874" max="4874" width="12.81640625" customWidth="1"/>
    <col min="4875" max="4876" width="13.5429687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54296875" customWidth="1"/>
    <col min="5125" max="5125" width="15.54296875" customWidth="1"/>
    <col min="5126" max="5126" width="14.54296875" customWidth="1"/>
    <col min="5127" max="5127" width="16.54296875" customWidth="1"/>
    <col min="5128" max="5128" width="14.54296875" customWidth="1"/>
    <col min="5129" max="5129" width="11.54296875" customWidth="1"/>
    <col min="5130" max="5130" width="12.81640625" customWidth="1"/>
    <col min="5131" max="5132" width="13.5429687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54296875" customWidth="1"/>
    <col min="5381" max="5381" width="15.54296875" customWidth="1"/>
    <col min="5382" max="5382" width="14.54296875" customWidth="1"/>
    <col min="5383" max="5383" width="16.54296875" customWidth="1"/>
    <col min="5384" max="5384" width="14.54296875" customWidth="1"/>
    <col min="5385" max="5385" width="11.54296875" customWidth="1"/>
    <col min="5386" max="5386" width="12.81640625" customWidth="1"/>
    <col min="5387" max="5388" width="13.5429687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54296875" customWidth="1"/>
    <col min="5637" max="5637" width="15.54296875" customWidth="1"/>
    <col min="5638" max="5638" width="14.54296875" customWidth="1"/>
    <col min="5639" max="5639" width="16.54296875" customWidth="1"/>
    <col min="5640" max="5640" width="14.54296875" customWidth="1"/>
    <col min="5641" max="5641" width="11.54296875" customWidth="1"/>
    <col min="5642" max="5642" width="12.81640625" customWidth="1"/>
    <col min="5643" max="5644" width="13.5429687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54296875" customWidth="1"/>
    <col min="5893" max="5893" width="15.54296875" customWidth="1"/>
    <col min="5894" max="5894" width="14.54296875" customWidth="1"/>
    <col min="5895" max="5895" width="16.54296875" customWidth="1"/>
    <col min="5896" max="5896" width="14.54296875" customWidth="1"/>
    <col min="5897" max="5897" width="11.54296875" customWidth="1"/>
    <col min="5898" max="5898" width="12.81640625" customWidth="1"/>
    <col min="5899" max="5900" width="13.5429687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54296875" customWidth="1"/>
    <col min="6149" max="6149" width="15.54296875" customWidth="1"/>
    <col min="6150" max="6150" width="14.54296875" customWidth="1"/>
    <col min="6151" max="6151" width="16.54296875" customWidth="1"/>
    <col min="6152" max="6152" width="14.54296875" customWidth="1"/>
    <col min="6153" max="6153" width="11.54296875" customWidth="1"/>
    <col min="6154" max="6154" width="12.81640625" customWidth="1"/>
    <col min="6155" max="6156" width="13.5429687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54296875" customWidth="1"/>
    <col min="6405" max="6405" width="15.54296875" customWidth="1"/>
    <col min="6406" max="6406" width="14.54296875" customWidth="1"/>
    <col min="6407" max="6407" width="16.54296875" customWidth="1"/>
    <col min="6408" max="6408" width="14.54296875" customWidth="1"/>
    <col min="6409" max="6409" width="11.54296875" customWidth="1"/>
    <col min="6410" max="6410" width="12.81640625" customWidth="1"/>
    <col min="6411" max="6412" width="13.5429687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54296875" customWidth="1"/>
    <col min="6661" max="6661" width="15.54296875" customWidth="1"/>
    <col min="6662" max="6662" width="14.54296875" customWidth="1"/>
    <col min="6663" max="6663" width="16.54296875" customWidth="1"/>
    <col min="6664" max="6664" width="14.54296875" customWidth="1"/>
    <col min="6665" max="6665" width="11.54296875" customWidth="1"/>
    <col min="6666" max="6666" width="12.81640625" customWidth="1"/>
    <col min="6667" max="6668" width="13.5429687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54296875" customWidth="1"/>
    <col min="6917" max="6917" width="15.54296875" customWidth="1"/>
    <col min="6918" max="6918" width="14.54296875" customWidth="1"/>
    <col min="6919" max="6919" width="16.54296875" customWidth="1"/>
    <col min="6920" max="6920" width="14.54296875" customWidth="1"/>
    <col min="6921" max="6921" width="11.54296875" customWidth="1"/>
    <col min="6922" max="6922" width="12.81640625" customWidth="1"/>
    <col min="6923" max="6924" width="13.5429687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54296875" customWidth="1"/>
    <col min="7173" max="7173" width="15.54296875" customWidth="1"/>
    <col min="7174" max="7174" width="14.54296875" customWidth="1"/>
    <col min="7175" max="7175" width="16.54296875" customWidth="1"/>
    <col min="7176" max="7176" width="14.54296875" customWidth="1"/>
    <col min="7177" max="7177" width="11.54296875" customWidth="1"/>
    <col min="7178" max="7178" width="12.81640625" customWidth="1"/>
    <col min="7179" max="7180" width="13.5429687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54296875" customWidth="1"/>
    <col min="7429" max="7429" width="15.54296875" customWidth="1"/>
    <col min="7430" max="7430" width="14.54296875" customWidth="1"/>
    <col min="7431" max="7431" width="16.54296875" customWidth="1"/>
    <col min="7432" max="7432" width="14.54296875" customWidth="1"/>
    <col min="7433" max="7433" width="11.54296875" customWidth="1"/>
    <col min="7434" max="7434" width="12.81640625" customWidth="1"/>
    <col min="7435" max="7436" width="13.5429687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54296875" customWidth="1"/>
    <col min="7685" max="7685" width="15.54296875" customWidth="1"/>
    <col min="7686" max="7686" width="14.54296875" customWidth="1"/>
    <col min="7687" max="7687" width="16.54296875" customWidth="1"/>
    <col min="7688" max="7688" width="14.54296875" customWidth="1"/>
    <col min="7689" max="7689" width="11.54296875" customWidth="1"/>
    <col min="7690" max="7690" width="12.81640625" customWidth="1"/>
    <col min="7691" max="7692" width="13.5429687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54296875" customWidth="1"/>
    <col min="7941" max="7941" width="15.54296875" customWidth="1"/>
    <col min="7942" max="7942" width="14.54296875" customWidth="1"/>
    <col min="7943" max="7943" width="16.54296875" customWidth="1"/>
    <col min="7944" max="7944" width="14.54296875" customWidth="1"/>
    <col min="7945" max="7945" width="11.54296875" customWidth="1"/>
    <col min="7946" max="7946" width="12.81640625" customWidth="1"/>
    <col min="7947" max="7948" width="13.5429687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54296875" customWidth="1"/>
    <col min="8197" max="8197" width="15.54296875" customWidth="1"/>
    <col min="8198" max="8198" width="14.54296875" customWidth="1"/>
    <col min="8199" max="8199" width="16.54296875" customWidth="1"/>
    <col min="8200" max="8200" width="14.54296875" customWidth="1"/>
    <col min="8201" max="8201" width="11.54296875" customWidth="1"/>
    <col min="8202" max="8202" width="12.81640625" customWidth="1"/>
    <col min="8203" max="8204" width="13.5429687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54296875" customWidth="1"/>
    <col min="8453" max="8453" width="15.54296875" customWidth="1"/>
    <col min="8454" max="8454" width="14.54296875" customWidth="1"/>
    <col min="8455" max="8455" width="16.54296875" customWidth="1"/>
    <col min="8456" max="8456" width="14.54296875" customWidth="1"/>
    <col min="8457" max="8457" width="11.54296875" customWidth="1"/>
    <col min="8458" max="8458" width="12.81640625" customWidth="1"/>
    <col min="8459" max="8460" width="13.5429687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54296875" customWidth="1"/>
    <col min="8709" max="8709" width="15.54296875" customWidth="1"/>
    <col min="8710" max="8710" width="14.54296875" customWidth="1"/>
    <col min="8711" max="8711" width="16.54296875" customWidth="1"/>
    <col min="8712" max="8712" width="14.54296875" customWidth="1"/>
    <col min="8713" max="8713" width="11.54296875" customWidth="1"/>
    <col min="8714" max="8714" width="12.81640625" customWidth="1"/>
    <col min="8715" max="8716" width="13.5429687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54296875" customWidth="1"/>
    <col min="8965" max="8965" width="15.54296875" customWidth="1"/>
    <col min="8966" max="8966" width="14.54296875" customWidth="1"/>
    <col min="8967" max="8967" width="16.54296875" customWidth="1"/>
    <col min="8968" max="8968" width="14.54296875" customWidth="1"/>
    <col min="8969" max="8969" width="11.54296875" customWidth="1"/>
    <col min="8970" max="8970" width="12.81640625" customWidth="1"/>
    <col min="8971" max="8972" width="13.5429687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54296875" customWidth="1"/>
    <col min="9221" max="9221" width="15.54296875" customWidth="1"/>
    <col min="9222" max="9222" width="14.54296875" customWidth="1"/>
    <col min="9223" max="9223" width="16.54296875" customWidth="1"/>
    <col min="9224" max="9224" width="14.54296875" customWidth="1"/>
    <col min="9225" max="9225" width="11.54296875" customWidth="1"/>
    <col min="9226" max="9226" width="12.81640625" customWidth="1"/>
    <col min="9227" max="9228" width="13.5429687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54296875" customWidth="1"/>
    <col min="9477" max="9477" width="15.54296875" customWidth="1"/>
    <col min="9478" max="9478" width="14.54296875" customWidth="1"/>
    <col min="9479" max="9479" width="16.54296875" customWidth="1"/>
    <col min="9480" max="9480" width="14.54296875" customWidth="1"/>
    <col min="9481" max="9481" width="11.54296875" customWidth="1"/>
    <col min="9482" max="9482" width="12.81640625" customWidth="1"/>
    <col min="9483" max="9484" width="13.5429687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54296875" customWidth="1"/>
    <col min="9733" max="9733" width="15.54296875" customWidth="1"/>
    <col min="9734" max="9734" width="14.54296875" customWidth="1"/>
    <col min="9735" max="9735" width="16.54296875" customWidth="1"/>
    <col min="9736" max="9736" width="14.54296875" customWidth="1"/>
    <col min="9737" max="9737" width="11.54296875" customWidth="1"/>
    <col min="9738" max="9738" width="12.81640625" customWidth="1"/>
    <col min="9739" max="9740" width="13.5429687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54296875" customWidth="1"/>
    <col min="9989" max="9989" width="15.54296875" customWidth="1"/>
    <col min="9990" max="9990" width="14.54296875" customWidth="1"/>
    <col min="9991" max="9991" width="16.54296875" customWidth="1"/>
    <col min="9992" max="9992" width="14.54296875" customWidth="1"/>
    <col min="9993" max="9993" width="11.54296875" customWidth="1"/>
    <col min="9994" max="9994" width="12.81640625" customWidth="1"/>
    <col min="9995" max="9996" width="13.5429687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54296875" customWidth="1"/>
    <col min="10245" max="10245" width="15.54296875" customWidth="1"/>
    <col min="10246" max="10246" width="14.54296875" customWidth="1"/>
    <col min="10247" max="10247" width="16.54296875" customWidth="1"/>
    <col min="10248" max="10248" width="14.54296875" customWidth="1"/>
    <col min="10249" max="10249" width="11.54296875" customWidth="1"/>
    <col min="10250" max="10250" width="12.81640625" customWidth="1"/>
    <col min="10251" max="10252" width="13.5429687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54296875" customWidth="1"/>
    <col min="10501" max="10501" width="15.54296875" customWidth="1"/>
    <col min="10502" max="10502" width="14.54296875" customWidth="1"/>
    <col min="10503" max="10503" width="16.54296875" customWidth="1"/>
    <col min="10504" max="10504" width="14.54296875" customWidth="1"/>
    <col min="10505" max="10505" width="11.54296875" customWidth="1"/>
    <col min="10506" max="10506" width="12.81640625" customWidth="1"/>
    <col min="10507" max="10508" width="13.5429687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54296875" customWidth="1"/>
    <col min="10757" max="10757" width="15.54296875" customWidth="1"/>
    <col min="10758" max="10758" width="14.54296875" customWidth="1"/>
    <col min="10759" max="10759" width="16.54296875" customWidth="1"/>
    <col min="10760" max="10760" width="14.54296875" customWidth="1"/>
    <col min="10761" max="10761" width="11.54296875" customWidth="1"/>
    <col min="10762" max="10762" width="12.81640625" customWidth="1"/>
    <col min="10763" max="10764" width="13.5429687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54296875" customWidth="1"/>
    <col min="11013" max="11013" width="15.54296875" customWidth="1"/>
    <col min="11014" max="11014" width="14.54296875" customWidth="1"/>
    <col min="11015" max="11015" width="16.54296875" customWidth="1"/>
    <col min="11016" max="11016" width="14.54296875" customWidth="1"/>
    <col min="11017" max="11017" width="11.54296875" customWidth="1"/>
    <col min="11018" max="11018" width="12.81640625" customWidth="1"/>
    <col min="11019" max="11020" width="13.5429687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54296875" customWidth="1"/>
    <col min="11269" max="11269" width="15.54296875" customWidth="1"/>
    <col min="11270" max="11270" width="14.54296875" customWidth="1"/>
    <col min="11271" max="11271" width="16.54296875" customWidth="1"/>
    <col min="11272" max="11272" width="14.54296875" customWidth="1"/>
    <col min="11273" max="11273" width="11.54296875" customWidth="1"/>
    <col min="11274" max="11274" width="12.81640625" customWidth="1"/>
    <col min="11275" max="11276" width="13.5429687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54296875" customWidth="1"/>
    <col min="11525" max="11525" width="15.54296875" customWidth="1"/>
    <col min="11526" max="11526" width="14.54296875" customWidth="1"/>
    <col min="11527" max="11527" width="16.54296875" customWidth="1"/>
    <col min="11528" max="11528" width="14.54296875" customWidth="1"/>
    <col min="11529" max="11529" width="11.54296875" customWidth="1"/>
    <col min="11530" max="11530" width="12.81640625" customWidth="1"/>
    <col min="11531" max="11532" width="13.5429687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54296875" customWidth="1"/>
    <col min="11781" max="11781" width="15.54296875" customWidth="1"/>
    <col min="11782" max="11782" width="14.54296875" customWidth="1"/>
    <col min="11783" max="11783" width="16.54296875" customWidth="1"/>
    <col min="11784" max="11784" width="14.54296875" customWidth="1"/>
    <col min="11785" max="11785" width="11.54296875" customWidth="1"/>
    <col min="11786" max="11786" width="12.81640625" customWidth="1"/>
    <col min="11787" max="11788" width="13.5429687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54296875" customWidth="1"/>
    <col min="12037" max="12037" width="15.54296875" customWidth="1"/>
    <col min="12038" max="12038" width="14.54296875" customWidth="1"/>
    <col min="12039" max="12039" width="16.54296875" customWidth="1"/>
    <col min="12040" max="12040" width="14.54296875" customWidth="1"/>
    <col min="12041" max="12041" width="11.54296875" customWidth="1"/>
    <col min="12042" max="12042" width="12.81640625" customWidth="1"/>
    <col min="12043" max="12044" width="13.5429687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54296875" customWidth="1"/>
    <col min="12293" max="12293" width="15.54296875" customWidth="1"/>
    <col min="12294" max="12294" width="14.54296875" customWidth="1"/>
    <col min="12295" max="12295" width="16.54296875" customWidth="1"/>
    <col min="12296" max="12296" width="14.54296875" customWidth="1"/>
    <col min="12297" max="12297" width="11.54296875" customWidth="1"/>
    <col min="12298" max="12298" width="12.81640625" customWidth="1"/>
    <col min="12299" max="12300" width="13.5429687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54296875" customWidth="1"/>
    <col min="12549" max="12549" width="15.54296875" customWidth="1"/>
    <col min="12550" max="12550" width="14.54296875" customWidth="1"/>
    <col min="12551" max="12551" width="16.54296875" customWidth="1"/>
    <col min="12552" max="12552" width="14.54296875" customWidth="1"/>
    <col min="12553" max="12553" width="11.54296875" customWidth="1"/>
    <col min="12554" max="12554" width="12.81640625" customWidth="1"/>
    <col min="12555" max="12556" width="13.5429687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54296875" customWidth="1"/>
    <col min="12805" max="12805" width="15.54296875" customWidth="1"/>
    <col min="12806" max="12806" width="14.54296875" customWidth="1"/>
    <col min="12807" max="12807" width="16.54296875" customWidth="1"/>
    <col min="12808" max="12808" width="14.54296875" customWidth="1"/>
    <col min="12809" max="12809" width="11.54296875" customWidth="1"/>
    <col min="12810" max="12810" width="12.81640625" customWidth="1"/>
    <col min="12811" max="12812" width="13.5429687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54296875" customWidth="1"/>
    <col min="13061" max="13061" width="15.54296875" customWidth="1"/>
    <col min="13062" max="13062" width="14.54296875" customWidth="1"/>
    <col min="13063" max="13063" width="16.54296875" customWidth="1"/>
    <col min="13064" max="13064" width="14.54296875" customWidth="1"/>
    <col min="13065" max="13065" width="11.54296875" customWidth="1"/>
    <col min="13066" max="13066" width="12.81640625" customWidth="1"/>
    <col min="13067" max="13068" width="13.5429687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54296875" customWidth="1"/>
    <col min="13317" max="13317" width="15.54296875" customWidth="1"/>
    <col min="13318" max="13318" width="14.54296875" customWidth="1"/>
    <col min="13319" max="13319" width="16.54296875" customWidth="1"/>
    <col min="13320" max="13320" width="14.54296875" customWidth="1"/>
    <col min="13321" max="13321" width="11.54296875" customWidth="1"/>
    <col min="13322" max="13322" width="12.81640625" customWidth="1"/>
    <col min="13323" max="13324" width="13.5429687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54296875" customWidth="1"/>
    <col min="13573" max="13573" width="15.54296875" customWidth="1"/>
    <col min="13574" max="13574" width="14.54296875" customWidth="1"/>
    <col min="13575" max="13575" width="16.54296875" customWidth="1"/>
    <col min="13576" max="13576" width="14.54296875" customWidth="1"/>
    <col min="13577" max="13577" width="11.54296875" customWidth="1"/>
    <col min="13578" max="13578" width="12.81640625" customWidth="1"/>
    <col min="13579" max="13580" width="13.5429687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54296875" customWidth="1"/>
    <col min="13829" max="13829" width="15.54296875" customWidth="1"/>
    <col min="13830" max="13830" width="14.54296875" customWidth="1"/>
    <col min="13831" max="13831" width="16.54296875" customWidth="1"/>
    <col min="13832" max="13832" width="14.54296875" customWidth="1"/>
    <col min="13833" max="13833" width="11.54296875" customWidth="1"/>
    <col min="13834" max="13834" width="12.81640625" customWidth="1"/>
    <col min="13835" max="13836" width="13.5429687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54296875" customWidth="1"/>
    <col min="14085" max="14085" width="15.54296875" customWidth="1"/>
    <col min="14086" max="14086" width="14.54296875" customWidth="1"/>
    <col min="14087" max="14087" width="16.54296875" customWidth="1"/>
    <col min="14088" max="14088" width="14.54296875" customWidth="1"/>
    <col min="14089" max="14089" width="11.54296875" customWidth="1"/>
    <col min="14090" max="14090" width="12.81640625" customWidth="1"/>
    <col min="14091" max="14092" width="13.5429687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54296875" customWidth="1"/>
    <col min="14341" max="14341" width="15.54296875" customWidth="1"/>
    <col min="14342" max="14342" width="14.54296875" customWidth="1"/>
    <col min="14343" max="14343" width="16.54296875" customWidth="1"/>
    <col min="14344" max="14344" width="14.54296875" customWidth="1"/>
    <col min="14345" max="14345" width="11.54296875" customWidth="1"/>
    <col min="14346" max="14346" width="12.81640625" customWidth="1"/>
    <col min="14347" max="14348" width="13.5429687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54296875" customWidth="1"/>
    <col min="14597" max="14597" width="15.54296875" customWidth="1"/>
    <col min="14598" max="14598" width="14.54296875" customWidth="1"/>
    <col min="14599" max="14599" width="16.54296875" customWidth="1"/>
    <col min="14600" max="14600" width="14.54296875" customWidth="1"/>
    <col min="14601" max="14601" width="11.54296875" customWidth="1"/>
    <col min="14602" max="14602" width="12.81640625" customWidth="1"/>
    <col min="14603" max="14604" width="13.5429687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54296875" customWidth="1"/>
    <col min="14853" max="14853" width="15.54296875" customWidth="1"/>
    <col min="14854" max="14854" width="14.54296875" customWidth="1"/>
    <col min="14855" max="14855" width="16.54296875" customWidth="1"/>
    <col min="14856" max="14856" width="14.54296875" customWidth="1"/>
    <col min="14857" max="14857" width="11.54296875" customWidth="1"/>
    <col min="14858" max="14858" width="12.81640625" customWidth="1"/>
    <col min="14859" max="14860" width="13.5429687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54296875" customWidth="1"/>
    <col min="15109" max="15109" width="15.54296875" customWidth="1"/>
    <col min="15110" max="15110" width="14.54296875" customWidth="1"/>
    <col min="15111" max="15111" width="16.54296875" customWidth="1"/>
    <col min="15112" max="15112" width="14.54296875" customWidth="1"/>
    <col min="15113" max="15113" width="11.54296875" customWidth="1"/>
    <col min="15114" max="15114" width="12.81640625" customWidth="1"/>
    <col min="15115" max="15116" width="13.5429687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54296875" customWidth="1"/>
    <col min="15365" max="15365" width="15.54296875" customWidth="1"/>
    <col min="15366" max="15366" width="14.54296875" customWidth="1"/>
    <col min="15367" max="15367" width="16.54296875" customWidth="1"/>
    <col min="15368" max="15368" width="14.54296875" customWidth="1"/>
    <col min="15369" max="15369" width="11.54296875" customWidth="1"/>
    <col min="15370" max="15370" width="12.81640625" customWidth="1"/>
    <col min="15371" max="15372" width="13.5429687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54296875" customWidth="1"/>
    <col min="15621" max="15621" width="15.54296875" customWidth="1"/>
    <col min="15622" max="15622" width="14.54296875" customWidth="1"/>
    <col min="15623" max="15623" width="16.54296875" customWidth="1"/>
    <col min="15624" max="15624" width="14.54296875" customWidth="1"/>
    <col min="15625" max="15625" width="11.54296875" customWidth="1"/>
    <col min="15626" max="15626" width="12.81640625" customWidth="1"/>
    <col min="15627" max="15628" width="13.5429687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54296875" customWidth="1"/>
    <col min="15877" max="15877" width="15.54296875" customWidth="1"/>
    <col min="15878" max="15878" width="14.54296875" customWidth="1"/>
    <col min="15879" max="15879" width="16.54296875" customWidth="1"/>
    <col min="15880" max="15880" width="14.54296875" customWidth="1"/>
    <col min="15881" max="15881" width="11.54296875" customWidth="1"/>
    <col min="15882" max="15882" width="12.81640625" customWidth="1"/>
    <col min="15883" max="15884" width="13.5429687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54296875" customWidth="1"/>
    <col min="16133" max="16133" width="15.54296875" customWidth="1"/>
    <col min="16134" max="16134" width="14.54296875" customWidth="1"/>
    <col min="16135" max="16135" width="16.54296875" customWidth="1"/>
    <col min="16136" max="16136" width="14.54296875" customWidth="1"/>
    <col min="16137" max="16137" width="11.54296875" customWidth="1"/>
    <col min="16138" max="16138" width="12.81640625" customWidth="1"/>
    <col min="16139" max="16140" width="13.54296875" customWidth="1"/>
    <col min="16141" max="16141" width="13.453125" bestFit="1" customWidth="1"/>
  </cols>
  <sheetData>
    <row r="1" spans="1:14" ht="18.5" x14ac:dyDescent="0.45">
      <c r="B1" s="30" t="s">
        <v>77</v>
      </c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3"/>
    </row>
    <row r="3" spans="1:14" s="11" customFormat="1" x14ac:dyDescent="0.35">
      <c r="A3" s="4"/>
      <c r="B3" s="605" t="s">
        <v>34</v>
      </c>
      <c r="C3" s="5" t="s">
        <v>0</v>
      </c>
      <c r="D3" s="6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  <c r="K3" s="8" t="s">
        <v>15</v>
      </c>
      <c r="L3" s="8" t="s">
        <v>16</v>
      </c>
      <c r="M3" s="9"/>
      <c r="N3" s="10"/>
    </row>
    <row r="4" spans="1:14" ht="91.4" customHeight="1" x14ac:dyDescent="0.35">
      <c r="A4" s="12"/>
      <c r="B4" s="606"/>
      <c r="C4" s="32" t="s">
        <v>164</v>
      </c>
      <c r="D4" s="7" t="s">
        <v>17</v>
      </c>
      <c r="E4" s="7" t="s">
        <v>8</v>
      </c>
      <c r="F4" s="7" t="s">
        <v>9</v>
      </c>
      <c r="G4" s="7" t="s">
        <v>10</v>
      </c>
      <c r="H4" s="7" t="s">
        <v>25</v>
      </c>
      <c r="I4" s="13" t="s">
        <v>11</v>
      </c>
      <c r="J4" s="13" t="s">
        <v>12</v>
      </c>
      <c r="K4" s="13" t="s">
        <v>13</v>
      </c>
      <c r="L4" s="13" t="s">
        <v>73</v>
      </c>
      <c r="M4" s="7" t="s">
        <v>157</v>
      </c>
      <c r="N4" s="3"/>
    </row>
    <row r="5" spans="1:14" s="11" customFormat="1" ht="28.5" x14ac:dyDescent="0.35">
      <c r="A5" s="14">
        <v>1</v>
      </c>
      <c r="B5" s="33" t="s">
        <v>18</v>
      </c>
      <c r="C5" s="36">
        <v>5000000</v>
      </c>
      <c r="D5" s="15">
        <f>E5+F5+G5+I5+L5</f>
        <v>140962.38999999998</v>
      </c>
      <c r="E5" s="15">
        <v>20065.73</v>
      </c>
      <c r="F5" s="15">
        <v>24246.14</v>
      </c>
      <c r="G5" s="15">
        <v>40914.239999999998</v>
      </c>
      <c r="H5" s="15">
        <v>47357.55</v>
      </c>
      <c r="I5" s="607">
        <v>18726.75</v>
      </c>
      <c r="J5" s="608"/>
      <c r="K5" s="15">
        <v>0</v>
      </c>
      <c r="L5" s="15">
        <v>37009.53</v>
      </c>
      <c r="M5" s="77">
        <v>91</v>
      </c>
      <c r="N5" s="10"/>
    </row>
    <row r="6" spans="1:14" x14ac:dyDescent="0.35">
      <c r="A6" s="20">
        <v>2</v>
      </c>
      <c r="B6" s="29" t="s">
        <v>26</v>
      </c>
      <c r="C6" s="38">
        <v>12518.78</v>
      </c>
      <c r="D6" s="19"/>
      <c r="E6" s="18"/>
      <c r="F6" s="18"/>
      <c r="G6" s="18"/>
      <c r="H6" s="18"/>
      <c r="I6" s="18"/>
      <c r="J6" s="18"/>
      <c r="K6" s="18"/>
      <c r="L6" s="18"/>
      <c r="M6" s="20"/>
      <c r="N6" s="3"/>
    </row>
    <row r="7" spans="1:14" ht="28.5" x14ac:dyDescent="0.35">
      <c r="A7" s="17">
        <v>3</v>
      </c>
      <c r="B7" s="31" t="s">
        <v>27</v>
      </c>
      <c r="C7" s="37">
        <v>68000</v>
      </c>
      <c r="D7" s="19">
        <v>5000</v>
      </c>
      <c r="E7" s="18"/>
      <c r="F7" s="18"/>
      <c r="G7" s="18"/>
      <c r="H7" s="18"/>
      <c r="I7" s="18"/>
      <c r="J7" s="18"/>
      <c r="K7" s="18"/>
      <c r="L7" s="18"/>
      <c r="M7" s="20"/>
      <c r="N7" s="3"/>
    </row>
    <row r="8" spans="1:14" ht="28.5" x14ac:dyDescent="0.35">
      <c r="A8" s="17">
        <v>4</v>
      </c>
      <c r="B8" s="31" t="s">
        <v>76</v>
      </c>
      <c r="C8" s="37">
        <v>900000</v>
      </c>
      <c r="D8" s="19"/>
      <c r="E8" s="18"/>
      <c r="F8" s="18"/>
      <c r="G8" s="18"/>
      <c r="H8" s="18"/>
      <c r="I8" s="18"/>
      <c r="J8" s="18"/>
      <c r="K8" s="18"/>
      <c r="L8" s="18"/>
      <c r="M8" s="20"/>
      <c r="N8" s="3"/>
    </row>
    <row r="9" spans="1:14" ht="28.5" x14ac:dyDescent="0.35">
      <c r="A9" s="20">
        <v>5</v>
      </c>
      <c r="B9" s="29" t="s">
        <v>19</v>
      </c>
      <c r="C9" s="38">
        <v>1000000</v>
      </c>
      <c r="D9" s="20"/>
      <c r="E9" s="20"/>
      <c r="F9" s="20"/>
      <c r="G9" s="20"/>
      <c r="H9" s="20"/>
      <c r="I9" s="20"/>
      <c r="J9" s="20"/>
      <c r="K9" s="34"/>
      <c r="L9" s="34"/>
      <c r="M9" s="35"/>
      <c r="N9" s="3"/>
    </row>
    <row r="10" spans="1:14" x14ac:dyDescent="0.35">
      <c r="A10" s="20">
        <v>6</v>
      </c>
      <c r="B10" s="20" t="s">
        <v>20</v>
      </c>
      <c r="C10" s="38">
        <v>2000000</v>
      </c>
      <c r="D10" s="20"/>
      <c r="E10" s="20"/>
      <c r="F10" s="20"/>
      <c r="G10" s="20"/>
      <c r="H10" s="20"/>
      <c r="I10" s="20"/>
      <c r="J10" s="20"/>
      <c r="K10" s="34"/>
      <c r="L10" s="34"/>
      <c r="M10" s="35"/>
      <c r="N10" s="3"/>
    </row>
    <row r="11" spans="1:14" x14ac:dyDescent="0.35">
      <c r="A11" s="20">
        <v>7</v>
      </c>
      <c r="B11" s="20" t="s">
        <v>21</v>
      </c>
      <c r="C11" s="38">
        <v>136000</v>
      </c>
      <c r="D11" s="20"/>
      <c r="E11" s="20"/>
      <c r="F11" s="20"/>
      <c r="G11" s="20"/>
      <c r="H11" s="20"/>
      <c r="I11" s="20"/>
      <c r="J11" s="20"/>
      <c r="K11" s="34"/>
      <c r="L11" s="34"/>
      <c r="M11" s="35"/>
      <c r="N11" s="3"/>
    </row>
    <row r="12" spans="1:14" ht="28.5" x14ac:dyDescent="0.35">
      <c r="A12" s="20">
        <v>8</v>
      </c>
      <c r="B12" s="29" t="s">
        <v>22</v>
      </c>
      <c r="C12" s="38">
        <v>130000</v>
      </c>
      <c r="D12" s="20"/>
      <c r="E12" s="20"/>
      <c r="F12" s="20"/>
      <c r="G12" s="20"/>
      <c r="H12" s="20"/>
      <c r="I12" s="20"/>
      <c r="J12" s="20"/>
      <c r="K12" s="34"/>
      <c r="L12" s="34"/>
      <c r="M12" s="35"/>
      <c r="N12" s="3"/>
    </row>
    <row r="13" spans="1:14" ht="28.5" x14ac:dyDescent="0.35">
      <c r="A13" s="20">
        <v>9</v>
      </c>
      <c r="B13" s="29" t="s">
        <v>23</v>
      </c>
      <c r="C13" s="38">
        <v>120600</v>
      </c>
      <c r="D13" s="20"/>
      <c r="E13" s="20"/>
      <c r="F13" s="20"/>
      <c r="G13" s="20"/>
      <c r="H13" s="20"/>
      <c r="I13" s="20"/>
      <c r="J13" s="20"/>
      <c r="K13" s="34"/>
      <c r="L13" s="34"/>
      <c r="M13" s="35"/>
      <c r="N13" s="3"/>
    </row>
    <row r="14" spans="1:14" x14ac:dyDescent="0.35">
      <c r="A14" s="20">
        <v>10</v>
      </c>
      <c r="B14" s="29" t="s">
        <v>24</v>
      </c>
      <c r="C14" s="38">
        <v>200000</v>
      </c>
      <c r="D14" s="20"/>
      <c r="E14" s="20"/>
      <c r="F14" s="20"/>
      <c r="G14" s="20"/>
      <c r="H14" s="20"/>
      <c r="I14" s="20"/>
      <c r="J14" s="20"/>
      <c r="K14" s="34"/>
      <c r="L14" s="34"/>
      <c r="M14" s="35"/>
      <c r="N14" s="3"/>
    </row>
    <row r="15" spans="1:14" ht="28.5" x14ac:dyDescent="0.35">
      <c r="A15" s="20">
        <v>11</v>
      </c>
      <c r="B15" s="29" t="s">
        <v>62</v>
      </c>
      <c r="C15" s="19">
        <v>50000</v>
      </c>
      <c r="D15" s="20"/>
      <c r="E15" s="20"/>
      <c r="F15" s="20"/>
      <c r="G15" s="20"/>
      <c r="H15" s="20"/>
      <c r="I15" s="20"/>
      <c r="J15" s="20"/>
      <c r="K15" s="34"/>
      <c r="L15" s="34"/>
      <c r="M15" s="35"/>
      <c r="N15" s="3"/>
    </row>
    <row r="16" spans="1:14" x14ac:dyDescent="0.35">
      <c r="A16" s="20">
        <v>12</v>
      </c>
      <c r="B16" s="29" t="s">
        <v>74</v>
      </c>
      <c r="C16" s="19">
        <v>50000</v>
      </c>
      <c r="D16" s="20"/>
      <c r="E16" s="20"/>
      <c r="F16" s="20"/>
      <c r="G16" s="20"/>
      <c r="H16" s="20"/>
      <c r="I16" s="20"/>
      <c r="J16" s="20"/>
      <c r="K16" s="34"/>
      <c r="L16" s="34"/>
      <c r="M16" s="35"/>
      <c r="N16" s="3"/>
    </row>
    <row r="17" spans="1:14" x14ac:dyDescent="0.35">
      <c r="A17" s="20">
        <v>13</v>
      </c>
      <c r="B17" s="29" t="s">
        <v>75</v>
      </c>
      <c r="C17" s="19">
        <v>30000</v>
      </c>
      <c r="D17" s="20"/>
      <c r="E17" s="20"/>
      <c r="F17" s="20"/>
      <c r="G17" s="20"/>
      <c r="H17" s="20"/>
      <c r="I17" s="20"/>
      <c r="J17" s="20"/>
      <c r="K17" s="34"/>
      <c r="L17" s="34"/>
      <c r="M17" s="35"/>
      <c r="N17" s="3"/>
    </row>
    <row r="18" spans="1:14" x14ac:dyDescent="0.35">
      <c r="A18" s="20">
        <v>14</v>
      </c>
      <c r="B18" s="20" t="s">
        <v>119</v>
      </c>
      <c r="C18" s="19">
        <v>85000</v>
      </c>
      <c r="D18" s="20"/>
      <c r="E18" s="20"/>
      <c r="F18" s="20"/>
      <c r="G18" s="20"/>
      <c r="H18" s="20"/>
      <c r="I18" s="20"/>
      <c r="J18" s="20"/>
      <c r="K18" s="34"/>
      <c r="L18" s="34"/>
      <c r="M18" s="35"/>
      <c r="N18" s="3"/>
    </row>
    <row r="19" spans="1:14" x14ac:dyDescent="0.35">
      <c r="A19" s="20">
        <v>15</v>
      </c>
      <c r="B19" s="20" t="s">
        <v>120</v>
      </c>
      <c r="C19" s="19">
        <v>94600</v>
      </c>
      <c r="D19" s="20"/>
      <c r="E19" s="20"/>
      <c r="F19" s="20"/>
      <c r="G19" s="20"/>
      <c r="H19" s="20"/>
      <c r="I19" s="20"/>
      <c r="J19" s="20"/>
      <c r="K19" s="34"/>
      <c r="L19" s="34"/>
      <c r="M19" s="35"/>
      <c r="N19" s="3"/>
    </row>
    <row r="20" spans="1:14" x14ac:dyDescent="0.35">
      <c r="A20" s="20">
        <v>16</v>
      </c>
      <c r="B20" s="20" t="s">
        <v>158</v>
      </c>
      <c r="C20" s="19">
        <v>50000</v>
      </c>
      <c r="D20" s="20"/>
      <c r="E20" s="20"/>
      <c r="F20" s="20"/>
      <c r="G20" s="20"/>
      <c r="H20" s="20"/>
      <c r="I20" s="20"/>
      <c r="J20" s="20"/>
      <c r="K20" s="34"/>
      <c r="L20" s="34"/>
      <c r="M20" s="35"/>
      <c r="N20" s="3"/>
    </row>
    <row r="21" spans="1:14" x14ac:dyDescent="0.35">
      <c r="A21" s="1"/>
      <c r="B21" s="1"/>
      <c r="C21" s="1"/>
      <c r="D21" s="1"/>
      <c r="E21" s="1"/>
      <c r="F21" s="21"/>
      <c r="G21" s="21"/>
      <c r="H21" s="21"/>
      <c r="I21" s="21"/>
      <c r="J21" s="21"/>
      <c r="K21" s="22"/>
      <c r="L21" s="22"/>
      <c r="M21" s="21"/>
      <c r="N21" s="3"/>
    </row>
    <row r="22" spans="1:14" s="27" customFormat="1" ht="15" thickBot="1" x14ac:dyDescent="0.4">
      <c r="A22" t="s">
        <v>78</v>
      </c>
      <c r="B22" s="41"/>
      <c r="D22" s="41"/>
      <c r="K22" s="26"/>
      <c r="L22" s="26"/>
      <c r="M22" s="26"/>
      <c r="N22" s="28"/>
    </row>
    <row r="23" spans="1:14" s="27" customFormat="1" ht="40" thickBot="1" x14ac:dyDescent="0.4">
      <c r="A23" s="609" t="s">
        <v>79</v>
      </c>
      <c r="B23" s="610"/>
      <c r="C23" s="610"/>
      <c r="D23" s="610"/>
      <c r="E23" s="610"/>
      <c r="F23" s="610"/>
      <c r="G23" s="610"/>
      <c r="H23" s="610"/>
      <c r="I23" s="611"/>
      <c r="J23" s="42"/>
      <c r="K23" s="43" t="s">
        <v>80</v>
      </c>
      <c r="L23" s="44"/>
      <c r="M23" s="45"/>
      <c r="N23" s="46" t="s">
        <v>81</v>
      </c>
    </row>
    <row r="24" spans="1:14" s="27" customFormat="1" ht="66" thickBot="1" x14ac:dyDescent="0.4">
      <c r="A24" s="47"/>
      <c r="B24" s="48" t="s">
        <v>82</v>
      </c>
      <c r="C24" s="612" t="s">
        <v>83</v>
      </c>
      <c r="D24" s="613"/>
      <c r="E24" s="614" t="s">
        <v>84</v>
      </c>
      <c r="F24" s="615"/>
      <c r="G24" s="612" t="s">
        <v>85</v>
      </c>
      <c r="H24" s="613"/>
      <c r="I24" s="49" t="s">
        <v>86</v>
      </c>
      <c r="J24" s="49" t="s">
        <v>162</v>
      </c>
      <c r="K24" s="50" t="s">
        <v>87</v>
      </c>
      <c r="L24" s="49" t="s">
        <v>88</v>
      </c>
      <c r="M24" s="49" t="s">
        <v>89</v>
      </c>
      <c r="N24" s="46" t="s">
        <v>81</v>
      </c>
    </row>
    <row r="25" spans="1:14" s="27" customFormat="1" x14ac:dyDescent="0.35">
      <c r="A25" s="51"/>
      <c r="B25" s="52"/>
      <c r="C25" s="53" t="s">
        <v>90</v>
      </c>
      <c r="D25" s="54" t="s">
        <v>91</v>
      </c>
      <c r="E25" s="55" t="s">
        <v>90</v>
      </c>
      <c r="F25" s="55" t="s">
        <v>91</v>
      </c>
      <c r="G25" s="54" t="s">
        <v>90</v>
      </c>
      <c r="H25" s="54" t="s">
        <v>91</v>
      </c>
      <c r="I25" s="56"/>
      <c r="J25" s="57"/>
      <c r="K25" s="54"/>
      <c r="L25" s="54"/>
      <c r="M25" s="58"/>
      <c r="N25" s="59"/>
    </row>
    <row r="26" spans="1:14" s="27" customFormat="1" ht="28.5" x14ac:dyDescent="0.35">
      <c r="A26" s="14">
        <v>1</v>
      </c>
      <c r="B26" s="33" t="s">
        <v>18</v>
      </c>
      <c r="C26" s="37">
        <v>10000</v>
      </c>
      <c r="D26" s="60">
        <v>5000</v>
      </c>
      <c r="E26" s="59">
        <v>5000</v>
      </c>
      <c r="F26" s="60">
        <v>3000</v>
      </c>
      <c r="G26" s="59">
        <v>10000</v>
      </c>
      <c r="H26" s="60">
        <v>5000</v>
      </c>
      <c r="I26" s="59">
        <v>3000</v>
      </c>
      <c r="J26" s="59">
        <v>5000</v>
      </c>
      <c r="K26" s="59">
        <v>12500</v>
      </c>
      <c r="L26" s="59">
        <v>12500</v>
      </c>
      <c r="M26" s="59">
        <v>12500</v>
      </c>
      <c r="N26" s="59">
        <v>2000</v>
      </c>
    </row>
    <row r="27" spans="1:14" s="27" customFormat="1" x14ac:dyDescent="0.35">
      <c r="A27" s="20">
        <v>2</v>
      </c>
      <c r="B27" s="29" t="s">
        <v>26</v>
      </c>
      <c r="C27" s="38"/>
      <c r="D27" s="23"/>
      <c r="E27" s="23"/>
      <c r="F27" s="23"/>
      <c r="G27" s="23"/>
      <c r="H27" s="23"/>
      <c r="I27" s="40">
        <v>3000</v>
      </c>
      <c r="J27" s="23"/>
      <c r="K27" s="23"/>
      <c r="L27" s="23"/>
      <c r="M27" s="23"/>
      <c r="N27" s="23"/>
    </row>
    <row r="28" spans="1:14" s="27" customFormat="1" ht="28.5" x14ac:dyDescent="0.35">
      <c r="A28" s="17">
        <v>3</v>
      </c>
      <c r="B28" s="31" t="s">
        <v>27</v>
      </c>
      <c r="C28" s="37"/>
      <c r="D28" s="23"/>
      <c r="E28" s="23"/>
      <c r="F28" s="23"/>
      <c r="G28" s="23"/>
      <c r="H28" s="23"/>
      <c r="I28" s="40">
        <v>2000</v>
      </c>
      <c r="J28" s="40">
        <v>1000</v>
      </c>
      <c r="K28" s="23"/>
      <c r="L28" s="23"/>
      <c r="M28" s="23"/>
      <c r="N28" s="40">
        <v>2000</v>
      </c>
    </row>
    <row r="29" spans="1:14" s="27" customFormat="1" ht="28.5" x14ac:dyDescent="0.35">
      <c r="A29" s="17">
        <v>4</v>
      </c>
      <c r="B29" s="31" t="s">
        <v>76</v>
      </c>
      <c r="C29" s="37"/>
      <c r="D29" s="23"/>
      <c r="E29" s="23"/>
      <c r="F29" s="23"/>
      <c r="G29" s="40">
        <v>5000</v>
      </c>
      <c r="H29" s="23"/>
      <c r="I29" s="40">
        <v>2000</v>
      </c>
      <c r="J29" s="23"/>
      <c r="K29" s="23"/>
      <c r="L29" s="23"/>
      <c r="M29" s="23"/>
      <c r="N29" s="23"/>
    </row>
    <row r="30" spans="1:14" s="27" customFormat="1" ht="28.5" x14ac:dyDescent="0.35">
      <c r="A30" s="20">
        <v>5</v>
      </c>
      <c r="B30" s="29" t="s">
        <v>19</v>
      </c>
      <c r="C30" s="38"/>
      <c r="D30" s="23"/>
      <c r="E30" s="23"/>
      <c r="F30" s="23"/>
      <c r="G30" s="40">
        <v>5000</v>
      </c>
      <c r="H30" s="23"/>
      <c r="I30" s="40">
        <v>2000</v>
      </c>
      <c r="J30" s="23"/>
      <c r="K30" s="23"/>
      <c r="L30" s="23"/>
      <c r="M30" s="23"/>
      <c r="N30" s="23"/>
    </row>
    <row r="31" spans="1:14" s="27" customFormat="1" x14ac:dyDescent="0.35">
      <c r="A31" s="20">
        <v>6</v>
      </c>
      <c r="B31" s="20" t="s">
        <v>20</v>
      </c>
      <c r="C31" s="38"/>
      <c r="D31" s="23"/>
      <c r="E31" s="23"/>
      <c r="F31" s="23"/>
      <c r="G31" s="23"/>
      <c r="H31" s="23"/>
      <c r="I31" s="40">
        <v>2000</v>
      </c>
      <c r="J31" s="23"/>
      <c r="K31" s="23"/>
      <c r="L31" s="23"/>
      <c r="M31" s="23"/>
      <c r="N31" s="23"/>
    </row>
    <row r="32" spans="1:14" s="27" customFormat="1" x14ac:dyDescent="0.35">
      <c r="A32" s="20">
        <v>7</v>
      </c>
      <c r="B32" s="20" t="s">
        <v>21</v>
      </c>
      <c r="C32" s="38"/>
      <c r="D32" s="23"/>
      <c r="E32" s="23"/>
      <c r="F32" s="23"/>
      <c r="G32" s="40">
        <v>3000</v>
      </c>
      <c r="H32" s="23"/>
      <c r="I32" s="40">
        <v>2000</v>
      </c>
      <c r="J32" s="23"/>
      <c r="K32" s="23"/>
      <c r="L32" s="23"/>
      <c r="M32" s="23"/>
      <c r="N32" s="23"/>
    </row>
    <row r="33" spans="1:14" s="27" customFormat="1" ht="28.5" x14ac:dyDescent="0.35">
      <c r="A33" s="20">
        <v>8</v>
      </c>
      <c r="B33" s="29" t="s">
        <v>22</v>
      </c>
      <c r="C33" s="38"/>
      <c r="D33" s="23"/>
      <c r="E33" s="23"/>
      <c r="F33" s="23"/>
      <c r="G33" s="40">
        <v>3000</v>
      </c>
      <c r="H33" s="23"/>
      <c r="I33" s="40">
        <v>2000</v>
      </c>
      <c r="J33" s="23"/>
      <c r="K33" s="23"/>
      <c r="L33" s="23"/>
      <c r="M33" s="23"/>
      <c r="N33" s="23"/>
    </row>
    <row r="34" spans="1:14" s="27" customFormat="1" ht="28.5" x14ac:dyDescent="0.35">
      <c r="A34" s="20">
        <v>9</v>
      </c>
      <c r="B34" s="29" t="s">
        <v>23</v>
      </c>
      <c r="C34" s="38"/>
      <c r="D34" s="23"/>
      <c r="E34" s="23"/>
      <c r="F34" s="23"/>
      <c r="G34" s="40">
        <v>3000</v>
      </c>
      <c r="H34" s="23"/>
      <c r="I34" s="40">
        <v>2000</v>
      </c>
      <c r="J34" s="23"/>
      <c r="K34" s="23"/>
      <c r="L34" s="23"/>
      <c r="M34" s="23"/>
      <c r="N34" s="23"/>
    </row>
    <row r="35" spans="1:14" x14ac:dyDescent="0.35">
      <c r="A35" s="20">
        <v>10</v>
      </c>
      <c r="B35" s="29" t="s">
        <v>24</v>
      </c>
      <c r="C35" s="38"/>
      <c r="D35" s="23"/>
      <c r="E35" s="23"/>
      <c r="F35" s="23"/>
      <c r="G35" s="40">
        <v>2000</v>
      </c>
      <c r="H35" s="23"/>
      <c r="I35" s="40">
        <v>2000</v>
      </c>
      <c r="J35" s="23"/>
      <c r="K35" s="23"/>
      <c r="L35" s="23"/>
      <c r="M35" s="23"/>
      <c r="N35" s="23"/>
    </row>
    <row r="36" spans="1:14" ht="28.5" x14ac:dyDescent="0.35">
      <c r="A36" s="20">
        <v>11</v>
      </c>
      <c r="B36" s="29" t="s">
        <v>62</v>
      </c>
      <c r="C36" s="19"/>
      <c r="D36" s="23"/>
      <c r="E36" s="23"/>
      <c r="F36" s="23"/>
      <c r="G36" s="40">
        <v>2000</v>
      </c>
      <c r="H36" s="23"/>
      <c r="I36" s="40">
        <v>2000</v>
      </c>
      <c r="J36" s="23"/>
      <c r="K36" s="23"/>
      <c r="L36" s="23"/>
      <c r="M36" s="23"/>
      <c r="N36" s="23"/>
    </row>
    <row r="37" spans="1:14" x14ac:dyDescent="0.35">
      <c r="A37" s="20">
        <v>12</v>
      </c>
      <c r="B37" s="29" t="s">
        <v>74</v>
      </c>
      <c r="C37" s="19"/>
      <c r="D37" s="23"/>
      <c r="E37" s="23"/>
      <c r="F37" s="23"/>
      <c r="G37" s="40">
        <v>2000</v>
      </c>
      <c r="H37" s="23"/>
      <c r="I37" s="40">
        <v>2000</v>
      </c>
      <c r="J37" s="23"/>
      <c r="K37" s="23"/>
      <c r="L37" s="23"/>
      <c r="M37" s="23"/>
      <c r="N37" s="23"/>
    </row>
    <row r="38" spans="1:14" x14ac:dyDescent="0.35">
      <c r="A38" s="20">
        <v>13</v>
      </c>
      <c r="B38" s="29" t="s">
        <v>75</v>
      </c>
      <c r="C38" s="19"/>
      <c r="D38" s="23"/>
      <c r="E38" s="23"/>
      <c r="F38" s="23"/>
      <c r="G38" s="40">
        <v>2000</v>
      </c>
      <c r="H38" s="23"/>
      <c r="I38" s="40">
        <v>2000</v>
      </c>
      <c r="J38" s="23"/>
      <c r="K38" s="23"/>
      <c r="L38" s="23"/>
      <c r="M38" s="23"/>
      <c r="N38" s="23"/>
    </row>
    <row r="39" spans="1:14" x14ac:dyDescent="0.35">
      <c r="A39" s="20">
        <v>14</v>
      </c>
      <c r="B39" s="20" t="s">
        <v>119</v>
      </c>
      <c r="C39" s="19"/>
      <c r="D39" s="23"/>
      <c r="E39" s="23"/>
      <c r="F39" s="23"/>
      <c r="G39" s="40">
        <v>2000</v>
      </c>
      <c r="H39" s="23"/>
      <c r="I39" s="40">
        <v>2000</v>
      </c>
      <c r="J39" s="23"/>
      <c r="K39" s="23"/>
      <c r="L39" s="23"/>
      <c r="M39" s="23"/>
      <c r="N39" s="23"/>
    </row>
    <row r="40" spans="1:14" x14ac:dyDescent="0.35">
      <c r="A40" s="20">
        <v>15</v>
      </c>
      <c r="B40" s="20" t="s">
        <v>120</v>
      </c>
      <c r="C40" s="19"/>
      <c r="D40" s="23"/>
      <c r="E40" s="23"/>
      <c r="F40" s="23"/>
      <c r="G40" s="40">
        <v>2000</v>
      </c>
      <c r="H40" s="23"/>
      <c r="I40" s="40">
        <v>2000</v>
      </c>
      <c r="J40" s="23"/>
      <c r="K40" s="23"/>
      <c r="L40" s="23"/>
      <c r="M40" s="23"/>
      <c r="N40" s="23"/>
    </row>
    <row r="41" spans="1:14" x14ac:dyDescent="0.35">
      <c r="A41" s="74">
        <v>16</v>
      </c>
      <c r="B41" s="75" t="s">
        <v>158</v>
      </c>
      <c r="C41" s="23"/>
      <c r="D41" s="23"/>
      <c r="E41" s="23"/>
      <c r="F41" s="23"/>
      <c r="G41" s="40">
        <v>2000</v>
      </c>
      <c r="H41" s="23"/>
      <c r="I41" s="40">
        <v>2000</v>
      </c>
      <c r="J41" s="23"/>
      <c r="K41" s="23"/>
      <c r="L41" s="23"/>
      <c r="M41" s="23"/>
      <c r="N41" s="23"/>
    </row>
  </sheetData>
  <mergeCells count="6">
    <mergeCell ref="B3:B4"/>
    <mergeCell ref="I5:J5"/>
    <mergeCell ref="A23:I23"/>
    <mergeCell ref="C24:D24"/>
    <mergeCell ref="E24:F24"/>
    <mergeCell ref="G24:H24"/>
  </mergeCells>
  <pageMargins left="0.25" right="0.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pane ySplit="5" topLeftCell="A21" activePane="bottomLeft" state="frozen"/>
      <selection pane="bottomLeft" activeCell="D5" sqref="D5"/>
    </sheetView>
  </sheetViews>
  <sheetFormatPr defaultRowHeight="14.5" x14ac:dyDescent="0.35"/>
  <cols>
    <col min="2" max="2" width="12.81640625" customWidth="1"/>
    <col min="3" max="3" width="13" customWidth="1"/>
    <col min="4" max="4" width="20.6328125" bestFit="1" customWidth="1"/>
    <col min="5" max="5" width="18" customWidth="1"/>
    <col min="6" max="6" width="4.453125" customWidth="1"/>
    <col min="7" max="7" width="6" customWidth="1"/>
    <col min="8" max="8" width="6.1796875" customWidth="1"/>
    <col min="10" max="10" width="10.1796875" bestFit="1" customWidth="1"/>
    <col min="11" max="11" width="7.1796875" customWidth="1"/>
    <col min="12" max="12" width="8.81640625" bestFit="1" customWidth="1"/>
    <col min="13" max="13" width="4.1796875" customWidth="1"/>
    <col min="14" max="14" width="4.453125" customWidth="1"/>
    <col min="15" max="15" width="5.1796875" customWidth="1"/>
    <col min="17" max="17" width="14.453125" customWidth="1"/>
    <col min="18" max="18" width="12.453125" customWidth="1"/>
  </cols>
  <sheetData>
    <row r="1" spans="1:21" x14ac:dyDescent="0.35">
      <c r="A1" s="39" t="s">
        <v>210</v>
      </c>
    </row>
    <row r="5" spans="1:21" ht="58" x14ac:dyDescent="0.35">
      <c r="A5" s="23" t="s">
        <v>36</v>
      </c>
      <c r="B5" s="24" t="s">
        <v>37</v>
      </c>
      <c r="C5" s="24" t="s">
        <v>54</v>
      </c>
      <c r="D5" s="24" t="s">
        <v>38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4" t="s">
        <v>211</v>
      </c>
      <c r="K5" s="24" t="s">
        <v>44</v>
      </c>
      <c r="L5" s="24" t="s">
        <v>51</v>
      </c>
      <c r="M5" s="24" t="s">
        <v>45</v>
      </c>
      <c r="N5" s="24" t="s">
        <v>46</v>
      </c>
      <c r="O5" s="24" t="s">
        <v>47</v>
      </c>
      <c r="P5" s="24" t="s">
        <v>52</v>
      </c>
      <c r="Q5" s="24" t="s">
        <v>48</v>
      </c>
      <c r="R5" s="24" t="s">
        <v>212</v>
      </c>
      <c r="S5" s="24" t="s">
        <v>53</v>
      </c>
      <c r="T5" s="24" t="s">
        <v>49</v>
      </c>
      <c r="U5" s="24" t="s">
        <v>191</v>
      </c>
    </row>
    <row r="6" spans="1:21" ht="72.5" x14ac:dyDescent="0.35">
      <c r="A6" s="23">
        <v>1</v>
      </c>
      <c r="B6" s="23" t="s">
        <v>213</v>
      </c>
      <c r="C6" s="24" t="s">
        <v>214</v>
      </c>
      <c r="D6" s="23" t="s">
        <v>215</v>
      </c>
      <c r="E6" s="24" t="s">
        <v>216</v>
      </c>
      <c r="F6" s="23">
        <v>210</v>
      </c>
      <c r="G6" s="23">
        <v>6374</v>
      </c>
      <c r="H6" s="23">
        <v>2</v>
      </c>
      <c r="I6" s="23"/>
      <c r="J6" s="40">
        <v>462220</v>
      </c>
      <c r="K6" s="23">
        <v>2015</v>
      </c>
      <c r="L6" s="110">
        <v>42736</v>
      </c>
      <c r="M6" s="23" t="s">
        <v>101</v>
      </c>
      <c r="N6" s="23" t="s">
        <v>101</v>
      </c>
      <c r="O6" s="23" t="s">
        <v>101</v>
      </c>
      <c r="P6" s="62">
        <v>0</v>
      </c>
      <c r="Q6" s="24" t="s">
        <v>217</v>
      </c>
      <c r="R6" s="40">
        <v>462220</v>
      </c>
      <c r="S6" s="23" t="s">
        <v>110</v>
      </c>
      <c r="T6" s="23" t="s">
        <v>101</v>
      </c>
      <c r="U6" s="23" t="s">
        <v>110</v>
      </c>
    </row>
    <row r="7" spans="1:21" ht="72.5" x14ac:dyDescent="0.35">
      <c r="A7" s="23">
        <v>2</v>
      </c>
      <c r="B7" s="23" t="s">
        <v>218</v>
      </c>
      <c r="C7" s="24" t="s">
        <v>98</v>
      </c>
      <c r="D7" s="23" t="s">
        <v>219</v>
      </c>
      <c r="E7" s="24" t="s">
        <v>220</v>
      </c>
      <c r="F7" s="23">
        <v>130</v>
      </c>
      <c r="G7" s="23">
        <v>3000</v>
      </c>
      <c r="H7" s="23">
        <v>9</v>
      </c>
      <c r="I7" s="23"/>
      <c r="J7" s="40">
        <v>48281</v>
      </c>
      <c r="K7" s="23">
        <v>2013</v>
      </c>
      <c r="L7" s="110">
        <v>42736</v>
      </c>
      <c r="M7" s="23" t="s">
        <v>101</v>
      </c>
      <c r="N7" s="23" t="s">
        <v>101</v>
      </c>
      <c r="O7" s="23" t="s">
        <v>101</v>
      </c>
      <c r="P7" s="62">
        <v>0</v>
      </c>
      <c r="Q7" s="24" t="s">
        <v>110</v>
      </c>
      <c r="R7" s="24" t="s">
        <v>110</v>
      </c>
      <c r="S7" s="23" t="s">
        <v>110</v>
      </c>
      <c r="T7" s="23" t="s">
        <v>101</v>
      </c>
      <c r="U7" s="23" t="s">
        <v>110</v>
      </c>
    </row>
    <row r="8" spans="1:21" ht="58" x14ac:dyDescent="0.35">
      <c r="A8" s="61">
        <v>3</v>
      </c>
      <c r="B8" s="61" t="s">
        <v>221</v>
      </c>
      <c r="C8" s="25" t="s">
        <v>222</v>
      </c>
      <c r="D8" s="61" t="s">
        <v>223</v>
      </c>
      <c r="E8" s="25" t="s">
        <v>224</v>
      </c>
      <c r="F8" s="23">
        <v>130</v>
      </c>
      <c r="G8" s="23">
        <v>3000</v>
      </c>
      <c r="H8" s="61">
        <v>3</v>
      </c>
      <c r="I8" s="23">
        <v>1450</v>
      </c>
      <c r="J8" s="111">
        <v>37240</v>
      </c>
      <c r="K8" s="61">
        <v>2012</v>
      </c>
      <c r="L8" s="110">
        <v>42736</v>
      </c>
      <c r="M8" s="61" t="s">
        <v>101</v>
      </c>
      <c r="N8" s="61" t="s">
        <v>101</v>
      </c>
      <c r="O8" s="61" t="s">
        <v>101</v>
      </c>
      <c r="P8" s="62">
        <v>0</v>
      </c>
      <c r="Q8" s="23" t="s">
        <v>110</v>
      </c>
      <c r="R8" s="23" t="s">
        <v>110</v>
      </c>
      <c r="S8" s="23" t="s">
        <v>110</v>
      </c>
      <c r="T8" s="23" t="s">
        <v>101</v>
      </c>
      <c r="U8" s="23" t="s">
        <v>110</v>
      </c>
    </row>
    <row r="9" spans="1:21" ht="29" x14ac:dyDescent="0.35">
      <c r="A9" s="61">
        <v>4</v>
      </c>
      <c r="B9" s="61" t="s">
        <v>225</v>
      </c>
      <c r="C9" s="24" t="s">
        <v>226</v>
      </c>
      <c r="D9" s="61" t="s">
        <v>227</v>
      </c>
      <c r="E9" s="25" t="s">
        <v>228</v>
      </c>
      <c r="F9" s="23">
        <v>81</v>
      </c>
      <c r="G9" s="23">
        <v>2500</v>
      </c>
      <c r="H9" s="61">
        <v>5</v>
      </c>
      <c r="I9" s="23"/>
      <c r="J9" s="111">
        <v>18140</v>
      </c>
      <c r="K9" s="61">
        <v>2009</v>
      </c>
      <c r="L9" s="110">
        <v>42736</v>
      </c>
      <c r="M9" s="61" t="s">
        <v>101</v>
      </c>
      <c r="N9" s="61" t="s">
        <v>101</v>
      </c>
      <c r="O9" s="61" t="s">
        <v>101</v>
      </c>
      <c r="P9" s="62">
        <v>0</v>
      </c>
      <c r="Q9" s="23" t="s">
        <v>110</v>
      </c>
      <c r="R9" s="23" t="s">
        <v>110</v>
      </c>
      <c r="S9" s="23" t="s">
        <v>110</v>
      </c>
      <c r="T9" s="23" t="s">
        <v>101</v>
      </c>
      <c r="U9" s="23" t="s">
        <v>110</v>
      </c>
    </row>
    <row r="10" spans="1:21" ht="43.5" x14ac:dyDescent="0.35">
      <c r="A10" s="61">
        <v>5</v>
      </c>
      <c r="B10" s="61" t="s">
        <v>229</v>
      </c>
      <c r="C10" s="24" t="s">
        <v>226</v>
      </c>
      <c r="D10" s="61" t="s">
        <v>230</v>
      </c>
      <c r="E10" s="25" t="s">
        <v>231</v>
      </c>
      <c r="F10" s="23"/>
      <c r="G10" s="23"/>
      <c r="H10" s="61">
        <v>9</v>
      </c>
      <c r="I10" s="23"/>
      <c r="J10" s="111">
        <v>18738</v>
      </c>
      <c r="K10" s="61">
        <v>1994</v>
      </c>
      <c r="L10" s="110">
        <v>42736</v>
      </c>
      <c r="M10" s="61" t="s">
        <v>101</v>
      </c>
      <c r="N10" s="61" t="s">
        <v>101</v>
      </c>
      <c r="O10" s="61" t="s">
        <v>101</v>
      </c>
      <c r="P10" s="62">
        <v>0</v>
      </c>
      <c r="Q10" s="23" t="s">
        <v>110</v>
      </c>
      <c r="R10" s="23" t="s">
        <v>110</v>
      </c>
      <c r="S10" s="23" t="s">
        <v>110</v>
      </c>
      <c r="T10" s="23" t="s">
        <v>101</v>
      </c>
      <c r="U10" s="23" t="s">
        <v>110</v>
      </c>
    </row>
    <row r="11" spans="1:21" ht="29" x14ac:dyDescent="0.35">
      <c r="A11" s="61">
        <v>6</v>
      </c>
      <c r="B11" s="61" t="s">
        <v>232</v>
      </c>
      <c r="C11" s="25" t="s">
        <v>233</v>
      </c>
      <c r="D11" s="61" t="s">
        <v>234</v>
      </c>
      <c r="E11" s="25" t="s">
        <v>235</v>
      </c>
      <c r="F11" s="23"/>
      <c r="G11" s="23"/>
      <c r="H11" s="61">
        <v>0</v>
      </c>
      <c r="I11" s="23">
        <v>830</v>
      </c>
      <c r="J11" s="111">
        <v>2000</v>
      </c>
      <c r="K11" s="61">
        <v>1991</v>
      </c>
      <c r="L11" s="110">
        <v>42736</v>
      </c>
      <c r="M11" s="61" t="s">
        <v>101</v>
      </c>
      <c r="N11" s="23"/>
      <c r="O11" s="61" t="s">
        <v>101</v>
      </c>
      <c r="P11" s="62">
        <v>0</v>
      </c>
      <c r="Q11" s="23" t="s">
        <v>110</v>
      </c>
      <c r="R11" s="23" t="s">
        <v>110</v>
      </c>
      <c r="S11" s="23" t="s">
        <v>110</v>
      </c>
      <c r="T11" s="23" t="s">
        <v>110</v>
      </c>
      <c r="U11" s="23" t="s">
        <v>110</v>
      </c>
    </row>
    <row r="12" spans="1:21" ht="29" x14ac:dyDescent="0.35">
      <c r="A12" s="61">
        <v>7</v>
      </c>
      <c r="B12" s="23"/>
      <c r="C12" s="25" t="s">
        <v>233</v>
      </c>
      <c r="D12" s="61" t="s">
        <v>236</v>
      </c>
      <c r="E12" s="25" t="s">
        <v>237</v>
      </c>
      <c r="F12" s="23">
        <v>210</v>
      </c>
      <c r="G12" s="23"/>
      <c r="H12" s="61">
        <v>0</v>
      </c>
      <c r="I12" s="23">
        <v>920</v>
      </c>
      <c r="J12" s="111">
        <v>4200</v>
      </c>
      <c r="K12" s="61">
        <v>2014</v>
      </c>
      <c r="L12" s="110">
        <v>42736</v>
      </c>
      <c r="M12" s="61" t="s">
        <v>101</v>
      </c>
      <c r="N12" s="23" t="s">
        <v>110</v>
      </c>
      <c r="O12" s="23" t="s">
        <v>110</v>
      </c>
      <c r="P12" s="62">
        <v>0</v>
      </c>
      <c r="Q12" s="23" t="s">
        <v>110</v>
      </c>
      <c r="R12" s="23" t="s">
        <v>110</v>
      </c>
      <c r="S12" s="23" t="s">
        <v>110</v>
      </c>
      <c r="T12" s="23" t="s">
        <v>110</v>
      </c>
      <c r="U12" s="23" t="s">
        <v>110</v>
      </c>
    </row>
    <row r="13" spans="1:21" ht="43.5" x14ac:dyDescent="0.35">
      <c r="A13" s="61">
        <v>8</v>
      </c>
      <c r="B13" s="23" t="s">
        <v>238</v>
      </c>
      <c r="C13" s="25" t="s">
        <v>214</v>
      </c>
      <c r="D13" s="61" t="s">
        <v>239</v>
      </c>
      <c r="E13" s="25" t="s">
        <v>240</v>
      </c>
      <c r="F13" s="23">
        <v>205</v>
      </c>
      <c r="G13" s="23">
        <v>6374</v>
      </c>
      <c r="H13" s="61">
        <v>3</v>
      </c>
      <c r="I13" s="23"/>
      <c r="J13" s="111">
        <v>564000</v>
      </c>
      <c r="K13" s="61">
        <v>2008</v>
      </c>
      <c r="L13" s="110">
        <v>42736</v>
      </c>
      <c r="M13" s="61" t="s">
        <v>101</v>
      </c>
      <c r="N13" s="23" t="s">
        <v>101</v>
      </c>
      <c r="O13" s="23" t="s">
        <v>101</v>
      </c>
      <c r="P13" s="62">
        <v>0</v>
      </c>
      <c r="Q13" s="23" t="s">
        <v>110</v>
      </c>
      <c r="R13" s="112">
        <v>564000</v>
      </c>
      <c r="S13" s="23" t="s">
        <v>110</v>
      </c>
      <c r="T13" s="23" t="s">
        <v>101</v>
      </c>
      <c r="U13" s="23" t="s">
        <v>110</v>
      </c>
    </row>
    <row r="14" spans="1:21" ht="29" x14ac:dyDescent="0.35">
      <c r="A14" s="61">
        <v>9</v>
      </c>
      <c r="B14" s="23" t="s">
        <v>241</v>
      </c>
      <c r="C14" s="25" t="s">
        <v>214</v>
      </c>
      <c r="D14" s="61" t="s">
        <v>242</v>
      </c>
      <c r="E14" s="25" t="s">
        <v>243</v>
      </c>
      <c r="F14" s="23">
        <v>205</v>
      </c>
      <c r="G14" s="23">
        <v>6374</v>
      </c>
      <c r="H14" s="61">
        <v>3</v>
      </c>
      <c r="I14" s="23"/>
      <c r="J14" s="111">
        <v>131000</v>
      </c>
      <c r="K14" s="61">
        <v>2003</v>
      </c>
      <c r="L14" s="110">
        <v>42736</v>
      </c>
      <c r="M14" s="61" t="s">
        <v>101</v>
      </c>
      <c r="N14" s="23" t="s">
        <v>101</v>
      </c>
      <c r="O14" s="23" t="s">
        <v>101</v>
      </c>
      <c r="P14" s="62">
        <v>0</v>
      </c>
      <c r="Q14" s="23" t="s">
        <v>110</v>
      </c>
      <c r="R14" s="23" t="s">
        <v>110</v>
      </c>
      <c r="S14" s="23" t="s">
        <v>110</v>
      </c>
      <c r="T14" s="23" t="s">
        <v>101</v>
      </c>
      <c r="U14" s="23" t="s">
        <v>110</v>
      </c>
    </row>
    <row r="15" spans="1:21" ht="29" x14ac:dyDescent="0.35">
      <c r="A15" s="61">
        <v>10</v>
      </c>
      <c r="B15" s="23" t="s">
        <v>244</v>
      </c>
      <c r="C15" s="25" t="s">
        <v>214</v>
      </c>
      <c r="D15" s="61" t="s">
        <v>245</v>
      </c>
      <c r="E15" s="25" t="s">
        <v>246</v>
      </c>
      <c r="F15" s="23">
        <v>96</v>
      </c>
      <c r="G15" s="23">
        <v>6374</v>
      </c>
      <c r="H15" s="61">
        <v>3</v>
      </c>
      <c r="I15" s="23"/>
      <c r="J15" s="111">
        <v>542000</v>
      </c>
      <c r="K15" s="61">
        <v>2004</v>
      </c>
      <c r="L15" s="110">
        <v>42736</v>
      </c>
      <c r="M15" s="61" t="s">
        <v>101</v>
      </c>
      <c r="N15" s="23" t="s">
        <v>101</v>
      </c>
      <c r="O15" s="23" t="s">
        <v>101</v>
      </c>
      <c r="P15" s="62">
        <v>0</v>
      </c>
      <c r="Q15" s="23" t="s">
        <v>110</v>
      </c>
      <c r="R15" s="112">
        <v>542000</v>
      </c>
      <c r="S15" s="23" t="s">
        <v>110</v>
      </c>
      <c r="T15" s="23" t="s">
        <v>101</v>
      </c>
      <c r="U15" s="23" t="s">
        <v>110</v>
      </c>
    </row>
    <row r="16" spans="1:21" ht="29" x14ac:dyDescent="0.35">
      <c r="A16" s="61">
        <v>11</v>
      </c>
      <c r="B16" s="23" t="s">
        <v>247</v>
      </c>
      <c r="C16" s="25" t="s">
        <v>214</v>
      </c>
      <c r="D16" s="61" t="s">
        <v>248</v>
      </c>
      <c r="E16" s="25" t="s">
        <v>249</v>
      </c>
      <c r="F16" s="23">
        <v>120</v>
      </c>
      <c r="G16" s="23">
        <v>2999</v>
      </c>
      <c r="H16" s="61">
        <v>5</v>
      </c>
      <c r="I16" s="23"/>
      <c r="J16" s="111">
        <v>38700</v>
      </c>
      <c r="K16" s="61">
        <v>2006</v>
      </c>
      <c r="L16" s="110">
        <v>42736</v>
      </c>
      <c r="M16" s="61" t="s">
        <v>101</v>
      </c>
      <c r="N16" s="23" t="s">
        <v>101</v>
      </c>
      <c r="O16" s="23" t="s">
        <v>101</v>
      </c>
      <c r="P16" s="62">
        <v>0</v>
      </c>
      <c r="Q16" s="23" t="s">
        <v>110</v>
      </c>
      <c r="R16" s="112">
        <v>38700</v>
      </c>
      <c r="S16" s="23" t="s">
        <v>110</v>
      </c>
      <c r="T16" s="23" t="s">
        <v>101</v>
      </c>
      <c r="U16" s="23" t="s">
        <v>110</v>
      </c>
    </row>
    <row r="17" spans="1:21" ht="43.5" x14ac:dyDescent="0.35">
      <c r="A17" s="61">
        <v>12</v>
      </c>
      <c r="B17" s="23" t="s">
        <v>250</v>
      </c>
      <c r="C17" s="25" t="s">
        <v>214</v>
      </c>
      <c r="D17" s="61" t="s">
        <v>251</v>
      </c>
      <c r="E17" s="25" t="s">
        <v>252</v>
      </c>
      <c r="F17" s="23">
        <v>67</v>
      </c>
      <c r="G17" s="23">
        <v>2999</v>
      </c>
      <c r="H17" s="61">
        <v>4</v>
      </c>
      <c r="I17" s="23"/>
      <c r="J17" s="111">
        <v>90539</v>
      </c>
      <c r="K17" s="61">
        <v>2007</v>
      </c>
      <c r="L17" s="110">
        <v>42736</v>
      </c>
      <c r="M17" s="61" t="s">
        <v>101</v>
      </c>
      <c r="N17" s="23" t="s">
        <v>101</v>
      </c>
      <c r="O17" s="23" t="s">
        <v>101</v>
      </c>
      <c r="P17" s="62">
        <v>0</v>
      </c>
      <c r="Q17" s="23" t="s">
        <v>110</v>
      </c>
      <c r="R17" s="112">
        <v>90539</v>
      </c>
      <c r="S17" s="23" t="s">
        <v>110</v>
      </c>
      <c r="T17" s="23" t="s">
        <v>101</v>
      </c>
      <c r="U17" s="23" t="s">
        <v>110</v>
      </c>
    </row>
    <row r="18" spans="1:21" ht="58" x14ac:dyDescent="0.35">
      <c r="A18" s="61">
        <v>13</v>
      </c>
      <c r="B18" s="23" t="s">
        <v>253</v>
      </c>
      <c r="C18" s="25" t="s">
        <v>214</v>
      </c>
      <c r="D18" s="23" t="s">
        <v>254</v>
      </c>
      <c r="E18" s="25" t="s">
        <v>255</v>
      </c>
      <c r="F18" s="23">
        <v>205</v>
      </c>
      <c r="G18" s="23">
        <v>2874</v>
      </c>
      <c r="H18" s="61">
        <v>3</v>
      </c>
      <c r="I18" s="23"/>
      <c r="J18" s="111">
        <v>76156</v>
      </c>
      <c r="K18" s="61">
        <v>1995</v>
      </c>
      <c r="L18" s="110">
        <v>42736</v>
      </c>
      <c r="M18" s="61" t="s">
        <v>101</v>
      </c>
      <c r="N18" s="23" t="s">
        <v>101</v>
      </c>
      <c r="O18" s="23" t="s">
        <v>101</v>
      </c>
      <c r="P18" s="62">
        <v>0</v>
      </c>
      <c r="Q18" s="23" t="s">
        <v>110</v>
      </c>
      <c r="R18" s="112" t="s">
        <v>110</v>
      </c>
      <c r="S18" s="23" t="s">
        <v>110</v>
      </c>
      <c r="T18" s="23" t="s">
        <v>101</v>
      </c>
      <c r="U18" s="23" t="s">
        <v>110</v>
      </c>
    </row>
    <row r="19" spans="1:21" ht="29" x14ac:dyDescent="0.35">
      <c r="A19" s="61">
        <v>14</v>
      </c>
      <c r="B19" s="23" t="s">
        <v>256</v>
      </c>
      <c r="C19" s="25" t="s">
        <v>214</v>
      </c>
      <c r="D19" s="23" t="s">
        <v>257</v>
      </c>
      <c r="E19" s="25" t="s">
        <v>258</v>
      </c>
      <c r="F19" s="23">
        <v>260</v>
      </c>
      <c r="G19" s="23">
        <v>6374</v>
      </c>
      <c r="H19" s="61">
        <v>6</v>
      </c>
      <c r="I19" s="23"/>
      <c r="J19" s="111">
        <v>372421</v>
      </c>
      <c r="K19" s="61">
        <v>2000</v>
      </c>
      <c r="L19" s="110">
        <v>42736</v>
      </c>
      <c r="M19" s="61" t="s">
        <v>101</v>
      </c>
      <c r="N19" s="23" t="s">
        <v>101</v>
      </c>
      <c r="O19" s="23" t="s">
        <v>101</v>
      </c>
      <c r="P19" s="62">
        <v>0</v>
      </c>
      <c r="Q19" s="23" t="s">
        <v>110</v>
      </c>
      <c r="R19" s="112" t="s">
        <v>110</v>
      </c>
      <c r="S19" s="23" t="s">
        <v>110</v>
      </c>
      <c r="T19" s="23" t="s">
        <v>101</v>
      </c>
      <c r="U19" s="23" t="s">
        <v>110</v>
      </c>
    </row>
    <row r="20" spans="1:21" ht="29" x14ac:dyDescent="0.35">
      <c r="A20" s="61">
        <v>15</v>
      </c>
      <c r="B20" s="23" t="s">
        <v>259</v>
      </c>
      <c r="C20" s="25" t="s">
        <v>214</v>
      </c>
      <c r="D20" s="23" t="s">
        <v>260</v>
      </c>
      <c r="E20" s="25" t="s">
        <v>261</v>
      </c>
      <c r="F20" s="23">
        <v>210</v>
      </c>
      <c r="G20" s="23">
        <v>11946</v>
      </c>
      <c r="H20" s="61">
        <v>2</v>
      </c>
      <c r="I20" s="23"/>
      <c r="J20" s="111">
        <v>124403</v>
      </c>
      <c r="K20" s="61">
        <v>2002</v>
      </c>
      <c r="L20" s="110">
        <v>42736</v>
      </c>
      <c r="M20" s="61" t="s">
        <v>101</v>
      </c>
      <c r="N20" s="23" t="s">
        <v>101</v>
      </c>
      <c r="O20" s="23" t="s">
        <v>101</v>
      </c>
      <c r="P20" s="62">
        <v>0</v>
      </c>
      <c r="Q20" s="23" t="s">
        <v>110</v>
      </c>
      <c r="R20" s="112" t="s">
        <v>110</v>
      </c>
      <c r="S20" s="23" t="s">
        <v>110</v>
      </c>
      <c r="T20" s="23" t="s">
        <v>101</v>
      </c>
      <c r="U20" s="23" t="s">
        <v>110</v>
      </c>
    </row>
    <row r="21" spans="1:21" ht="43.5" x14ac:dyDescent="0.35">
      <c r="A21" s="61">
        <v>16</v>
      </c>
      <c r="B21" s="23" t="s">
        <v>262</v>
      </c>
      <c r="C21" s="25" t="s">
        <v>214</v>
      </c>
      <c r="D21" s="23" t="s">
        <v>263</v>
      </c>
      <c r="E21" s="25" t="s">
        <v>264</v>
      </c>
      <c r="F21" s="23">
        <v>210</v>
      </c>
      <c r="G21" s="23">
        <v>6374</v>
      </c>
      <c r="H21" s="61">
        <v>2</v>
      </c>
      <c r="I21" s="23"/>
      <c r="J21" s="111">
        <v>411739</v>
      </c>
      <c r="K21" s="61">
        <v>2012</v>
      </c>
      <c r="L21" s="110">
        <v>42736</v>
      </c>
      <c r="M21" s="61" t="s">
        <v>101</v>
      </c>
      <c r="N21" s="23" t="s">
        <v>101</v>
      </c>
      <c r="O21" s="23" t="s">
        <v>101</v>
      </c>
      <c r="P21" s="62">
        <v>0</v>
      </c>
      <c r="Q21" s="23" t="s">
        <v>110</v>
      </c>
      <c r="R21" s="111">
        <v>411739</v>
      </c>
      <c r="S21" s="23" t="s">
        <v>110</v>
      </c>
      <c r="T21" s="23" t="s">
        <v>101</v>
      </c>
      <c r="U21" s="23" t="s">
        <v>110</v>
      </c>
    </row>
    <row r="22" spans="1:21" ht="29" x14ac:dyDescent="0.35">
      <c r="A22" s="61">
        <v>17</v>
      </c>
      <c r="B22" s="23"/>
      <c r="C22" s="25" t="s">
        <v>233</v>
      </c>
      <c r="D22" s="23" t="s">
        <v>265</v>
      </c>
      <c r="E22" s="25" t="s">
        <v>266</v>
      </c>
      <c r="F22" s="23"/>
      <c r="G22" s="23"/>
      <c r="H22" s="61"/>
      <c r="I22" s="23"/>
      <c r="J22" s="111"/>
      <c r="K22" s="61"/>
      <c r="L22" s="110">
        <v>42736</v>
      </c>
      <c r="M22" s="61" t="s">
        <v>101</v>
      </c>
      <c r="N22" s="23" t="s">
        <v>110</v>
      </c>
      <c r="O22" s="23" t="s">
        <v>110</v>
      </c>
      <c r="P22" s="62" t="s">
        <v>110</v>
      </c>
      <c r="Q22" s="23" t="s">
        <v>110</v>
      </c>
      <c r="R22" s="112" t="s">
        <v>110</v>
      </c>
      <c r="S22" s="23" t="s">
        <v>110</v>
      </c>
      <c r="T22" s="23" t="s">
        <v>110</v>
      </c>
      <c r="U22" s="23" t="s">
        <v>110</v>
      </c>
    </row>
    <row r="24" spans="1:21" x14ac:dyDescent="0.35">
      <c r="R24" s="113"/>
    </row>
    <row r="25" spans="1:21" x14ac:dyDescent="0.35">
      <c r="R25" s="113"/>
    </row>
    <row r="26" spans="1:21" x14ac:dyDescent="0.35">
      <c r="R26" s="113"/>
    </row>
    <row r="27" spans="1:21" x14ac:dyDescent="0.35">
      <c r="R27" s="113"/>
    </row>
    <row r="28" spans="1:21" x14ac:dyDescent="0.35">
      <c r="R28" s="113"/>
    </row>
    <row r="29" spans="1:21" x14ac:dyDescent="0.35">
      <c r="R29" s="113"/>
    </row>
    <row r="30" spans="1:21" x14ac:dyDescent="0.35">
      <c r="R30" s="113"/>
    </row>
    <row r="31" spans="1:21" x14ac:dyDescent="0.35">
      <c r="R31" s="113"/>
    </row>
    <row r="32" spans="1:21" x14ac:dyDescent="0.35">
      <c r="R32" s="113"/>
    </row>
    <row r="33" spans="18:18" x14ac:dyDescent="0.35">
      <c r="R33" s="113"/>
    </row>
    <row r="34" spans="18:18" x14ac:dyDescent="0.35">
      <c r="R34" s="113"/>
    </row>
    <row r="35" spans="18:18" x14ac:dyDescent="0.35">
      <c r="R35" s="113"/>
    </row>
    <row r="36" spans="18:18" x14ac:dyDescent="0.35">
      <c r="R36" s="113"/>
    </row>
    <row r="37" spans="18:18" x14ac:dyDescent="0.35">
      <c r="R37" s="113"/>
    </row>
    <row r="38" spans="18:18" x14ac:dyDescent="0.35">
      <c r="R38" s="113"/>
    </row>
    <row r="39" spans="18:18" x14ac:dyDescent="0.35">
      <c r="R39" s="113"/>
    </row>
    <row r="40" spans="18:18" x14ac:dyDescent="0.35">
      <c r="R40" s="113"/>
    </row>
    <row r="41" spans="18:18" x14ac:dyDescent="0.35">
      <c r="R41" s="113"/>
    </row>
    <row r="42" spans="18:18" x14ac:dyDescent="0.35">
      <c r="R42" s="113"/>
    </row>
    <row r="43" spans="18:18" x14ac:dyDescent="0.35">
      <c r="R43" s="113"/>
    </row>
    <row r="44" spans="18:18" x14ac:dyDescent="0.35">
      <c r="R44" s="113"/>
    </row>
    <row r="45" spans="18:18" x14ac:dyDescent="0.35">
      <c r="R45" s="113"/>
    </row>
    <row r="46" spans="18:18" x14ac:dyDescent="0.35">
      <c r="R46" s="113"/>
    </row>
    <row r="47" spans="18:18" x14ac:dyDescent="0.35">
      <c r="R47" s="113"/>
    </row>
  </sheetData>
  <pageMargins left="0.7" right="0.7" top="0.75" bottom="0.75" header="0.3" footer="0.3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F1" workbookViewId="0">
      <selection activeCell="F2" sqref="F2"/>
    </sheetView>
  </sheetViews>
  <sheetFormatPr defaultRowHeight="14.5" x14ac:dyDescent="0.35"/>
  <cols>
    <col min="1" max="1" width="7.08984375" customWidth="1"/>
    <col min="2" max="2" width="8.54296875" customWidth="1"/>
    <col min="3" max="3" width="19.81640625" customWidth="1"/>
    <col min="4" max="4" width="10.1796875" customWidth="1"/>
    <col min="5" max="5" width="10.08984375" customWidth="1"/>
    <col min="6" max="6" width="12.08984375" customWidth="1"/>
    <col min="7" max="7" width="11.36328125" customWidth="1"/>
    <col min="8" max="8" width="9.36328125" customWidth="1"/>
    <col min="9" max="9" width="12" customWidth="1"/>
    <col min="10" max="10" width="9.90625" customWidth="1"/>
    <col min="11" max="12" width="13.90625" customWidth="1"/>
    <col min="13" max="13" width="20.1796875" customWidth="1"/>
    <col min="14" max="14" width="36.7265625" customWidth="1"/>
    <col min="15" max="15" width="21.36328125" customWidth="1"/>
    <col min="16" max="16" width="6" customWidth="1"/>
    <col min="17" max="17" width="5.6328125" customWidth="1"/>
    <col min="18" max="18" width="10.81640625" customWidth="1"/>
    <col min="19" max="19" width="9.7265625" customWidth="1"/>
    <col min="20" max="20" width="12.6328125" customWidth="1"/>
    <col min="21" max="21" width="10.453125" customWidth="1"/>
    <col min="22" max="23" width="10.7265625" customWidth="1"/>
  </cols>
  <sheetData>
    <row r="1" spans="1:23" ht="15" thickBot="1" x14ac:dyDescent="0.4">
      <c r="A1" t="s">
        <v>267</v>
      </c>
      <c r="F1" t="s">
        <v>268</v>
      </c>
    </row>
    <row r="2" spans="1:23" ht="15.5" thickTop="1" thickBot="1" x14ac:dyDescent="0.4">
      <c r="K2" s="642" t="s">
        <v>269</v>
      </c>
      <c r="L2" s="643"/>
      <c r="M2" s="644" t="s">
        <v>270</v>
      </c>
      <c r="N2" s="644"/>
      <c r="O2" s="643"/>
    </row>
    <row r="3" spans="1:23" ht="71.5" customHeight="1" thickTop="1" x14ac:dyDescent="0.35">
      <c r="A3" s="23" t="s">
        <v>36</v>
      </c>
      <c r="B3" s="24" t="s">
        <v>271</v>
      </c>
      <c r="C3" s="24" t="s">
        <v>272</v>
      </c>
      <c r="D3" s="24" t="s">
        <v>273</v>
      </c>
      <c r="E3" s="24" t="s">
        <v>274</v>
      </c>
      <c r="F3" s="24" t="s">
        <v>275</v>
      </c>
      <c r="G3" s="24" t="s">
        <v>276</v>
      </c>
      <c r="H3" s="24" t="s">
        <v>277</v>
      </c>
      <c r="I3" s="114" t="s">
        <v>278</v>
      </c>
      <c r="J3" s="115" t="s">
        <v>51</v>
      </c>
      <c r="K3" s="116" t="s">
        <v>279</v>
      </c>
      <c r="L3" s="117" t="s">
        <v>280</v>
      </c>
      <c r="M3" s="118" t="s">
        <v>281</v>
      </c>
      <c r="N3" s="119" t="s">
        <v>282</v>
      </c>
      <c r="O3" s="120" t="s">
        <v>283</v>
      </c>
      <c r="P3" s="121"/>
      <c r="Q3" s="41"/>
      <c r="R3" s="41"/>
      <c r="S3" s="41"/>
      <c r="T3" s="41"/>
      <c r="U3" s="41"/>
      <c r="V3" s="41"/>
      <c r="W3" s="41"/>
    </row>
    <row r="4" spans="1:23" ht="73" thickBot="1" x14ac:dyDescent="0.4">
      <c r="A4" s="122">
        <v>1</v>
      </c>
      <c r="B4" s="122" t="s">
        <v>284</v>
      </c>
      <c r="C4" s="123" t="s">
        <v>285</v>
      </c>
      <c r="D4" s="122">
        <v>2010</v>
      </c>
      <c r="E4" s="123" t="s">
        <v>286</v>
      </c>
      <c r="F4" s="123" t="s">
        <v>287</v>
      </c>
      <c r="G4" s="123" t="s">
        <v>288</v>
      </c>
      <c r="H4" s="122">
        <v>1</v>
      </c>
      <c r="I4" s="124" t="s">
        <v>289</v>
      </c>
      <c r="J4" s="125">
        <v>42582</v>
      </c>
      <c r="K4" s="126">
        <v>7000</v>
      </c>
      <c r="L4" s="127" t="s">
        <v>290</v>
      </c>
      <c r="M4" s="128" t="s">
        <v>291</v>
      </c>
      <c r="N4" s="129" t="s">
        <v>292</v>
      </c>
      <c r="O4" s="127" t="s">
        <v>293</v>
      </c>
      <c r="P4" s="130"/>
      <c r="Q4" s="27"/>
      <c r="R4" s="131"/>
      <c r="S4" s="41"/>
      <c r="T4" s="132"/>
      <c r="U4" s="27"/>
      <c r="V4" s="27"/>
      <c r="W4" s="27"/>
    </row>
    <row r="5" spans="1:23" ht="117" thickTop="1" thickBot="1" x14ac:dyDescent="0.4">
      <c r="A5" s="133">
        <v>2</v>
      </c>
      <c r="B5" s="133" t="s">
        <v>294</v>
      </c>
      <c r="C5" s="133" t="s">
        <v>295</v>
      </c>
      <c r="D5" s="133"/>
      <c r="E5" s="133"/>
      <c r="F5" s="133"/>
      <c r="G5" s="133"/>
      <c r="H5" s="133"/>
      <c r="I5" s="134"/>
      <c r="J5" s="135">
        <v>42704</v>
      </c>
      <c r="K5" s="136" t="s">
        <v>110</v>
      </c>
      <c r="L5" s="134" t="s">
        <v>110</v>
      </c>
      <c r="M5" s="137" t="s">
        <v>291</v>
      </c>
      <c r="N5" s="138" t="s">
        <v>292</v>
      </c>
      <c r="O5" s="139" t="s">
        <v>296</v>
      </c>
    </row>
    <row r="6" spans="1:23" ht="15" thickTop="1" x14ac:dyDescent="0.35">
      <c r="K6" s="39" t="s">
        <v>297</v>
      </c>
    </row>
    <row r="7" spans="1:23" x14ac:dyDescent="0.35">
      <c r="J7" s="100" t="s">
        <v>64</v>
      </c>
      <c r="K7" s="140" t="s">
        <v>298</v>
      </c>
      <c r="L7" s="141"/>
      <c r="M7" s="141"/>
      <c r="N7" s="141"/>
    </row>
    <row r="8" spans="1:23" x14ac:dyDescent="0.35">
      <c r="J8" s="100"/>
      <c r="K8" s="140" t="s">
        <v>299</v>
      </c>
      <c r="L8" s="141"/>
      <c r="M8" s="141"/>
      <c r="N8" s="141"/>
    </row>
    <row r="9" spans="1:23" x14ac:dyDescent="0.35">
      <c r="J9" s="100"/>
      <c r="K9" s="140" t="s">
        <v>300</v>
      </c>
      <c r="L9" s="141"/>
      <c r="M9" s="141"/>
      <c r="N9" s="141"/>
    </row>
    <row r="10" spans="1:23" x14ac:dyDescent="0.35">
      <c r="J10" s="100"/>
      <c r="K10" s="140" t="s">
        <v>301</v>
      </c>
      <c r="L10" s="141"/>
      <c r="M10" s="141"/>
      <c r="N10" s="141"/>
    </row>
    <row r="11" spans="1:23" x14ac:dyDescent="0.35">
      <c r="J11" s="100" t="s">
        <v>67</v>
      </c>
      <c r="K11" s="140" t="s">
        <v>302</v>
      </c>
    </row>
    <row r="12" spans="1:23" x14ac:dyDescent="0.35">
      <c r="J12" s="100"/>
      <c r="K12" s="140" t="s">
        <v>303</v>
      </c>
    </row>
    <row r="13" spans="1:23" x14ac:dyDescent="0.35">
      <c r="J13" s="100"/>
      <c r="K13" s="140" t="s">
        <v>304</v>
      </c>
    </row>
    <row r="14" spans="1:23" x14ac:dyDescent="0.35">
      <c r="J14" s="100" t="s">
        <v>69</v>
      </c>
      <c r="K14" s="140" t="s">
        <v>305</v>
      </c>
    </row>
  </sheetData>
  <mergeCells count="2">
    <mergeCell ref="K2:L2"/>
    <mergeCell ref="M2:O2"/>
  </mergeCells>
  <pageMargins left="0.7" right="0.7" top="0.75" bottom="0.75" header="0.3" footer="0.3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C44"/>
  <sheetViews>
    <sheetView zoomScale="85" zoomScaleNormal="85" workbookViewId="0">
      <selection activeCell="B3" sqref="B3"/>
    </sheetView>
  </sheetViews>
  <sheetFormatPr defaultRowHeight="14.5" x14ac:dyDescent="0.35"/>
  <cols>
    <col min="1" max="1" width="6.1796875" customWidth="1"/>
    <col min="2" max="2" width="28.1796875" customWidth="1"/>
    <col min="3" max="3" width="18.26953125" bestFit="1" customWidth="1"/>
    <col min="4" max="4" width="15.54296875" customWidth="1"/>
    <col min="5" max="5" width="16.1796875" customWidth="1"/>
    <col min="6" max="6" width="16.54296875" customWidth="1"/>
    <col min="7" max="7" width="14.54296875" customWidth="1"/>
    <col min="8" max="8" width="13.453125" customWidth="1"/>
    <col min="9" max="9" width="14.7265625" bestFit="1" customWidth="1"/>
    <col min="10" max="10" width="12.81640625" customWidth="1"/>
    <col min="11" max="12" width="13.54296875" customWidth="1"/>
    <col min="13" max="13" width="13.453125" bestFit="1" customWidth="1"/>
    <col min="19" max="19" width="10.7265625" bestFit="1" customWidth="1"/>
    <col min="20" max="20" width="9.81640625" bestFit="1" customWidth="1"/>
    <col min="27" max="27" width="9.54296875" bestFit="1" customWidth="1"/>
    <col min="257" max="257" width="6.1796875" customWidth="1"/>
    <col min="258" max="258" width="28.1796875" customWidth="1"/>
    <col min="259" max="259" width="13.81640625" customWidth="1"/>
    <col min="260" max="260" width="14.54296875" customWidth="1"/>
    <col min="261" max="261" width="15.54296875" customWidth="1"/>
    <col min="262" max="262" width="14.54296875" customWidth="1"/>
    <col min="263" max="263" width="16.54296875" customWidth="1"/>
    <col min="264" max="264" width="14.54296875" customWidth="1"/>
    <col min="265" max="265" width="11.54296875" customWidth="1"/>
    <col min="266" max="266" width="12.81640625" customWidth="1"/>
    <col min="267" max="268" width="13.5429687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54296875" customWidth="1"/>
    <col min="517" max="517" width="15.54296875" customWidth="1"/>
    <col min="518" max="518" width="14.54296875" customWidth="1"/>
    <col min="519" max="519" width="16.54296875" customWidth="1"/>
    <col min="520" max="520" width="14.54296875" customWidth="1"/>
    <col min="521" max="521" width="11.54296875" customWidth="1"/>
    <col min="522" max="522" width="12.81640625" customWidth="1"/>
    <col min="523" max="524" width="13.5429687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54296875" customWidth="1"/>
    <col min="773" max="773" width="15.54296875" customWidth="1"/>
    <col min="774" max="774" width="14.54296875" customWidth="1"/>
    <col min="775" max="775" width="16.54296875" customWidth="1"/>
    <col min="776" max="776" width="14.54296875" customWidth="1"/>
    <col min="777" max="777" width="11.54296875" customWidth="1"/>
    <col min="778" max="778" width="12.81640625" customWidth="1"/>
    <col min="779" max="780" width="13.5429687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54296875" customWidth="1"/>
    <col min="1029" max="1029" width="15.54296875" customWidth="1"/>
    <col min="1030" max="1030" width="14.54296875" customWidth="1"/>
    <col min="1031" max="1031" width="16.54296875" customWidth="1"/>
    <col min="1032" max="1032" width="14.54296875" customWidth="1"/>
    <col min="1033" max="1033" width="11.54296875" customWidth="1"/>
    <col min="1034" max="1034" width="12.81640625" customWidth="1"/>
    <col min="1035" max="1036" width="13.5429687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54296875" customWidth="1"/>
    <col min="1285" max="1285" width="15.54296875" customWidth="1"/>
    <col min="1286" max="1286" width="14.54296875" customWidth="1"/>
    <col min="1287" max="1287" width="16.54296875" customWidth="1"/>
    <col min="1288" max="1288" width="14.54296875" customWidth="1"/>
    <col min="1289" max="1289" width="11.54296875" customWidth="1"/>
    <col min="1290" max="1290" width="12.81640625" customWidth="1"/>
    <col min="1291" max="1292" width="13.5429687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54296875" customWidth="1"/>
    <col min="1541" max="1541" width="15.54296875" customWidth="1"/>
    <col min="1542" max="1542" width="14.54296875" customWidth="1"/>
    <col min="1543" max="1543" width="16.54296875" customWidth="1"/>
    <col min="1544" max="1544" width="14.54296875" customWidth="1"/>
    <col min="1545" max="1545" width="11.54296875" customWidth="1"/>
    <col min="1546" max="1546" width="12.81640625" customWidth="1"/>
    <col min="1547" max="1548" width="13.5429687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54296875" customWidth="1"/>
    <col min="1797" max="1797" width="15.54296875" customWidth="1"/>
    <col min="1798" max="1798" width="14.54296875" customWidth="1"/>
    <col min="1799" max="1799" width="16.54296875" customWidth="1"/>
    <col min="1800" max="1800" width="14.54296875" customWidth="1"/>
    <col min="1801" max="1801" width="11.54296875" customWidth="1"/>
    <col min="1802" max="1802" width="12.81640625" customWidth="1"/>
    <col min="1803" max="1804" width="13.5429687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54296875" customWidth="1"/>
    <col min="2053" max="2053" width="15.54296875" customWidth="1"/>
    <col min="2054" max="2054" width="14.54296875" customWidth="1"/>
    <col min="2055" max="2055" width="16.54296875" customWidth="1"/>
    <col min="2056" max="2056" width="14.54296875" customWidth="1"/>
    <col min="2057" max="2057" width="11.54296875" customWidth="1"/>
    <col min="2058" max="2058" width="12.81640625" customWidth="1"/>
    <col min="2059" max="2060" width="13.5429687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54296875" customWidth="1"/>
    <col min="2309" max="2309" width="15.54296875" customWidth="1"/>
    <col min="2310" max="2310" width="14.54296875" customWidth="1"/>
    <col min="2311" max="2311" width="16.54296875" customWidth="1"/>
    <col min="2312" max="2312" width="14.54296875" customWidth="1"/>
    <col min="2313" max="2313" width="11.54296875" customWidth="1"/>
    <col min="2314" max="2314" width="12.81640625" customWidth="1"/>
    <col min="2315" max="2316" width="13.5429687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54296875" customWidth="1"/>
    <col min="2565" max="2565" width="15.54296875" customWidth="1"/>
    <col min="2566" max="2566" width="14.54296875" customWidth="1"/>
    <col min="2567" max="2567" width="16.54296875" customWidth="1"/>
    <col min="2568" max="2568" width="14.54296875" customWidth="1"/>
    <col min="2569" max="2569" width="11.54296875" customWidth="1"/>
    <col min="2570" max="2570" width="12.81640625" customWidth="1"/>
    <col min="2571" max="2572" width="13.5429687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54296875" customWidth="1"/>
    <col min="2821" max="2821" width="15.54296875" customWidth="1"/>
    <col min="2822" max="2822" width="14.54296875" customWidth="1"/>
    <col min="2823" max="2823" width="16.54296875" customWidth="1"/>
    <col min="2824" max="2824" width="14.54296875" customWidth="1"/>
    <col min="2825" max="2825" width="11.54296875" customWidth="1"/>
    <col min="2826" max="2826" width="12.81640625" customWidth="1"/>
    <col min="2827" max="2828" width="13.5429687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54296875" customWidth="1"/>
    <col min="3077" max="3077" width="15.54296875" customWidth="1"/>
    <col min="3078" max="3078" width="14.54296875" customWidth="1"/>
    <col min="3079" max="3079" width="16.54296875" customWidth="1"/>
    <col min="3080" max="3080" width="14.54296875" customWidth="1"/>
    <col min="3081" max="3081" width="11.54296875" customWidth="1"/>
    <col min="3082" max="3082" width="12.81640625" customWidth="1"/>
    <col min="3083" max="3084" width="13.5429687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54296875" customWidth="1"/>
    <col min="3333" max="3333" width="15.54296875" customWidth="1"/>
    <col min="3334" max="3334" width="14.54296875" customWidth="1"/>
    <col min="3335" max="3335" width="16.54296875" customWidth="1"/>
    <col min="3336" max="3336" width="14.54296875" customWidth="1"/>
    <col min="3337" max="3337" width="11.54296875" customWidth="1"/>
    <col min="3338" max="3338" width="12.81640625" customWidth="1"/>
    <col min="3339" max="3340" width="13.5429687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54296875" customWidth="1"/>
    <col min="3589" max="3589" width="15.54296875" customWidth="1"/>
    <col min="3590" max="3590" width="14.54296875" customWidth="1"/>
    <col min="3591" max="3591" width="16.54296875" customWidth="1"/>
    <col min="3592" max="3592" width="14.54296875" customWidth="1"/>
    <col min="3593" max="3593" width="11.54296875" customWidth="1"/>
    <col min="3594" max="3594" width="12.81640625" customWidth="1"/>
    <col min="3595" max="3596" width="13.5429687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54296875" customWidth="1"/>
    <col min="3845" max="3845" width="15.54296875" customWidth="1"/>
    <col min="3846" max="3846" width="14.54296875" customWidth="1"/>
    <col min="3847" max="3847" width="16.54296875" customWidth="1"/>
    <col min="3848" max="3848" width="14.54296875" customWidth="1"/>
    <col min="3849" max="3849" width="11.54296875" customWidth="1"/>
    <col min="3850" max="3850" width="12.81640625" customWidth="1"/>
    <col min="3851" max="3852" width="13.5429687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54296875" customWidth="1"/>
    <col min="4101" max="4101" width="15.54296875" customWidth="1"/>
    <col min="4102" max="4102" width="14.54296875" customWidth="1"/>
    <col min="4103" max="4103" width="16.54296875" customWidth="1"/>
    <col min="4104" max="4104" width="14.54296875" customWidth="1"/>
    <col min="4105" max="4105" width="11.54296875" customWidth="1"/>
    <col min="4106" max="4106" width="12.81640625" customWidth="1"/>
    <col min="4107" max="4108" width="13.5429687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54296875" customWidth="1"/>
    <col min="4357" max="4357" width="15.54296875" customWidth="1"/>
    <col min="4358" max="4358" width="14.54296875" customWidth="1"/>
    <col min="4359" max="4359" width="16.54296875" customWidth="1"/>
    <col min="4360" max="4360" width="14.54296875" customWidth="1"/>
    <col min="4361" max="4361" width="11.54296875" customWidth="1"/>
    <col min="4362" max="4362" width="12.81640625" customWidth="1"/>
    <col min="4363" max="4364" width="13.5429687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54296875" customWidth="1"/>
    <col min="4613" max="4613" width="15.54296875" customWidth="1"/>
    <col min="4614" max="4614" width="14.54296875" customWidth="1"/>
    <col min="4615" max="4615" width="16.54296875" customWidth="1"/>
    <col min="4616" max="4616" width="14.54296875" customWidth="1"/>
    <col min="4617" max="4617" width="11.54296875" customWidth="1"/>
    <col min="4618" max="4618" width="12.81640625" customWidth="1"/>
    <col min="4619" max="4620" width="13.5429687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54296875" customWidth="1"/>
    <col min="4869" max="4869" width="15.54296875" customWidth="1"/>
    <col min="4870" max="4870" width="14.54296875" customWidth="1"/>
    <col min="4871" max="4871" width="16.54296875" customWidth="1"/>
    <col min="4872" max="4872" width="14.54296875" customWidth="1"/>
    <col min="4873" max="4873" width="11.54296875" customWidth="1"/>
    <col min="4874" max="4874" width="12.81640625" customWidth="1"/>
    <col min="4875" max="4876" width="13.5429687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54296875" customWidth="1"/>
    <col min="5125" max="5125" width="15.54296875" customWidth="1"/>
    <col min="5126" max="5126" width="14.54296875" customWidth="1"/>
    <col min="5127" max="5127" width="16.54296875" customWidth="1"/>
    <col min="5128" max="5128" width="14.54296875" customWidth="1"/>
    <col min="5129" max="5129" width="11.54296875" customWidth="1"/>
    <col min="5130" max="5130" width="12.81640625" customWidth="1"/>
    <col min="5131" max="5132" width="13.5429687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54296875" customWidth="1"/>
    <col min="5381" max="5381" width="15.54296875" customWidth="1"/>
    <col min="5382" max="5382" width="14.54296875" customWidth="1"/>
    <col min="5383" max="5383" width="16.54296875" customWidth="1"/>
    <col min="5384" max="5384" width="14.54296875" customWidth="1"/>
    <col min="5385" max="5385" width="11.54296875" customWidth="1"/>
    <col min="5386" max="5386" width="12.81640625" customWidth="1"/>
    <col min="5387" max="5388" width="13.5429687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54296875" customWidth="1"/>
    <col min="5637" max="5637" width="15.54296875" customWidth="1"/>
    <col min="5638" max="5638" width="14.54296875" customWidth="1"/>
    <col min="5639" max="5639" width="16.54296875" customWidth="1"/>
    <col min="5640" max="5640" width="14.54296875" customWidth="1"/>
    <col min="5641" max="5641" width="11.54296875" customWidth="1"/>
    <col min="5642" max="5642" width="12.81640625" customWidth="1"/>
    <col min="5643" max="5644" width="13.5429687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54296875" customWidth="1"/>
    <col min="5893" max="5893" width="15.54296875" customWidth="1"/>
    <col min="5894" max="5894" width="14.54296875" customWidth="1"/>
    <col min="5895" max="5895" width="16.54296875" customWidth="1"/>
    <col min="5896" max="5896" width="14.54296875" customWidth="1"/>
    <col min="5897" max="5897" width="11.54296875" customWidth="1"/>
    <col min="5898" max="5898" width="12.81640625" customWidth="1"/>
    <col min="5899" max="5900" width="13.5429687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54296875" customWidth="1"/>
    <col min="6149" max="6149" width="15.54296875" customWidth="1"/>
    <col min="6150" max="6150" width="14.54296875" customWidth="1"/>
    <col min="6151" max="6151" width="16.54296875" customWidth="1"/>
    <col min="6152" max="6152" width="14.54296875" customWidth="1"/>
    <col min="6153" max="6153" width="11.54296875" customWidth="1"/>
    <col min="6154" max="6154" width="12.81640625" customWidth="1"/>
    <col min="6155" max="6156" width="13.5429687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54296875" customWidth="1"/>
    <col min="6405" max="6405" width="15.54296875" customWidth="1"/>
    <col min="6406" max="6406" width="14.54296875" customWidth="1"/>
    <col min="6407" max="6407" width="16.54296875" customWidth="1"/>
    <col min="6408" max="6408" width="14.54296875" customWidth="1"/>
    <col min="6409" max="6409" width="11.54296875" customWidth="1"/>
    <col min="6410" max="6410" width="12.81640625" customWidth="1"/>
    <col min="6411" max="6412" width="13.5429687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54296875" customWidth="1"/>
    <col min="6661" max="6661" width="15.54296875" customWidth="1"/>
    <col min="6662" max="6662" width="14.54296875" customWidth="1"/>
    <col min="6663" max="6663" width="16.54296875" customWidth="1"/>
    <col min="6664" max="6664" width="14.54296875" customWidth="1"/>
    <col min="6665" max="6665" width="11.54296875" customWidth="1"/>
    <col min="6666" max="6666" width="12.81640625" customWidth="1"/>
    <col min="6667" max="6668" width="13.5429687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54296875" customWidth="1"/>
    <col min="6917" max="6917" width="15.54296875" customWidth="1"/>
    <col min="6918" max="6918" width="14.54296875" customWidth="1"/>
    <col min="6919" max="6919" width="16.54296875" customWidth="1"/>
    <col min="6920" max="6920" width="14.54296875" customWidth="1"/>
    <col min="6921" max="6921" width="11.54296875" customWidth="1"/>
    <col min="6922" max="6922" width="12.81640625" customWidth="1"/>
    <col min="6923" max="6924" width="13.5429687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54296875" customWidth="1"/>
    <col min="7173" max="7173" width="15.54296875" customWidth="1"/>
    <col min="7174" max="7174" width="14.54296875" customWidth="1"/>
    <col min="7175" max="7175" width="16.54296875" customWidth="1"/>
    <col min="7176" max="7176" width="14.54296875" customWidth="1"/>
    <col min="7177" max="7177" width="11.54296875" customWidth="1"/>
    <col min="7178" max="7178" width="12.81640625" customWidth="1"/>
    <col min="7179" max="7180" width="13.5429687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54296875" customWidth="1"/>
    <col min="7429" max="7429" width="15.54296875" customWidth="1"/>
    <col min="7430" max="7430" width="14.54296875" customWidth="1"/>
    <col min="7431" max="7431" width="16.54296875" customWidth="1"/>
    <col min="7432" max="7432" width="14.54296875" customWidth="1"/>
    <col min="7433" max="7433" width="11.54296875" customWidth="1"/>
    <col min="7434" max="7434" width="12.81640625" customWidth="1"/>
    <col min="7435" max="7436" width="13.5429687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54296875" customWidth="1"/>
    <col min="7685" max="7685" width="15.54296875" customWidth="1"/>
    <col min="7686" max="7686" width="14.54296875" customWidth="1"/>
    <col min="7687" max="7687" width="16.54296875" customWidth="1"/>
    <col min="7688" max="7688" width="14.54296875" customWidth="1"/>
    <col min="7689" max="7689" width="11.54296875" customWidth="1"/>
    <col min="7690" max="7690" width="12.81640625" customWidth="1"/>
    <col min="7691" max="7692" width="13.5429687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54296875" customWidth="1"/>
    <col min="7941" max="7941" width="15.54296875" customWidth="1"/>
    <col min="7942" max="7942" width="14.54296875" customWidth="1"/>
    <col min="7943" max="7943" width="16.54296875" customWidth="1"/>
    <col min="7944" max="7944" width="14.54296875" customWidth="1"/>
    <col min="7945" max="7945" width="11.54296875" customWidth="1"/>
    <col min="7946" max="7946" width="12.81640625" customWidth="1"/>
    <col min="7947" max="7948" width="13.5429687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54296875" customWidth="1"/>
    <col min="8197" max="8197" width="15.54296875" customWidth="1"/>
    <col min="8198" max="8198" width="14.54296875" customWidth="1"/>
    <col min="8199" max="8199" width="16.54296875" customWidth="1"/>
    <col min="8200" max="8200" width="14.54296875" customWidth="1"/>
    <col min="8201" max="8201" width="11.54296875" customWidth="1"/>
    <col min="8202" max="8202" width="12.81640625" customWidth="1"/>
    <col min="8203" max="8204" width="13.5429687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54296875" customWidth="1"/>
    <col min="8453" max="8453" width="15.54296875" customWidth="1"/>
    <col min="8454" max="8454" width="14.54296875" customWidth="1"/>
    <col min="8455" max="8455" width="16.54296875" customWidth="1"/>
    <col min="8456" max="8456" width="14.54296875" customWidth="1"/>
    <col min="8457" max="8457" width="11.54296875" customWidth="1"/>
    <col min="8458" max="8458" width="12.81640625" customWidth="1"/>
    <col min="8459" max="8460" width="13.5429687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54296875" customWidth="1"/>
    <col min="8709" max="8709" width="15.54296875" customWidth="1"/>
    <col min="8710" max="8710" width="14.54296875" customWidth="1"/>
    <col min="8711" max="8711" width="16.54296875" customWidth="1"/>
    <col min="8712" max="8712" width="14.54296875" customWidth="1"/>
    <col min="8713" max="8713" width="11.54296875" customWidth="1"/>
    <col min="8714" max="8714" width="12.81640625" customWidth="1"/>
    <col min="8715" max="8716" width="13.5429687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54296875" customWidth="1"/>
    <col min="8965" max="8965" width="15.54296875" customWidth="1"/>
    <col min="8966" max="8966" width="14.54296875" customWidth="1"/>
    <col min="8967" max="8967" width="16.54296875" customWidth="1"/>
    <col min="8968" max="8968" width="14.54296875" customWidth="1"/>
    <col min="8969" max="8969" width="11.54296875" customWidth="1"/>
    <col min="8970" max="8970" width="12.81640625" customWidth="1"/>
    <col min="8971" max="8972" width="13.5429687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54296875" customWidth="1"/>
    <col min="9221" max="9221" width="15.54296875" customWidth="1"/>
    <col min="9222" max="9222" width="14.54296875" customWidth="1"/>
    <col min="9223" max="9223" width="16.54296875" customWidth="1"/>
    <col min="9224" max="9224" width="14.54296875" customWidth="1"/>
    <col min="9225" max="9225" width="11.54296875" customWidth="1"/>
    <col min="9226" max="9226" width="12.81640625" customWidth="1"/>
    <col min="9227" max="9228" width="13.5429687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54296875" customWidth="1"/>
    <col min="9477" max="9477" width="15.54296875" customWidth="1"/>
    <col min="9478" max="9478" width="14.54296875" customWidth="1"/>
    <col min="9479" max="9479" width="16.54296875" customWidth="1"/>
    <col min="9480" max="9480" width="14.54296875" customWidth="1"/>
    <col min="9481" max="9481" width="11.54296875" customWidth="1"/>
    <col min="9482" max="9482" width="12.81640625" customWidth="1"/>
    <col min="9483" max="9484" width="13.5429687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54296875" customWidth="1"/>
    <col min="9733" max="9733" width="15.54296875" customWidth="1"/>
    <col min="9734" max="9734" width="14.54296875" customWidth="1"/>
    <col min="9735" max="9735" width="16.54296875" customWidth="1"/>
    <col min="9736" max="9736" width="14.54296875" customWidth="1"/>
    <col min="9737" max="9737" width="11.54296875" customWidth="1"/>
    <col min="9738" max="9738" width="12.81640625" customWidth="1"/>
    <col min="9739" max="9740" width="13.5429687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54296875" customWidth="1"/>
    <col min="9989" max="9989" width="15.54296875" customWidth="1"/>
    <col min="9990" max="9990" width="14.54296875" customWidth="1"/>
    <col min="9991" max="9991" width="16.54296875" customWidth="1"/>
    <col min="9992" max="9992" width="14.54296875" customWidth="1"/>
    <col min="9993" max="9993" width="11.54296875" customWidth="1"/>
    <col min="9994" max="9994" width="12.81640625" customWidth="1"/>
    <col min="9995" max="9996" width="13.5429687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54296875" customWidth="1"/>
    <col min="10245" max="10245" width="15.54296875" customWidth="1"/>
    <col min="10246" max="10246" width="14.54296875" customWidth="1"/>
    <col min="10247" max="10247" width="16.54296875" customWidth="1"/>
    <col min="10248" max="10248" width="14.54296875" customWidth="1"/>
    <col min="10249" max="10249" width="11.54296875" customWidth="1"/>
    <col min="10250" max="10250" width="12.81640625" customWidth="1"/>
    <col min="10251" max="10252" width="13.5429687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54296875" customWidth="1"/>
    <col min="10501" max="10501" width="15.54296875" customWidth="1"/>
    <col min="10502" max="10502" width="14.54296875" customWidth="1"/>
    <col min="10503" max="10503" width="16.54296875" customWidth="1"/>
    <col min="10504" max="10504" width="14.54296875" customWidth="1"/>
    <col min="10505" max="10505" width="11.54296875" customWidth="1"/>
    <col min="10506" max="10506" width="12.81640625" customWidth="1"/>
    <col min="10507" max="10508" width="13.5429687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54296875" customWidth="1"/>
    <col min="10757" max="10757" width="15.54296875" customWidth="1"/>
    <col min="10758" max="10758" width="14.54296875" customWidth="1"/>
    <col min="10759" max="10759" width="16.54296875" customWidth="1"/>
    <col min="10760" max="10760" width="14.54296875" customWidth="1"/>
    <col min="10761" max="10761" width="11.54296875" customWidth="1"/>
    <col min="10762" max="10762" width="12.81640625" customWidth="1"/>
    <col min="10763" max="10764" width="13.5429687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54296875" customWidth="1"/>
    <col min="11013" max="11013" width="15.54296875" customWidth="1"/>
    <col min="11014" max="11014" width="14.54296875" customWidth="1"/>
    <col min="11015" max="11015" width="16.54296875" customWidth="1"/>
    <col min="11016" max="11016" width="14.54296875" customWidth="1"/>
    <col min="11017" max="11017" width="11.54296875" customWidth="1"/>
    <col min="11018" max="11018" width="12.81640625" customWidth="1"/>
    <col min="11019" max="11020" width="13.5429687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54296875" customWidth="1"/>
    <col min="11269" max="11269" width="15.54296875" customWidth="1"/>
    <col min="11270" max="11270" width="14.54296875" customWidth="1"/>
    <col min="11271" max="11271" width="16.54296875" customWidth="1"/>
    <col min="11272" max="11272" width="14.54296875" customWidth="1"/>
    <col min="11273" max="11273" width="11.54296875" customWidth="1"/>
    <col min="11274" max="11274" width="12.81640625" customWidth="1"/>
    <col min="11275" max="11276" width="13.5429687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54296875" customWidth="1"/>
    <col min="11525" max="11525" width="15.54296875" customWidth="1"/>
    <col min="11526" max="11526" width="14.54296875" customWidth="1"/>
    <col min="11527" max="11527" width="16.54296875" customWidth="1"/>
    <col min="11528" max="11528" width="14.54296875" customWidth="1"/>
    <col min="11529" max="11529" width="11.54296875" customWidth="1"/>
    <col min="11530" max="11530" width="12.81640625" customWidth="1"/>
    <col min="11531" max="11532" width="13.5429687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54296875" customWidth="1"/>
    <col min="11781" max="11781" width="15.54296875" customWidth="1"/>
    <col min="11782" max="11782" width="14.54296875" customWidth="1"/>
    <col min="11783" max="11783" width="16.54296875" customWidth="1"/>
    <col min="11784" max="11784" width="14.54296875" customWidth="1"/>
    <col min="11785" max="11785" width="11.54296875" customWidth="1"/>
    <col min="11786" max="11786" width="12.81640625" customWidth="1"/>
    <col min="11787" max="11788" width="13.5429687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54296875" customWidth="1"/>
    <col min="12037" max="12037" width="15.54296875" customWidth="1"/>
    <col min="12038" max="12038" width="14.54296875" customWidth="1"/>
    <col min="12039" max="12039" width="16.54296875" customWidth="1"/>
    <col min="12040" max="12040" width="14.54296875" customWidth="1"/>
    <col min="12041" max="12041" width="11.54296875" customWidth="1"/>
    <col min="12042" max="12042" width="12.81640625" customWidth="1"/>
    <col min="12043" max="12044" width="13.5429687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54296875" customWidth="1"/>
    <col min="12293" max="12293" width="15.54296875" customWidth="1"/>
    <col min="12294" max="12294" width="14.54296875" customWidth="1"/>
    <col min="12295" max="12295" width="16.54296875" customWidth="1"/>
    <col min="12296" max="12296" width="14.54296875" customWidth="1"/>
    <col min="12297" max="12297" width="11.54296875" customWidth="1"/>
    <col min="12298" max="12298" width="12.81640625" customWidth="1"/>
    <col min="12299" max="12300" width="13.5429687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54296875" customWidth="1"/>
    <col min="12549" max="12549" width="15.54296875" customWidth="1"/>
    <col min="12550" max="12550" width="14.54296875" customWidth="1"/>
    <col min="12551" max="12551" width="16.54296875" customWidth="1"/>
    <col min="12552" max="12552" width="14.54296875" customWidth="1"/>
    <col min="12553" max="12553" width="11.54296875" customWidth="1"/>
    <col min="12554" max="12554" width="12.81640625" customWidth="1"/>
    <col min="12555" max="12556" width="13.5429687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54296875" customWidth="1"/>
    <col min="12805" max="12805" width="15.54296875" customWidth="1"/>
    <col min="12806" max="12806" width="14.54296875" customWidth="1"/>
    <col min="12807" max="12807" width="16.54296875" customWidth="1"/>
    <col min="12808" max="12808" width="14.54296875" customWidth="1"/>
    <col min="12809" max="12809" width="11.54296875" customWidth="1"/>
    <col min="12810" max="12810" width="12.81640625" customWidth="1"/>
    <col min="12811" max="12812" width="13.5429687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54296875" customWidth="1"/>
    <col min="13061" max="13061" width="15.54296875" customWidth="1"/>
    <col min="13062" max="13062" width="14.54296875" customWidth="1"/>
    <col min="13063" max="13063" width="16.54296875" customWidth="1"/>
    <col min="13064" max="13064" width="14.54296875" customWidth="1"/>
    <col min="13065" max="13065" width="11.54296875" customWidth="1"/>
    <col min="13066" max="13066" width="12.81640625" customWidth="1"/>
    <col min="13067" max="13068" width="13.5429687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54296875" customWidth="1"/>
    <col min="13317" max="13317" width="15.54296875" customWidth="1"/>
    <col min="13318" max="13318" width="14.54296875" customWidth="1"/>
    <col min="13319" max="13319" width="16.54296875" customWidth="1"/>
    <col min="13320" max="13320" width="14.54296875" customWidth="1"/>
    <col min="13321" max="13321" width="11.54296875" customWidth="1"/>
    <col min="13322" max="13322" width="12.81640625" customWidth="1"/>
    <col min="13323" max="13324" width="13.5429687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54296875" customWidth="1"/>
    <col min="13573" max="13573" width="15.54296875" customWidth="1"/>
    <col min="13574" max="13574" width="14.54296875" customWidth="1"/>
    <col min="13575" max="13575" width="16.54296875" customWidth="1"/>
    <col min="13576" max="13576" width="14.54296875" customWidth="1"/>
    <col min="13577" max="13577" width="11.54296875" customWidth="1"/>
    <col min="13578" max="13578" width="12.81640625" customWidth="1"/>
    <col min="13579" max="13580" width="13.5429687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54296875" customWidth="1"/>
    <col min="13829" max="13829" width="15.54296875" customWidth="1"/>
    <col min="13830" max="13830" width="14.54296875" customWidth="1"/>
    <col min="13831" max="13831" width="16.54296875" customWidth="1"/>
    <col min="13832" max="13832" width="14.54296875" customWidth="1"/>
    <col min="13833" max="13833" width="11.54296875" customWidth="1"/>
    <col min="13834" max="13834" width="12.81640625" customWidth="1"/>
    <col min="13835" max="13836" width="13.5429687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54296875" customWidth="1"/>
    <col min="14085" max="14085" width="15.54296875" customWidth="1"/>
    <col min="14086" max="14086" width="14.54296875" customWidth="1"/>
    <col min="14087" max="14087" width="16.54296875" customWidth="1"/>
    <col min="14088" max="14088" width="14.54296875" customWidth="1"/>
    <col min="14089" max="14089" width="11.54296875" customWidth="1"/>
    <col min="14090" max="14090" width="12.81640625" customWidth="1"/>
    <col min="14091" max="14092" width="13.5429687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54296875" customWidth="1"/>
    <col min="14341" max="14341" width="15.54296875" customWidth="1"/>
    <col min="14342" max="14342" width="14.54296875" customWidth="1"/>
    <col min="14343" max="14343" width="16.54296875" customWidth="1"/>
    <col min="14344" max="14344" width="14.54296875" customWidth="1"/>
    <col min="14345" max="14345" width="11.54296875" customWidth="1"/>
    <col min="14346" max="14346" width="12.81640625" customWidth="1"/>
    <col min="14347" max="14348" width="13.5429687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54296875" customWidth="1"/>
    <col min="14597" max="14597" width="15.54296875" customWidth="1"/>
    <col min="14598" max="14598" width="14.54296875" customWidth="1"/>
    <col min="14599" max="14599" width="16.54296875" customWidth="1"/>
    <col min="14600" max="14600" width="14.54296875" customWidth="1"/>
    <col min="14601" max="14601" width="11.54296875" customWidth="1"/>
    <col min="14602" max="14602" width="12.81640625" customWidth="1"/>
    <col min="14603" max="14604" width="13.5429687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54296875" customWidth="1"/>
    <col min="14853" max="14853" width="15.54296875" customWidth="1"/>
    <col min="14854" max="14854" width="14.54296875" customWidth="1"/>
    <col min="14855" max="14855" width="16.54296875" customWidth="1"/>
    <col min="14856" max="14856" width="14.54296875" customWidth="1"/>
    <col min="14857" max="14857" width="11.54296875" customWidth="1"/>
    <col min="14858" max="14858" width="12.81640625" customWidth="1"/>
    <col min="14859" max="14860" width="13.5429687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54296875" customWidth="1"/>
    <col min="15109" max="15109" width="15.54296875" customWidth="1"/>
    <col min="15110" max="15110" width="14.54296875" customWidth="1"/>
    <col min="15111" max="15111" width="16.54296875" customWidth="1"/>
    <col min="15112" max="15112" width="14.54296875" customWidth="1"/>
    <col min="15113" max="15113" width="11.54296875" customWidth="1"/>
    <col min="15114" max="15114" width="12.81640625" customWidth="1"/>
    <col min="15115" max="15116" width="13.5429687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54296875" customWidth="1"/>
    <col min="15365" max="15365" width="15.54296875" customWidth="1"/>
    <col min="15366" max="15366" width="14.54296875" customWidth="1"/>
    <col min="15367" max="15367" width="16.54296875" customWidth="1"/>
    <col min="15368" max="15368" width="14.54296875" customWidth="1"/>
    <col min="15369" max="15369" width="11.54296875" customWidth="1"/>
    <col min="15370" max="15370" width="12.81640625" customWidth="1"/>
    <col min="15371" max="15372" width="13.5429687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54296875" customWidth="1"/>
    <col min="15621" max="15621" width="15.54296875" customWidth="1"/>
    <col min="15622" max="15622" width="14.54296875" customWidth="1"/>
    <col min="15623" max="15623" width="16.54296875" customWidth="1"/>
    <col min="15624" max="15624" width="14.54296875" customWidth="1"/>
    <col min="15625" max="15625" width="11.54296875" customWidth="1"/>
    <col min="15626" max="15626" width="12.81640625" customWidth="1"/>
    <col min="15627" max="15628" width="13.5429687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54296875" customWidth="1"/>
    <col min="15877" max="15877" width="15.54296875" customWidth="1"/>
    <col min="15878" max="15878" width="14.54296875" customWidth="1"/>
    <col min="15879" max="15879" width="16.54296875" customWidth="1"/>
    <col min="15880" max="15880" width="14.54296875" customWidth="1"/>
    <col min="15881" max="15881" width="11.54296875" customWidth="1"/>
    <col min="15882" max="15882" width="12.81640625" customWidth="1"/>
    <col min="15883" max="15884" width="13.5429687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54296875" customWidth="1"/>
    <col min="16133" max="16133" width="15.54296875" customWidth="1"/>
    <col min="16134" max="16134" width="14.54296875" customWidth="1"/>
    <col min="16135" max="16135" width="16.54296875" customWidth="1"/>
    <col min="16136" max="16136" width="14.54296875" customWidth="1"/>
    <col min="16137" max="16137" width="11.54296875" customWidth="1"/>
    <col min="16138" max="16138" width="12.81640625" customWidth="1"/>
    <col min="16139" max="16140" width="13.54296875" customWidth="1"/>
    <col min="16141" max="16141" width="13.453125" bestFit="1" customWidth="1"/>
  </cols>
  <sheetData>
    <row r="2" spans="1:14" ht="18.5" x14ac:dyDescent="0.45">
      <c r="B2" s="142" t="s">
        <v>306</v>
      </c>
    </row>
    <row r="3" spans="1:14" ht="18.5" x14ac:dyDescent="0.45">
      <c r="B3" s="30"/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3"/>
    </row>
    <row r="5" spans="1:14" s="11" customFormat="1" ht="15" customHeight="1" x14ac:dyDescent="0.35">
      <c r="A5" s="4"/>
      <c r="B5" s="7"/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8" t="s">
        <v>6</v>
      </c>
      <c r="J5" s="8" t="s">
        <v>7</v>
      </c>
      <c r="K5" s="8" t="s">
        <v>15</v>
      </c>
      <c r="L5" s="8" t="s">
        <v>16</v>
      </c>
      <c r="M5" s="9"/>
      <c r="N5" s="10"/>
    </row>
    <row r="6" spans="1:14" ht="91.4" customHeight="1" x14ac:dyDescent="0.35">
      <c r="A6" s="12" t="s">
        <v>167</v>
      </c>
      <c r="B6" s="143" t="s">
        <v>307</v>
      </c>
      <c r="C6" s="144" t="s">
        <v>308</v>
      </c>
      <c r="D6" s="7" t="s">
        <v>17</v>
      </c>
      <c r="E6" s="7" t="s">
        <v>8</v>
      </c>
      <c r="F6" s="7" t="s">
        <v>9</v>
      </c>
      <c r="G6" s="7" t="s">
        <v>10</v>
      </c>
      <c r="H6" s="7" t="s">
        <v>169</v>
      </c>
      <c r="I6" s="13" t="s">
        <v>11</v>
      </c>
      <c r="J6" s="13" t="s">
        <v>12</v>
      </c>
      <c r="K6" s="13" t="s">
        <v>13</v>
      </c>
      <c r="L6" s="13" t="s">
        <v>309</v>
      </c>
      <c r="M6" s="7" t="s">
        <v>171</v>
      </c>
      <c r="N6" s="3"/>
    </row>
    <row r="7" spans="1:14" s="11" customFormat="1" x14ac:dyDescent="0.35">
      <c r="A7" s="14"/>
      <c r="B7" s="108" t="s">
        <v>306</v>
      </c>
      <c r="C7" s="15">
        <f>I17</f>
        <v>3295600</v>
      </c>
      <c r="D7" s="145">
        <f>E7+F7+G7+H7+I7+J7+K7+L7</f>
        <v>447360.73999999993</v>
      </c>
      <c r="E7" s="15">
        <v>23399.77</v>
      </c>
      <c r="F7" s="15">
        <v>190900.65</v>
      </c>
      <c r="G7" s="15">
        <v>81160.679999999993</v>
      </c>
      <c r="H7" s="15">
        <v>5952</v>
      </c>
      <c r="I7" s="15">
        <v>27590.42</v>
      </c>
      <c r="J7" s="15">
        <v>27590.42</v>
      </c>
      <c r="K7" s="15">
        <v>33295.800000000003</v>
      </c>
      <c r="L7" s="15">
        <v>57471</v>
      </c>
      <c r="M7" s="146">
        <v>37</v>
      </c>
      <c r="N7" s="10"/>
    </row>
    <row r="8" spans="1:14" x14ac:dyDescent="0.35">
      <c r="A8" s="17"/>
      <c r="B8" s="31"/>
      <c r="C8" s="18"/>
      <c r="D8" s="19"/>
      <c r="E8" s="18"/>
      <c r="F8" s="18"/>
      <c r="G8" s="18"/>
      <c r="H8" s="18"/>
      <c r="I8" s="18"/>
      <c r="J8" s="18"/>
      <c r="K8" s="18"/>
      <c r="L8" s="18"/>
      <c r="M8" s="20"/>
      <c r="N8" s="3"/>
    </row>
    <row r="9" spans="1:14" x14ac:dyDescent="0.35">
      <c r="A9" s="21"/>
      <c r="B9" s="21"/>
      <c r="C9" s="21"/>
      <c r="D9" s="85"/>
      <c r="E9" s="21"/>
      <c r="F9" s="21"/>
      <c r="G9" s="21"/>
      <c r="H9" s="21"/>
      <c r="I9" s="21"/>
      <c r="J9" s="21"/>
      <c r="K9" s="22"/>
      <c r="L9" s="22"/>
      <c r="M9" s="109"/>
      <c r="N9" s="3"/>
    </row>
    <row r="10" spans="1:14" x14ac:dyDescent="0.35">
      <c r="A10" s="1"/>
      <c r="B10" s="1"/>
      <c r="C10" s="1"/>
      <c r="D10" s="147"/>
      <c r="E10" s="1"/>
      <c r="F10" s="21"/>
      <c r="G10" s="21"/>
      <c r="H10" s="21"/>
      <c r="I10" s="21"/>
      <c r="J10" s="21"/>
      <c r="K10" s="22"/>
      <c r="L10" s="22"/>
      <c r="M10" s="21"/>
      <c r="N10" s="3"/>
    </row>
    <row r="11" spans="1:14" x14ac:dyDescent="0.35">
      <c r="A11" s="1"/>
      <c r="B11" s="86" t="s">
        <v>172</v>
      </c>
      <c r="C11" s="1"/>
      <c r="D11" s="1"/>
      <c r="E11" s="1"/>
      <c r="F11" s="21"/>
      <c r="G11" s="21"/>
      <c r="H11" s="21"/>
      <c r="I11" s="21"/>
      <c r="J11" s="87"/>
      <c r="K11" s="21"/>
      <c r="L11" s="21"/>
      <c r="M11" s="21"/>
    </row>
    <row r="12" spans="1:14" s="11" customFormat="1" ht="58" x14ac:dyDescent="0.35">
      <c r="A12" s="23" t="s">
        <v>167</v>
      </c>
      <c r="B12" s="24" t="s">
        <v>173</v>
      </c>
      <c r="C12" s="148" t="s">
        <v>174</v>
      </c>
      <c r="D12" s="148" t="s">
        <v>175</v>
      </c>
      <c r="E12" s="148" t="s">
        <v>176</v>
      </c>
      <c r="F12" s="148" t="s">
        <v>177</v>
      </c>
      <c r="G12" s="149" t="s">
        <v>14</v>
      </c>
      <c r="H12" s="149" t="s">
        <v>178</v>
      </c>
      <c r="I12" s="149" t="s">
        <v>179</v>
      </c>
      <c r="J12" s="88"/>
      <c r="K12" s="79"/>
      <c r="L12" s="89"/>
      <c r="M12" s="89"/>
    </row>
    <row r="13" spans="1:14" s="157" customFormat="1" ht="29" x14ac:dyDescent="0.35">
      <c r="A13" s="150"/>
      <c r="B13" s="150" t="s">
        <v>310</v>
      </c>
      <c r="C13" s="151"/>
      <c r="D13" s="151" t="s">
        <v>311</v>
      </c>
      <c r="E13" s="152" t="s">
        <v>312</v>
      </c>
      <c r="F13" s="152" t="s">
        <v>313</v>
      </c>
      <c r="G13" s="151">
        <v>1870</v>
      </c>
      <c r="H13" s="153">
        <v>2</v>
      </c>
      <c r="I13" s="154">
        <f>G13*1100</f>
        <v>2057000</v>
      </c>
      <c r="J13" s="155"/>
      <c r="K13" s="156"/>
    </row>
    <row r="14" spans="1:14" s="157" customFormat="1" ht="29" x14ac:dyDescent="0.35">
      <c r="A14" s="150"/>
      <c r="B14" s="150" t="s">
        <v>314</v>
      </c>
      <c r="C14" s="151">
        <v>1979</v>
      </c>
      <c r="D14" s="151">
        <v>2001.2009</v>
      </c>
      <c r="E14" s="151" t="s">
        <v>315</v>
      </c>
      <c r="F14" s="151" t="s">
        <v>313</v>
      </c>
      <c r="G14" s="151">
        <v>520</v>
      </c>
      <c r="H14" s="153">
        <v>2</v>
      </c>
      <c r="I14" s="154">
        <f t="shared" ref="I14:I15" si="0">G14*1100</f>
        <v>572000</v>
      </c>
      <c r="J14" s="155"/>
      <c r="K14" s="158"/>
    </row>
    <row r="15" spans="1:14" s="157" customFormat="1" ht="29" x14ac:dyDescent="0.35">
      <c r="A15" s="150"/>
      <c r="B15" s="150" t="s">
        <v>316</v>
      </c>
      <c r="C15" s="151">
        <v>1983</v>
      </c>
      <c r="D15" s="151">
        <v>2008</v>
      </c>
      <c r="E15" s="151" t="s">
        <v>317</v>
      </c>
      <c r="F15" s="151" t="s">
        <v>318</v>
      </c>
      <c r="G15" s="151">
        <v>606</v>
      </c>
      <c r="H15" s="153">
        <v>1</v>
      </c>
      <c r="I15" s="154">
        <f t="shared" si="0"/>
        <v>666600</v>
      </c>
      <c r="J15" s="155"/>
      <c r="K15" s="158"/>
    </row>
    <row r="16" spans="1:14" s="157" customFormat="1" x14ac:dyDescent="0.35">
      <c r="A16" s="150"/>
      <c r="B16" s="150" t="s">
        <v>319</v>
      </c>
      <c r="C16" s="151"/>
      <c r="D16" s="151"/>
      <c r="E16" s="151"/>
      <c r="F16" s="151"/>
      <c r="G16" s="151"/>
      <c r="H16" s="153"/>
      <c r="I16" s="154">
        <v>10000</v>
      </c>
      <c r="J16" s="155"/>
      <c r="K16" s="158"/>
    </row>
    <row r="17" spans="1:29" s="165" customFormat="1" x14ac:dyDescent="0.35">
      <c r="A17" s="159"/>
      <c r="B17" s="159" t="s">
        <v>320</v>
      </c>
      <c r="C17" s="160"/>
      <c r="D17" s="160"/>
      <c r="E17" s="160"/>
      <c r="F17" s="160"/>
      <c r="G17" s="161">
        <f>SUM(G13:G15)</f>
        <v>2996</v>
      </c>
      <c r="H17" s="162"/>
      <c r="I17" s="163">
        <f>SUM(I13:I15)</f>
        <v>3295600</v>
      </c>
      <c r="J17" s="164"/>
    </row>
    <row r="18" spans="1:29" s="26" customFormat="1" x14ac:dyDescent="0.35">
      <c r="A18" s="27"/>
      <c r="B18" s="41"/>
      <c r="C18" s="27"/>
      <c r="D18" s="41"/>
      <c r="E18" s="27"/>
      <c r="F18" s="27"/>
      <c r="G18" s="27"/>
      <c r="H18" s="27"/>
      <c r="I18" s="166"/>
      <c r="J18" s="27"/>
    </row>
    <row r="19" spans="1:29" s="26" customFormat="1" ht="28.5" x14ac:dyDescent="0.35">
      <c r="A19" s="27"/>
      <c r="B19" s="167" t="s">
        <v>321</v>
      </c>
      <c r="C19" s="27"/>
      <c r="D19" s="41"/>
      <c r="E19" s="27"/>
      <c r="F19" s="27"/>
      <c r="G19" s="27"/>
      <c r="H19" s="27"/>
      <c r="I19" s="27"/>
      <c r="J19" s="27"/>
    </row>
    <row r="20" spans="1:29" s="26" customFormat="1" ht="70.5" x14ac:dyDescent="0.35">
      <c r="A20" s="12" t="s">
        <v>167</v>
      </c>
      <c r="B20" s="168" t="s">
        <v>322</v>
      </c>
      <c r="C20" s="7" t="s">
        <v>323</v>
      </c>
      <c r="D20" s="7" t="s">
        <v>324</v>
      </c>
      <c r="E20" s="169" t="s">
        <v>325</v>
      </c>
      <c r="F20" s="7" t="s">
        <v>326</v>
      </c>
      <c r="G20" s="27"/>
      <c r="H20" s="27"/>
      <c r="I20" s="27"/>
      <c r="J20" s="27"/>
    </row>
    <row r="21" spans="1:29" s="26" customFormat="1" x14ac:dyDescent="0.35">
      <c r="A21" s="170"/>
      <c r="B21" s="150" t="s">
        <v>327</v>
      </c>
      <c r="C21" s="171">
        <f>I13</f>
        <v>2057000</v>
      </c>
      <c r="D21" s="172">
        <v>265063.1399999999</v>
      </c>
      <c r="E21" s="173"/>
      <c r="F21" s="174">
        <v>2591.0100000000002</v>
      </c>
      <c r="G21" s="175"/>
      <c r="H21" s="175"/>
      <c r="I21" s="27"/>
      <c r="J21" s="27"/>
    </row>
    <row r="22" spans="1:29" s="177" customFormat="1" ht="15.65" customHeight="1" x14ac:dyDescent="0.35">
      <c r="A22" s="170"/>
      <c r="B22" s="150" t="s">
        <v>328</v>
      </c>
      <c r="C22" s="171">
        <f>I14</f>
        <v>572000</v>
      </c>
      <c r="D22" s="172">
        <v>89490.3</v>
      </c>
      <c r="E22" s="172">
        <v>5952</v>
      </c>
      <c r="F22" s="174">
        <v>4353.21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V22" s="176"/>
      <c r="W22" s="176"/>
      <c r="X22" s="176"/>
      <c r="Y22" s="176"/>
      <c r="Z22" s="176"/>
      <c r="AA22" s="176"/>
    </row>
    <row r="23" spans="1:29" s="27" customFormat="1" ht="17.5" customHeight="1" x14ac:dyDescent="0.35">
      <c r="A23" s="178"/>
      <c r="B23" s="150" t="s">
        <v>329</v>
      </c>
      <c r="C23" s="179">
        <f>I15</f>
        <v>666600</v>
      </c>
      <c r="D23" s="180">
        <v>63455.53</v>
      </c>
      <c r="E23" s="180"/>
      <c r="F23" s="181">
        <v>0</v>
      </c>
      <c r="G23" s="28"/>
      <c r="H23" s="28"/>
      <c r="I23" s="28"/>
      <c r="J23" s="28"/>
      <c r="K23" s="28"/>
      <c r="L23" s="28"/>
      <c r="M23" s="28"/>
      <c r="N23" s="182"/>
    </row>
    <row r="24" spans="1:29" s="27" customFormat="1" ht="17.5" customHeight="1" x14ac:dyDescent="0.35">
      <c r="A24" s="178"/>
      <c r="B24" s="150" t="s">
        <v>319</v>
      </c>
      <c r="C24" s="179">
        <v>10000</v>
      </c>
      <c r="D24" s="180">
        <v>0</v>
      </c>
      <c r="E24" s="180">
        <v>0</v>
      </c>
      <c r="F24" s="181">
        <v>0</v>
      </c>
      <c r="G24" s="28"/>
      <c r="H24" s="28"/>
      <c r="I24" s="28"/>
      <c r="J24" s="28"/>
      <c r="K24" s="28"/>
      <c r="L24" s="28"/>
      <c r="M24" s="28"/>
      <c r="N24" s="182"/>
    </row>
    <row r="25" spans="1:29" s="190" customFormat="1" ht="17.149999999999999" customHeight="1" x14ac:dyDescent="0.35">
      <c r="A25" s="183"/>
      <c r="B25" s="184" t="s">
        <v>320</v>
      </c>
      <c r="C25" s="185">
        <f>SUM(C21:C23)</f>
        <v>3295600</v>
      </c>
      <c r="D25" s="186">
        <f t="shared" ref="D25:E25" si="1">SUM(D21:D23)</f>
        <v>418008.96999999986</v>
      </c>
      <c r="E25" s="186">
        <f t="shared" si="1"/>
        <v>5952</v>
      </c>
      <c r="F25" s="187">
        <f>SUM(F21:F23)</f>
        <v>6944.22</v>
      </c>
      <c r="G25" s="188"/>
      <c r="H25" s="188"/>
      <c r="I25" s="188"/>
      <c r="J25" s="188"/>
      <c r="K25" s="188"/>
      <c r="L25" s="188"/>
      <c r="M25" s="188"/>
      <c r="N25" s="189"/>
    </row>
    <row r="26" spans="1:29" s="27" customFormat="1" ht="17.149999999999999" customHeight="1" x14ac:dyDescent="0.35">
      <c r="A26" s="191"/>
      <c r="B26" s="192"/>
      <c r="C26" s="193"/>
      <c r="D26" s="193"/>
      <c r="E26" s="193"/>
      <c r="F26" s="194"/>
      <c r="G26" s="28"/>
      <c r="H26" s="28"/>
      <c r="I26" s="28"/>
      <c r="J26" s="28"/>
      <c r="K26" s="28"/>
      <c r="L26" s="28"/>
      <c r="M26" s="28"/>
      <c r="N26" s="182"/>
    </row>
    <row r="27" spans="1:29" s="27" customFormat="1" x14ac:dyDescent="0.35">
      <c r="A27" s="191"/>
      <c r="B27" s="192"/>
      <c r="C27" s="193"/>
      <c r="D27" s="193"/>
      <c r="E27" s="193"/>
      <c r="F27" s="194"/>
      <c r="G27" s="28"/>
      <c r="H27" s="28"/>
      <c r="I27" s="28"/>
      <c r="J27" s="28"/>
      <c r="K27" s="28"/>
      <c r="L27" s="28"/>
      <c r="M27" s="28"/>
      <c r="N27" s="182"/>
    </row>
    <row r="28" spans="1:29" s="27" customFormat="1" ht="23.25" customHeight="1" thickBot="1" x14ac:dyDescent="0.4">
      <c r="B28" s="195" t="s">
        <v>330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2"/>
    </row>
    <row r="29" spans="1:29" s="199" customFormat="1" ht="15" customHeight="1" thickBot="1" x14ac:dyDescent="0.4">
      <c r="A29" s="645"/>
      <c r="B29" s="647" t="s">
        <v>331</v>
      </c>
      <c r="C29" s="649" t="s">
        <v>79</v>
      </c>
      <c r="D29" s="649"/>
      <c r="E29" s="650"/>
      <c r="F29" s="650"/>
      <c r="G29" s="650"/>
      <c r="H29" s="650"/>
      <c r="I29" s="650"/>
      <c r="J29" s="650"/>
      <c r="K29" s="650"/>
      <c r="L29" s="651"/>
      <c r="M29" s="651"/>
      <c r="N29" s="651"/>
      <c r="O29" s="650"/>
      <c r="P29" s="650"/>
      <c r="Q29" s="650"/>
      <c r="R29" s="651"/>
      <c r="S29" s="196"/>
      <c r="T29" s="196"/>
      <c r="U29" s="197"/>
      <c r="V29" s="652" t="s">
        <v>80</v>
      </c>
      <c r="W29" s="653"/>
      <c r="X29" s="653"/>
      <c r="Y29" s="653"/>
      <c r="Z29" s="653"/>
      <c r="AA29" s="654"/>
      <c r="AB29" s="198"/>
      <c r="AC29" s="198"/>
    </row>
    <row r="30" spans="1:29" s="208" customFormat="1" ht="118" thickTop="1" thickBot="1" x14ac:dyDescent="0.4">
      <c r="A30" s="646"/>
      <c r="B30" s="648"/>
      <c r="C30" s="655" t="s">
        <v>83</v>
      </c>
      <c r="D30" s="655"/>
      <c r="E30" s="656"/>
      <c r="F30" s="657" t="s">
        <v>85</v>
      </c>
      <c r="G30" s="658"/>
      <c r="H30" s="659"/>
      <c r="I30" s="660" t="s">
        <v>332</v>
      </c>
      <c r="J30" s="661"/>
      <c r="K30" s="662"/>
      <c r="L30" s="663" t="s">
        <v>333</v>
      </c>
      <c r="M30" s="664"/>
      <c r="N30" s="665"/>
      <c r="O30" s="666" t="s">
        <v>334</v>
      </c>
      <c r="P30" s="667"/>
      <c r="Q30" s="668"/>
      <c r="R30" s="200" t="s">
        <v>335</v>
      </c>
      <c r="S30" s="201" t="s">
        <v>336</v>
      </c>
      <c r="T30" s="202" t="s">
        <v>337</v>
      </c>
      <c r="U30" s="203" t="s">
        <v>338</v>
      </c>
      <c r="V30" s="204" t="s">
        <v>339</v>
      </c>
      <c r="W30" s="205" t="s">
        <v>87</v>
      </c>
      <c r="X30" s="205" t="s">
        <v>88</v>
      </c>
      <c r="Y30" s="205" t="s">
        <v>340</v>
      </c>
      <c r="Z30" s="205" t="s">
        <v>341</v>
      </c>
      <c r="AA30" s="206" t="s">
        <v>342</v>
      </c>
      <c r="AB30" s="207"/>
      <c r="AC30" s="207"/>
    </row>
    <row r="31" spans="1:29" s="199" customFormat="1" ht="15" thickBot="1" x14ac:dyDescent="0.4">
      <c r="A31" s="209"/>
      <c r="B31" s="210" t="s">
        <v>343</v>
      </c>
      <c r="C31" s="211" t="s">
        <v>90</v>
      </c>
      <c r="D31" s="212" t="s">
        <v>344</v>
      </c>
      <c r="E31" s="212" t="s">
        <v>345</v>
      </c>
      <c r="F31" s="213" t="s">
        <v>90</v>
      </c>
      <c r="G31" s="212" t="s">
        <v>344</v>
      </c>
      <c r="H31" s="214" t="s">
        <v>345</v>
      </c>
      <c r="I31" s="215" t="s">
        <v>90</v>
      </c>
      <c r="J31" s="216" t="s">
        <v>344</v>
      </c>
      <c r="K31" s="217" t="s">
        <v>345</v>
      </c>
      <c r="L31" s="213" t="s">
        <v>90</v>
      </c>
      <c r="M31" s="197" t="s">
        <v>344</v>
      </c>
      <c r="N31" s="217" t="s">
        <v>345</v>
      </c>
      <c r="O31" s="213" t="s">
        <v>90</v>
      </c>
      <c r="P31" s="197" t="s">
        <v>344</v>
      </c>
      <c r="Q31" s="217" t="s">
        <v>345</v>
      </c>
      <c r="R31" s="216" t="s">
        <v>90</v>
      </c>
      <c r="S31" s="218" t="s">
        <v>90</v>
      </c>
      <c r="T31" s="219" t="s">
        <v>344</v>
      </c>
      <c r="U31" s="212" t="s">
        <v>345</v>
      </c>
      <c r="V31" s="213"/>
      <c r="W31" s="220"/>
      <c r="X31" s="220"/>
      <c r="Y31" s="220"/>
      <c r="Z31" s="220"/>
      <c r="AA31" s="217"/>
      <c r="AB31" s="198"/>
      <c r="AC31" s="198"/>
    </row>
    <row r="32" spans="1:29" s="232" customFormat="1" x14ac:dyDescent="0.35">
      <c r="A32" s="221"/>
      <c r="B32" s="222" t="s">
        <v>327</v>
      </c>
      <c r="C32" s="223">
        <v>6000</v>
      </c>
      <c r="D32" s="223">
        <v>4000</v>
      </c>
      <c r="E32" s="224">
        <v>0</v>
      </c>
      <c r="F32" s="225">
        <v>6000</v>
      </c>
      <c r="G32" s="225">
        <v>4000</v>
      </c>
      <c r="H32" s="225">
        <v>1000</v>
      </c>
      <c r="I32" s="225">
        <v>4000</v>
      </c>
      <c r="J32" s="225">
        <v>2000</v>
      </c>
      <c r="K32" s="226">
        <v>0</v>
      </c>
      <c r="L32" s="227">
        <v>0</v>
      </c>
      <c r="M32" s="227">
        <v>0</v>
      </c>
      <c r="N32" s="227">
        <v>0</v>
      </c>
      <c r="O32" s="225">
        <v>1000</v>
      </c>
      <c r="P32" s="227">
        <v>0</v>
      </c>
      <c r="Q32" s="228">
        <v>0</v>
      </c>
      <c r="R32" s="229">
        <v>2000</v>
      </c>
      <c r="S32" s="227">
        <v>0</v>
      </c>
      <c r="T32" s="228">
        <v>0</v>
      </c>
      <c r="U32" s="229">
        <v>2591</v>
      </c>
      <c r="V32" s="230">
        <v>2000</v>
      </c>
      <c r="W32" s="227">
        <v>0</v>
      </c>
      <c r="X32" s="227">
        <v>0</v>
      </c>
      <c r="Y32" s="227">
        <v>0</v>
      </c>
      <c r="Z32" s="226">
        <v>0</v>
      </c>
      <c r="AA32" s="231">
        <v>2000</v>
      </c>
    </row>
    <row r="33" spans="1:27" s="247" customFormat="1" x14ac:dyDescent="0.35">
      <c r="A33" s="233"/>
      <c r="B33" s="234" t="s">
        <v>346</v>
      </c>
      <c r="C33" s="235">
        <v>50000</v>
      </c>
      <c r="D33" s="236">
        <v>5000</v>
      </c>
      <c r="E33" s="237">
        <v>0</v>
      </c>
      <c r="F33" s="236">
        <v>10500</v>
      </c>
      <c r="G33" s="236">
        <v>4000</v>
      </c>
      <c r="H33" s="238">
        <v>0</v>
      </c>
      <c r="I33" s="236">
        <v>4000</v>
      </c>
      <c r="J33" s="236">
        <v>2000</v>
      </c>
      <c r="K33" s="239">
        <v>0</v>
      </c>
      <c r="L33" s="240">
        <v>0</v>
      </c>
      <c r="M33" s="240">
        <v>0</v>
      </c>
      <c r="N33" s="241">
        <v>0</v>
      </c>
      <c r="O33" s="242">
        <v>5000</v>
      </c>
      <c r="P33" s="243">
        <v>0</v>
      </c>
      <c r="Q33" s="243">
        <v>0</v>
      </c>
      <c r="R33" s="242">
        <v>2000</v>
      </c>
      <c r="S33" s="243">
        <v>0</v>
      </c>
      <c r="T33" s="243">
        <v>0</v>
      </c>
      <c r="U33" s="243">
        <v>0</v>
      </c>
      <c r="V33" s="244">
        <v>2000</v>
      </c>
      <c r="W33" s="243">
        <v>0</v>
      </c>
      <c r="X33" s="243">
        <v>0</v>
      </c>
      <c r="Y33" s="243">
        <v>0</v>
      </c>
      <c r="Z33" s="245">
        <v>0</v>
      </c>
      <c r="AA33" s="246">
        <v>2000</v>
      </c>
    </row>
    <row r="34" spans="1:27" s="254" customFormat="1" ht="13.5" thickBot="1" x14ac:dyDescent="0.35">
      <c r="A34" s="248"/>
      <c r="B34" s="249" t="s">
        <v>347</v>
      </c>
      <c r="C34" s="250">
        <v>6000</v>
      </c>
      <c r="D34" s="251">
        <v>4000</v>
      </c>
      <c r="E34" s="252">
        <v>0</v>
      </c>
      <c r="F34" s="251">
        <v>6000</v>
      </c>
      <c r="G34" s="251">
        <v>4000</v>
      </c>
      <c r="H34" s="252">
        <v>0</v>
      </c>
      <c r="I34" s="251">
        <v>4000</v>
      </c>
      <c r="J34" s="251">
        <v>2000</v>
      </c>
      <c r="K34" s="252">
        <v>0</v>
      </c>
      <c r="L34" s="252">
        <v>0</v>
      </c>
      <c r="M34" s="252">
        <v>0</v>
      </c>
      <c r="N34" s="252">
        <v>0</v>
      </c>
      <c r="O34" s="251">
        <v>1000</v>
      </c>
      <c r="P34" s="252">
        <v>0</v>
      </c>
      <c r="Q34" s="252">
        <v>0</v>
      </c>
      <c r="R34" s="251">
        <v>2000</v>
      </c>
      <c r="S34" s="252">
        <v>0</v>
      </c>
      <c r="T34" s="252">
        <v>0</v>
      </c>
      <c r="U34" s="252">
        <v>0</v>
      </c>
      <c r="V34" s="251">
        <v>2000</v>
      </c>
      <c r="W34" s="252">
        <v>0</v>
      </c>
      <c r="X34" s="252">
        <v>0</v>
      </c>
      <c r="Y34" s="252">
        <v>0</v>
      </c>
      <c r="Z34" s="252">
        <v>0</v>
      </c>
      <c r="AA34" s="253">
        <v>2000</v>
      </c>
    </row>
    <row r="35" spans="1:27" s="27" customFormat="1" x14ac:dyDescent="0.35"/>
    <row r="36" spans="1:27" s="27" customFormat="1" x14ac:dyDescent="0.35"/>
    <row r="37" spans="1:27" s="27" customFormat="1" x14ac:dyDescent="0.35"/>
    <row r="38" spans="1:27" s="27" customFormat="1" x14ac:dyDescent="0.35"/>
    <row r="39" spans="1:27" s="27" customFormat="1" x14ac:dyDescent="0.35"/>
    <row r="40" spans="1:27" s="27" customFormat="1" x14ac:dyDescent="0.35"/>
    <row r="41" spans="1:27" s="27" customFormat="1" x14ac:dyDescent="0.35"/>
    <row r="42" spans="1:27" s="27" customFormat="1" x14ac:dyDescent="0.35"/>
    <row r="43" spans="1:27" s="27" customFormat="1" x14ac:dyDescent="0.35"/>
    <row r="44" spans="1:27" s="27" customFormat="1" x14ac:dyDescent="0.35"/>
  </sheetData>
  <mergeCells count="9">
    <mergeCell ref="A29:A30"/>
    <mergeCell ref="B29:B30"/>
    <mergeCell ref="C29:R29"/>
    <mergeCell ref="V29:AA29"/>
    <mergeCell ref="C30:E30"/>
    <mergeCell ref="F30:H30"/>
    <mergeCell ref="I30:K30"/>
    <mergeCell ref="L30:N30"/>
    <mergeCell ref="O30:Q30"/>
  </mergeCells>
  <pageMargins left="0.25" right="0.22" top="0.74803149606299213" bottom="0.74803149606299213" header="0.31496062992125984" footer="0.31496062992125984"/>
  <pageSetup paperSize="9" scale="7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"/>
  <sheetViews>
    <sheetView workbookViewId="0">
      <selection activeCell="I12" sqref="I12"/>
    </sheetView>
  </sheetViews>
  <sheetFormatPr defaultRowHeight="14.5" x14ac:dyDescent="0.35"/>
  <cols>
    <col min="1" max="1" width="8.7265625" style="94"/>
    <col min="2" max="2" width="12.81640625" style="94" customWidth="1"/>
    <col min="3" max="3" width="13" style="94" customWidth="1"/>
    <col min="4" max="4" width="19.453125" style="94" customWidth="1"/>
    <col min="5" max="5" width="18" style="94" customWidth="1"/>
    <col min="6" max="6" width="4.453125" style="94" customWidth="1"/>
    <col min="7" max="7" width="6" style="94" customWidth="1"/>
    <col min="8" max="8" width="6.26953125" style="94" customWidth="1"/>
    <col min="9" max="10" width="8.7265625" style="94"/>
    <col min="11" max="11" width="7.1796875" style="94" customWidth="1"/>
    <col min="12" max="12" width="8.81640625" style="94" bestFit="1" customWidth="1"/>
    <col min="13" max="13" width="4.1796875" style="94" customWidth="1"/>
    <col min="14" max="14" width="4.453125" style="94" customWidth="1"/>
    <col min="15" max="15" width="5.1796875" style="94" customWidth="1"/>
    <col min="16" max="16" width="8.7265625" style="94"/>
    <col min="17" max="17" width="14.453125" style="94" customWidth="1"/>
    <col min="18" max="19" width="10.81640625" style="94" customWidth="1"/>
    <col min="20" max="20" width="8.7265625" style="94"/>
  </cols>
  <sheetData>
    <row r="2" spans="1:20" x14ac:dyDescent="0.35">
      <c r="A2" s="264"/>
      <c r="B2" s="431" t="s">
        <v>397</v>
      </c>
    </row>
    <row r="4" spans="1:20" ht="43.5" x14ac:dyDescent="0.35">
      <c r="A4" s="170" t="s">
        <v>36</v>
      </c>
      <c r="B4" s="151" t="s">
        <v>37</v>
      </c>
      <c r="C4" s="151" t="s">
        <v>54</v>
      </c>
      <c r="D4" s="151" t="s">
        <v>38</v>
      </c>
      <c r="E4" s="151" t="s">
        <v>39</v>
      </c>
      <c r="F4" s="151" t="s">
        <v>40</v>
      </c>
      <c r="G4" s="151" t="s">
        <v>41</v>
      </c>
      <c r="H4" s="151" t="s">
        <v>42</v>
      </c>
      <c r="I4" s="151" t="s">
        <v>43</v>
      </c>
      <c r="J4" s="151" t="s">
        <v>50</v>
      </c>
      <c r="K4" s="151" t="s">
        <v>44</v>
      </c>
      <c r="L4" s="445" t="s">
        <v>51</v>
      </c>
      <c r="M4" s="151" t="s">
        <v>45</v>
      </c>
      <c r="N4" s="151" t="s">
        <v>46</v>
      </c>
      <c r="O4" s="151" t="s">
        <v>47</v>
      </c>
      <c r="P4" s="151" t="s">
        <v>52</v>
      </c>
      <c r="Q4" s="151" t="s">
        <v>48</v>
      </c>
      <c r="R4" s="151" t="s">
        <v>53</v>
      </c>
      <c r="S4" s="151" t="s">
        <v>49</v>
      </c>
      <c r="T4" s="151" t="s">
        <v>191</v>
      </c>
    </row>
    <row r="5" spans="1:20" ht="101.5" x14ac:dyDescent="0.35">
      <c r="A5" s="439">
        <v>1</v>
      </c>
      <c r="B5" s="439" t="s">
        <v>398</v>
      </c>
      <c r="C5" s="439" t="s">
        <v>98</v>
      </c>
      <c r="D5" s="439" t="s">
        <v>399</v>
      </c>
      <c r="E5" s="440" t="s">
        <v>400</v>
      </c>
      <c r="F5" s="439">
        <v>107</v>
      </c>
      <c r="G5" s="439"/>
      <c r="H5" s="439">
        <v>9</v>
      </c>
      <c r="I5" s="439"/>
      <c r="J5" s="441">
        <v>29250</v>
      </c>
      <c r="K5" s="439">
        <v>2007</v>
      </c>
      <c r="L5" s="432">
        <v>42736</v>
      </c>
      <c r="M5" s="439" t="s">
        <v>101</v>
      </c>
      <c r="N5" s="439" t="s">
        <v>101</v>
      </c>
      <c r="O5" s="439" t="s">
        <v>101</v>
      </c>
      <c r="P5" s="442">
        <v>0.01</v>
      </c>
      <c r="Q5" s="440" t="s">
        <v>401</v>
      </c>
      <c r="R5" s="439" t="s">
        <v>101</v>
      </c>
      <c r="S5" s="439" t="s">
        <v>110</v>
      </c>
      <c r="T5" s="439" t="s">
        <v>110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C35"/>
  <sheetViews>
    <sheetView zoomScale="85" zoomScaleNormal="85" workbookViewId="0">
      <selection activeCell="B3" sqref="B3"/>
    </sheetView>
  </sheetViews>
  <sheetFormatPr defaultRowHeight="14.5" x14ac:dyDescent="0.35"/>
  <cols>
    <col min="1" max="1" width="6.1796875" customWidth="1"/>
    <col min="2" max="2" width="28.1796875" customWidth="1"/>
    <col min="3" max="3" width="13.81640625" customWidth="1"/>
    <col min="4" max="4" width="15.54296875" customWidth="1"/>
    <col min="5" max="5" width="14.54296875" customWidth="1"/>
    <col min="6" max="6" width="16.54296875" customWidth="1"/>
    <col min="7" max="7" width="14.54296875" customWidth="1"/>
    <col min="8" max="8" width="13.453125" customWidth="1"/>
    <col min="9" max="9" width="14.7265625" bestFit="1" customWidth="1"/>
    <col min="10" max="10" width="12.81640625" customWidth="1"/>
    <col min="11" max="12" width="13.54296875" customWidth="1"/>
    <col min="13" max="13" width="13.453125" bestFit="1" customWidth="1"/>
    <col min="19" max="19" width="10.7265625" bestFit="1" customWidth="1"/>
    <col min="20" max="20" width="9.81640625" bestFit="1" customWidth="1"/>
    <col min="27" max="27" width="9.54296875" bestFit="1" customWidth="1"/>
    <col min="257" max="257" width="6.1796875" customWidth="1"/>
    <col min="258" max="258" width="28.1796875" customWidth="1"/>
    <col min="259" max="259" width="13.81640625" customWidth="1"/>
    <col min="260" max="260" width="14.54296875" customWidth="1"/>
    <col min="261" max="261" width="15.54296875" customWidth="1"/>
    <col min="262" max="262" width="14.54296875" customWidth="1"/>
    <col min="263" max="263" width="16.54296875" customWidth="1"/>
    <col min="264" max="264" width="14.54296875" customWidth="1"/>
    <col min="265" max="265" width="11.54296875" customWidth="1"/>
    <col min="266" max="266" width="12.81640625" customWidth="1"/>
    <col min="267" max="268" width="13.5429687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54296875" customWidth="1"/>
    <col min="517" max="517" width="15.54296875" customWidth="1"/>
    <col min="518" max="518" width="14.54296875" customWidth="1"/>
    <col min="519" max="519" width="16.54296875" customWidth="1"/>
    <col min="520" max="520" width="14.54296875" customWidth="1"/>
    <col min="521" max="521" width="11.54296875" customWidth="1"/>
    <col min="522" max="522" width="12.81640625" customWidth="1"/>
    <col min="523" max="524" width="13.5429687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54296875" customWidth="1"/>
    <col min="773" max="773" width="15.54296875" customWidth="1"/>
    <col min="774" max="774" width="14.54296875" customWidth="1"/>
    <col min="775" max="775" width="16.54296875" customWidth="1"/>
    <col min="776" max="776" width="14.54296875" customWidth="1"/>
    <col min="777" max="777" width="11.54296875" customWidth="1"/>
    <col min="778" max="778" width="12.81640625" customWidth="1"/>
    <col min="779" max="780" width="13.5429687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54296875" customWidth="1"/>
    <col min="1029" max="1029" width="15.54296875" customWidth="1"/>
    <col min="1030" max="1030" width="14.54296875" customWidth="1"/>
    <col min="1031" max="1031" width="16.54296875" customWidth="1"/>
    <col min="1032" max="1032" width="14.54296875" customWidth="1"/>
    <col min="1033" max="1033" width="11.54296875" customWidth="1"/>
    <col min="1034" max="1034" width="12.81640625" customWidth="1"/>
    <col min="1035" max="1036" width="13.5429687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54296875" customWidth="1"/>
    <col min="1285" max="1285" width="15.54296875" customWidth="1"/>
    <col min="1286" max="1286" width="14.54296875" customWidth="1"/>
    <col min="1287" max="1287" width="16.54296875" customWidth="1"/>
    <col min="1288" max="1288" width="14.54296875" customWidth="1"/>
    <col min="1289" max="1289" width="11.54296875" customWidth="1"/>
    <col min="1290" max="1290" width="12.81640625" customWidth="1"/>
    <col min="1291" max="1292" width="13.5429687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54296875" customWidth="1"/>
    <col min="1541" max="1541" width="15.54296875" customWidth="1"/>
    <col min="1542" max="1542" width="14.54296875" customWidth="1"/>
    <col min="1543" max="1543" width="16.54296875" customWidth="1"/>
    <col min="1544" max="1544" width="14.54296875" customWidth="1"/>
    <col min="1545" max="1545" width="11.54296875" customWidth="1"/>
    <col min="1546" max="1546" width="12.81640625" customWidth="1"/>
    <col min="1547" max="1548" width="13.5429687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54296875" customWidth="1"/>
    <col min="1797" max="1797" width="15.54296875" customWidth="1"/>
    <col min="1798" max="1798" width="14.54296875" customWidth="1"/>
    <col min="1799" max="1799" width="16.54296875" customWidth="1"/>
    <col min="1800" max="1800" width="14.54296875" customWidth="1"/>
    <col min="1801" max="1801" width="11.54296875" customWidth="1"/>
    <col min="1802" max="1802" width="12.81640625" customWidth="1"/>
    <col min="1803" max="1804" width="13.5429687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54296875" customWidth="1"/>
    <col min="2053" max="2053" width="15.54296875" customWidth="1"/>
    <col min="2054" max="2054" width="14.54296875" customWidth="1"/>
    <col min="2055" max="2055" width="16.54296875" customWidth="1"/>
    <col min="2056" max="2056" width="14.54296875" customWidth="1"/>
    <col min="2057" max="2057" width="11.54296875" customWidth="1"/>
    <col min="2058" max="2058" width="12.81640625" customWidth="1"/>
    <col min="2059" max="2060" width="13.5429687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54296875" customWidth="1"/>
    <col min="2309" max="2309" width="15.54296875" customWidth="1"/>
    <col min="2310" max="2310" width="14.54296875" customWidth="1"/>
    <col min="2311" max="2311" width="16.54296875" customWidth="1"/>
    <col min="2312" max="2312" width="14.54296875" customWidth="1"/>
    <col min="2313" max="2313" width="11.54296875" customWidth="1"/>
    <col min="2314" max="2314" width="12.81640625" customWidth="1"/>
    <col min="2315" max="2316" width="13.5429687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54296875" customWidth="1"/>
    <col min="2565" max="2565" width="15.54296875" customWidth="1"/>
    <col min="2566" max="2566" width="14.54296875" customWidth="1"/>
    <col min="2567" max="2567" width="16.54296875" customWidth="1"/>
    <col min="2568" max="2568" width="14.54296875" customWidth="1"/>
    <col min="2569" max="2569" width="11.54296875" customWidth="1"/>
    <col min="2570" max="2570" width="12.81640625" customWidth="1"/>
    <col min="2571" max="2572" width="13.5429687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54296875" customWidth="1"/>
    <col min="2821" max="2821" width="15.54296875" customWidth="1"/>
    <col min="2822" max="2822" width="14.54296875" customWidth="1"/>
    <col min="2823" max="2823" width="16.54296875" customWidth="1"/>
    <col min="2824" max="2824" width="14.54296875" customWidth="1"/>
    <col min="2825" max="2825" width="11.54296875" customWidth="1"/>
    <col min="2826" max="2826" width="12.81640625" customWidth="1"/>
    <col min="2827" max="2828" width="13.5429687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54296875" customWidth="1"/>
    <col min="3077" max="3077" width="15.54296875" customWidth="1"/>
    <col min="3078" max="3078" width="14.54296875" customWidth="1"/>
    <col min="3079" max="3079" width="16.54296875" customWidth="1"/>
    <col min="3080" max="3080" width="14.54296875" customWidth="1"/>
    <col min="3081" max="3081" width="11.54296875" customWidth="1"/>
    <col min="3082" max="3082" width="12.81640625" customWidth="1"/>
    <col min="3083" max="3084" width="13.5429687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54296875" customWidth="1"/>
    <col min="3333" max="3333" width="15.54296875" customWidth="1"/>
    <col min="3334" max="3334" width="14.54296875" customWidth="1"/>
    <col min="3335" max="3335" width="16.54296875" customWidth="1"/>
    <col min="3336" max="3336" width="14.54296875" customWidth="1"/>
    <col min="3337" max="3337" width="11.54296875" customWidth="1"/>
    <col min="3338" max="3338" width="12.81640625" customWidth="1"/>
    <col min="3339" max="3340" width="13.5429687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54296875" customWidth="1"/>
    <col min="3589" max="3589" width="15.54296875" customWidth="1"/>
    <col min="3590" max="3590" width="14.54296875" customWidth="1"/>
    <col min="3591" max="3591" width="16.54296875" customWidth="1"/>
    <col min="3592" max="3592" width="14.54296875" customWidth="1"/>
    <col min="3593" max="3593" width="11.54296875" customWidth="1"/>
    <col min="3594" max="3594" width="12.81640625" customWidth="1"/>
    <col min="3595" max="3596" width="13.5429687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54296875" customWidth="1"/>
    <col min="3845" max="3845" width="15.54296875" customWidth="1"/>
    <col min="3846" max="3846" width="14.54296875" customWidth="1"/>
    <col min="3847" max="3847" width="16.54296875" customWidth="1"/>
    <col min="3848" max="3848" width="14.54296875" customWidth="1"/>
    <col min="3849" max="3849" width="11.54296875" customWidth="1"/>
    <col min="3850" max="3850" width="12.81640625" customWidth="1"/>
    <col min="3851" max="3852" width="13.5429687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54296875" customWidth="1"/>
    <col min="4101" max="4101" width="15.54296875" customWidth="1"/>
    <col min="4102" max="4102" width="14.54296875" customWidth="1"/>
    <col min="4103" max="4103" width="16.54296875" customWidth="1"/>
    <col min="4104" max="4104" width="14.54296875" customWidth="1"/>
    <col min="4105" max="4105" width="11.54296875" customWidth="1"/>
    <col min="4106" max="4106" width="12.81640625" customWidth="1"/>
    <col min="4107" max="4108" width="13.5429687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54296875" customWidth="1"/>
    <col min="4357" max="4357" width="15.54296875" customWidth="1"/>
    <col min="4358" max="4358" width="14.54296875" customWidth="1"/>
    <col min="4359" max="4359" width="16.54296875" customWidth="1"/>
    <col min="4360" max="4360" width="14.54296875" customWidth="1"/>
    <col min="4361" max="4361" width="11.54296875" customWidth="1"/>
    <col min="4362" max="4362" width="12.81640625" customWidth="1"/>
    <col min="4363" max="4364" width="13.5429687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54296875" customWidth="1"/>
    <col min="4613" max="4613" width="15.54296875" customWidth="1"/>
    <col min="4614" max="4614" width="14.54296875" customWidth="1"/>
    <col min="4615" max="4615" width="16.54296875" customWidth="1"/>
    <col min="4616" max="4616" width="14.54296875" customWidth="1"/>
    <col min="4617" max="4617" width="11.54296875" customWidth="1"/>
    <col min="4618" max="4618" width="12.81640625" customWidth="1"/>
    <col min="4619" max="4620" width="13.5429687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54296875" customWidth="1"/>
    <col min="4869" max="4869" width="15.54296875" customWidth="1"/>
    <col min="4870" max="4870" width="14.54296875" customWidth="1"/>
    <col min="4871" max="4871" width="16.54296875" customWidth="1"/>
    <col min="4872" max="4872" width="14.54296875" customWidth="1"/>
    <col min="4873" max="4873" width="11.54296875" customWidth="1"/>
    <col min="4874" max="4874" width="12.81640625" customWidth="1"/>
    <col min="4875" max="4876" width="13.5429687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54296875" customWidth="1"/>
    <col min="5125" max="5125" width="15.54296875" customWidth="1"/>
    <col min="5126" max="5126" width="14.54296875" customWidth="1"/>
    <col min="5127" max="5127" width="16.54296875" customWidth="1"/>
    <col min="5128" max="5128" width="14.54296875" customWidth="1"/>
    <col min="5129" max="5129" width="11.54296875" customWidth="1"/>
    <col min="5130" max="5130" width="12.81640625" customWidth="1"/>
    <col min="5131" max="5132" width="13.5429687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54296875" customWidth="1"/>
    <col min="5381" max="5381" width="15.54296875" customWidth="1"/>
    <col min="5382" max="5382" width="14.54296875" customWidth="1"/>
    <col min="5383" max="5383" width="16.54296875" customWidth="1"/>
    <col min="5384" max="5384" width="14.54296875" customWidth="1"/>
    <col min="5385" max="5385" width="11.54296875" customWidth="1"/>
    <col min="5386" max="5386" width="12.81640625" customWidth="1"/>
    <col min="5387" max="5388" width="13.5429687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54296875" customWidth="1"/>
    <col min="5637" max="5637" width="15.54296875" customWidth="1"/>
    <col min="5638" max="5638" width="14.54296875" customWidth="1"/>
    <col min="5639" max="5639" width="16.54296875" customWidth="1"/>
    <col min="5640" max="5640" width="14.54296875" customWidth="1"/>
    <col min="5641" max="5641" width="11.54296875" customWidth="1"/>
    <col min="5642" max="5642" width="12.81640625" customWidth="1"/>
    <col min="5643" max="5644" width="13.5429687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54296875" customWidth="1"/>
    <col min="5893" max="5893" width="15.54296875" customWidth="1"/>
    <col min="5894" max="5894" width="14.54296875" customWidth="1"/>
    <col min="5895" max="5895" width="16.54296875" customWidth="1"/>
    <col min="5896" max="5896" width="14.54296875" customWidth="1"/>
    <col min="5897" max="5897" width="11.54296875" customWidth="1"/>
    <col min="5898" max="5898" width="12.81640625" customWidth="1"/>
    <col min="5899" max="5900" width="13.5429687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54296875" customWidth="1"/>
    <col min="6149" max="6149" width="15.54296875" customWidth="1"/>
    <col min="6150" max="6150" width="14.54296875" customWidth="1"/>
    <col min="6151" max="6151" width="16.54296875" customWidth="1"/>
    <col min="6152" max="6152" width="14.54296875" customWidth="1"/>
    <col min="6153" max="6153" width="11.54296875" customWidth="1"/>
    <col min="6154" max="6154" width="12.81640625" customWidth="1"/>
    <col min="6155" max="6156" width="13.5429687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54296875" customWidth="1"/>
    <col min="6405" max="6405" width="15.54296875" customWidth="1"/>
    <col min="6406" max="6406" width="14.54296875" customWidth="1"/>
    <col min="6407" max="6407" width="16.54296875" customWidth="1"/>
    <col min="6408" max="6408" width="14.54296875" customWidth="1"/>
    <col min="6409" max="6409" width="11.54296875" customWidth="1"/>
    <col min="6410" max="6410" width="12.81640625" customWidth="1"/>
    <col min="6411" max="6412" width="13.5429687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54296875" customWidth="1"/>
    <col min="6661" max="6661" width="15.54296875" customWidth="1"/>
    <col min="6662" max="6662" width="14.54296875" customWidth="1"/>
    <col min="6663" max="6663" width="16.54296875" customWidth="1"/>
    <col min="6664" max="6664" width="14.54296875" customWidth="1"/>
    <col min="6665" max="6665" width="11.54296875" customWidth="1"/>
    <col min="6666" max="6666" width="12.81640625" customWidth="1"/>
    <col min="6667" max="6668" width="13.5429687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54296875" customWidth="1"/>
    <col min="6917" max="6917" width="15.54296875" customWidth="1"/>
    <col min="6918" max="6918" width="14.54296875" customWidth="1"/>
    <col min="6919" max="6919" width="16.54296875" customWidth="1"/>
    <col min="6920" max="6920" width="14.54296875" customWidth="1"/>
    <col min="6921" max="6921" width="11.54296875" customWidth="1"/>
    <col min="6922" max="6922" width="12.81640625" customWidth="1"/>
    <col min="6923" max="6924" width="13.5429687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54296875" customWidth="1"/>
    <col min="7173" max="7173" width="15.54296875" customWidth="1"/>
    <col min="7174" max="7174" width="14.54296875" customWidth="1"/>
    <col min="7175" max="7175" width="16.54296875" customWidth="1"/>
    <col min="7176" max="7176" width="14.54296875" customWidth="1"/>
    <col min="7177" max="7177" width="11.54296875" customWidth="1"/>
    <col min="7178" max="7178" width="12.81640625" customWidth="1"/>
    <col min="7179" max="7180" width="13.5429687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54296875" customWidth="1"/>
    <col min="7429" max="7429" width="15.54296875" customWidth="1"/>
    <col min="7430" max="7430" width="14.54296875" customWidth="1"/>
    <col min="7431" max="7431" width="16.54296875" customWidth="1"/>
    <col min="7432" max="7432" width="14.54296875" customWidth="1"/>
    <col min="7433" max="7433" width="11.54296875" customWidth="1"/>
    <col min="7434" max="7434" width="12.81640625" customWidth="1"/>
    <col min="7435" max="7436" width="13.5429687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54296875" customWidth="1"/>
    <col min="7685" max="7685" width="15.54296875" customWidth="1"/>
    <col min="7686" max="7686" width="14.54296875" customWidth="1"/>
    <col min="7687" max="7687" width="16.54296875" customWidth="1"/>
    <col min="7688" max="7688" width="14.54296875" customWidth="1"/>
    <col min="7689" max="7689" width="11.54296875" customWidth="1"/>
    <col min="7690" max="7690" width="12.81640625" customWidth="1"/>
    <col min="7691" max="7692" width="13.5429687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54296875" customWidth="1"/>
    <col min="7941" max="7941" width="15.54296875" customWidth="1"/>
    <col min="7942" max="7942" width="14.54296875" customWidth="1"/>
    <col min="7943" max="7943" width="16.54296875" customWidth="1"/>
    <col min="7944" max="7944" width="14.54296875" customWidth="1"/>
    <col min="7945" max="7945" width="11.54296875" customWidth="1"/>
    <col min="7946" max="7946" width="12.81640625" customWidth="1"/>
    <col min="7947" max="7948" width="13.5429687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54296875" customWidth="1"/>
    <col min="8197" max="8197" width="15.54296875" customWidth="1"/>
    <col min="8198" max="8198" width="14.54296875" customWidth="1"/>
    <col min="8199" max="8199" width="16.54296875" customWidth="1"/>
    <col min="8200" max="8200" width="14.54296875" customWidth="1"/>
    <col min="8201" max="8201" width="11.54296875" customWidth="1"/>
    <col min="8202" max="8202" width="12.81640625" customWidth="1"/>
    <col min="8203" max="8204" width="13.5429687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54296875" customWidth="1"/>
    <col min="8453" max="8453" width="15.54296875" customWidth="1"/>
    <col min="8454" max="8454" width="14.54296875" customWidth="1"/>
    <col min="8455" max="8455" width="16.54296875" customWidth="1"/>
    <col min="8456" max="8456" width="14.54296875" customWidth="1"/>
    <col min="8457" max="8457" width="11.54296875" customWidth="1"/>
    <col min="8458" max="8458" width="12.81640625" customWidth="1"/>
    <col min="8459" max="8460" width="13.5429687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54296875" customWidth="1"/>
    <col min="8709" max="8709" width="15.54296875" customWidth="1"/>
    <col min="8710" max="8710" width="14.54296875" customWidth="1"/>
    <col min="8711" max="8711" width="16.54296875" customWidth="1"/>
    <col min="8712" max="8712" width="14.54296875" customWidth="1"/>
    <col min="8713" max="8713" width="11.54296875" customWidth="1"/>
    <col min="8714" max="8714" width="12.81640625" customWidth="1"/>
    <col min="8715" max="8716" width="13.5429687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54296875" customWidth="1"/>
    <col min="8965" max="8965" width="15.54296875" customWidth="1"/>
    <col min="8966" max="8966" width="14.54296875" customWidth="1"/>
    <col min="8967" max="8967" width="16.54296875" customWidth="1"/>
    <col min="8968" max="8968" width="14.54296875" customWidth="1"/>
    <col min="8969" max="8969" width="11.54296875" customWidth="1"/>
    <col min="8970" max="8970" width="12.81640625" customWidth="1"/>
    <col min="8971" max="8972" width="13.5429687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54296875" customWidth="1"/>
    <col min="9221" max="9221" width="15.54296875" customWidth="1"/>
    <col min="9222" max="9222" width="14.54296875" customWidth="1"/>
    <col min="9223" max="9223" width="16.54296875" customWidth="1"/>
    <col min="9224" max="9224" width="14.54296875" customWidth="1"/>
    <col min="9225" max="9225" width="11.54296875" customWidth="1"/>
    <col min="9226" max="9226" width="12.81640625" customWidth="1"/>
    <col min="9227" max="9228" width="13.5429687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54296875" customWidth="1"/>
    <col min="9477" max="9477" width="15.54296875" customWidth="1"/>
    <col min="9478" max="9478" width="14.54296875" customWidth="1"/>
    <col min="9479" max="9479" width="16.54296875" customWidth="1"/>
    <col min="9480" max="9480" width="14.54296875" customWidth="1"/>
    <col min="9481" max="9481" width="11.54296875" customWidth="1"/>
    <col min="9482" max="9482" width="12.81640625" customWidth="1"/>
    <col min="9483" max="9484" width="13.5429687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54296875" customWidth="1"/>
    <col min="9733" max="9733" width="15.54296875" customWidth="1"/>
    <col min="9734" max="9734" width="14.54296875" customWidth="1"/>
    <col min="9735" max="9735" width="16.54296875" customWidth="1"/>
    <col min="9736" max="9736" width="14.54296875" customWidth="1"/>
    <col min="9737" max="9737" width="11.54296875" customWidth="1"/>
    <col min="9738" max="9738" width="12.81640625" customWidth="1"/>
    <col min="9739" max="9740" width="13.5429687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54296875" customWidth="1"/>
    <col min="9989" max="9989" width="15.54296875" customWidth="1"/>
    <col min="9990" max="9990" width="14.54296875" customWidth="1"/>
    <col min="9991" max="9991" width="16.54296875" customWidth="1"/>
    <col min="9992" max="9992" width="14.54296875" customWidth="1"/>
    <col min="9993" max="9993" width="11.54296875" customWidth="1"/>
    <col min="9994" max="9994" width="12.81640625" customWidth="1"/>
    <col min="9995" max="9996" width="13.5429687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54296875" customWidth="1"/>
    <col min="10245" max="10245" width="15.54296875" customWidth="1"/>
    <col min="10246" max="10246" width="14.54296875" customWidth="1"/>
    <col min="10247" max="10247" width="16.54296875" customWidth="1"/>
    <col min="10248" max="10248" width="14.54296875" customWidth="1"/>
    <col min="10249" max="10249" width="11.54296875" customWidth="1"/>
    <col min="10250" max="10250" width="12.81640625" customWidth="1"/>
    <col min="10251" max="10252" width="13.5429687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54296875" customWidth="1"/>
    <col min="10501" max="10501" width="15.54296875" customWidth="1"/>
    <col min="10502" max="10502" width="14.54296875" customWidth="1"/>
    <col min="10503" max="10503" width="16.54296875" customWidth="1"/>
    <col min="10504" max="10504" width="14.54296875" customWidth="1"/>
    <col min="10505" max="10505" width="11.54296875" customWidth="1"/>
    <col min="10506" max="10506" width="12.81640625" customWidth="1"/>
    <col min="10507" max="10508" width="13.5429687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54296875" customWidth="1"/>
    <col min="10757" max="10757" width="15.54296875" customWidth="1"/>
    <col min="10758" max="10758" width="14.54296875" customWidth="1"/>
    <col min="10759" max="10759" width="16.54296875" customWidth="1"/>
    <col min="10760" max="10760" width="14.54296875" customWidth="1"/>
    <col min="10761" max="10761" width="11.54296875" customWidth="1"/>
    <col min="10762" max="10762" width="12.81640625" customWidth="1"/>
    <col min="10763" max="10764" width="13.5429687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54296875" customWidth="1"/>
    <col min="11013" max="11013" width="15.54296875" customWidth="1"/>
    <col min="11014" max="11014" width="14.54296875" customWidth="1"/>
    <col min="11015" max="11015" width="16.54296875" customWidth="1"/>
    <col min="11016" max="11016" width="14.54296875" customWidth="1"/>
    <col min="11017" max="11017" width="11.54296875" customWidth="1"/>
    <col min="11018" max="11018" width="12.81640625" customWidth="1"/>
    <col min="11019" max="11020" width="13.5429687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54296875" customWidth="1"/>
    <col min="11269" max="11269" width="15.54296875" customWidth="1"/>
    <col min="11270" max="11270" width="14.54296875" customWidth="1"/>
    <col min="11271" max="11271" width="16.54296875" customWidth="1"/>
    <col min="11272" max="11272" width="14.54296875" customWidth="1"/>
    <col min="11273" max="11273" width="11.54296875" customWidth="1"/>
    <col min="11274" max="11274" width="12.81640625" customWidth="1"/>
    <col min="11275" max="11276" width="13.5429687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54296875" customWidth="1"/>
    <col min="11525" max="11525" width="15.54296875" customWidth="1"/>
    <col min="11526" max="11526" width="14.54296875" customWidth="1"/>
    <col min="11527" max="11527" width="16.54296875" customWidth="1"/>
    <col min="11528" max="11528" width="14.54296875" customWidth="1"/>
    <col min="11529" max="11529" width="11.54296875" customWidth="1"/>
    <col min="11530" max="11530" width="12.81640625" customWidth="1"/>
    <col min="11531" max="11532" width="13.5429687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54296875" customWidth="1"/>
    <col min="11781" max="11781" width="15.54296875" customWidth="1"/>
    <col min="11782" max="11782" width="14.54296875" customWidth="1"/>
    <col min="11783" max="11783" width="16.54296875" customWidth="1"/>
    <col min="11784" max="11784" width="14.54296875" customWidth="1"/>
    <col min="11785" max="11785" width="11.54296875" customWidth="1"/>
    <col min="11786" max="11786" width="12.81640625" customWidth="1"/>
    <col min="11787" max="11788" width="13.5429687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54296875" customWidth="1"/>
    <col min="12037" max="12037" width="15.54296875" customWidth="1"/>
    <col min="12038" max="12038" width="14.54296875" customWidth="1"/>
    <col min="12039" max="12039" width="16.54296875" customWidth="1"/>
    <col min="12040" max="12040" width="14.54296875" customWidth="1"/>
    <col min="12041" max="12041" width="11.54296875" customWidth="1"/>
    <col min="12042" max="12042" width="12.81640625" customWidth="1"/>
    <col min="12043" max="12044" width="13.5429687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54296875" customWidth="1"/>
    <col min="12293" max="12293" width="15.54296875" customWidth="1"/>
    <col min="12294" max="12294" width="14.54296875" customWidth="1"/>
    <col min="12295" max="12295" width="16.54296875" customWidth="1"/>
    <col min="12296" max="12296" width="14.54296875" customWidth="1"/>
    <col min="12297" max="12297" width="11.54296875" customWidth="1"/>
    <col min="12298" max="12298" width="12.81640625" customWidth="1"/>
    <col min="12299" max="12300" width="13.5429687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54296875" customWidth="1"/>
    <col min="12549" max="12549" width="15.54296875" customWidth="1"/>
    <col min="12550" max="12550" width="14.54296875" customWidth="1"/>
    <col min="12551" max="12551" width="16.54296875" customWidth="1"/>
    <col min="12552" max="12552" width="14.54296875" customWidth="1"/>
    <col min="12553" max="12553" width="11.54296875" customWidth="1"/>
    <col min="12554" max="12554" width="12.81640625" customWidth="1"/>
    <col min="12555" max="12556" width="13.5429687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54296875" customWidth="1"/>
    <col min="12805" max="12805" width="15.54296875" customWidth="1"/>
    <col min="12806" max="12806" width="14.54296875" customWidth="1"/>
    <col min="12807" max="12807" width="16.54296875" customWidth="1"/>
    <col min="12808" max="12808" width="14.54296875" customWidth="1"/>
    <col min="12809" max="12809" width="11.54296875" customWidth="1"/>
    <col min="12810" max="12810" width="12.81640625" customWidth="1"/>
    <col min="12811" max="12812" width="13.5429687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54296875" customWidth="1"/>
    <col min="13061" max="13061" width="15.54296875" customWidth="1"/>
    <col min="13062" max="13062" width="14.54296875" customWidth="1"/>
    <col min="13063" max="13063" width="16.54296875" customWidth="1"/>
    <col min="13064" max="13064" width="14.54296875" customWidth="1"/>
    <col min="13065" max="13065" width="11.54296875" customWidth="1"/>
    <col min="13066" max="13066" width="12.81640625" customWidth="1"/>
    <col min="13067" max="13068" width="13.5429687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54296875" customWidth="1"/>
    <col min="13317" max="13317" width="15.54296875" customWidth="1"/>
    <col min="13318" max="13318" width="14.54296875" customWidth="1"/>
    <col min="13319" max="13319" width="16.54296875" customWidth="1"/>
    <col min="13320" max="13320" width="14.54296875" customWidth="1"/>
    <col min="13321" max="13321" width="11.54296875" customWidth="1"/>
    <col min="13322" max="13322" width="12.81640625" customWidth="1"/>
    <col min="13323" max="13324" width="13.5429687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54296875" customWidth="1"/>
    <col min="13573" max="13573" width="15.54296875" customWidth="1"/>
    <col min="13574" max="13574" width="14.54296875" customWidth="1"/>
    <col min="13575" max="13575" width="16.54296875" customWidth="1"/>
    <col min="13576" max="13576" width="14.54296875" customWidth="1"/>
    <col min="13577" max="13577" width="11.54296875" customWidth="1"/>
    <col min="13578" max="13578" width="12.81640625" customWidth="1"/>
    <col min="13579" max="13580" width="13.5429687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54296875" customWidth="1"/>
    <col min="13829" max="13829" width="15.54296875" customWidth="1"/>
    <col min="13830" max="13830" width="14.54296875" customWidth="1"/>
    <col min="13831" max="13831" width="16.54296875" customWidth="1"/>
    <col min="13832" max="13832" width="14.54296875" customWidth="1"/>
    <col min="13833" max="13833" width="11.54296875" customWidth="1"/>
    <col min="13834" max="13834" width="12.81640625" customWidth="1"/>
    <col min="13835" max="13836" width="13.5429687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54296875" customWidth="1"/>
    <col min="14085" max="14085" width="15.54296875" customWidth="1"/>
    <col min="14086" max="14086" width="14.54296875" customWidth="1"/>
    <col min="14087" max="14087" width="16.54296875" customWidth="1"/>
    <col min="14088" max="14088" width="14.54296875" customWidth="1"/>
    <col min="14089" max="14089" width="11.54296875" customWidth="1"/>
    <col min="14090" max="14090" width="12.81640625" customWidth="1"/>
    <col min="14091" max="14092" width="13.5429687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54296875" customWidth="1"/>
    <col min="14341" max="14341" width="15.54296875" customWidth="1"/>
    <col min="14342" max="14342" width="14.54296875" customWidth="1"/>
    <col min="14343" max="14343" width="16.54296875" customWidth="1"/>
    <col min="14344" max="14344" width="14.54296875" customWidth="1"/>
    <col min="14345" max="14345" width="11.54296875" customWidth="1"/>
    <col min="14346" max="14346" width="12.81640625" customWidth="1"/>
    <col min="14347" max="14348" width="13.5429687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54296875" customWidth="1"/>
    <col min="14597" max="14597" width="15.54296875" customWidth="1"/>
    <col min="14598" max="14598" width="14.54296875" customWidth="1"/>
    <col min="14599" max="14599" width="16.54296875" customWidth="1"/>
    <col min="14600" max="14600" width="14.54296875" customWidth="1"/>
    <col min="14601" max="14601" width="11.54296875" customWidth="1"/>
    <col min="14602" max="14602" width="12.81640625" customWidth="1"/>
    <col min="14603" max="14604" width="13.5429687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54296875" customWidth="1"/>
    <col min="14853" max="14853" width="15.54296875" customWidth="1"/>
    <col min="14854" max="14854" width="14.54296875" customWidth="1"/>
    <col min="14855" max="14855" width="16.54296875" customWidth="1"/>
    <col min="14856" max="14856" width="14.54296875" customWidth="1"/>
    <col min="14857" max="14857" width="11.54296875" customWidth="1"/>
    <col min="14858" max="14858" width="12.81640625" customWidth="1"/>
    <col min="14859" max="14860" width="13.5429687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54296875" customWidth="1"/>
    <col min="15109" max="15109" width="15.54296875" customWidth="1"/>
    <col min="15110" max="15110" width="14.54296875" customWidth="1"/>
    <col min="15111" max="15111" width="16.54296875" customWidth="1"/>
    <col min="15112" max="15112" width="14.54296875" customWidth="1"/>
    <col min="15113" max="15113" width="11.54296875" customWidth="1"/>
    <col min="15114" max="15114" width="12.81640625" customWidth="1"/>
    <col min="15115" max="15116" width="13.5429687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54296875" customWidth="1"/>
    <col min="15365" max="15365" width="15.54296875" customWidth="1"/>
    <col min="15366" max="15366" width="14.54296875" customWidth="1"/>
    <col min="15367" max="15367" width="16.54296875" customWidth="1"/>
    <col min="15368" max="15368" width="14.54296875" customWidth="1"/>
    <col min="15369" max="15369" width="11.54296875" customWidth="1"/>
    <col min="15370" max="15370" width="12.81640625" customWidth="1"/>
    <col min="15371" max="15372" width="13.5429687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54296875" customWidth="1"/>
    <col min="15621" max="15621" width="15.54296875" customWidth="1"/>
    <col min="15622" max="15622" width="14.54296875" customWidth="1"/>
    <col min="15623" max="15623" width="16.54296875" customWidth="1"/>
    <col min="15624" max="15624" width="14.54296875" customWidth="1"/>
    <col min="15625" max="15625" width="11.54296875" customWidth="1"/>
    <col min="15626" max="15626" width="12.81640625" customWidth="1"/>
    <col min="15627" max="15628" width="13.5429687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54296875" customWidth="1"/>
    <col min="15877" max="15877" width="15.54296875" customWidth="1"/>
    <col min="15878" max="15878" width="14.54296875" customWidth="1"/>
    <col min="15879" max="15879" width="16.54296875" customWidth="1"/>
    <col min="15880" max="15880" width="14.54296875" customWidth="1"/>
    <col min="15881" max="15881" width="11.54296875" customWidth="1"/>
    <col min="15882" max="15882" width="12.81640625" customWidth="1"/>
    <col min="15883" max="15884" width="13.5429687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54296875" customWidth="1"/>
    <col min="16133" max="16133" width="15.54296875" customWidth="1"/>
    <col min="16134" max="16134" width="14.54296875" customWidth="1"/>
    <col min="16135" max="16135" width="16.54296875" customWidth="1"/>
    <col min="16136" max="16136" width="14.54296875" customWidth="1"/>
    <col min="16137" max="16137" width="11.54296875" customWidth="1"/>
    <col min="16138" max="16138" width="12.81640625" customWidth="1"/>
    <col min="16139" max="16140" width="13.54296875" customWidth="1"/>
    <col min="16141" max="16141" width="13.453125" bestFit="1" customWidth="1"/>
  </cols>
  <sheetData>
    <row r="2" spans="1:14" ht="18.5" x14ac:dyDescent="0.45">
      <c r="B2" s="142" t="s">
        <v>348</v>
      </c>
    </row>
    <row r="3" spans="1:14" ht="18.5" x14ac:dyDescent="0.45">
      <c r="B3" s="30" t="s">
        <v>349</v>
      </c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3"/>
    </row>
    <row r="5" spans="1:14" s="11" customFormat="1" x14ac:dyDescent="0.35">
      <c r="A5" s="4"/>
      <c r="B5" s="29"/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8" t="s">
        <v>6</v>
      </c>
      <c r="J5" s="8" t="s">
        <v>7</v>
      </c>
      <c r="K5" s="8" t="s">
        <v>15</v>
      </c>
      <c r="L5" s="8" t="s">
        <v>16</v>
      </c>
      <c r="M5" s="9"/>
      <c r="N5" s="10"/>
    </row>
    <row r="6" spans="1:14" ht="91.4" customHeight="1" x14ac:dyDescent="0.35">
      <c r="A6" s="12" t="s">
        <v>167</v>
      </c>
      <c r="B6" s="143" t="s">
        <v>307</v>
      </c>
      <c r="C6" s="32" t="s">
        <v>168</v>
      </c>
      <c r="D6" s="7" t="s">
        <v>17</v>
      </c>
      <c r="E6" s="7" t="s">
        <v>8</v>
      </c>
      <c r="F6" s="7" t="s">
        <v>9</v>
      </c>
      <c r="G6" s="7" t="s">
        <v>10</v>
      </c>
      <c r="H6" s="7" t="s">
        <v>169</v>
      </c>
      <c r="I6" s="13" t="s">
        <v>11</v>
      </c>
      <c r="J6" s="13" t="s">
        <v>12</v>
      </c>
      <c r="K6" s="13" t="s">
        <v>13</v>
      </c>
      <c r="L6" s="13" t="s">
        <v>309</v>
      </c>
      <c r="M6" s="7" t="s">
        <v>171</v>
      </c>
      <c r="N6" s="3"/>
    </row>
    <row r="7" spans="1:14" s="11" customFormat="1" x14ac:dyDescent="0.35">
      <c r="A7" s="14"/>
      <c r="B7" s="108" t="s">
        <v>348</v>
      </c>
      <c r="C7" s="145">
        <f>I15</f>
        <v>1066000</v>
      </c>
      <c r="D7" s="145">
        <f>E7+F7+G7+H7+I7+J7+K7+L7</f>
        <v>239415.67</v>
      </c>
      <c r="E7" s="145">
        <v>67024.27</v>
      </c>
      <c r="F7" s="145">
        <v>85219.44</v>
      </c>
      <c r="G7" s="145">
        <v>18466.240000000002</v>
      </c>
      <c r="H7" s="145">
        <v>0</v>
      </c>
      <c r="I7" s="145">
        <v>21555.78</v>
      </c>
      <c r="J7" s="145">
        <v>3748.37</v>
      </c>
      <c r="K7" s="145">
        <v>18068.88</v>
      </c>
      <c r="L7" s="145">
        <v>25332.69</v>
      </c>
      <c r="M7" s="146">
        <v>16</v>
      </c>
      <c r="N7" s="10"/>
    </row>
    <row r="8" spans="1:14" x14ac:dyDescent="0.35">
      <c r="A8" s="17"/>
      <c r="B8" s="31"/>
      <c r="C8" s="18"/>
      <c r="D8" s="19"/>
      <c r="E8" s="18"/>
      <c r="F8" s="18"/>
      <c r="G8" s="18"/>
      <c r="H8" s="18"/>
      <c r="I8" s="18"/>
      <c r="J8" s="18"/>
      <c r="K8" s="18"/>
      <c r="L8" s="18"/>
      <c r="M8" s="20"/>
      <c r="N8" s="3"/>
    </row>
    <row r="9" spans="1:14" x14ac:dyDescent="0.35">
      <c r="A9" s="21"/>
      <c r="B9" s="21"/>
      <c r="C9" s="21"/>
      <c r="D9" s="85"/>
      <c r="E9" s="21"/>
      <c r="F9" s="21"/>
      <c r="G9" s="21"/>
      <c r="H9" s="21"/>
      <c r="I9" s="21"/>
      <c r="J9" s="21"/>
      <c r="K9" s="22"/>
      <c r="L9" s="22"/>
      <c r="M9" s="109"/>
      <c r="N9" s="3"/>
    </row>
    <row r="10" spans="1:14" x14ac:dyDescent="0.35">
      <c r="A10" s="1"/>
      <c r="B10" s="1"/>
      <c r="C10" s="1"/>
      <c r="D10" s="147"/>
      <c r="E10" s="1"/>
      <c r="F10" s="21"/>
      <c r="G10" s="21"/>
      <c r="H10" s="21"/>
      <c r="I10" s="21"/>
      <c r="J10" s="21"/>
      <c r="K10" s="22"/>
      <c r="L10" s="22"/>
      <c r="M10" s="21"/>
      <c r="N10" s="3"/>
    </row>
    <row r="11" spans="1:14" x14ac:dyDescent="0.35">
      <c r="A11" s="1"/>
      <c r="B11" s="86" t="s">
        <v>172</v>
      </c>
      <c r="C11" s="1"/>
      <c r="D11" s="1"/>
      <c r="E11" s="1"/>
      <c r="F11" s="21"/>
      <c r="G11" s="21"/>
      <c r="H11" s="21"/>
      <c r="I11" s="21"/>
      <c r="J11" s="87"/>
      <c r="K11" s="21"/>
      <c r="L11" s="21"/>
      <c r="M11" s="21"/>
    </row>
    <row r="12" spans="1:14" s="11" customFormat="1" ht="58" x14ac:dyDescent="0.35">
      <c r="A12" s="23" t="s">
        <v>167</v>
      </c>
      <c r="B12" s="24" t="s">
        <v>173</v>
      </c>
      <c r="C12" s="148" t="s">
        <v>174</v>
      </c>
      <c r="D12" s="148" t="s">
        <v>175</v>
      </c>
      <c r="E12" s="148" t="s">
        <v>176</v>
      </c>
      <c r="F12" s="148" t="s">
        <v>177</v>
      </c>
      <c r="G12" s="149" t="s">
        <v>14</v>
      </c>
      <c r="H12" s="149" t="s">
        <v>178</v>
      </c>
      <c r="I12" s="149" t="s">
        <v>179</v>
      </c>
      <c r="J12" s="88"/>
      <c r="K12" s="79"/>
      <c r="L12" s="89"/>
      <c r="M12" s="89"/>
    </row>
    <row r="13" spans="1:14" s="94" customFormat="1" ht="29" x14ac:dyDescent="0.35">
      <c r="A13" s="23"/>
      <c r="B13" s="255" t="s">
        <v>350</v>
      </c>
      <c r="C13" s="148">
        <v>1906</v>
      </c>
      <c r="D13" s="148"/>
      <c r="E13" s="256"/>
      <c r="F13" s="256" t="s">
        <v>351</v>
      </c>
      <c r="G13" s="148"/>
      <c r="H13" s="257">
        <v>1</v>
      </c>
      <c r="I13" s="148" t="s">
        <v>352</v>
      </c>
      <c r="J13" s="27"/>
      <c r="K13" s="93"/>
    </row>
    <row r="14" spans="1:14" s="94" customFormat="1" x14ac:dyDescent="0.35">
      <c r="A14" s="23"/>
      <c r="B14" s="24" t="s">
        <v>353</v>
      </c>
      <c r="C14" s="148">
        <v>1980</v>
      </c>
      <c r="D14" s="148"/>
      <c r="E14" s="148"/>
      <c r="F14" s="148" t="s">
        <v>354</v>
      </c>
      <c r="G14" s="148" t="s">
        <v>352</v>
      </c>
      <c r="H14" s="257">
        <v>1</v>
      </c>
      <c r="I14" s="148"/>
      <c r="J14" s="27"/>
      <c r="K14" s="247"/>
    </row>
    <row r="15" spans="1:14" s="264" customFormat="1" x14ac:dyDescent="0.35">
      <c r="A15" s="258"/>
      <c r="B15" s="255" t="s">
        <v>320</v>
      </c>
      <c r="C15" s="259"/>
      <c r="D15" s="259"/>
      <c r="E15" s="259"/>
      <c r="F15" s="259"/>
      <c r="G15" s="260">
        <v>1066</v>
      </c>
      <c r="H15" s="261"/>
      <c r="I15" s="262">
        <f>G15*1000</f>
        <v>1066000</v>
      </c>
      <c r="J15" s="190"/>
      <c r="K15" s="263"/>
    </row>
    <row r="16" spans="1:14" s="26" customFormat="1" x14ac:dyDescent="0.35">
      <c r="A16" s="27"/>
      <c r="B16" s="41"/>
      <c r="C16" s="27"/>
      <c r="D16" s="41"/>
      <c r="E16" s="27"/>
      <c r="F16" s="27"/>
      <c r="G16" s="27"/>
      <c r="H16" s="27"/>
      <c r="I16" s="27"/>
      <c r="J16" s="27"/>
    </row>
    <row r="17" spans="1:29" s="26" customFormat="1" ht="28.5" x14ac:dyDescent="0.35">
      <c r="A17" s="27"/>
      <c r="B17" s="167" t="s">
        <v>321</v>
      </c>
      <c r="C17" s="27"/>
      <c r="D17" s="41"/>
      <c r="E17" s="27"/>
      <c r="F17" s="27"/>
      <c r="G17" s="27"/>
      <c r="H17" s="27"/>
      <c r="I17" s="27"/>
      <c r="J17" s="27"/>
    </row>
    <row r="18" spans="1:29" s="26" customFormat="1" ht="96.65" customHeight="1" x14ac:dyDescent="0.35">
      <c r="A18" s="12" t="s">
        <v>167</v>
      </c>
      <c r="B18" s="168" t="s">
        <v>322</v>
      </c>
      <c r="C18" s="7" t="s">
        <v>323</v>
      </c>
      <c r="D18" s="7" t="s">
        <v>324</v>
      </c>
      <c r="E18" s="169" t="s">
        <v>325</v>
      </c>
      <c r="F18" s="7" t="s">
        <v>326</v>
      </c>
      <c r="G18" s="27"/>
      <c r="H18" s="27"/>
      <c r="I18" s="27"/>
      <c r="J18" s="27"/>
    </row>
    <row r="19" spans="1:29" s="26" customFormat="1" ht="24" customHeight="1" x14ac:dyDescent="0.35">
      <c r="A19" s="669"/>
      <c r="B19" s="670" t="s">
        <v>350</v>
      </c>
      <c r="C19" s="672">
        <f>I15</f>
        <v>1066000</v>
      </c>
      <c r="D19" s="672">
        <f>D7-E7-H7</f>
        <v>172391.40000000002</v>
      </c>
      <c r="E19" s="674">
        <v>0</v>
      </c>
      <c r="F19" s="265">
        <v>1054</v>
      </c>
      <c r="G19" s="27"/>
      <c r="H19" s="27"/>
      <c r="I19" s="27"/>
      <c r="J19" s="27"/>
    </row>
    <row r="20" spans="1:29" s="26" customFormat="1" ht="21.75" customHeight="1" x14ac:dyDescent="0.35">
      <c r="A20" s="618"/>
      <c r="B20" s="671"/>
      <c r="C20" s="673"/>
      <c r="D20" s="673"/>
      <c r="E20" s="675"/>
      <c r="F20" s="265">
        <v>5383.16</v>
      </c>
      <c r="G20" s="27"/>
      <c r="H20" s="27"/>
      <c r="I20" s="27"/>
      <c r="J20" s="27"/>
    </row>
    <row r="21" spans="1:29" s="27" customFormat="1" ht="38.15" customHeight="1" x14ac:dyDescent="0.35">
      <c r="B21" s="25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182"/>
    </row>
    <row r="22" spans="1:29" s="27" customFormat="1" ht="23.25" customHeight="1" thickBot="1" x14ac:dyDescent="0.4">
      <c r="B22" s="195" t="s">
        <v>330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2"/>
    </row>
    <row r="23" spans="1:29" s="199" customFormat="1" ht="15" customHeight="1" thickBot="1" x14ac:dyDescent="0.4">
      <c r="A23" s="645"/>
      <c r="B23" s="647" t="s">
        <v>331</v>
      </c>
      <c r="C23" s="649" t="s">
        <v>79</v>
      </c>
      <c r="D23" s="649"/>
      <c r="E23" s="650"/>
      <c r="F23" s="650"/>
      <c r="G23" s="650"/>
      <c r="H23" s="650"/>
      <c r="I23" s="650"/>
      <c r="J23" s="650"/>
      <c r="K23" s="650"/>
      <c r="L23" s="651"/>
      <c r="M23" s="651"/>
      <c r="N23" s="651"/>
      <c r="O23" s="650"/>
      <c r="P23" s="650"/>
      <c r="Q23" s="650"/>
      <c r="R23" s="651"/>
      <c r="S23" s="196"/>
      <c r="T23" s="196"/>
      <c r="U23" s="197"/>
      <c r="V23" s="652" t="s">
        <v>80</v>
      </c>
      <c r="W23" s="653"/>
      <c r="X23" s="653"/>
      <c r="Y23" s="653"/>
      <c r="Z23" s="653"/>
      <c r="AA23" s="654"/>
      <c r="AB23" s="198"/>
      <c r="AC23" s="198"/>
    </row>
    <row r="24" spans="1:29" s="208" customFormat="1" ht="118" thickTop="1" thickBot="1" x14ac:dyDescent="0.4">
      <c r="A24" s="646"/>
      <c r="B24" s="648"/>
      <c r="C24" s="655" t="s">
        <v>83</v>
      </c>
      <c r="D24" s="655"/>
      <c r="E24" s="656"/>
      <c r="F24" s="657" t="s">
        <v>85</v>
      </c>
      <c r="G24" s="658"/>
      <c r="H24" s="659"/>
      <c r="I24" s="660" t="s">
        <v>332</v>
      </c>
      <c r="J24" s="661"/>
      <c r="K24" s="662"/>
      <c r="L24" s="663" t="s">
        <v>333</v>
      </c>
      <c r="M24" s="664"/>
      <c r="N24" s="665"/>
      <c r="O24" s="666" t="s">
        <v>334</v>
      </c>
      <c r="P24" s="667"/>
      <c r="Q24" s="668"/>
      <c r="R24" s="200" t="s">
        <v>335</v>
      </c>
      <c r="S24" s="201" t="s">
        <v>336</v>
      </c>
      <c r="T24" s="202" t="s">
        <v>337</v>
      </c>
      <c r="U24" s="203" t="s">
        <v>338</v>
      </c>
      <c r="V24" s="204" t="s">
        <v>339</v>
      </c>
      <c r="W24" s="205" t="s">
        <v>87</v>
      </c>
      <c r="X24" s="205" t="s">
        <v>88</v>
      </c>
      <c r="Y24" s="205" t="s">
        <v>340</v>
      </c>
      <c r="Z24" s="205" t="s">
        <v>341</v>
      </c>
      <c r="AA24" s="206" t="s">
        <v>342</v>
      </c>
      <c r="AB24" s="207"/>
      <c r="AC24" s="207"/>
    </row>
    <row r="25" spans="1:29" s="199" customFormat="1" ht="15" thickBot="1" x14ac:dyDescent="0.4">
      <c r="A25" s="209"/>
      <c r="B25" s="210" t="s">
        <v>343</v>
      </c>
      <c r="C25" s="211" t="s">
        <v>90</v>
      </c>
      <c r="D25" s="212" t="s">
        <v>344</v>
      </c>
      <c r="E25" s="212" t="s">
        <v>345</v>
      </c>
      <c r="F25" s="213" t="s">
        <v>90</v>
      </c>
      <c r="G25" s="212" t="s">
        <v>344</v>
      </c>
      <c r="H25" s="214" t="s">
        <v>345</v>
      </c>
      <c r="I25" s="215" t="s">
        <v>90</v>
      </c>
      <c r="J25" s="216" t="s">
        <v>344</v>
      </c>
      <c r="K25" s="217" t="s">
        <v>345</v>
      </c>
      <c r="L25" s="213" t="s">
        <v>90</v>
      </c>
      <c r="M25" s="197" t="s">
        <v>344</v>
      </c>
      <c r="N25" s="217" t="s">
        <v>345</v>
      </c>
      <c r="O25" s="213" t="s">
        <v>90</v>
      </c>
      <c r="P25" s="197" t="s">
        <v>344</v>
      </c>
      <c r="Q25" s="217" t="s">
        <v>345</v>
      </c>
      <c r="R25" s="216" t="s">
        <v>90</v>
      </c>
      <c r="S25" s="218" t="s">
        <v>90</v>
      </c>
      <c r="T25" s="219" t="s">
        <v>344</v>
      </c>
      <c r="U25" s="212" t="s">
        <v>345</v>
      </c>
      <c r="V25" s="213"/>
      <c r="W25" s="220"/>
      <c r="X25" s="220"/>
      <c r="Y25" s="220"/>
      <c r="Z25" s="220"/>
      <c r="AA25" s="217"/>
      <c r="AB25" s="198"/>
      <c r="AC25" s="198"/>
    </row>
    <row r="26" spans="1:29" s="232" customFormat="1" ht="15" thickBot="1" x14ac:dyDescent="0.4">
      <c r="A26" s="266"/>
      <c r="B26" s="267" t="s">
        <v>348</v>
      </c>
      <c r="C26" s="268">
        <v>6000</v>
      </c>
      <c r="D26" s="268">
        <v>4000</v>
      </c>
      <c r="E26" s="269">
        <v>0</v>
      </c>
      <c r="F26" s="270">
        <v>6000</v>
      </c>
      <c r="G26" s="270">
        <v>4000</v>
      </c>
      <c r="H26" s="269">
        <v>0</v>
      </c>
      <c r="I26" s="270">
        <v>4000</v>
      </c>
      <c r="J26" s="270">
        <v>2000</v>
      </c>
      <c r="K26" s="271">
        <v>0</v>
      </c>
      <c r="L26" s="272">
        <v>0</v>
      </c>
      <c r="M26" s="272">
        <v>0</v>
      </c>
      <c r="N26" s="272">
        <v>0</v>
      </c>
      <c r="O26" s="270">
        <v>1000</v>
      </c>
      <c r="P26" s="272">
        <v>0</v>
      </c>
      <c r="Q26" s="273">
        <v>0</v>
      </c>
      <c r="R26" s="274">
        <v>1000</v>
      </c>
      <c r="S26" s="272">
        <v>0</v>
      </c>
      <c r="T26" s="273">
        <v>0</v>
      </c>
      <c r="U26" s="274">
        <f>F20</f>
        <v>5383.16</v>
      </c>
      <c r="V26" s="275">
        <v>1000</v>
      </c>
      <c r="W26" s="272">
        <v>0</v>
      </c>
      <c r="X26" s="272">
        <v>0</v>
      </c>
      <c r="Y26" s="272">
        <v>0</v>
      </c>
      <c r="Z26" s="271">
        <v>0</v>
      </c>
      <c r="AA26" s="276">
        <v>1000</v>
      </c>
    </row>
    <row r="27" spans="1:29" s="27" customFormat="1" x14ac:dyDescent="0.35"/>
    <row r="28" spans="1:29" s="27" customFormat="1" x14ac:dyDescent="0.35"/>
    <row r="29" spans="1:29" s="27" customFormat="1" x14ac:dyDescent="0.35"/>
    <row r="30" spans="1:29" s="27" customFormat="1" x14ac:dyDescent="0.35"/>
    <row r="31" spans="1:29" s="27" customFormat="1" x14ac:dyDescent="0.35"/>
    <row r="32" spans="1:29" s="27" customFormat="1" x14ac:dyDescent="0.35"/>
    <row r="33" s="27" customFormat="1" x14ac:dyDescent="0.35"/>
    <row r="34" s="27" customFormat="1" x14ac:dyDescent="0.35"/>
    <row r="35" s="27" customFormat="1" x14ac:dyDescent="0.35"/>
  </sheetData>
  <mergeCells count="14">
    <mergeCell ref="V23:AA23"/>
    <mergeCell ref="C24:E24"/>
    <mergeCell ref="F24:H24"/>
    <mergeCell ref="I24:K24"/>
    <mergeCell ref="L24:N24"/>
    <mergeCell ref="O24:Q24"/>
    <mergeCell ref="A23:A24"/>
    <mergeCell ref="B23:B24"/>
    <mergeCell ref="C23:R23"/>
    <mergeCell ref="A19:A20"/>
    <mergeCell ref="B19:B20"/>
    <mergeCell ref="C19:C20"/>
    <mergeCell ref="D19:D20"/>
    <mergeCell ref="E19:E20"/>
  </mergeCells>
  <pageMargins left="0.25" right="0.22" top="0.74803149606299213" bottom="0.74803149606299213" header="0.31496062992125984" footer="0.31496062992125984"/>
  <pageSetup paperSize="9" scale="7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"/>
  <sheetViews>
    <sheetView workbookViewId="0">
      <selection activeCell="E16" sqref="E16"/>
    </sheetView>
  </sheetViews>
  <sheetFormatPr defaultRowHeight="14.5" x14ac:dyDescent="0.35"/>
  <cols>
    <col min="1" max="1" width="8.7265625" style="94"/>
    <col min="2" max="2" width="12.81640625" style="94" customWidth="1"/>
    <col min="3" max="3" width="13" style="94" customWidth="1"/>
    <col min="4" max="4" width="19.453125" style="94" customWidth="1"/>
    <col min="5" max="5" width="18" style="94" customWidth="1"/>
    <col min="6" max="6" width="4.453125" style="94" customWidth="1"/>
    <col min="7" max="7" width="6" style="94" customWidth="1"/>
    <col min="8" max="8" width="6.26953125" style="94" customWidth="1"/>
    <col min="9" max="9" width="11.453125" style="94" customWidth="1"/>
    <col min="10" max="10" width="8.7265625" style="94"/>
    <col min="11" max="11" width="7.1796875" style="94" customWidth="1"/>
    <col min="12" max="12" width="8.81640625" style="94" bestFit="1" customWidth="1"/>
    <col min="13" max="13" width="4.1796875" style="94" customWidth="1"/>
    <col min="14" max="14" width="4.453125" style="94" customWidth="1"/>
    <col min="15" max="15" width="5.1796875" style="94" customWidth="1"/>
    <col min="16" max="16" width="8.7265625" style="94"/>
    <col min="17" max="17" width="14.453125" style="94" customWidth="1"/>
    <col min="18" max="19" width="10.81640625" style="94" customWidth="1"/>
    <col min="20" max="20" width="8.7265625" style="94"/>
  </cols>
  <sheetData>
    <row r="2" spans="1:20" x14ac:dyDescent="0.35">
      <c r="A2" s="264"/>
      <c r="B2" s="431" t="s">
        <v>402</v>
      </c>
    </row>
    <row r="4" spans="1:20" ht="58" x14ac:dyDescent="0.35">
      <c r="A4" s="170" t="s">
        <v>36</v>
      </c>
      <c r="B4" s="151" t="s">
        <v>37</v>
      </c>
      <c r="C4" s="151" t="s">
        <v>54</v>
      </c>
      <c r="D4" s="151" t="s">
        <v>38</v>
      </c>
      <c r="E4" s="151" t="s">
        <v>39</v>
      </c>
      <c r="F4" s="151" t="s">
        <v>40</v>
      </c>
      <c r="G4" s="151" t="s">
        <v>41</v>
      </c>
      <c r="H4" s="151" t="s">
        <v>42</v>
      </c>
      <c r="I4" s="151" t="s">
        <v>43</v>
      </c>
      <c r="J4" s="151" t="s">
        <v>211</v>
      </c>
      <c r="K4" s="151" t="s">
        <v>44</v>
      </c>
      <c r="L4" s="445" t="s">
        <v>51</v>
      </c>
      <c r="M4" s="151" t="s">
        <v>45</v>
      </c>
      <c r="N4" s="151" t="s">
        <v>46</v>
      </c>
      <c r="O4" s="151" t="s">
        <v>47</v>
      </c>
      <c r="P4" s="151" t="s">
        <v>52</v>
      </c>
      <c r="Q4" s="151" t="s">
        <v>48</v>
      </c>
      <c r="R4" s="151" t="s">
        <v>53</v>
      </c>
      <c r="S4" s="151" t="s">
        <v>49</v>
      </c>
      <c r="T4" s="151" t="s">
        <v>191</v>
      </c>
    </row>
    <row r="5" spans="1:20" s="102" customFormat="1" ht="43.5" x14ac:dyDescent="0.35">
      <c r="A5" s="178">
        <v>1</v>
      </c>
      <c r="B5" s="439" t="s">
        <v>403</v>
      </c>
      <c r="C5" s="439" t="s">
        <v>404</v>
      </c>
      <c r="D5" s="439" t="s">
        <v>405</v>
      </c>
      <c r="E5" s="440" t="s">
        <v>406</v>
      </c>
      <c r="F5" s="439">
        <v>122</v>
      </c>
      <c r="G5" s="439"/>
      <c r="H5" s="439">
        <v>20</v>
      </c>
      <c r="I5" s="439"/>
      <c r="J5" s="441">
        <v>59300</v>
      </c>
      <c r="K5" s="439">
        <v>2006</v>
      </c>
      <c r="L5" s="432">
        <v>42736</v>
      </c>
      <c r="M5" s="439" t="s">
        <v>101</v>
      </c>
      <c r="N5" s="439" t="s">
        <v>101</v>
      </c>
      <c r="O5" s="439" t="s">
        <v>101</v>
      </c>
      <c r="P5" s="442">
        <v>0.01</v>
      </c>
      <c r="Q5" s="440" t="s">
        <v>407</v>
      </c>
      <c r="R5" s="439" t="s">
        <v>110</v>
      </c>
      <c r="S5" s="439" t="s">
        <v>110</v>
      </c>
      <c r="T5" s="439" t="s">
        <v>110</v>
      </c>
    </row>
  </sheetData>
  <pageMargins left="0.7" right="0.7" top="0.75" bottom="0.75" header="0.3" footer="0.3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C42"/>
  <sheetViews>
    <sheetView topLeftCell="A13" zoomScale="85" zoomScaleNormal="85" workbookViewId="0">
      <selection activeCell="B3" sqref="B3"/>
    </sheetView>
  </sheetViews>
  <sheetFormatPr defaultRowHeight="14.5" x14ac:dyDescent="0.35"/>
  <cols>
    <col min="1" max="1" width="6.1796875" style="277" customWidth="1"/>
    <col min="2" max="2" width="28.1796875" style="102" customWidth="1"/>
    <col min="3" max="3" width="13.81640625" style="102" customWidth="1"/>
    <col min="4" max="4" width="15.54296875" style="102" customWidth="1"/>
    <col min="5" max="5" width="14.54296875" style="102" customWidth="1"/>
    <col min="6" max="6" width="16.54296875" style="102" customWidth="1"/>
    <col min="7" max="7" width="14.54296875" style="102" customWidth="1"/>
    <col min="8" max="8" width="13.453125" style="102" customWidth="1"/>
    <col min="9" max="9" width="14.7265625" style="102" bestFit="1" customWidth="1"/>
    <col min="10" max="10" width="12.81640625" style="102" customWidth="1"/>
    <col min="11" max="12" width="13.54296875" style="102" customWidth="1"/>
    <col min="13" max="13" width="13.453125" style="102" bestFit="1" customWidth="1"/>
    <col min="14" max="18" width="8.7265625" style="102"/>
    <col min="19" max="19" width="10.7265625" style="102" customWidth="1"/>
    <col min="20" max="20" width="9.81640625" style="102" bestFit="1" customWidth="1"/>
    <col min="21" max="22" width="8.7265625" style="102"/>
    <col min="23" max="23" width="10" style="102" customWidth="1"/>
    <col min="24" max="26" width="8.7265625" style="102"/>
    <col min="27" max="27" width="9.54296875" style="102" bestFit="1" customWidth="1"/>
    <col min="28" max="256" width="8.7265625" style="102"/>
    <col min="257" max="257" width="6.1796875" style="102" customWidth="1"/>
    <col min="258" max="258" width="28.1796875" style="102" customWidth="1"/>
    <col min="259" max="259" width="13.81640625" style="102" customWidth="1"/>
    <col min="260" max="260" width="14.54296875" style="102" customWidth="1"/>
    <col min="261" max="261" width="15.54296875" style="102" customWidth="1"/>
    <col min="262" max="262" width="14.54296875" style="102" customWidth="1"/>
    <col min="263" max="263" width="16.54296875" style="102" customWidth="1"/>
    <col min="264" max="264" width="14.54296875" style="102" customWidth="1"/>
    <col min="265" max="265" width="11.54296875" style="102" customWidth="1"/>
    <col min="266" max="266" width="12.81640625" style="102" customWidth="1"/>
    <col min="267" max="268" width="13.54296875" style="102" customWidth="1"/>
    <col min="269" max="269" width="13.453125" style="102" bestFit="1" customWidth="1"/>
    <col min="270" max="512" width="8.7265625" style="102"/>
    <col min="513" max="513" width="6.1796875" style="102" customWidth="1"/>
    <col min="514" max="514" width="28.1796875" style="102" customWidth="1"/>
    <col min="515" max="515" width="13.81640625" style="102" customWidth="1"/>
    <col min="516" max="516" width="14.54296875" style="102" customWidth="1"/>
    <col min="517" max="517" width="15.54296875" style="102" customWidth="1"/>
    <col min="518" max="518" width="14.54296875" style="102" customWidth="1"/>
    <col min="519" max="519" width="16.54296875" style="102" customWidth="1"/>
    <col min="520" max="520" width="14.54296875" style="102" customWidth="1"/>
    <col min="521" max="521" width="11.54296875" style="102" customWidth="1"/>
    <col min="522" max="522" width="12.81640625" style="102" customWidth="1"/>
    <col min="523" max="524" width="13.54296875" style="102" customWidth="1"/>
    <col min="525" max="525" width="13.453125" style="102" bestFit="1" customWidth="1"/>
    <col min="526" max="768" width="8.7265625" style="102"/>
    <col min="769" max="769" width="6.1796875" style="102" customWidth="1"/>
    <col min="770" max="770" width="28.1796875" style="102" customWidth="1"/>
    <col min="771" max="771" width="13.81640625" style="102" customWidth="1"/>
    <col min="772" max="772" width="14.54296875" style="102" customWidth="1"/>
    <col min="773" max="773" width="15.54296875" style="102" customWidth="1"/>
    <col min="774" max="774" width="14.54296875" style="102" customWidth="1"/>
    <col min="775" max="775" width="16.54296875" style="102" customWidth="1"/>
    <col min="776" max="776" width="14.54296875" style="102" customWidth="1"/>
    <col min="777" max="777" width="11.54296875" style="102" customWidth="1"/>
    <col min="778" max="778" width="12.81640625" style="102" customWidth="1"/>
    <col min="779" max="780" width="13.54296875" style="102" customWidth="1"/>
    <col min="781" max="781" width="13.453125" style="102" bestFit="1" customWidth="1"/>
    <col min="782" max="1024" width="8.7265625" style="102"/>
    <col min="1025" max="1025" width="6.1796875" style="102" customWidth="1"/>
    <col min="1026" max="1026" width="28.1796875" style="102" customWidth="1"/>
    <col min="1027" max="1027" width="13.81640625" style="102" customWidth="1"/>
    <col min="1028" max="1028" width="14.54296875" style="102" customWidth="1"/>
    <col min="1029" max="1029" width="15.54296875" style="102" customWidth="1"/>
    <col min="1030" max="1030" width="14.54296875" style="102" customWidth="1"/>
    <col min="1031" max="1031" width="16.54296875" style="102" customWidth="1"/>
    <col min="1032" max="1032" width="14.54296875" style="102" customWidth="1"/>
    <col min="1033" max="1033" width="11.54296875" style="102" customWidth="1"/>
    <col min="1034" max="1034" width="12.81640625" style="102" customWidth="1"/>
    <col min="1035" max="1036" width="13.54296875" style="102" customWidth="1"/>
    <col min="1037" max="1037" width="13.453125" style="102" bestFit="1" customWidth="1"/>
    <col min="1038" max="1280" width="8.7265625" style="102"/>
    <col min="1281" max="1281" width="6.1796875" style="102" customWidth="1"/>
    <col min="1282" max="1282" width="28.1796875" style="102" customWidth="1"/>
    <col min="1283" max="1283" width="13.81640625" style="102" customWidth="1"/>
    <col min="1284" max="1284" width="14.54296875" style="102" customWidth="1"/>
    <col min="1285" max="1285" width="15.54296875" style="102" customWidth="1"/>
    <col min="1286" max="1286" width="14.54296875" style="102" customWidth="1"/>
    <col min="1287" max="1287" width="16.54296875" style="102" customWidth="1"/>
    <col min="1288" max="1288" width="14.54296875" style="102" customWidth="1"/>
    <col min="1289" max="1289" width="11.54296875" style="102" customWidth="1"/>
    <col min="1290" max="1290" width="12.81640625" style="102" customWidth="1"/>
    <col min="1291" max="1292" width="13.54296875" style="102" customWidth="1"/>
    <col min="1293" max="1293" width="13.453125" style="102" bestFit="1" customWidth="1"/>
    <col min="1294" max="1536" width="8.7265625" style="102"/>
    <col min="1537" max="1537" width="6.1796875" style="102" customWidth="1"/>
    <col min="1538" max="1538" width="28.1796875" style="102" customWidth="1"/>
    <col min="1539" max="1539" width="13.81640625" style="102" customWidth="1"/>
    <col min="1540" max="1540" width="14.54296875" style="102" customWidth="1"/>
    <col min="1541" max="1541" width="15.54296875" style="102" customWidth="1"/>
    <col min="1542" max="1542" width="14.54296875" style="102" customWidth="1"/>
    <col min="1543" max="1543" width="16.54296875" style="102" customWidth="1"/>
    <col min="1544" max="1544" width="14.54296875" style="102" customWidth="1"/>
    <col min="1545" max="1545" width="11.54296875" style="102" customWidth="1"/>
    <col min="1546" max="1546" width="12.81640625" style="102" customWidth="1"/>
    <col min="1547" max="1548" width="13.54296875" style="102" customWidth="1"/>
    <col min="1549" max="1549" width="13.453125" style="102" bestFit="1" customWidth="1"/>
    <col min="1550" max="1792" width="8.7265625" style="102"/>
    <col min="1793" max="1793" width="6.1796875" style="102" customWidth="1"/>
    <col min="1794" max="1794" width="28.1796875" style="102" customWidth="1"/>
    <col min="1795" max="1795" width="13.81640625" style="102" customWidth="1"/>
    <col min="1796" max="1796" width="14.54296875" style="102" customWidth="1"/>
    <col min="1797" max="1797" width="15.54296875" style="102" customWidth="1"/>
    <col min="1798" max="1798" width="14.54296875" style="102" customWidth="1"/>
    <col min="1799" max="1799" width="16.54296875" style="102" customWidth="1"/>
    <col min="1800" max="1800" width="14.54296875" style="102" customWidth="1"/>
    <col min="1801" max="1801" width="11.54296875" style="102" customWidth="1"/>
    <col min="1802" max="1802" width="12.81640625" style="102" customWidth="1"/>
    <col min="1803" max="1804" width="13.54296875" style="102" customWidth="1"/>
    <col min="1805" max="1805" width="13.453125" style="102" bestFit="1" customWidth="1"/>
    <col min="1806" max="2048" width="8.7265625" style="102"/>
    <col min="2049" max="2049" width="6.1796875" style="102" customWidth="1"/>
    <col min="2050" max="2050" width="28.1796875" style="102" customWidth="1"/>
    <col min="2051" max="2051" width="13.81640625" style="102" customWidth="1"/>
    <col min="2052" max="2052" width="14.54296875" style="102" customWidth="1"/>
    <col min="2053" max="2053" width="15.54296875" style="102" customWidth="1"/>
    <col min="2054" max="2054" width="14.54296875" style="102" customWidth="1"/>
    <col min="2055" max="2055" width="16.54296875" style="102" customWidth="1"/>
    <col min="2056" max="2056" width="14.54296875" style="102" customWidth="1"/>
    <col min="2057" max="2057" width="11.54296875" style="102" customWidth="1"/>
    <col min="2058" max="2058" width="12.81640625" style="102" customWidth="1"/>
    <col min="2059" max="2060" width="13.54296875" style="102" customWidth="1"/>
    <col min="2061" max="2061" width="13.453125" style="102" bestFit="1" customWidth="1"/>
    <col min="2062" max="2304" width="8.7265625" style="102"/>
    <col min="2305" max="2305" width="6.1796875" style="102" customWidth="1"/>
    <col min="2306" max="2306" width="28.1796875" style="102" customWidth="1"/>
    <col min="2307" max="2307" width="13.81640625" style="102" customWidth="1"/>
    <col min="2308" max="2308" width="14.54296875" style="102" customWidth="1"/>
    <col min="2309" max="2309" width="15.54296875" style="102" customWidth="1"/>
    <col min="2310" max="2310" width="14.54296875" style="102" customWidth="1"/>
    <col min="2311" max="2311" width="16.54296875" style="102" customWidth="1"/>
    <col min="2312" max="2312" width="14.54296875" style="102" customWidth="1"/>
    <col min="2313" max="2313" width="11.54296875" style="102" customWidth="1"/>
    <col min="2314" max="2314" width="12.81640625" style="102" customWidth="1"/>
    <col min="2315" max="2316" width="13.54296875" style="102" customWidth="1"/>
    <col min="2317" max="2317" width="13.453125" style="102" bestFit="1" customWidth="1"/>
    <col min="2318" max="2560" width="8.7265625" style="102"/>
    <col min="2561" max="2561" width="6.1796875" style="102" customWidth="1"/>
    <col min="2562" max="2562" width="28.1796875" style="102" customWidth="1"/>
    <col min="2563" max="2563" width="13.81640625" style="102" customWidth="1"/>
    <col min="2564" max="2564" width="14.54296875" style="102" customWidth="1"/>
    <col min="2565" max="2565" width="15.54296875" style="102" customWidth="1"/>
    <col min="2566" max="2566" width="14.54296875" style="102" customWidth="1"/>
    <col min="2567" max="2567" width="16.54296875" style="102" customWidth="1"/>
    <col min="2568" max="2568" width="14.54296875" style="102" customWidth="1"/>
    <col min="2569" max="2569" width="11.54296875" style="102" customWidth="1"/>
    <col min="2570" max="2570" width="12.81640625" style="102" customWidth="1"/>
    <col min="2571" max="2572" width="13.54296875" style="102" customWidth="1"/>
    <col min="2573" max="2573" width="13.453125" style="102" bestFit="1" customWidth="1"/>
    <col min="2574" max="2816" width="8.7265625" style="102"/>
    <col min="2817" max="2817" width="6.1796875" style="102" customWidth="1"/>
    <col min="2818" max="2818" width="28.1796875" style="102" customWidth="1"/>
    <col min="2819" max="2819" width="13.81640625" style="102" customWidth="1"/>
    <col min="2820" max="2820" width="14.54296875" style="102" customWidth="1"/>
    <col min="2821" max="2821" width="15.54296875" style="102" customWidth="1"/>
    <col min="2822" max="2822" width="14.54296875" style="102" customWidth="1"/>
    <col min="2823" max="2823" width="16.54296875" style="102" customWidth="1"/>
    <col min="2824" max="2824" width="14.54296875" style="102" customWidth="1"/>
    <col min="2825" max="2825" width="11.54296875" style="102" customWidth="1"/>
    <col min="2826" max="2826" width="12.81640625" style="102" customWidth="1"/>
    <col min="2827" max="2828" width="13.54296875" style="102" customWidth="1"/>
    <col min="2829" max="2829" width="13.453125" style="102" bestFit="1" customWidth="1"/>
    <col min="2830" max="3072" width="8.7265625" style="102"/>
    <col min="3073" max="3073" width="6.1796875" style="102" customWidth="1"/>
    <col min="3074" max="3074" width="28.1796875" style="102" customWidth="1"/>
    <col min="3075" max="3075" width="13.81640625" style="102" customWidth="1"/>
    <col min="3076" max="3076" width="14.54296875" style="102" customWidth="1"/>
    <col min="3077" max="3077" width="15.54296875" style="102" customWidth="1"/>
    <col min="3078" max="3078" width="14.54296875" style="102" customWidth="1"/>
    <col min="3079" max="3079" width="16.54296875" style="102" customWidth="1"/>
    <col min="3080" max="3080" width="14.54296875" style="102" customWidth="1"/>
    <col min="3081" max="3081" width="11.54296875" style="102" customWidth="1"/>
    <col min="3082" max="3082" width="12.81640625" style="102" customWidth="1"/>
    <col min="3083" max="3084" width="13.54296875" style="102" customWidth="1"/>
    <col min="3085" max="3085" width="13.453125" style="102" bestFit="1" customWidth="1"/>
    <col min="3086" max="3328" width="8.7265625" style="102"/>
    <col min="3329" max="3329" width="6.1796875" style="102" customWidth="1"/>
    <col min="3330" max="3330" width="28.1796875" style="102" customWidth="1"/>
    <col min="3331" max="3331" width="13.81640625" style="102" customWidth="1"/>
    <col min="3332" max="3332" width="14.54296875" style="102" customWidth="1"/>
    <col min="3333" max="3333" width="15.54296875" style="102" customWidth="1"/>
    <col min="3334" max="3334" width="14.54296875" style="102" customWidth="1"/>
    <col min="3335" max="3335" width="16.54296875" style="102" customWidth="1"/>
    <col min="3336" max="3336" width="14.54296875" style="102" customWidth="1"/>
    <col min="3337" max="3337" width="11.54296875" style="102" customWidth="1"/>
    <col min="3338" max="3338" width="12.81640625" style="102" customWidth="1"/>
    <col min="3339" max="3340" width="13.54296875" style="102" customWidth="1"/>
    <col min="3341" max="3341" width="13.453125" style="102" bestFit="1" customWidth="1"/>
    <col min="3342" max="3584" width="8.7265625" style="102"/>
    <col min="3585" max="3585" width="6.1796875" style="102" customWidth="1"/>
    <col min="3586" max="3586" width="28.1796875" style="102" customWidth="1"/>
    <col min="3587" max="3587" width="13.81640625" style="102" customWidth="1"/>
    <col min="3588" max="3588" width="14.54296875" style="102" customWidth="1"/>
    <col min="3589" max="3589" width="15.54296875" style="102" customWidth="1"/>
    <col min="3590" max="3590" width="14.54296875" style="102" customWidth="1"/>
    <col min="3591" max="3591" width="16.54296875" style="102" customWidth="1"/>
    <col min="3592" max="3592" width="14.54296875" style="102" customWidth="1"/>
    <col min="3593" max="3593" width="11.54296875" style="102" customWidth="1"/>
    <col min="3594" max="3594" width="12.81640625" style="102" customWidth="1"/>
    <col min="3595" max="3596" width="13.54296875" style="102" customWidth="1"/>
    <col min="3597" max="3597" width="13.453125" style="102" bestFit="1" customWidth="1"/>
    <col min="3598" max="3840" width="8.7265625" style="102"/>
    <col min="3841" max="3841" width="6.1796875" style="102" customWidth="1"/>
    <col min="3842" max="3842" width="28.1796875" style="102" customWidth="1"/>
    <col min="3843" max="3843" width="13.81640625" style="102" customWidth="1"/>
    <col min="3844" max="3844" width="14.54296875" style="102" customWidth="1"/>
    <col min="3845" max="3845" width="15.54296875" style="102" customWidth="1"/>
    <col min="3846" max="3846" width="14.54296875" style="102" customWidth="1"/>
    <col min="3847" max="3847" width="16.54296875" style="102" customWidth="1"/>
    <col min="3848" max="3848" width="14.54296875" style="102" customWidth="1"/>
    <col min="3849" max="3849" width="11.54296875" style="102" customWidth="1"/>
    <col min="3850" max="3850" width="12.81640625" style="102" customWidth="1"/>
    <col min="3851" max="3852" width="13.54296875" style="102" customWidth="1"/>
    <col min="3853" max="3853" width="13.453125" style="102" bestFit="1" customWidth="1"/>
    <col min="3854" max="4096" width="8.7265625" style="102"/>
    <col min="4097" max="4097" width="6.1796875" style="102" customWidth="1"/>
    <col min="4098" max="4098" width="28.1796875" style="102" customWidth="1"/>
    <col min="4099" max="4099" width="13.81640625" style="102" customWidth="1"/>
    <col min="4100" max="4100" width="14.54296875" style="102" customWidth="1"/>
    <col min="4101" max="4101" width="15.54296875" style="102" customWidth="1"/>
    <col min="4102" max="4102" width="14.54296875" style="102" customWidth="1"/>
    <col min="4103" max="4103" width="16.54296875" style="102" customWidth="1"/>
    <col min="4104" max="4104" width="14.54296875" style="102" customWidth="1"/>
    <col min="4105" max="4105" width="11.54296875" style="102" customWidth="1"/>
    <col min="4106" max="4106" width="12.81640625" style="102" customWidth="1"/>
    <col min="4107" max="4108" width="13.54296875" style="102" customWidth="1"/>
    <col min="4109" max="4109" width="13.453125" style="102" bestFit="1" customWidth="1"/>
    <col min="4110" max="4352" width="8.7265625" style="102"/>
    <col min="4353" max="4353" width="6.1796875" style="102" customWidth="1"/>
    <col min="4354" max="4354" width="28.1796875" style="102" customWidth="1"/>
    <col min="4355" max="4355" width="13.81640625" style="102" customWidth="1"/>
    <col min="4356" max="4356" width="14.54296875" style="102" customWidth="1"/>
    <col min="4357" max="4357" width="15.54296875" style="102" customWidth="1"/>
    <col min="4358" max="4358" width="14.54296875" style="102" customWidth="1"/>
    <col min="4359" max="4359" width="16.54296875" style="102" customWidth="1"/>
    <col min="4360" max="4360" width="14.54296875" style="102" customWidth="1"/>
    <col min="4361" max="4361" width="11.54296875" style="102" customWidth="1"/>
    <col min="4362" max="4362" width="12.81640625" style="102" customWidth="1"/>
    <col min="4363" max="4364" width="13.54296875" style="102" customWidth="1"/>
    <col min="4365" max="4365" width="13.453125" style="102" bestFit="1" customWidth="1"/>
    <col min="4366" max="4608" width="8.7265625" style="102"/>
    <col min="4609" max="4609" width="6.1796875" style="102" customWidth="1"/>
    <col min="4610" max="4610" width="28.1796875" style="102" customWidth="1"/>
    <col min="4611" max="4611" width="13.81640625" style="102" customWidth="1"/>
    <col min="4612" max="4612" width="14.54296875" style="102" customWidth="1"/>
    <col min="4613" max="4613" width="15.54296875" style="102" customWidth="1"/>
    <col min="4614" max="4614" width="14.54296875" style="102" customWidth="1"/>
    <col min="4615" max="4615" width="16.54296875" style="102" customWidth="1"/>
    <col min="4616" max="4616" width="14.54296875" style="102" customWidth="1"/>
    <col min="4617" max="4617" width="11.54296875" style="102" customWidth="1"/>
    <col min="4618" max="4618" width="12.81640625" style="102" customWidth="1"/>
    <col min="4619" max="4620" width="13.54296875" style="102" customWidth="1"/>
    <col min="4621" max="4621" width="13.453125" style="102" bestFit="1" customWidth="1"/>
    <col min="4622" max="4864" width="8.7265625" style="102"/>
    <col min="4865" max="4865" width="6.1796875" style="102" customWidth="1"/>
    <col min="4866" max="4866" width="28.1796875" style="102" customWidth="1"/>
    <col min="4867" max="4867" width="13.81640625" style="102" customWidth="1"/>
    <col min="4868" max="4868" width="14.54296875" style="102" customWidth="1"/>
    <col min="4869" max="4869" width="15.54296875" style="102" customWidth="1"/>
    <col min="4870" max="4870" width="14.54296875" style="102" customWidth="1"/>
    <col min="4871" max="4871" width="16.54296875" style="102" customWidth="1"/>
    <col min="4872" max="4872" width="14.54296875" style="102" customWidth="1"/>
    <col min="4873" max="4873" width="11.54296875" style="102" customWidth="1"/>
    <col min="4874" max="4874" width="12.81640625" style="102" customWidth="1"/>
    <col min="4875" max="4876" width="13.54296875" style="102" customWidth="1"/>
    <col min="4877" max="4877" width="13.453125" style="102" bestFit="1" customWidth="1"/>
    <col min="4878" max="5120" width="8.7265625" style="102"/>
    <col min="5121" max="5121" width="6.1796875" style="102" customWidth="1"/>
    <col min="5122" max="5122" width="28.1796875" style="102" customWidth="1"/>
    <col min="5123" max="5123" width="13.81640625" style="102" customWidth="1"/>
    <col min="5124" max="5124" width="14.54296875" style="102" customWidth="1"/>
    <col min="5125" max="5125" width="15.54296875" style="102" customWidth="1"/>
    <col min="5126" max="5126" width="14.54296875" style="102" customWidth="1"/>
    <col min="5127" max="5127" width="16.54296875" style="102" customWidth="1"/>
    <col min="5128" max="5128" width="14.54296875" style="102" customWidth="1"/>
    <col min="5129" max="5129" width="11.54296875" style="102" customWidth="1"/>
    <col min="5130" max="5130" width="12.81640625" style="102" customWidth="1"/>
    <col min="5131" max="5132" width="13.54296875" style="102" customWidth="1"/>
    <col min="5133" max="5133" width="13.453125" style="102" bestFit="1" customWidth="1"/>
    <col min="5134" max="5376" width="8.7265625" style="102"/>
    <col min="5377" max="5377" width="6.1796875" style="102" customWidth="1"/>
    <col min="5378" max="5378" width="28.1796875" style="102" customWidth="1"/>
    <col min="5379" max="5379" width="13.81640625" style="102" customWidth="1"/>
    <col min="5380" max="5380" width="14.54296875" style="102" customWidth="1"/>
    <col min="5381" max="5381" width="15.54296875" style="102" customWidth="1"/>
    <col min="5382" max="5382" width="14.54296875" style="102" customWidth="1"/>
    <col min="5383" max="5383" width="16.54296875" style="102" customWidth="1"/>
    <col min="5384" max="5384" width="14.54296875" style="102" customWidth="1"/>
    <col min="5385" max="5385" width="11.54296875" style="102" customWidth="1"/>
    <col min="5386" max="5386" width="12.81640625" style="102" customWidth="1"/>
    <col min="5387" max="5388" width="13.54296875" style="102" customWidth="1"/>
    <col min="5389" max="5389" width="13.453125" style="102" bestFit="1" customWidth="1"/>
    <col min="5390" max="5632" width="8.7265625" style="102"/>
    <col min="5633" max="5633" width="6.1796875" style="102" customWidth="1"/>
    <col min="5634" max="5634" width="28.1796875" style="102" customWidth="1"/>
    <col min="5635" max="5635" width="13.81640625" style="102" customWidth="1"/>
    <col min="5636" max="5636" width="14.54296875" style="102" customWidth="1"/>
    <col min="5637" max="5637" width="15.54296875" style="102" customWidth="1"/>
    <col min="5638" max="5638" width="14.54296875" style="102" customWidth="1"/>
    <col min="5639" max="5639" width="16.54296875" style="102" customWidth="1"/>
    <col min="5640" max="5640" width="14.54296875" style="102" customWidth="1"/>
    <col min="5641" max="5641" width="11.54296875" style="102" customWidth="1"/>
    <col min="5642" max="5642" width="12.81640625" style="102" customWidth="1"/>
    <col min="5643" max="5644" width="13.54296875" style="102" customWidth="1"/>
    <col min="5645" max="5645" width="13.453125" style="102" bestFit="1" customWidth="1"/>
    <col min="5646" max="5888" width="8.7265625" style="102"/>
    <col min="5889" max="5889" width="6.1796875" style="102" customWidth="1"/>
    <col min="5890" max="5890" width="28.1796875" style="102" customWidth="1"/>
    <col min="5891" max="5891" width="13.81640625" style="102" customWidth="1"/>
    <col min="5892" max="5892" width="14.54296875" style="102" customWidth="1"/>
    <col min="5893" max="5893" width="15.54296875" style="102" customWidth="1"/>
    <col min="5894" max="5894" width="14.54296875" style="102" customWidth="1"/>
    <col min="5895" max="5895" width="16.54296875" style="102" customWidth="1"/>
    <col min="5896" max="5896" width="14.54296875" style="102" customWidth="1"/>
    <col min="5897" max="5897" width="11.54296875" style="102" customWidth="1"/>
    <col min="5898" max="5898" width="12.81640625" style="102" customWidth="1"/>
    <col min="5899" max="5900" width="13.54296875" style="102" customWidth="1"/>
    <col min="5901" max="5901" width="13.453125" style="102" bestFit="1" customWidth="1"/>
    <col min="5902" max="6144" width="8.7265625" style="102"/>
    <col min="6145" max="6145" width="6.1796875" style="102" customWidth="1"/>
    <col min="6146" max="6146" width="28.1796875" style="102" customWidth="1"/>
    <col min="6147" max="6147" width="13.81640625" style="102" customWidth="1"/>
    <col min="6148" max="6148" width="14.54296875" style="102" customWidth="1"/>
    <col min="6149" max="6149" width="15.54296875" style="102" customWidth="1"/>
    <col min="6150" max="6150" width="14.54296875" style="102" customWidth="1"/>
    <col min="6151" max="6151" width="16.54296875" style="102" customWidth="1"/>
    <col min="6152" max="6152" width="14.54296875" style="102" customWidth="1"/>
    <col min="6153" max="6153" width="11.54296875" style="102" customWidth="1"/>
    <col min="6154" max="6154" width="12.81640625" style="102" customWidth="1"/>
    <col min="6155" max="6156" width="13.54296875" style="102" customWidth="1"/>
    <col min="6157" max="6157" width="13.453125" style="102" bestFit="1" customWidth="1"/>
    <col min="6158" max="6400" width="8.7265625" style="102"/>
    <col min="6401" max="6401" width="6.1796875" style="102" customWidth="1"/>
    <col min="6402" max="6402" width="28.1796875" style="102" customWidth="1"/>
    <col min="6403" max="6403" width="13.81640625" style="102" customWidth="1"/>
    <col min="6404" max="6404" width="14.54296875" style="102" customWidth="1"/>
    <col min="6405" max="6405" width="15.54296875" style="102" customWidth="1"/>
    <col min="6406" max="6406" width="14.54296875" style="102" customWidth="1"/>
    <col min="6407" max="6407" width="16.54296875" style="102" customWidth="1"/>
    <col min="6408" max="6408" width="14.54296875" style="102" customWidth="1"/>
    <col min="6409" max="6409" width="11.54296875" style="102" customWidth="1"/>
    <col min="6410" max="6410" width="12.81640625" style="102" customWidth="1"/>
    <col min="6411" max="6412" width="13.54296875" style="102" customWidth="1"/>
    <col min="6413" max="6413" width="13.453125" style="102" bestFit="1" customWidth="1"/>
    <col min="6414" max="6656" width="8.7265625" style="102"/>
    <col min="6657" max="6657" width="6.1796875" style="102" customWidth="1"/>
    <col min="6658" max="6658" width="28.1796875" style="102" customWidth="1"/>
    <col min="6659" max="6659" width="13.81640625" style="102" customWidth="1"/>
    <col min="6660" max="6660" width="14.54296875" style="102" customWidth="1"/>
    <col min="6661" max="6661" width="15.54296875" style="102" customWidth="1"/>
    <col min="6662" max="6662" width="14.54296875" style="102" customWidth="1"/>
    <col min="6663" max="6663" width="16.54296875" style="102" customWidth="1"/>
    <col min="6664" max="6664" width="14.54296875" style="102" customWidth="1"/>
    <col min="6665" max="6665" width="11.54296875" style="102" customWidth="1"/>
    <col min="6666" max="6666" width="12.81640625" style="102" customWidth="1"/>
    <col min="6667" max="6668" width="13.54296875" style="102" customWidth="1"/>
    <col min="6669" max="6669" width="13.453125" style="102" bestFit="1" customWidth="1"/>
    <col min="6670" max="6912" width="8.7265625" style="102"/>
    <col min="6913" max="6913" width="6.1796875" style="102" customWidth="1"/>
    <col min="6914" max="6914" width="28.1796875" style="102" customWidth="1"/>
    <col min="6915" max="6915" width="13.81640625" style="102" customWidth="1"/>
    <col min="6916" max="6916" width="14.54296875" style="102" customWidth="1"/>
    <col min="6917" max="6917" width="15.54296875" style="102" customWidth="1"/>
    <col min="6918" max="6918" width="14.54296875" style="102" customWidth="1"/>
    <col min="6919" max="6919" width="16.54296875" style="102" customWidth="1"/>
    <col min="6920" max="6920" width="14.54296875" style="102" customWidth="1"/>
    <col min="6921" max="6921" width="11.54296875" style="102" customWidth="1"/>
    <col min="6922" max="6922" width="12.81640625" style="102" customWidth="1"/>
    <col min="6923" max="6924" width="13.54296875" style="102" customWidth="1"/>
    <col min="6925" max="6925" width="13.453125" style="102" bestFit="1" customWidth="1"/>
    <col min="6926" max="7168" width="8.7265625" style="102"/>
    <col min="7169" max="7169" width="6.1796875" style="102" customWidth="1"/>
    <col min="7170" max="7170" width="28.1796875" style="102" customWidth="1"/>
    <col min="7171" max="7171" width="13.81640625" style="102" customWidth="1"/>
    <col min="7172" max="7172" width="14.54296875" style="102" customWidth="1"/>
    <col min="7173" max="7173" width="15.54296875" style="102" customWidth="1"/>
    <col min="7174" max="7174" width="14.54296875" style="102" customWidth="1"/>
    <col min="7175" max="7175" width="16.54296875" style="102" customWidth="1"/>
    <col min="7176" max="7176" width="14.54296875" style="102" customWidth="1"/>
    <col min="7177" max="7177" width="11.54296875" style="102" customWidth="1"/>
    <col min="7178" max="7178" width="12.81640625" style="102" customWidth="1"/>
    <col min="7179" max="7180" width="13.54296875" style="102" customWidth="1"/>
    <col min="7181" max="7181" width="13.453125" style="102" bestFit="1" customWidth="1"/>
    <col min="7182" max="7424" width="8.7265625" style="102"/>
    <col min="7425" max="7425" width="6.1796875" style="102" customWidth="1"/>
    <col min="7426" max="7426" width="28.1796875" style="102" customWidth="1"/>
    <col min="7427" max="7427" width="13.81640625" style="102" customWidth="1"/>
    <col min="7428" max="7428" width="14.54296875" style="102" customWidth="1"/>
    <col min="7429" max="7429" width="15.54296875" style="102" customWidth="1"/>
    <col min="7430" max="7430" width="14.54296875" style="102" customWidth="1"/>
    <col min="7431" max="7431" width="16.54296875" style="102" customWidth="1"/>
    <col min="7432" max="7432" width="14.54296875" style="102" customWidth="1"/>
    <col min="7433" max="7433" width="11.54296875" style="102" customWidth="1"/>
    <col min="7434" max="7434" width="12.81640625" style="102" customWidth="1"/>
    <col min="7435" max="7436" width="13.54296875" style="102" customWidth="1"/>
    <col min="7437" max="7437" width="13.453125" style="102" bestFit="1" customWidth="1"/>
    <col min="7438" max="7680" width="8.7265625" style="102"/>
    <col min="7681" max="7681" width="6.1796875" style="102" customWidth="1"/>
    <col min="7682" max="7682" width="28.1796875" style="102" customWidth="1"/>
    <col min="7683" max="7683" width="13.81640625" style="102" customWidth="1"/>
    <col min="7684" max="7684" width="14.54296875" style="102" customWidth="1"/>
    <col min="7685" max="7685" width="15.54296875" style="102" customWidth="1"/>
    <col min="7686" max="7686" width="14.54296875" style="102" customWidth="1"/>
    <col min="7687" max="7687" width="16.54296875" style="102" customWidth="1"/>
    <col min="7688" max="7688" width="14.54296875" style="102" customWidth="1"/>
    <col min="7689" max="7689" width="11.54296875" style="102" customWidth="1"/>
    <col min="7690" max="7690" width="12.81640625" style="102" customWidth="1"/>
    <col min="7691" max="7692" width="13.54296875" style="102" customWidth="1"/>
    <col min="7693" max="7693" width="13.453125" style="102" bestFit="1" customWidth="1"/>
    <col min="7694" max="7936" width="8.7265625" style="102"/>
    <col min="7937" max="7937" width="6.1796875" style="102" customWidth="1"/>
    <col min="7938" max="7938" width="28.1796875" style="102" customWidth="1"/>
    <col min="7939" max="7939" width="13.81640625" style="102" customWidth="1"/>
    <col min="7940" max="7940" width="14.54296875" style="102" customWidth="1"/>
    <col min="7941" max="7941" width="15.54296875" style="102" customWidth="1"/>
    <col min="7942" max="7942" width="14.54296875" style="102" customWidth="1"/>
    <col min="7943" max="7943" width="16.54296875" style="102" customWidth="1"/>
    <col min="7944" max="7944" width="14.54296875" style="102" customWidth="1"/>
    <col min="7945" max="7945" width="11.54296875" style="102" customWidth="1"/>
    <col min="7946" max="7946" width="12.81640625" style="102" customWidth="1"/>
    <col min="7947" max="7948" width="13.54296875" style="102" customWidth="1"/>
    <col min="7949" max="7949" width="13.453125" style="102" bestFit="1" customWidth="1"/>
    <col min="7950" max="8192" width="8.7265625" style="102"/>
    <col min="8193" max="8193" width="6.1796875" style="102" customWidth="1"/>
    <col min="8194" max="8194" width="28.1796875" style="102" customWidth="1"/>
    <col min="8195" max="8195" width="13.81640625" style="102" customWidth="1"/>
    <col min="8196" max="8196" width="14.54296875" style="102" customWidth="1"/>
    <col min="8197" max="8197" width="15.54296875" style="102" customWidth="1"/>
    <col min="8198" max="8198" width="14.54296875" style="102" customWidth="1"/>
    <col min="8199" max="8199" width="16.54296875" style="102" customWidth="1"/>
    <col min="8200" max="8200" width="14.54296875" style="102" customWidth="1"/>
    <col min="8201" max="8201" width="11.54296875" style="102" customWidth="1"/>
    <col min="8202" max="8202" width="12.81640625" style="102" customWidth="1"/>
    <col min="8203" max="8204" width="13.54296875" style="102" customWidth="1"/>
    <col min="8205" max="8205" width="13.453125" style="102" bestFit="1" customWidth="1"/>
    <col min="8206" max="8448" width="8.7265625" style="102"/>
    <col min="8449" max="8449" width="6.1796875" style="102" customWidth="1"/>
    <col min="8450" max="8450" width="28.1796875" style="102" customWidth="1"/>
    <col min="8451" max="8451" width="13.81640625" style="102" customWidth="1"/>
    <col min="8452" max="8452" width="14.54296875" style="102" customWidth="1"/>
    <col min="8453" max="8453" width="15.54296875" style="102" customWidth="1"/>
    <col min="8454" max="8454" width="14.54296875" style="102" customWidth="1"/>
    <col min="8455" max="8455" width="16.54296875" style="102" customWidth="1"/>
    <col min="8456" max="8456" width="14.54296875" style="102" customWidth="1"/>
    <col min="8457" max="8457" width="11.54296875" style="102" customWidth="1"/>
    <col min="8458" max="8458" width="12.81640625" style="102" customWidth="1"/>
    <col min="8459" max="8460" width="13.54296875" style="102" customWidth="1"/>
    <col min="8461" max="8461" width="13.453125" style="102" bestFit="1" customWidth="1"/>
    <col min="8462" max="8704" width="8.7265625" style="102"/>
    <col min="8705" max="8705" width="6.1796875" style="102" customWidth="1"/>
    <col min="8706" max="8706" width="28.1796875" style="102" customWidth="1"/>
    <col min="8707" max="8707" width="13.81640625" style="102" customWidth="1"/>
    <col min="8708" max="8708" width="14.54296875" style="102" customWidth="1"/>
    <col min="8709" max="8709" width="15.54296875" style="102" customWidth="1"/>
    <col min="8710" max="8710" width="14.54296875" style="102" customWidth="1"/>
    <col min="8711" max="8711" width="16.54296875" style="102" customWidth="1"/>
    <col min="8712" max="8712" width="14.54296875" style="102" customWidth="1"/>
    <col min="8713" max="8713" width="11.54296875" style="102" customWidth="1"/>
    <col min="8714" max="8714" width="12.81640625" style="102" customWidth="1"/>
    <col min="8715" max="8716" width="13.54296875" style="102" customWidth="1"/>
    <col min="8717" max="8717" width="13.453125" style="102" bestFit="1" customWidth="1"/>
    <col min="8718" max="8960" width="8.7265625" style="102"/>
    <col min="8961" max="8961" width="6.1796875" style="102" customWidth="1"/>
    <col min="8962" max="8962" width="28.1796875" style="102" customWidth="1"/>
    <col min="8963" max="8963" width="13.81640625" style="102" customWidth="1"/>
    <col min="8964" max="8964" width="14.54296875" style="102" customWidth="1"/>
    <col min="8965" max="8965" width="15.54296875" style="102" customWidth="1"/>
    <col min="8966" max="8966" width="14.54296875" style="102" customWidth="1"/>
    <col min="8967" max="8967" width="16.54296875" style="102" customWidth="1"/>
    <col min="8968" max="8968" width="14.54296875" style="102" customWidth="1"/>
    <col min="8969" max="8969" width="11.54296875" style="102" customWidth="1"/>
    <col min="8970" max="8970" width="12.81640625" style="102" customWidth="1"/>
    <col min="8971" max="8972" width="13.54296875" style="102" customWidth="1"/>
    <col min="8973" max="8973" width="13.453125" style="102" bestFit="1" customWidth="1"/>
    <col min="8974" max="9216" width="8.7265625" style="102"/>
    <col min="9217" max="9217" width="6.1796875" style="102" customWidth="1"/>
    <col min="9218" max="9218" width="28.1796875" style="102" customWidth="1"/>
    <col min="9219" max="9219" width="13.81640625" style="102" customWidth="1"/>
    <col min="9220" max="9220" width="14.54296875" style="102" customWidth="1"/>
    <col min="9221" max="9221" width="15.54296875" style="102" customWidth="1"/>
    <col min="9222" max="9222" width="14.54296875" style="102" customWidth="1"/>
    <col min="9223" max="9223" width="16.54296875" style="102" customWidth="1"/>
    <col min="9224" max="9224" width="14.54296875" style="102" customWidth="1"/>
    <col min="9225" max="9225" width="11.54296875" style="102" customWidth="1"/>
    <col min="9226" max="9226" width="12.81640625" style="102" customWidth="1"/>
    <col min="9227" max="9228" width="13.54296875" style="102" customWidth="1"/>
    <col min="9229" max="9229" width="13.453125" style="102" bestFit="1" customWidth="1"/>
    <col min="9230" max="9472" width="8.7265625" style="102"/>
    <col min="9473" max="9473" width="6.1796875" style="102" customWidth="1"/>
    <col min="9474" max="9474" width="28.1796875" style="102" customWidth="1"/>
    <col min="9475" max="9475" width="13.81640625" style="102" customWidth="1"/>
    <col min="9476" max="9476" width="14.54296875" style="102" customWidth="1"/>
    <col min="9477" max="9477" width="15.54296875" style="102" customWidth="1"/>
    <col min="9478" max="9478" width="14.54296875" style="102" customWidth="1"/>
    <col min="9479" max="9479" width="16.54296875" style="102" customWidth="1"/>
    <col min="9480" max="9480" width="14.54296875" style="102" customWidth="1"/>
    <col min="9481" max="9481" width="11.54296875" style="102" customWidth="1"/>
    <col min="9482" max="9482" width="12.81640625" style="102" customWidth="1"/>
    <col min="9483" max="9484" width="13.54296875" style="102" customWidth="1"/>
    <col min="9485" max="9485" width="13.453125" style="102" bestFit="1" customWidth="1"/>
    <col min="9486" max="9728" width="8.7265625" style="102"/>
    <col min="9729" max="9729" width="6.1796875" style="102" customWidth="1"/>
    <col min="9730" max="9730" width="28.1796875" style="102" customWidth="1"/>
    <col min="9731" max="9731" width="13.81640625" style="102" customWidth="1"/>
    <col min="9732" max="9732" width="14.54296875" style="102" customWidth="1"/>
    <col min="9733" max="9733" width="15.54296875" style="102" customWidth="1"/>
    <col min="9734" max="9734" width="14.54296875" style="102" customWidth="1"/>
    <col min="9735" max="9735" width="16.54296875" style="102" customWidth="1"/>
    <col min="9736" max="9736" width="14.54296875" style="102" customWidth="1"/>
    <col min="9737" max="9737" width="11.54296875" style="102" customWidth="1"/>
    <col min="9738" max="9738" width="12.81640625" style="102" customWidth="1"/>
    <col min="9739" max="9740" width="13.54296875" style="102" customWidth="1"/>
    <col min="9741" max="9741" width="13.453125" style="102" bestFit="1" customWidth="1"/>
    <col min="9742" max="9984" width="8.7265625" style="102"/>
    <col min="9985" max="9985" width="6.1796875" style="102" customWidth="1"/>
    <col min="9986" max="9986" width="28.1796875" style="102" customWidth="1"/>
    <col min="9987" max="9987" width="13.81640625" style="102" customWidth="1"/>
    <col min="9988" max="9988" width="14.54296875" style="102" customWidth="1"/>
    <col min="9989" max="9989" width="15.54296875" style="102" customWidth="1"/>
    <col min="9990" max="9990" width="14.54296875" style="102" customWidth="1"/>
    <col min="9991" max="9991" width="16.54296875" style="102" customWidth="1"/>
    <col min="9992" max="9992" width="14.54296875" style="102" customWidth="1"/>
    <col min="9993" max="9993" width="11.54296875" style="102" customWidth="1"/>
    <col min="9994" max="9994" width="12.81640625" style="102" customWidth="1"/>
    <col min="9995" max="9996" width="13.54296875" style="102" customWidth="1"/>
    <col min="9997" max="9997" width="13.453125" style="102" bestFit="1" customWidth="1"/>
    <col min="9998" max="10240" width="8.7265625" style="102"/>
    <col min="10241" max="10241" width="6.1796875" style="102" customWidth="1"/>
    <col min="10242" max="10242" width="28.1796875" style="102" customWidth="1"/>
    <col min="10243" max="10243" width="13.81640625" style="102" customWidth="1"/>
    <col min="10244" max="10244" width="14.54296875" style="102" customWidth="1"/>
    <col min="10245" max="10245" width="15.54296875" style="102" customWidth="1"/>
    <col min="10246" max="10246" width="14.54296875" style="102" customWidth="1"/>
    <col min="10247" max="10247" width="16.54296875" style="102" customWidth="1"/>
    <col min="10248" max="10248" width="14.54296875" style="102" customWidth="1"/>
    <col min="10249" max="10249" width="11.54296875" style="102" customWidth="1"/>
    <col min="10250" max="10250" width="12.81640625" style="102" customWidth="1"/>
    <col min="10251" max="10252" width="13.54296875" style="102" customWidth="1"/>
    <col min="10253" max="10253" width="13.453125" style="102" bestFit="1" customWidth="1"/>
    <col min="10254" max="10496" width="8.7265625" style="102"/>
    <col min="10497" max="10497" width="6.1796875" style="102" customWidth="1"/>
    <col min="10498" max="10498" width="28.1796875" style="102" customWidth="1"/>
    <col min="10499" max="10499" width="13.81640625" style="102" customWidth="1"/>
    <col min="10500" max="10500" width="14.54296875" style="102" customWidth="1"/>
    <col min="10501" max="10501" width="15.54296875" style="102" customWidth="1"/>
    <col min="10502" max="10502" width="14.54296875" style="102" customWidth="1"/>
    <col min="10503" max="10503" width="16.54296875" style="102" customWidth="1"/>
    <col min="10504" max="10504" width="14.54296875" style="102" customWidth="1"/>
    <col min="10505" max="10505" width="11.54296875" style="102" customWidth="1"/>
    <col min="10506" max="10506" width="12.81640625" style="102" customWidth="1"/>
    <col min="10507" max="10508" width="13.54296875" style="102" customWidth="1"/>
    <col min="10509" max="10509" width="13.453125" style="102" bestFit="1" customWidth="1"/>
    <col min="10510" max="10752" width="8.7265625" style="102"/>
    <col min="10753" max="10753" width="6.1796875" style="102" customWidth="1"/>
    <col min="10754" max="10754" width="28.1796875" style="102" customWidth="1"/>
    <col min="10755" max="10755" width="13.81640625" style="102" customWidth="1"/>
    <col min="10756" max="10756" width="14.54296875" style="102" customWidth="1"/>
    <col min="10757" max="10757" width="15.54296875" style="102" customWidth="1"/>
    <col min="10758" max="10758" width="14.54296875" style="102" customWidth="1"/>
    <col min="10759" max="10759" width="16.54296875" style="102" customWidth="1"/>
    <col min="10760" max="10760" width="14.54296875" style="102" customWidth="1"/>
    <col min="10761" max="10761" width="11.54296875" style="102" customWidth="1"/>
    <col min="10762" max="10762" width="12.81640625" style="102" customWidth="1"/>
    <col min="10763" max="10764" width="13.54296875" style="102" customWidth="1"/>
    <col min="10765" max="10765" width="13.453125" style="102" bestFit="1" customWidth="1"/>
    <col min="10766" max="11008" width="8.7265625" style="102"/>
    <col min="11009" max="11009" width="6.1796875" style="102" customWidth="1"/>
    <col min="11010" max="11010" width="28.1796875" style="102" customWidth="1"/>
    <col min="11011" max="11011" width="13.81640625" style="102" customWidth="1"/>
    <col min="11012" max="11012" width="14.54296875" style="102" customWidth="1"/>
    <col min="11013" max="11013" width="15.54296875" style="102" customWidth="1"/>
    <col min="11014" max="11014" width="14.54296875" style="102" customWidth="1"/>
    <col min="11015" max="11015" width="16.54296875" style="102" customWidth="1"/>
    <col min="11016" max="11016" width="14.54296875" style="102" customWidth="1"/>
    <col min="11017" max="11017" width="11.54296875" style="102" customWidth="1"/>
    <col min="11018" max="11018" width="12.81640625" style="102" customWidth="1"/>
    <col min="11019" max="11020" width="13.54296875" style="102" customWidth="1"/>
    <col min="11021" max="11021" width="13.453125" style="102" bestFit="1" customWidth="1"/>
    <col min="11022" max="11264" width="8.7265625" style="102"/>
    <col min="11265" max="11265" width="6.1796875" style="102" customWidth="1"/>
    <col min="11266" max="11266" width="28.1796875" style="102" customWidth="1"/>
    <col min="11267" max="11267" width="13.81640625" style="102" customWidth="1"/>
    <col min="11268" max="11268" width="14.54296875" style="102" customWidth="1"/>
    <col min="11269" max="11269" width="15.54296875" style="102" customWidth="1"/>
    <col min="11270" max="11270" width="14.54296875" style="102" customWidth="1"/>
    <col min="11271" max="11271" width="16.54296875" style="102" customWidth="1"/>
    <col min="11272" max="11272" width="14.54296875" style="102" customWidth="1"/>
    <col min="11273" max="11273" width="11.54296875" style="102" customWidth="1"/>
    <col min="11274" max="11274" width="12.81640625" style="102" customWidth="1"/>
    <col min="11275" max="11276" width="13.54296875" style="102" customWidth="1"/>
    <col min="11277" max="11277" width="13.453125" style="102" bestFit="1" customWidth="1"/>
    <col min="11278" max="11520" width="8.7265625" style="102"/>
    <col min="11521" max="11521" width="6.1796875" style="102" customWidth="1"/>
    <col min="11522" max="11522" width="28.1796875" style="102" customWidth="1"/>
    <col min="11523" max="11523" width="13.81640625" style="102" customWidth="1"/>
    <col min="11524" max="11524" width="14.54296875" style="102" customWidth="1"/>
    <col min="11525" max="11525" width="15.54296875" style="102" customWidth="1"/>
    <col min="11526" max="11526" width="14.54296875" style="102" customWidth="1"/>
    <col min="11527" max="11527" width="16.54296875" style="102" customWidth="1"/>
    <col min="11528" max="11528" width="14.54296875" style="102" customWidth="1"/>
    <col min="11529" max="11529" width="11.54296875" style="102" customWidth="1"/>
    <col min="11530" max="11530" width="12.81640625" style="102" customWidth="1"/>
    <col min="11531" max="11532" width="13.54296875" style="102" customWidth="1"/>
    <col min="11533" max="11533" width="13.453125" style="102" bestFit="1" customWidth="1"/>
    <col min="11534" max="11776" width="8.7265625" style="102"/>
    <col min="11777" max="11777" width="6.1796875" style="102" customWidth="1"/>
    <col min="11778" max="11778" width="28.1796875" style="102" customWidth="1"/>
    <col min="11779" max="11779" width="13.81640625" style="102" customWidth="1"/>
    <col min="11780" max="11780" width="14.54296875" style="102" customWidth="1"/>
    <col min="11781" max="11781" width="15.54296875" style="102" customWidth="1"/>
    <col min="11782" max="11782" width="14.54296875" style="102" customWidth="1"/>
    <col min="11783" max="11783" width="16.54296875" style="102" customWidth="1"/>
    <col min="11784" max="11784" width="14.54296875" style="102" customWidth="1"/>
    <col min="11785" max="11785" width="11.54296875" style="102" customWidth="1"/>
    <col min="11786" max="11786" width="12.81640625" style="102" customWidth="1"/>
    <col min="11787" max="11788" width="13.54296875" style="102" customWidth="1"/>
    <col min="11789" max="11789" width="13.453125" style="102" bestFit="1" customWidth="1"/>
    <col min="11790" max="12032" width="8.7265625" style="102"/>
    <col min="12033" max="12033" width="6.1796875" style="102" customWidth="1"/>
    <col min="12034" max="12034" width="28.1796875" style="102" customWidth="1"/>
    <col min="12035" max="12035" width="13.81640625" style="102" customWidth="1"/>
    <col min="12036" max="12036" width="14.54296875" style="102" customWidth="1"/>
    <col min="12037" max="12037" width="15.54296875" style="102" customWidth="1"/>
    <col min="12038" max="12038" width="14.54296875" style="102" customWidth="1"/>
    <col min="12039" max="12039" width="16.54296875" style="102" customWidth="1"/>
    <col min="12040" max="12040" width="14.54296875" style="102" customWidth="1"/>
    <col min="12041" max="12041" width="11.54296875" style="102" customWidth="1"/>
    <col min="12042" max="12042" width="12.81640625" style="102" customWidth="1"/>
    <col min="12043" max="12044" width="13.54296875" style="102" customWidth="1"/>
    <col min="12045" max="12045" width="13.453125" style="102" bestFit="1" customWidth="1"/>
    <col min="12046" max="12288" width="8.7265625" style="102"/>
    <col min="12289" max="12289" width="6.1796875" style="102" customWidth="1"/>
    <col min="12290" max="12290" width="28.1796875" style="102" customWidth="1"/>
    <col min="12291" max="12291" width="13.81640625" style="102" customWidth="1"/>
    <col min="12292" max="12292" width="14.54296875" style="102" customWidth="1"/>
    <col min="12293" max="12293" width="15.54296875" style="102" customWidth="1"/>
    <col min="12294" max="12294" width="14.54296875" style="102" customWidth="1"/>
    <col min="12295" max="12295" width="16.54296875" style="102" customWidth="1"/>
    <col min="12296" max="12296" width="14.54296875" style="102" customWidth="1"/>
    <col min="12297" max="12297" width="11.54296875" style="102" customWidth="1"/>
    <col min="12298" max="12298" width="12.81640625" style="102" customWidth="1"/>
    <col min="12299" max="12300" width="13.54296875" style="102" customWidth="1"/>
    <col min="12301" max="12301" width="13.453125" style="102" bestFit="1" customWidth="1"/>
    <col min="12302" max="12544" width="8.7265625" style="102"/>
    <col min="12545" max="12545" width="6.1796875" style="102" customWidth="1"/>
    <col min="12546" max="12546" width="28.1796875" style="102" customWidth="1"/>
    <col min="12547" max="12547" width="13.81640625" style="102" customWidth="1"/>
    <col min="12548" max="12548" width="14.54296875" style="102" customWidth="1"/>
    <col min="12549" max="12549" width="15.54296875" style="102" customWidth="1"/>
    <col min="12550" max="12550" width="14.54296875" style="102" customWidth="1"/>
    <col min="12551" max="12551" width="16.54296875" style="102" customWidth="1"/>
    <col min="12552" max="12552" width="14.54296875" style="102" customWidth="1"/>
    <col min="12553" max="12553" width="11.54296875" style="102" customWidth="1"/>
    <col min="12554" max="12554" width="12.81640625" style="102" customWidth="1"/>
    <col min="12555" max="12556" width="13.54296875" style="102" customWidth="1"/>
    <col min="12557" max="12557" width="13.453125" style="102" bestFit="1" customWidth="1"/>
    <col min="12558" max="12800" width="8.7265625" style="102"/>
    <col min="12801" max="12801" width="6.1796875" style="102" customWidth="1"/>
    <col min="12802" max="12802" width="28.1796875" style="102" customWidth="1"/>
    <col min="12803" max="12803" width="13.81640625" style="102" customWidth="1"/>
    <col min="12804" max="12804" width="14.54296875" style="102" customWidth="1"/>
    <col min="12805" max="12805" width="15.54296875" style="102" customWidth="1"/>
    <col min="12806" max="12806" width="14.54296875" style="102" customWidth="1"/>
    <col min="12807" max="12807" width="16.54296875" style="102" customWidth="1"/>
    <col min="12808" max="12808" width="14.54296875" style="102" customWidth="1"/>
    <col min="12809" max="12809" width="11.54296875" style="102" customWidth="1"/>
    <col min="12810" max="12810" width="12.81640625" style="102" customWidth="1"/>
    <col min="12811" max="12812" width="13.54296875" style="102" customWidth="1"/>
    <col min="12813" max="12813" width="13.453125" style="102" bestFit="1" customWidth="1"/>
    <col min="12814" max="13056" width="8.7265625" style="102"/>
    <col min="13057" max="13057" width="6.1796875" style="102" customWidth="1"/>
    <col min="13058" max="13058" width="28.1796875" style="102" customWidth="1"/>
    <col min="13059" max="13059" width="13.81640625" style="102" customWidth="1"/>
    <col min="13060" max="13060" width="14.54296875" style="102" customWidth="1"/>
    <col min="13061" max="13061" width="15.54296875" style="102" customWidth="1"/>
    <col min="13062" max="13062" width="14.54296875" style="102" customWidth="1"/>
    <col min="13063" max="13063" width="16.54296875" style="102" customWidth="1"/>
    <col min="13064" max="13064" width="14.54296875" style="102" customWidth="1"/>
    <col min="13065" max="13065" width="11.54296875" style="102" customWidth="1"/>
    <col min="13066" max="13066" width="12.81640625" style="102" customWidth="1"/>
    <col min="13067" max="13068" width="13.54296875" style="102" customWidth="1"/>
    <col min="13069" max="13069" width="13.453125" style="102" bestFit="1" customWidth="1"/>
    <col min="13070" max="13312" width="8.7265625" style="102"/>
    <col min="13313" max="13313" width="6.1796875" style="102" customWidth="1"/>
    <col min="13314" max="13314" width="28.1796875" style="102" customWidth="1"/>
    <col min="13315" max="13315" width="13.81640625" style="102" customWidth="1"/>
    <col min="13316" max="13316" width="14.54296875" style="102" customWidth="1"/>
    <col min="13317" max="13317" width="15.54296875" style="102" customWidth="1"/>
    <col min="13318" max="13318" width="14.54296875" style="102" customWidth="1"/>
    <col min="13319" max="13319" width="16.54296875" style="102" customWidth="1"/>
    <col min="13320" max="13320" width="14.54296875" style="102" customWidth="1"/>
    <col min="13321" max="13321" width="11.54296875" style="102" customWidth="1"/>
    <col min="13322" max="13322" width="12.81640625" style="102" customWidth="1"/>
    <col min="13323" max="13324" width="13.54296875" style="102" customWidth="1"/>
    <col min="13325" max="13325" width="13.453125" style="102" bestFit="1" customWidth="1"/>
    <col min="13326" max="13568" width="8.7265625" style="102"/>
    <col min="13569" max="13569" width="6.1796875" style="102" customWidth="1"/>
    <col min="13570" max="13570" width="28.1796875" style="102" customWidth="1"/>
    <col min="13571" max="13571" width="13.81640625" style="102" customWidth="1"/>
    <col min="13572" max="13572" width="14.54296875" style="102" customWidth="1"/>
    <col min="13573" max="13573" width="15.54296875" style="102" customWidth="1"/>
    <col min="13574" max="13574" width="14.54296875" style="102" customWidth="1"/>
    <col min="13575" max="13575" width="16.54296875" style="102" customWidth="1"/>
    <col min="13576" max="13576" width="14.54296875" style="102" customWidth="1"/>
    <col min="13577" max="13577" width="11.54296875" style="102" customWidth="1"/>
    <col min="13578" max="13578" width="12.81640625" style="102" customWidth="1"/>
    <col min="13579" max="13580" width="13.54296875" style="102" customWidth="1"/>
    <col min="13581" max="13581" width="13.453125" style="102" bestFit="1" customWidth="1"/>
    <col min="13582" max="13824" width="8.7265625" style="102"/>
    <col min="13825" max="13825" width="6.1796875" style="102" customWidth="1"/>
    <col min="13826" max="13826" width="28.1796875" style="102" customWidth="1"/>
    <col min="13827" max="13827" width="13.81640625" style="102" customWidth="1"/>
    <col min="13828" max="13828" width="14.54296875" style="102" customWidth="1"/>
    <col min="13829" max="13829" width="15.54296875" style="102" customWidth="1"/>
    <col min="13830" max="13830" width="14.54296875" style="102" customWidth="1"/>
    <col min="13831" max="13831" width="16.54296875" style="102" customWidth="1"/>
    <col min="13832" max="13832" width="14.54296875" style="102" customWidth="1"/>
    <col min="13833" max="13833" width="11.54296875" style="102" customWidth="1"/>
    <col min="13834" max="13834" width="12.81640625" style="102" customWidth="1"/>
    <col min="13835" max="13836" width="13.54296875" style="102" customWidth="1"/>
    <col min="13837" max="13837" width="13.453125" style="102" bestFit="1" customWidth="1"/>
    <col min="13838" max="14080" width="8.7265625" style="102"/>
    <col min="14081" max="14081" width="6.1796875" style="102" customWidth="1"/>
    <col min="14082" max="14082" width="28.1796875" style="102" customWidth="1"/>
    <col min="14083" max="14083" width="13.81640625" style="102" customWidth="1"/>
    <col min="14084" max="14084" width="14.54296875" style="102" customWidth="1"/>
    <col min="14085" max="14085" width="15.54296875" style="102" customWidth="1"/>
    <col min="14086" max="14086" width="14.54296875" style="102" customWidth="1"/>
    <col min="14087" max="14087" width="16.54296875" style="102" customWidth="1"/>
    <col min="14088" max="14088" width="14.54296875" style="102" customWidth="1"/>
    <col min="14089" max="14089" width="11.54296875" style="102" customWidth="1"/>
    <col min="14090" max="14090" width="12.81640625" style="102" customWidth="1"/>
    <col min="14091" max="14092" width="13.54296875" style="102" customWidth="1"/>
    <col min="14093" max="14093" width="13.453125" style="102" bestFit="1" customWidth="1"/>
    <col min="14094" max="14336" width="8.7265625" style="102"/>
    <col min="14337" max="14337" width="6.1796875" style="102" customWidth="1"/>
    <col min="14338" max="14338" width="28.1796875" style="102" customWidth="1"/>
    <col min="14339" max="14339" width="13.81640625" style="102" customWidth="1"/>
    <col min="14340" max="14340" width="14.54296875" style="102" customWidth="1"/>
    <col min="14341" max="14341" width="15.54296875" style="102" customWidth="1"/>
    <col min="14342" max="14342" width="14.54296875" style="102" customWidth="1"/>
    <col min="14343" max="14343" width="16.54296875" style="102" customWidth="1"/>
    <col min="14344" max="14344" width="14.54296875" style="102" customWidth="1"/>
    <col min="14345" max="14345" width="11.54296875" style="102" customWidth="1"/>
    <col min="14346" max="14346" width="12.81640625" style="102" customWidth="1"/>
    <col min="14347" max="14348" width="13.54296875" style="102" customWidth="1"/>
    <col min="14349" max="14349" width="13.453125" style="102" bestFit="1" customWidth="1"/>
    <col min="14350" max="14592" width="8.7265625" style="102"/>
    <col min="14593" max="14593" width="6.1796875" style="102" customWidth="1"/>
    <col min="14594" max="14594" width="28.1796875" style="102" customWidth="1"/>
    <col min="14595" max="14595" width="13.81640625" style="102" customWidth="1"/>
    <col min="14596" max="14596" width="14.54296875" style="102" customWidth="1"/>
    <col min="14597" max="14597" width="15.54296875" style="102" customWidth="1"/>
    <col min="14598" max="14598" width="14.54296875" style="102" customWidth="1"/>
    <col min="14599" max="14599" width="16.54296875" style="102" customWidth="1"/>
    <col min="14600" max="14600" width="14.54296875" style="102" customWidth="1"/>
    <col min="14601" max="14601" width="11.54296875" style="102" customWidth="1"/>
    <col min="14602" max="14602" width="12.81640625" style="102" customWidth="1"/>
    <col min="14603" max="14604" width="13.54296875" style="102" customWidth="1"/>
    <col min="14605" max="14605" width="13.453125" style="102" bestFit="1" customWidth="1"/>
    <col min="14606" max="14848" width="8.7265625" style="102"/>
    <col min="14849" max="14849" width="6.1796875" style="102" customWidth="1"/>
    <col min="14850" max="14850" width="28.1796875" style="102" customWidth="1"/>
    <col min="14851" max="14851" width="13.81640625" style="102" customWidth="1"/>
    <col min="14852" max="14852" width="14.54296875" style="102" customWidth="1"/>
    <col min="14853" max="14853" width="15.54296875" style="102" customWidth="1"/>
    <col min="14854" max="14854" width="14.54296875" style="102" customWidth="1"/>
    <col min="14855" max="14855" width="16.54296875" style="102" customWidth="1"/>
    <col min="14856" max="14856" width="14.54296875" style="102" customWidth="1"/>
    <col min="14857" max="14857" width="11.54296875" style="102" customWidth="1"/>
    <col min="14858" max="14858" width="12.81640625" style="102" customWidth="1"/>
    <col min="14859" max="14860" width="13.54296875" style="102" customWidth="1"/>
    <col min="14861" max="14861" width="13.453125" style="102" bestFit="1" customWidth="1"/>
    <col min="14862" max="15104" width="8.7265625" style="102"/>
    <col min="15105" max="15105" width="6.1796875" style="102" customWidth="1"/>
    <col min="15106" max="15106" width="28.1796875" style="102" customWidth="1"/>
    <col min="15107" max="15107" width="13.81640625" style="102" customWidth="1"/>
    <col min="15108" max="15108" width="14.54296875" style="102" customWidth="1"/>
    <col min="15109" max="15109" width="15.54296875" style="102" customWidth="1"/>
    <col min="15110" max="15110" width="14.54296875" style="102" customWidth="1"/>
    <col min="15111" max="15111" width="16.54296875" style="102" customWidth="1"/>
    <col min="15112" max="15112" width="14.54296875" style="102" customWidth="1"/>
    <col min="15113" max="15113" width="11.54296875" style="102" customWidth="1"/>
    <col min="15114" max="15114" width="12.81640625" style="102" customWidth="1"/>
    <col min="15115" max="15116" width="13.54296875" style="102" customWidth="1"/>
    <col min="15117" max="15117" width="13.453125" style="102" bestFit="1" customWidth="1"/>
    <col min="15118" max="15360" width="8.7265625" style="102"/>
    <col min="15361" max="15361" width="6.1796875" style="102" customWidth="1"/>
    <col min="15362" max="15362" width="28.1796875" style="102" customWidth="1"/>
    <col min="15363" max="15363" width="13.81640625" style="102" customWidth="1"/>
    <col min="15364" max="15364" width="14.54296875" style="102" customWidth="1"/>
    <col min="15365" max="15365" width="15.54296875" style="102" customWidth="1"/>
    <col min="15366" max="15366" width="14.54296875" style="102" customWidth="1"/>
    <col min="15367" max="15367" width="16.54296875" style="102" customWidth="1"/>
    <col min="15368" max="15368" width="14.54296875" style="102" customWidth="1"/>
    <col min="15369" max="15369" width="11.54296875" style="102" customWidth="1"/>
    <col min="15370" max="15370" width="12.81640625" style="102" customWidth="1"/>
    <col min="15371" max="15372" width="13.54296875" style="102" customWidth="1"/>
    <col min="15373" max="15373" width="13.453125" style="102" bestFit="1" customWidth="1"/>
    <col min="15374" max="15616" width="8.7265625" style="102"/>
    <col min="15617" max="15617" width="6.1796875" style="102" customWidth="1"/>
    <col min="15618" max="15618" width="28.1796875" style="102" customWidth="1"/>
    <col min="15619" max="15619" width="13.81640625" style="102" customWidth="1"/>
    <col min="15620" max="15620" width="14.54296875" style="102" customWidth="1"/>
    <col min="15621" max="15621" width="15.54296875" style="102" customWidth="1"/>
    <col min="15622" max="15622" width="14.54296875" style="102" customWidth="1"/>
    <col min="15623" max="15623" width="16.54296875" style="102" customWidth="1"/>
    <col min="15624" max="15624" width="14.54296875" style="102" customWidth="1"/>
    <col min="15625" max="15625" width="11.54296875" style="102" customWidth="1"/>
    <col min="15626" max="15626" width="12.81640625" style="102" customWidth="1"/>
    <col min="15627" max="15628" width="13.54296875" style="102" customWidth="1"/>
    <col min="15629" max="15629" width="13.453125" style="102" bestFit="1" customWidth="1"/>
    <col min="15630" max="15872" width="8.7265625" style="102"/>
    <col min="15873" max="15873" width="6.1796875" style="102" customWidth="1"/>
    <col min="15874" max="15874" width="28.1796875" style="102" customWidth="1"/>
    <col min="15875" max="15875" width="13.81640625" style="102" customWidth="1"/>
    <col min="15876" max="15876" width="14.54296875" style="102" customWidth="1"/>
    <col min="15877" max="15877" width="15.54296875" style="102" customWidth="1"/>
    <col min="15878" max="15878" width="14.54296875" style="102" customWidth="1"/>
    <col min="15879" max="15879" width="16.54296875" style="102" customWidth="1"/>
    <col min="15880" max="15880" width="14.54296875" style="102" customWidth="1"/>
    <col min="15881" max="15881" width="11.54296875" style="102" customWidth="1"/>
    <col min="15882" max="15882" width="12.81640625" style="102" customWidth="1"/>
    <col min="15883" max="15884" width="13.54296875" style="102" customWidth="1"/>
    <col min="15885" max="15885" width="13.453125" style="102" bestFit="1" customWidth="1"/>
    <col min="15886" max="16128" width="8.7265625" style="102"/>
    <col min="16129" max="16129" width="6.1796875" style="102" customWidth="1"/>
    <col min="16130" max="16130" width="28.1796875" style="102" customWidth="1"/>
    <col min="16131" max="16131" width="13.81640625" style="102" customWidth="1"/>
    <col min="16132" max="16132" width="14.54296875" style="102" customWidth="1"/>
    <col min="16133" max="16133" width="15.54296875" style="102" customWidth="1"/>
    <col min="16134" max="16134" width="14.54296875" style="102" customWidth="1"/>
    <col min="16135" max="16135" width="16.54296875" style="102" customWidth="1"/>
    <col min="16136" max="16136" width="14.54296875" style="102" customWidth="1"/>
    <col min="16137" max="16137" width="11.54296875" style="102" customWidth="1"/>
    <col min="16138" max="16138" width="12.81640625" style="102" customWidth="1"/>
    <col min="16139" max="16140" width="13.54296875" style="102" customWidth="1"/>
    <col min="16141" max="16141" width="13.453125" style="102" bestFit="1" customWidth="1"/>
    <col min="16142" max="16384" width="8.7265625" style="102"/>
  </cols>
  <sheetData>
    <row r="2" spans="1:14" ht="18.5" x14ac:dyDescent="0.45">
      <c r="B2" s="278" t="s">
        <v>355</v>
      </c>
    </row>
    <row r="3" spans="1:14" ht="18.5" x14ac:dyDescent="0.45">
      <c r="B3" s="279" t="s">
        <v>349</v>
      </c>
    </row>
    <row r="4" spans="1:14" x14ac:dyDescent="0.35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2"/>
      <c r="L4" s="282"/>
      <c r="M4" s="281"/>
      <c r="N4" s="283"/>
    </row>
    <row r="5" spans="1:14" s="277" customFormat="1" x14ac:dyDescent="0.35">
      <c r="A5" s="284"/>
      <c r="B5" s="75"/>
      <c r="C5" s="285" t="s">
        <v>0</v>
      </c>
      <c r="D5" s="286" t="s">
        <v>1</v>
      </c>
      <c r="E5" s="169" t="s">
        <v>2</v>
      </c>
      <c r="F5" s="169" t="s">
        <v>3</v>
      </c>
      <c r="G5" s="169" t="s">
        <v>4</v>
      </c>
      <c r="H5" s="169" t="s">
        <v>5</v>
      </c>
      <c r="I5" s="287" t="s">
        <v>6</v>
      </c>
      <c r="J5" s="287" t="s">
        <v>7</v>
      </c>
      <c r="K5" s="287" t="s">
        <v>15</v>
      </c>
      <c r="L5" s="287" t="s">
        <v>16</v>
      </c>
      <c r="M5" s="288"/>
      <c r="N5" s="289"/>
    </row>
    <row r="6" spans="1:14" ht="91.4" customHeight="1" x14ac:dyDescent="0.35">
      <c r="A6" s="290" t="s">
        <v>167</v>
      </c>
      <c r="B6" s="291" t="s">
        <v>307</v>
      </c>
      <c r="C6" s="292" t="s">
        <v>168</v>
      </c>
      <c r="D6" s="169" t="s">
        <v>17</v>
      </c>
      <c r="E6" s="169" t="s">
        <v>8</v>
      </c>
      <c r="F6" s="169" t="s">
        <v>9</v>
      </c>
      <c r="G6" s="169" t="s">
        <v>10</v>
      </c>
      <c r="H6" s="169" t="s">
        <v>169</v>
      </c>
      <c r="I6" s="293" t="s">
        <v>11</v>
      </c>
      <c r="J6" s="293" t="s">
        <v>12</v>
      </c>
      <c r="K6" s="293" t="s">
        <v>13</v>
      </c>
      <c r="L6" s="293" t="s">
        <v>309</v>
      </c>
      <c r="M6" s="169" t="s">
        <v>171</v>
      </c>
      <c r="N6" s="283"/>
    </row>
    <row r="7" spans="1:14" s="277" customFormat="1" x14ac:dyDescent="0.35">
      <c r="A7" s="294"/>
      <c r="B7" s="295" t="s">
        <v>355</v>
      </c>
      <c r="C7" s="145">
        <f>I17</f>
        <v>5235340.2699999996</v>
      </c>
      <c r="D7" s="145">
        <f>E7+F7+G7+H7+I7+J7+K7+L7</f>
        <v>721927</v>
      </c>
      <c r="E7" s="145">
        <v>32818.120000000003</v>
      </c>
      <c r="F7" s="145">
        <v>216688.8</v>
      </c>
      <c r="G7" s="145">
        <v>166967.04999999999</v>
      </c>
      <c r="H7" s="145">
        <v>19842.349999999999</v>
      </c>
      <c r="I7" s="145">
        <v>25495.59</v>
      </c>
      <c r="J7" s="145">
        <v>6587.17</v>
      </c>
      <c r="K7" s="145">
        <v>143600.43</v>
      </c>
      <c r="L7" s="145">
        <v>109927.49</v>
      </c>
      <c r="M7" s="146">
        <v>61</v>
      </c>
      <c r="N7" s="289"/>
    </row>
    <row r="8" spans="1:14" x14ac:dyDescent="0.35">
      <c r="A8" s="296"/>
      <c r="B8" s="297"/>
      <c r="C8" s="298"/>
      <c r="D8" s="299"/>
      <c r="E8" s="298"/>
      <c r="F8" s="298"/>
      <c r="G8" s="298"/>
      <c r="H8" s="298"/>
      <c r="I8" s="298"/>
      <c r="J8" s="298"/>
      <c r="K8" s="298"/>
      <c r="L8" s="298"/>
      <c r="M8" s="74"/>
      <c r="N8" s="283"/>
    </row>
    <row r="9" spans="1:14" x14ac:dyDescent="0.35">
      <c r="A9" s="300"/>
      <c r="B9" s="301"/>
      <c r="C9" s="301"/>
      <c r="D9" s="302"/>
      <c r="E9" s="301"/>
      <c r="F9" s="301"/>
      <c r="G9" s="301"/>
      <c r="H9" s="301"/>
      <c r="I9" s="301"/>
      <c r="J9" s="301"/>
      <c r="K9" s="303"/>
      <c r="L9" s="303"/>
      <c r="M9" s="304"/>
      <c r="N9" s="283"/>
    </row>
    <row r="10" spans="1:14" x14ac:dyDescent="0.35">
      <c r="A10" s="280"/>
      <c r="B10" s="281"/>
      <c r="C10" s="281"/>
      <c r="D10" s="305"/>
      <c r="E10" s="281"/>
      <c r="F10" s="301"/>
      <c r="G10" s="301"/>
      <c r="H10" s="301"/>
      <c r="I10" s="301"/>
      <c r="J10" s="301"/>
      <c r="K10" s="303"/>
      <c r="L10" s="303"/>
      <c r="M10" s="301"/>
      <c r="N10" s="283"/>
    </row>
    <row r="11" spans="1:14" x14ac:dyDescent="0.35">
      <c r="A11" s="280"/>
      <c r="B11" s="306" t="s">
        <v>172</v>
      </c>
      <c r="C11" s="281"/>
      <c r="D11" s="281"/>
      <c r="E11" s="281"/>
      <c r="F11" s="301"/>
      <c r="G11" s="301"/>
      <c r="H11" s="301"/>
      <c r="I11" s="301"/>
      <c r="J11" s="307"/>
      <c r="K11" s="301"/>
      <c r="L11" s="301"/>
      <c r="M11" s="301"/>
    </row>
    <row r="12" spans="1:14" s="277" customFormat="1" ht="58" x14ac:dyDescent="0.35">
      <c r="A12" s="308" t="s">
        <v>167</v>
      </c>
      <c r="B12" s="309" t="s">
        <v>173</v>
      </c>
      <c r="C12" s="149" t="s">
        <v>174</v>
      </c>
      <c r="D12" s="149" t="s">
        <v>175</v>
      </c>
      <c r="E12" s="149" t="s">
        <v>176</v>
      </c>
      <c r="F12" s="149" t="s">
        <v>177</v>
      </c>
      <c r="G12" s="149" t="s">
        <v>14</v>
      </c>
      <c r="H12" s="149" t="s">
        <v>178</v>
      </c>
      <c r="I12" s="149" t="s">
        <v>179</v>
      </c>
      <c r="J12" s="310"/>
      <c r="K12" s="311"/>
      <c r="L12" s="300"/>
      <c r="M12" s="300"/>
    </row>
    <row r="13" spans="1:14" s="319" customFormat="1" ht="72.5" x14ac:dyDescent="0.35">
      <c r="A13" s="178">
        <v>1</v>
      </c>
      <c r="B13" s="312" t="s">
        <v>356</v>
      </c>
      <c r="C13" s="313">
        <v>1978</v>
      </c>
      <c r="D13" s="313" t="s">
        <v>357</v>
      </c>
      <c r="E13" s="314" t="s">
        <v>358</v>
      </c>
      <c r="F13" s="314" t="s">
        <v>359</v>
      </c>
      <c r="G13" s="313">
        <v>3208</v>
      </c>
      <c r="H13" s="315">
        <v>1</v>
      </c>
      <c r="I13" s="316">
        <f>G13*1100</f>
        <v>3528800</v>
      </c>
      <c r="J13" s="317"/>
      <c r="K13" s="318"/>
      <c r="M13" s="320"/>
    </row>
    <row r="14" spans="1:14" s="319" customFormat="1" ht="116" x14ac:dyDescent="0.35">
      <c r="A14" s="178">
        <v>2</v>
      </c>
      <c r="B14" s="312" t="s">
        <v>360</v>
      </c>
      <c r="C14" s="313">
        <v>1954</v>
      </c>
      <c r="D14" s="313">
        <v>2002</v>
      </c>
      <c r="E14" s="313" t="s">
        <v>361</v>
      </c>
      <c r="F14" s="313" t="s">
        <v>362</v>
      </c>
      <c r="G14" s="313">
        <v>334</v>
      </c>
      <c r="H14" s="315">
        <v>1</v>
      </c>
      <c r="I14" s="316">
        <v>362540.27</v>
      </c>
      <c r="J14" s="317"/>
      <c r="K14" s="191"/>
      <c r="M14" s="320"/>
    </row>
    <row r="15" spans="1:14" s="319" customFormat="1" ht="43.5" x14ac:dyDescent="0.35">
      <c r="A15" s="178">
        <v>3</v>
      </c>
      <c r="B15" s="312" t="s">
        <v>363</v>
      </c>
      <c r="C15" s="313">
        <v>1990</v>
      </c>
      <c r="D15" s="313" t="s">
        <v>364</v>
      </c>
      <c r="E15" s="313" t="s">
        <v>365</v>
      </c>
      <c r="F15" s="313" t="s">
        <v>366</v>
      </c>
      <c r="G15" s="313">
        <v>374</v>
      </c>
      <c r="H15" s="315">
        <v>1</v>
      </c>
      <c r="I15" s="316">
        <f>G15*1400</f>
        <v>523600</v>
      </c>
      <c r="J15" s="317"/>
      <c r="K15" s="191"/>
      <c r="M15" s="320"/>
    </row>
    <row r="16" spans="1:14" s="26" customFormat="1" ht="43.5" x14ac:dyDescent="0.35">
      <c r="A16" s="178">
        <v>4</v>
      </c>
      <c r="B16" s="312" t="s">
        <v>367</v>
      </c>
      <c r="C16" s="313">
        <v>1981</v>
      </c>
      <c r="D16" s="313">
        <v>2011</v>
      </c>
      <c r="E16" s="313" t="s">
        <v>368</v>
      </c>
      <c r="F16" s="313" t="s">
        <v>366</v>
      </c>
      <c r="G16" s="313">
        <v>586</v>
      </c>
      <c r="H16" s="315">
        <v>1</v>
      </c>
      <c r="I16" s="316">
        <f>G16*1400</f>
        <v>820400</v>
      </c>
      <c r="J16" s="317"/>
      <c r="M16" s="320"/>
    </row>
    <row r="17" spans="1:29" s="324" customFormat="1" x14ac:dyDescent="0.35">
      <c r="A17" s="183"/>
      <c r="B17" s="312" t="s">
        <v>320</v>
      </c>
      <c r="C17" s="321"/>
      <c r="D17" s="321"/>
      <c r="E17" s="321"/>
      <c r="F17" s="321"/>
      <c r="G17" s="321">
        <f>SUM(G13:G16)</f>
        <v>4502</v>
      </c>
      <c r="H17" s="321"/>
      <c r="I17" s="322">
        <f>SUM(I13:I16)</f>
        <v>5235340.2699999996</v>
      </c>
      <c r="J17" s="323"/>
      <c r="M17" s="325"/>
    </row>
    <row r="18" spans="1:29" s="26" customFormat="1" x14ac:dyDescent="0.35">
      <c r="A18" s="326"/>
      <c r="B18" s="327"/>
      <c r="C18" s="166"/>
      <c r="D18" s="327"/>
      <c r="E18" s="166"/>
      <c r="F18" s="166"/>
      <c r="G18" s="166"/>
      <c r="H18" s="166"/>
      <c r="I18" s="166"/>
      <c r="J18" s="166"/>
    </row>
    <row r="19" spans="1:29" s="26" customFormat="1" ht="28.5" x14ac:dyDescent="0.35">
      <c r="A19" s="326"/>
      <c r="B19" s="328" t="s">
        <v>321</v>
      </c>
      <c r="C19" s="166"/>
      <c r="D19" s="327"/>
      <c r="E19" s="166"/>
      <c r="F19" s="166"/>
      <c r="G19" s="166"/>
      <c r="H19" s="166"/>
      <c r="I19" s="166"/>
      <c r="J19" s="166"/>
    </row>
    <row r="20" spans="1:29" s="26" customFormat="1" ht="96.65" customHeight="1" x14ac:dyDescent="0.35">
      <c r="A20" s="290" t="s">
        <v>167</v>
      </c>
      <c r="B20" s="329" t="s">
        <v>322</v>
      </c>
      <c r="C20" s="169" t="s">
        <v>323</v>
      </c>
      <c r="D20" s="169" t="s">
        <v>324</v>
      </c>
      <c r="E20" s="169" t="s">
        <v>325</v>
      </c>
      <c r="F20" s="311"/>
      <c r="G20" s="166"/>
      <c r="H20" s="166"/>
      <c r="I20" s="166"/>
      <c r="J20" s="166"/>
    </row>
    <row r="21" spans="1:29" s="26" customFormat="1" ht="43.5" x14ac:dyDescent="0.35">
      <c r="A21" s="178">
        <v>1</v>
      </c>
      <c r="B21" s="312" t="s">
        <v>356</v>
      </c>
      <c r="C21" s="330">
        <f>I13</f>
        <v>3528800</v>
      </c>
      <c r="D21" s="330">
        <v>451384.97000000003</v>
      </c>
      <c r="E21" s="330">
        <v>0</v>
      </c>
      <c r="F21" s="331"/>
      <c r="G21" s="332"/>
      <c r="H21" s="166"/>
      <c r="I21" s="166"/>
      <c r="J21" s="166"/>
    </row>
    <row r="22" spans="1:29" s="334" customFormat="1" ht="29" x14ac:dyDescent="0.35">
      <c r="A22" s="178">
        <v>2</v>
      </c>
      <c r="B22" s="312" t="s">
        <v>360</v>
      </c>
      <c r="C22" s="330">
        <f>I14</f>
        <v>362540.27</v>
      </c>
      <c r="D22" s="330">
        <v>33716.239999999998</v>
      </c>
      <c r="E22" s="330">
        <v>8012.4</v>
      </c>
      <c r="F22" s="331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V22" s="333"/>
      <c r="W22" s="333"/>
      <c r="X22" s="333"/>
      <c r="Y22" s="333"/>
      <c r="Z22" s="333"/>
      <c r="AA22" s="333"/>
    </row>
    <row r="23" spans="1:29" s="166" customFormat="1" ht="29" x14ac:dyDescent="0.35">
      <c r="A23" s="178">
        <v>3</v>
      </c>
      <c r="B23" s="312" t="s">
        <v>363</v>
      </c>
      <c r="C23" s="330">
        <f>I15</f>
        <v>523600</v>
      </c>
      <c r="D23" s="330">
        <v>58461.06</v>
      </c>
      <c r="E23" s="330">
        <v>11829.95</v>
      </c>
      <c r="F23" s="335"/>
      <c r="G23" s="336"/>
      <c r="H23" s="336"/>
      <c r="I23" s="336"/>
      <c r="J23" s="336"/>
      <c r="K23" s="336"/>
      <c r="L23" s="336"/>
      <c r="M23" s="336"/>
      <c r="N23" s="337"/>
    </row>
    <row r="24" spans="1:29" s="166" customFormat="1" ht="29" x14ac:dyDescent="0.35">
      <c r="A24" s="178">
        <v>4</v>
      </c>
      <c r="B24" s="312" t="s">
        <v>367</v>
      </c>
      <c r="C24" s="330">
        <f>I16</f>
        <v>820400</v>
      </c>
      <c r="D24" s="330">
        <v>125704.26</v>
      </c>
      <c r="E24" s="330">
        <v>0</v>
      </c>
      <c r="F24" s="335"/>
      <c r="G24" s="336"/>
      <c r="H24" s="336"/>
      <c r="I24" s="336"/>
      <c r="J24" s="336"/>
      <c r="K24" s="336"/>
      <c r="L24" s="336"/>
      <c r="M24" s="336"/>
      <c r="N24" s="337"/>
    </row>
    <row r="25" spans="1:29" s="342" customFormat="1" x14ac:dyDescent="0.35">
      <c r="A25" s="183"/>
      <c r="B25" s="312" t="s">
        <v>320</v>
      </c>
      <c r="C25" s="338">
        <f>SUM(C21:C24)</f>
        <v>5235340.2699999996</v>
      </c>
      <c r="D25" s="338">
        <f>SUM(D21:D24)</f>
        <v>669266.53</v>
      </c>
      <c r="E25" s="338">
        <f>SUM(E21:E24)</f>
        <v>19842.349999999999</v>
      </c>
      <c r="F25" s="339"/>
      <c r="G25" s="340"/>
      <c r="H25" s="340"/>
      <c r="I25" s="340"/>
      <c r="J25" s="340"/>
      <c r="K25" s="340"/>
      <c r="L25" s="340"/>
      <c r="M25" s="340"/>
      <c r="N25" s="341"/>
    </row>
    <row r="26" spans="1:29" s="166" customFormat="1" ht="38.15" customHeight="1" x14ac:dyDescent="0.35">
      <c r="A26" s="326"/>
      <c r="B26" s="343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7"/>
    </row>
    <row r="27" spans="1:29" s="27" customFormat="1" ht="23.25" customHeight="1" thickBot="1" x14ac:dyDescent="0.4">
      <c r="B27" s="195" t="s">
        <v>330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2"/>
    </row>
    <row r="28" spans="1:29" s="199" customFormat="1" ht="15" customHeight="1" thickBot="1" x14ac:dyDescent="0.4">
      <c r="A28" s="645"/>
      <c r="B28" s="647" t="s">
        <v>331</v>
      </c>
      <c r="C28" s="676" t="s">
        <v>79</v>
      </c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52" t="s">
        <v>80</v>
      </c>
      <c r="W28" s="653"/>
      <c r="X28" s="653"/>
      <c r="Y28" s="653"/>
      <c r="Z28" s="653"/>
      <c r="AA28" s="654"/>
      <c r="AB28" s="198"/>
      <c r="AC28" s="198"/>
    </row>
    <row r="29" spans="1:29" s="208" customFormat="1" ht="118" thickTop="1" thickBot="1" x14ac:dyDescent="0.4">
      <c r="A29" s="646"/>
      <c r="B29" s="648"/>
      <c r="C29" s="655" t="s">
        <v>83</v>
      </c>
      <c r="D29" s="655"/>
      <c r="E29" s="656"/>
      <c r="F29" s="657" t="s">
        <v>85</v>
      </c>
      <c r="G29" s="658"/>
      <c r="H29" s="659"/>
      <c r="I29" s="660" t="s">
        <v>332</v>
      </c>
      <c r="J29" s="661"/>
      <c r="K29" s="662"/>
      <c r="L29" s="663" t="s">
        <v>333</v>
      </c>
      <c r="M29" s="664"/>
      <c r="N29" s="665"/>
      <c r="O29" s="666" t="s">
        <v>334</v>
      </c>
      <c r="P29" s="667"/>
      <c r="Q29" s="668"/>
      <c r="R29" s="200" t="s">
        <v>335</v>
      </c>
      <c r="S29" s="201" t="s">
        <v>336</v>
      </c>
      <c r="T29" s="202" t="s">
        <v>337</v>
      </c>
      <c r="U29" s="203" t="s">
        <v>338</v>
      </c>
      <c r="V29" s="204" t="s">
        <v>339</v>
      </c>
      <c r="W29" s="205" t="s">
        <v>87</v>
      </c>
      <c r="X29" s="205" t="s">
        <v>88</v>
      </c>
      <c r="Y29" s="205" t="s">
        <v>340</v>
      </c>
      <c r="Z29" s="205" t="s">
        <v>341</v>
      </c>
      <c r="AA29" s="206" t="s">
        <v>342</v>
      </c>
      <c r="AB29" s="207"/>
      <c r="AC29" s="207"/>
    </row>
    <row r="30" spans="1:29" s="199" customFormat="1" ht="15" thickBot="1" x14ac:dyDescent="0.4">
      <c r="A30" s="209"/>
      <c r="B30" s="210" t="s">
        <v>343</v>
      </c>
      <c r="C30" s="211" t="s">
        <v>90</v>
      </c>
      <c r="D30" s="212" t="s">
        <v>344</v>
      </c>
      <c r="E30" s="212" t="s">
        <v>345</v>
      </c>
      <c r="F30" s="213" t="s">
        <v>90</v>
      </c>
      <c r="G30" s="212" t="s">
        <v>344</v>
      </c>
      <c r="H30" s="214" t="s">
        <v>345</v>
      </c>
      <c r="I30" s="215" t="s">
        <v>90</v>
      </c>
      <c r="J30" s="216" t="s">
        <v>344</v>
      </c>
      <c r="K30" s="217" t="s">
        <v>345</v>
      </c>
      <c r="L30" s="213" t="s">
        <v>90</v>
      </c>
      <c r="M30" s="197" t="s">
        <v>344</v>
      </c>
      <c r="N30" s="217" t="s">
        <v>345</v>
      </c>
      <c r="O30" s="213" t="s">
        <v>90</v>
      </c>
      <c r="P30" s="197" t="s">
        <v>344</v>
      </c>
      <c r="Q30" s="217" t="s">
        <v>345</v>
      </c>
      <c r="R30" s="216" t="s">
        <v>90</v>
      </c>
      <c r="S30" s="218" t="s">
        <v>90</v>
      </c>
      <c r="T30" s="219" t="s">
        <v>344</v>
      </c>
      <c r="U30" s="212" t="s">
        <v>345</v>
      </c>
      <c r="V30" s="213"/>
      <c r="W30" s="220"/>
      <c r="X30" s="220"/>
      <c r="Y30" s="220"/>
      <c r="Z30" s="220"/>
      <c r="AA30" s="217"/>
      <c r="AB30" s="198"/>
      <c r="AC30" s="198"/>
    </row>
    <row r="31" spans="1:29" s="232" customFormat="1" x14ac:dyDescent="0.35">
      <c r="A31" s="221">
        <v>1</v>
      </c>
      <c r="B31" s="222" t="s">
        <v>369</v>
      </c>
      <c r="C31" s="230">
        <v>6000</v>
      </c>
      <c r="D31" s="223">
        <v>4000</v>
      </c>
      <c r="E31" s="224">
        <v>0</v>
      </c>
      <c r="F31" s="225">
        <v>25000</v>
      </c>
      <c r="G31" s="225">
        <v>12500</v>
      </c>
      <c r="H31" s="224">
        <v>0</v>
      </c>
      <c r="I31" s="225">
        <v>4000</v>
      </c>
      <c r="J31" s="225">
        <v>2000</v>
      </c>
      <c r="K31" s="226">
        <v>0</v>
      </c>
      <c r="L31" s="227">
        <v>0</v>
      </c>
      <c r="M31" s="227">
        <v>0</v>
      </c>
      <c r="N31" s="227">
        <v>0</v>
      </c>
      <c r="O31" s="225">
        <v>5000</v>
      </c>
      <c r="P31" s="227">
        <v>0</v>
      </c>
      <c r="Q31" s="228">
        <v>0</v>
      </c>
      <c r="R31" s="229">
        <v>2000</v>
      </c>
      <c r="S31" s="227">
        <v>0</v>
      </c>
      <c r="T31" s="228">
        <v>0</v>
      </c>
      <c r="U31" s="344">
        <v>0</v>
      </c>
      <c r="V31" s="230">
        <v>10000</v>
      </c>
      <c r="W31" s="227">
        <v>0</v>
      </c>
      <c r="X31" s="227">
        <v>0</v>
      </c>
      <c r="Y31" s="227">
        <v>0</v>
      </c>
      <c r="Z31" s="226">
        <v>0</v>
      </c>
      <c r="AA31" s="231">
        <v>5000</v>
      </c>
    </row>
    <row r="32" spans="1:29" s="232" customFormat="1" ht="18" customHeight="1" x14ac:dyDescent="0.35">
      <c r="A32" s="345">
        <v>2</v>
      </c>
      <c r="B32" s="346" t="s">
        <v>370</v>
      </c>
      <c r="C32" s="347">
        <v>6000</v>
      </c>
      <c r="D32" s="348">
        <v>4000</v>
      </c>
      <c r="E32" s="349">
        <v>0</v>
      </c>
      <c r="F32" s="350">
        <v>6000</v>
      </c>
      <c r="G32" s="350">
        <v>4000</v>
      </c>
      <c r="H32" s="351">
        <v>0</v>
      </c>
      <c r="I32" s="352">
        <v>4000</v>
      </c>
      <c r="J32" s="352">
        <v>2000</v>
      </c>
      <c r="K32" s="353">
        <v>0</v>
      </c>
      <c r="L32" s="354">
        <v>0</v>
      </c>
      <c r="M32" s="354">
        <v>0</v>
      </c>
      <c r="N32" s="354">
        <v>0</v>
      </c>
      <c r="O32" s="352">
        <v>1000</v>
      </c>
      <c r="P32" s="354">
        <v>0</v>
      </c>
      <c r="Q32" s="355">
        <v>0</v>
      </c>
      <c r="R32" s="356">
        <v>2000</v>
      </c>
      <c r="S32" s="354">
        <v>0</v>
      </c>
      <c r="T32" s="355">
        <v>0</v>
      </c>
      <c r="U32" s="357">
        <v>0</v>
      </c>
      <c r="V32" s="347">
        <v>10000</v>
      </c>
      <c r="W32" s="241">
        <v>0</v>
      </c>
      <c r="X32" s="241">
        <v>0</v>
      </c>
      <c r="Y32" s="241">
        <v>0</v>
      </c>
      <c r="Z32" s="358">
        <v>0</v>
      </c>
      <c r="AA32" s="359">
        <v>5000</v>
      </c>
    </row>
    <row r="33" spans="1:27" s="247" customFormat="1" x14ac:dyDescent="0.35">
      <c r="A33" s="233">
        <v>3</v>
      </c>
      <c r="B33" s="234" t="s">
        <v>371</v>
      </c>
      <c r="C33" s="360">
        <v>6000</v>
      </c>
      <c r="D33" s="361">
        <v>4000</v>
      </c>
      <c r="E33" s="351">
        <v>0</v>
      </c>
      <c r="F33" s="352">
        <v>25000</v>
      </c>
      <c r="G33" s="352">
        <v>12500</v>
      </c>
      <c r="H33" s="238">
        <v>0</v>
      </c>
      <c r="I33" s="236">
        <v>4000</v>
      </c>
      <c r="J33" s="236">
        <v>2000</v>
      </c>
      <c r="K33" s="239">
        <v>0</v>
      </c>
      <c r="L33" s="240">
        <v>0</v>
      </c>
      <c r="M33" s="240">
        <v>0</v>
      </c>
      <c r="N33" s="241">
        <v>0</v>
      </c>
      <c r="O33" s="242">
        <v>5000</v>
      </c>
      <c r="P33" s="243">
        <v>0</v>
      </c>
      <c r="Q33" s="243">
        <v>0</v>
      </c>
      <c r="R33" s="242">
        <v>2000</v>
      </c>
      <c r="S33" s="243">
        <v>0</v>
      </c>
      <c r="T33" s="243">
        <v>0</v>
      </c>
      <c r="U33" s="362">
        <v>0</v>
      </c>
      <c r="V33" s="360">
        <v>10000</v>
      </c>
      <c r="W33" s="354">
        <v>0</v>
      </c>
      <c r="X33" s="354">
        <v>0</v>
      </c>
      <c r="Y33" s="354">
        <v>0</v>
      </c>
      <c r="Z33" s="353">
        <v>0</v>
      </c>
      <c r="AA33" s="363">
        <v>5000</v>
      </c>
    </row>
    <row r="34" spans="1:27" s="254" customFormat="1" ht="13.5" thickBot="1" x14ac:dyDescent="0.35">
      <c r="A34" s="364">
        <v>4</v>
      </c>
      <c r="B34" s="249" t="s">
        <v>372</v>
      </c>
      <c r="C34" s="365">
        <v>6000</v>
      </c>
      <c r="D34" s="366">
        <v>4000</v>
      </c>
      <c r="E34" s="367">
        <v>0</v>
      </c>
      <c r="F34" s="368">
        <v>6000</v>
      </c>
      <c r="G34" s="368">
        <v>4000</v>
      </c>
      <c r="H34" s="252">
        <v>0</v>
      </c>
      <c r="I34" s="251">
        <v>4000</v>
      </c>
      <c r="J34" s="251">
        <v>2000</v>
      </c>
      <c r="K34" s="252">
        <v>0</v>
      </c>
      <c r="L34" s="252">
        <v>0</v>
      </c>
      <c r="M34" s="252">
        <v>0</v>
      </c>
      <c r="N34" s="252">
        <v>0</v>
      </c>
      <c r="O34" s="251">
        <v>1000</v>
      </c>
      <c r="P34" s="252">
        <v>0</v>
      </c>
      <c r="Q34" s="252">
        <v>0</v>
      </c>
      <c r="R34" s="251">
        <v>2000</v>
      </c>
      <c r="S34" s="252">
        <v>0</v>
      </c>
      <c r="T34" s="252">
        <v>0</v>
      </c>
      <c r="U34" s="369">
        <v>0</v>
      </c>
      <c r="V34" s="370">
        <v>10000</v>
      </c>
      <c r="W34" s="371">
        <v>0</v>
      </c>
      <c r="X34" s="371">
        <v>0</v>
      </c>
      <c r="Y34" s="371">
        <v>0</v>
      </c>
      <c r="Z34" s="372">
        <v>0</v>
      </c>
      <c r="AA34" s="373">
        <v>5000</v>
      </c>
    </row>
    <row r="35" spans="1:27" s="166" customFormat="1" x14ac:dyDescent="0.35">
      <c r="A35" s="326"/>
    </row>
    <row r="36" spans="1:27" s="166" customFormat="1" x14ac:dyDescent="0.35">
      <c r="A36" s="326"/>
    </row>
    <row r="37" spans="1:27" s="166" customFormat="1" x14ac:dyDescent="0.35">
      <c r="A37" s="326"/>
    </row>
    <row r="38" spans="1:27" s="166" customFormat="1" x14ac:dyDescent="0.35">
      <c r="A38" s="326"/>
    </row>
    <row r="39" spans="1:27" s="166" customFormat="1" x14ac:dyDescent="0.35">
      <c r="A39" s="326"/>
    </row>
    <row r="40" spans="1:27" s="166" customFormat="1" x14ac:dyDescent="0.35">
      <c r="A40" s="326"/>
    </row>
    <row r="41" spans="1:27" s="166" customFormat="1" x14ac:dyDescent="0.35">
      <c r="A41" s="326"/>
    </row>
    <row r="42" spans="1:27" s="166" customFormat="1" x14ac:dyDescent="0.35">
      <c r="A42" s="326"/>
    </row>
  </sheetData>
  <mergeCells count="9">
    <mergeCell ref="A28:A29"/>
    <mergeCell ref="B28:B29"/>
    <mergeCell ref="C28:U28"/>
    <mergeCell ref="V28:AA28"/>
    <mergeCell ref="C29:E29"/>
    <mergeCell ref="F29:H29"/>
    <mergeCell ref="I29:K29"/>
    <mergeCell ref="L29:N29"/>
    <mergeCell ref="O29:Q29"/>
  </mergeCells>
  <pageMargins left="0.25" right="0.22" top="0.74803149606299213" bottom="0.74803149606299213" header="0.31496062992125984" footer="0.31496062992125984"/>
  <pageSetup paperSize="9" scale="7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"/>
  <sheetViews>
    <sheetView workbookViewId="0">
      <selection activeCell="E6" sqref="E6"/>
    </sheetView>
  </sheetViews>
  <sheetFormatPr defaultRowHeight="14.5" x14ac:dyDescent="0.35"/>
  <cols>
    <col min="1" max="1" width="8.7265625" style="94"/>
    <col min="2" max="2" width="12.81640625" style="94" customWidth="1"/>
    <col min="3" max="3" width="13" style="94" customWidth="1"/>
    <col min="4" max="4" width="19.453125" style="94" customWidth="1"/>
    <col min="5" max="5" width="18" style="94" customWidth="1"/>
    <col min="6" max="6" width="4.453125" style="94" customWidth="1"/>
    <col min="7" max="7" width="6" style="94" customWidth="1"/>
    <col min="8" max="8" width="6.26953125" style="94" customWidth="1"/>
    <col min="9" max="9" width="11" style="94" customWidth="1"/>
    <col min="10" max="10" width="8.7265625" style="94"/>
    <col min="11" max="11" width="7.1796875" style="94" customWidth="1"/>
    <col min="12" max="12" width="9.1796875" style="94" bestFit="1" customWidth="1"/>
    <col min="13" max="13" width="4.1796875" style="94" customWidth="1"/>
    <col min="14" max="14" width="4.453125" style="94" customWidth="1"/>
    <col min="15" max="15" width="5.1796875" style="94" customWidth="1"/>
    <col min="16" max="16" width="10.54296875" style="94" customWidth="1"/>
    <col min="17" max="17" width="14.453125" style="94" customWidth="1"/>
    <col min="18" max="19" width="10.81640625" style="94" customWidth="1"/>
    <col min="20" max="20" width="8.7265625" style="94"/>
  </cols>
  <sheetData>
    <row r="2" spans="1:20" x14ac:dyDescent="0.35">
      <c r="A2" s="264"/>
      <c r="B2" s="431" t="s">
        <v>408</v>
      </c>
    </row>
    <row r="4" spans="1:20" ht="43.5" x14ac:dyDescent="0.35">
      <c r="A4" s="170" t="s">
        <v>36</v>
      </c>
      <c r="B4" s="151" t="s">
        <v>37</v>
      </c>
      <c r="C4" s="151" t="s">
        <v>54</v>
      </c>
      <c r="D4" s="151" t="s">
        <v>38</v>
      </c>
      <c r="E4" s="151" t="s">
        <v>39</v>
      </c>
      <c r="F4" s="151" t="s">
        <v>40</v>
      </c>
      <c r="G4" s="151" t="s">
        <v>41</v>
      </c>
      <c r="H4" s="151" t="s">
        <v>42</v>
      </c>
      <c r="I4" s="151" t="s">
        <v>43</v>
      </c>
      <c r="J4" s="151" t="s">
        <v>50</v>
      </c>
      <c r="K4" s="151" t="s">
        <v>44</v>
      </c>
      <c r="L4" s="446" t="s">
        <v>51</v>
      </c>
      <c r="M4" s="151" t="s">
        <v>45</v>
      </c>
      <c r="N4" s="151" t="s">
        <v>46</v>
      </c>
      <c r="O4" s="151" t="s">
        <v>47</v>
      </c>
      <c r="P4" s="151" t="s">
        <v>52</v>
      </c>
      <c r="Q4" s="151" t="s">
        <v>48</v>
      </c>
      <c r="R4" s="151" t="s">
        <v>53</v>
      </c>
      <c r="S4" s="151" t="s">
        <v>49</v>
      </c>
      <c r="T4" s="151" t="s">
        <v>191</v>
      </c>
    </row>
    <row r="5" spans="1:20" s="102" customFormat="1" ht="145" x14ac:dyDescent="0.35">
      <c r="A5" s="178">
        <v>1</v>
      </c>
      <c r="B5" s="439" t="s">
        <v>409</v>
      </c>
      <c r="C5" s="439" t="s">
        <v>98</v>
      </c>
      <c r="D5" s="439" t="s">
        <v>410</v>
      </c>
      <c r="E5" s="440" t="s">
        <v>411</v>
      </c>
      <c r="F5" s="439">
        <v>88</v>
      </c>
      <c r="G5" s="439">
        <v>2198</v>
      </c>
      <c r="H5" s="439">
        <v>9</v>
      </c>
      <c r="I5" s="439"/>
      <c r="J5" s="441">
        <v>30710</v>
      </c>
      <c r="K5" s="439">
        <v>2009</v>
      </c>
      <c r="L5" s="447">
        <v>42842</v>
      </c>
      <c r="M5" s="439" t="s">
        <v>101</v>
      </c>
      <c r="N5" s="439" t="s">
        <v>101</v>
      </c>
      <c r="O5" s="439" t="s">
        <v>101</v>
      </c>
      <c r="P5" s="442">
        <v>0.01</v>
      </c>
      <c r="Q5" s="440" t="s">
        <v>412</v>
      </c>
      <c r="R5" s="439" t="s">
        <v>101</v>
      </c>
      <c r="S5" s="439" t="s">
        <v>101</v>
      </c>
      <c r="T5" s="439" t="s">
        <v>101</v>
      </c>
    </row>
    <row r="6" spans="1:20" s="434" customFormat="1" ht="29" x14ac:dyDescent="0.35">
      <c r="A6" s="151">
        <v>2</v>
      </c>
      <c r="B6" s="440" t="s">
        <v>413</v>
      </c>
      <c r="C6" s="440" t="s">
        <v>222</v>
      </c>
      <c r="D6" s="440" t="s">
        <v>414</v>
      </c>
      <c r="E6" s="440" t="s">
        <v>415</v>
      </c>
      <c r="F6" s="440">
        <v>55</v>
      </c>
      <c r="G6" s="440">
        <v>1360</v>
      </c>
      <c r="H6" s="440">
        <v>2</v>
      </c>
      <c r="I6" s="440">
        <v>800</v>
      </c>
      <c r="J6" s="440">
        <v>9307</v>
      </c>
      <c r="K6" s="440">
        <v>2000</v>
      </c>
      <c r="L6" s="448">
        <v>42613</v>
      </c>
      <c r="M6" s="440" t="s">
        <v>101</v>
      </c>
      <c r="N6" s="440" t="s">
        <v>101</v>
      </c>
      <c r="O6" s="440" t="s">
        <v>101</v>
      </c>
      <c r="P6" s="444">
        <v>0.01</v>
      </c>
      <c r="Q6" s="440" t="s">
        <v>416</v>
      </c>
      <c r="R6" s="440" t="s">
        <v>101</v>
      </c>
      <c r="S6" s="440" t="s">
        <v>110</v>
      </c>
      <c r="T6" s="440" t="s">
        <v>110</v>
      </c>
    </row>
  </sheetData>
  <pageMargins left="0.7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zoomScale="85" zoomScaleNormal="85" workbookViewId="0">
      <selection activeCell="B3" sqref="B3"/>
    </sheetView>
  </sheetViews>
  <sheetFormatPr defaultRowHeight="14.5" x14ac:dyDescent="0.35"/>
  <cols>
    <col min="1" max="1" width="6.1796875" customWidth="1"/>
    <col min="2" max="2" width="31" customWidth="1"/>
    <col min="3" max="3" width="15" customWidth="1"/>
    <col min="4" max="4" width="15.54296875" customWidth="1"/>
    <col min="5" max="5" width="14.54296875" customWidth="1"/>
    <col min="6" max="6" width="16.54296875" customWidth="1"/>
    <col min="7" max="7" width="14.54296875" customWidth="1"/>
    <col min="8" max="8" width="13.453125" customWidth="1"/>
    <col min="9" max="9" width="13.54296875" customWidth="1"/>
    <col min="10" max="10" width="12.81640625" customWidth="1"/>
    <col min="11" max="12" width="13.54296875" customWidth="1"/>
    <col min="13" max="13" width="13.453125" bestFit="1" customWidth="1"/>
    <col min="19" max="19" width="10.7265625" bestFit="1" customWidth="1"/>
    <col min="20" max="20" width="9.81640625" bestFit="1" customWidth="1"/>
    <col min="23" max="23" width="10.453125" bestFit="1" customWidth="1"/>
    <col min="27" max="27" width="9.54296875" bestFit="1" customWidth="1"/>
    <col min="257" max="257" width="6.1796875" customWidth="1"/>
    <col min="258" max="258" width="28.1796875" customWidth="1"/>
    <col min="259" max="259" width="13.81640625" customWidth="1"/>
    <col min="260" max="260" width="14.54296875" customWidth="1"/>
    <col min="261" max="261" width="15.54296875" customWidth="1"/>
    <col min="262" max="262" width="14.54296875" customWidth="1"/>
    <col min="263" max="263" width="16.54296875" customWidth="1"/>
    <col min="264" max="264" width="14.54296875" customWidth="1"/>
    <col min="265" max="265" width="11.54296875" customWidth="1"/>
    <col min="266" max="266" width="12.81640625" customWidth="1"/>
    <col min="267" max="268" width="13.5429687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54296875" customWidth="1"/>
    <col min="517" max="517" width="15.54296875" customWidth="1"/>
    <col min="518" max="518" width="14.54296875" customWidth="1"/>
    <col min="519" max="519" width="16.54296875" customWidth="1"/>
    <col min="520" max="520" width="14.54296875" customWidth="1"/>
    <col min="521" max="521" width="11.54296875" customWidth="1"/>
    <col min="522" max="522" width="12.81640625" customWidth="1"/>
    <col min="523" max="524" width="13.5429687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54296875" customWidth="1"/>
    <col min="773" max="773" width="15.54296875" customWidth="1"/>
    <col min="774" max="774" width="14.54296875" customWidth="1"/>
    <col min="775" max="775" width="16.54296875" customWidth="1"/>
    <col min="776" max="776" width="14.54296875" customWidth="1"/>
    <col min="777" max="777" width="11.54296875" customWidth="1"/>
    <col min="778" max="778" width="12.81640625" customWidth="1"/>
    <col min="779" max="780" width="13.5429687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54296875" customWidth="1"/>
    <col min="1029" max="1029" width="15.54296875" customWidth="1"/>
    <col min="1030" max="1030" width="14.54296875" customWidth="1"/>
    <col min="1031" max="1031" width="16.54296875" customWidth="1"/>
    <col min="1032" max="1032" width="14.54296875" customWidth="1"/>
    <col min="1033" max="1033" width="11.54296875" customWidth="1"/>
    <col min="1034" max="1034" width="12.81640625" customWidth="1"/>
    <col min="1035" max="1036" width="13.5429687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54296875" customWidth="1"/>
    <col min="1285" max="1285" width="15.54296875" customWidth="1"/>
    <col min="1286" max="1286" width="14.54296875" customWidth="1"/>
    <col min="1287" max="1287" width="16.54296875" customWidth="1"/>
    <col min="1288" max="1288" width="14.54296875" customWidth="1"/>
    <col min="1289" max="1289" width="11.54296875" customWidth="1"/>
    <col min="1290" max="1290" width="12.81640625" customWidth="1"/>
    <col min="1291" max="1292" width="13.5429687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54296875" customWidth="1"/>
    <col min="1541" max="1541" width="15.54296875" customWidth="1"/>
    <col min="1542" max="1542" width="14.54296875" customWidth="1"/>
    <col min="1543" max="1543" width="16.54296875" customWidth="1"/>
    <col min="1544" max="1544" width="14.54296875" customWidth="1"/>
    <col min="1545" max="1545" width="11.54296875" customWidth="1"/>
    <col min="1546" max="1546" width="12.81640625" customWidth="1"/>
    <col min="1547" max="1548" width="13.5429687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54296875" customWidth="1"/>
    <col min="1797" max="1797" width="15.54296875" customWidth="1"/>
    <col min="1798" max="1798" width="14.54296875" customWidth="1"/>
    <col min="1799" max="1799" width="16.54296875" customWidth="1"/>
    <col min="1800" max="1800" width="14.54296875" customWidth="1"/>
    <col min="1801" max="1801" width="11.54296875" customWidth="1"/>
    <col min="1802" max="1802" width="12.81640625" customWidth="1"/>
    <col min="1803" max="1804" width="13.5429687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54296875" customWidth="1"/>
    <col min="2053" max="2053" width="15.54296875" customWidth="1"/>
    <col min="2054" max="2054" width="14.54296875" customWidth="1"/>
    <col min="2055" max="2055" width="16.54296875" customWidth="1"/>
    <col min="2056" max="2056" width="14.54296875" customWidth="1"/>
    <col min="2057" max="2057" width="11.54296875" customWidth="1"/>
    <col min="2058" max="2058" width="12.81640625" customWidth="1"/>
    <col min="2059" max="2060" width="13.5429687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54296875" customWidth="1"/>
    <col min="2309" max="2309" width="15.54296875" customWidth="1"/>
    <col min="2310" max="2310" width="14.54296875" customWidth="1"/>
    <col min="2311" max="2311" width="16.54296875" customWidth="1"/>
    <col min="2312" max="2312" width="14.54296875" customWidth="1"/>
    <col min="2313" max="2313" width="11.54296875" customWidth="1"/>
    <col min="2314" max="2314" width="12.81640625" customWidth="1"/>
    <col min="2315" max="2316" width="13.5429687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54296875" customWidth="1"/>
    <col min="2565" max="2565" width="15.54296875" customWidth="1"/>
    <col min="2566" max="2566" width="14.54296875" customWidth="1"/>
    <col min="2567" max="2567" width="16.54296875" customWidth="1"/>
    <col min="2568" max="2568" width="14.54296875" customWidth="1"/>
    <col min="2569" max="2569" width="11.54296875" customWidth="1"/>
    <col min="2570" max="2570" width="12.81640625" customWidth="1"/>
    <col min="2571" max="2572" width="13.5429687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54296875" customWidth="1"/>
    <col min="2821" max="2821" width="15.54296875" customWidth="1"/>
    <col min="2822" max="2822" width="14.54296875" customWidth="1"/>
    <col min="2823" max="2823" width="16.54296875" customWidth="1"/>
    <col min="2824" max="2824" width="14.54296875" customWidth="1"/>
    <col min="2825" max="2825" width="11.54296875" customWidth="1"/>
    <col min="2826" max="2826" width="12.81640625" customWidth="1"/>
    <col min="2827" max="2828" width="13.5429687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54296875" customWidth="1"/>
    <col min="3077" max="3077" width="15.54296875" customWidth="1"/>
    <col min="3078" max="3078" width="14.54296875" customWidth="1"/>
    <col min="3079" max="3079" width="16.54296875" customWidth="1"/>
    <col min="3080" max="3080" width="14.54296875" customWidth="1"/>
    <col min="3081" max="3081" width="11.54296875" customWidth="1"/>
    <col min="3082" max="3082" width="12.81640625" customWidth="1"/>
    <col min="3083" max="3084" width="13.5429687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54296875" customWidth="1"/>
    <col min="3333" max="3333" width="15.54296875" customWidth="1"/>
    <col min="3334" max="3334" width="14.54296875" customWidth="1"/>
    <col min="3335" max="3335" width="16.54296875" customWidth="1"/>
    <col min="3336" max="3336" width="14.54296875" customWidth="1"/>
    <col min="3337" max="3337" width="11.54296875" customWidth="1"/>
    <col min="3338" max="3338" width="12.81640625" customWidth="1"/>
    <col min="3339" max="3340" width="13.5429687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54296875" customWidth="1"/>
    <col min="3589" max="3589" width="15.54296875" customWidth="1"/>
    <col min="3590" max="3590" width="14.54296875" customWidth="1"/>
    <col min="3591" max="3591" width="16.54296875" customWidth="1"/>
    <col min="3592" max="3592" width="14.54296875" customWidth="1"/>
    <col min="3593" max="3593" width="11.54296875" customWidth="1"/>
    <col min="3594" max="3594" width="12.81640625" customWidth="1"/>
    <col min="3595" max="3596" width="13.5429687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54296875" customWidth="1"/>
    <col min="3845" max="3845" width="15.54296875" customWidth="1"/>
    <col min="3846" max="3846" width="14.54296875" customWidth="1"/>
    <col min="3847" max="3847" width="16.54296875" customWidth="1"/>
    <col min="3848" max="3848" width="14.54296875" customWidth="1"/>
    <col min="3849" max="3849" width="11.54296875" customWidth="1"/>
    <col min="3850" max="3850" width="12.81640625" customWidth="1"/>
    <col min="3851" max="3852" width="13.5429687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54296875" customWidth="1"/>
    <col min="4101" max="4101" width="15.54296875" customWidth="1"/>
    <col min="4102" max="4102" width="14.54296875" customWidth="1"/>
    <col min="4103" max="4103" width="16.54296875" customWidth="1"/>
    <col min="4104" max="4104" width="14.54296875" customWidth="1"/>
    <col min="4105" max="4105" width="11.54296875" customWidth="1"/>
    <col min="4106" max="4106" width="12.81640625" customWidth="1"/>
    <col min="4107" max="4108" width="13.5429687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54296875" customWidth="1"/>
    <col min="4357" max="4357" width="15.54296875" customWidth="1"/>
    <col min="4358" max="4358" width="14.54296875" customWidth="1"/>
    <col min="4359" max="4359" width="16.54296875" customWidth="1"/>
    <col min="4360" max="4360" width="14.54296875" customWidth="1"/>
    <col min="4361" max="4361" width="11.54296875" customWidth="1"/>
    <col min="4362" max="4362" width="12.81640625" customWidth="1"/>
    <col min="4363" max="4364" width="13.5429687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54296875" customWidth="1"/>
    <col min="4613" max="4613" width="15.54296875" customWidth="1"/>
    <col min="4614" max="4614" width="14.54296875" customWidth="1"/>
    <col min="4615" max="4615" width="16.54296875" customWidth="1"/>
    <col min="4616" max="4616" width="14.54296875" customWidth="1"/>
    <col min="4617" max="4617" width="11.54296875" customWidth="1"/>
    <col min="4618" max="4618" width="12.81640625" customWidth="1"/>
    <col min="4619" max="4620" width="13.5429687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54296875" customWidth="1"/>
    <col min="4869" max="4869" width="15.54296875" customWidth="1"/>
    <col min="4870" max="4870" width="14.54296875" customWidth="1"/>
    <col min="4871" max="4871" width="16.54296875" customWidth="1"/>
    <col min="4872" max="4872" width="14.54296875" customWidth="1"/>
    <col min="4873" max="4873" width="11.54296875" customWidth="1"/>
    <col min="4874" max="4874" width="12.81640625" customWidth="1"/>
    <col min="4875" max="4876" width="13.5429687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54296875" customWidth="1"/>
    <col min="5125" max="5125" width="15.54296875" customWidth="1"/>
    <col min="5126" max="5126" width="14.54296875" customWidth="1"/>
    <col min="5127" max="5127" width="16.54296875" customWidth="1"/>
    <col min="5128" max="5128" width="14.54296875" customWidth="1"/>
    <col min="5129" max="5129" width="11.54296875" customWidth="1"/>
    <col min="5130" max="5130" width="12.81640625" customWidth="1"/>
    <col min="5131" max="5132" width="13.5429687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54296875" customWidth="1"/>
    <col min="5381" max="5381" width="15.54296875" customWidth="1"/>
    <col min="5382" max="5382" width="14.54296875" customWidth="1"/>
    <col min="5383" max="5383" width="16.54296875" customWidth="1"/>
    <col min="5384" max="5384" width="14.54296875" customWidth="1"/>
    <col min="5385" max="5385" width="11.54296875" customWidth="1"/>
    <col min="5386" max="5386" width="12.81640625" customWidth="1"/>
    <col min="5387" max="5388" width="13.5429687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54296875" customWidth="1"/>
    <col min="5637" max="5637" width="15.54296875" customWidth="1"/>
    <col min="5638" max="5638" width="14.54296875" customWidth="1"/>
    <col min="5639" max="5639" width="16.54296875" customWidth="1"/>
    <col min="5640" max="5640" width="14.54296875" customWidth="1"/>
    <col min="5641" max="5641" width="11.54296875" customWidth="1"/>
    <col min="5642" max="5642" width="12.81640625" customWidth="1"/>
    <col min="5643" max="5644" width="13.5429687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54296875" customWidth="1"/>
    <col min="5893" max="5893" width="15.54296875" customWidth="1"/>
    <col min="5894" max="5894" width="14.54296875" customWidth="1"/>
    <col min="5895" max="5895" width="16.54296875" customWidth="1"/>
    <col min="5896" max="5896" width="14.54296875" customWidth="1"/>
    <col min="5897" max="5897" width="11.54296875" customWidth="1"/>
    <col min="5898" max="5898" width="12.81640625" customWidth="1"/>
    <col min="5899" max="5900" width="13.5429687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54296875" customWidth="1"/>
    <col min="6149" max="6149" width="15.54296875" customWidth="1"/>
    <col min="6150" max="6150" width="14.54296875" customWidth="1"/>
    <col min="6151" max="6151" width="16.54296875" customWidth="1"/>
    <col min="6152" max="6152" width="14.54296875" customWidth="1"/>
    <col min="6153" max="6153" width="11.54296875" customWidth="1"/>
    <col min="6154" max="6154" width="12.81640625" customWidth="1"/>
    <col min="6155" max="6156" width="13.5429687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54296875" customWidth="1"/>
    <col min="6405" max="6405" width="15.54296875" customWidth="1"/>
    <col min="6406" max="6406" width="14.54296875" customWidth="1"/>
    <col min="6407" max="6407" width="16.54296875" customWidth="1"/>
    <col min="6408" max="6408" width="14.54296875" customWidth="1"/>
    <col min="6409" max="6409" width="11.54296875" customWidth="1"/>
    <col min="6410" max="6410" width="12.81640625" customWidth="1"/>
    <col min="6411" max="6412" width="13.5429687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54296875" customWidth="1"/>
    <col min="6661" max="6661" width="15.54296875" customWidth="1"/>
    <col min="6662" max="6662" width="14.54296875" customWidth="1"/>
    <col min="6663" max="6663" width="16.54296875" customWidth="1"/>
    <col min="6664" max="6664" width="14.54296875" customWidth="1"/>
    <col min="6665" max="6665" width="11.54296875" customWidth="1"/>
    <col min="6666" max="6666" width="12.81640625" customWidth="1"/>
    <col min="6667" max="6668" width="13.5429687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54296875" customWidth="1"/>
    <col min="6917" max="6917" width="15.54296875" customWidth="1"/>
    <col min="6918" max="6918" width="14.54296875" customWidth="1"/>
    <col min="6919" max="6919" width="16.54296875" customWidth="1"/>
    <col min="6920" max="6920" width="14.54296875" customWidth="1"/>
    <col min="6921" max="6921" width="11.54296875" customWidth="1"/>
    <col min="6922" max="6922" width="12.81640625" customWidth="1"/>
    <col min="6923" max="6924" width="13.5429687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54296875" customWidth="1"/>
    <col min="7173" max="7173" width="15.54296875" customWidth="1"/>
    <col min="7174" max="7174" width="14.54296875" customWidth="1"/>
    <col min="7175" max="7175" width="16.54296875" customWidth="1"/>
    <col min="7176" max="7176" width="14.54296875" customWidth="1"/>
    <col min="7177" max="7177" width="11.54296875" customWidth="1"/>
    <col min="7178" max="7178" width="12.81640625" customWidth="1"/>
    <col min="7179" max="7180" width="13.5429687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54296875" customWidth="1"/>
    <col min="7429" max="7429" width="15.54296875" customWidth="1"/>
    <col min="7430" max="7430" width="14.54296875" customWidth="1"/>
    <col min="7431" max="7431" width="16.54296875" customWidth="1"/>
    <col min="7432" max="7432" width="14.54296875" customWidth="1"/>
    <col min="7433" max="7433" width="11.54296875" customWidth="1"/>
    <col min="7434" max="7434" width="12.81640625" customWidth="1"/>
    <col min="7435" max="7436" width="13.5429687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54296875" customWidth="1"/>
    <col min="7685" max="7685" width="15.54296875" customWidth="1"/>
    <col min="7686" max="7686" width="14.54296875" customWidth="1"/>
    <col min="7687" max="7687" width="16.54296875" customWidth="1"/>
    <col min="7688" max="7688" width="14.54296875" customWidth="1"/>
    <col min="7689" max="7689" width="11.54296875" customWidth="1"/>
    <col min="7690" max="7690" width="12.81640625" customWidth="1"/>
    <col min="7691" max="7692" width="13.5429687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54296875" customWidth="1"/>
    <col min="7941" max="7941" width="15.54296875" customWidth="1"/>
    <col min="7942" max="7942" width="14.54296875" customWidth="1"/>
    <col min="7943" max="7943" width="16.54296875" customWidth="1"/>
    <col min="7944" max="7944" width="14.54296875" customWidth="1"/>
    <col min="7945" max="7945" width="11.54296875" customWidth="1"/>
    <col min="7946" max="7946" width="12.81640625" customWidth="1"/>
    <col min="7947" max="7948" width="13.5429687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54296875" customWidth="1"/>
    <col min="8197" max="8197" width="15.54296875" customWidth="1"/>
    <col min="8198" max="8198" width="14.54296875" customWidth="1"/>
    <col min="8199" max="8199" width="16.54296875" customWidth="1"/>
    <col min="8200" max="8200" width="14.54296875" customWidth="1"/>
    <col min="8201" max="8201" width="11.54296875" customWidth="1"/>
    <col min="8202" max="8202" width="12.81640625" customWidth="1"/>
    <col min="8203" max="8204" width="13.5429687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54296875" customWidth="1"/>
    <col min="8453" max="8453" width="15.54296875" customWidth="1"/>
    <col min="8454" max="8454" width="14.54296875" customWidth="1"/>
    <col min="8455" max="8455" width="16.54296875" customWidth="1"/>
    <col min="8456" max="8456" width="14.54296875" customWidth="1"/>
    <col min="8457" max="8457" width="11.54296875" customWidth="1"/>
    <col min="8458" max="8458" width="12.81640625" customWidth="1"/>
    <col min="8459" max="8460" width="13.5429687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54296875" customWidth="1"/>
    <col min="8709" max="8709" width="15.54296875" customWidth="1"/>
    <col min="8710" max="8710" width="14.54296875" customWidth="1"/>
    <col min="8711" max="8711" width="16.54296875" customWidth="1"/>
    <col min="8712" max="8712" width="14.54296875" customWidth="1"/>
    <col min="8713" max="8713" width="11.54296875" customWidth="1"/>
    <col min="8714" max="8714" width="12.81640625" customWidth="1"/>
    <col min="8715" max="8716" width="13.5429687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54296875" customWidth="1"/>
    <col min="8965" max="8965" width="15.54296875" customWidth="1"/>
    <col min="8966" max="8966" width="14.54296875" customWidth="1"/>
    <col min="8967" max="8967" width="16.54296875" customWidth="1"/>
    <col min="8968" max="8968" width="14.54296875" customWidth="1"/>
    <col min="8969" max="8969" width="11.54296875" customWidth="1"/>
    <col min="8970" max="8970" width="12.81640625" customWidth="1"/>
    <col min="8971" max="8972" width="13.5429687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54296875" customWidth="1"/>
    <col min="9221" max="9221" width="15.54296875" customWidth="1"/>
    <col min="9222" max="9222" width="14.54296875" customWidth="1"/>
    <col min="9223" max="9223" width="16.54296875" customWidth="1"/>
    <col min="9224" max="9224" width="14.54296875" customWidth="1"/>
    <col min="9225" max="9225" width="11.54296875" customWidth="1"/>
    <col min="9226" max="9226" width="12.81640625" customWidth="1"/>
    <col min="9227" max="9228" width="13.5429687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54296875" customWidth="1"/>
    <col min="9477" max="9477" width="15.54296875" customWidth="1"/>
    <col min="9478" max="9478" width="14.54296875" customWidth="1"/>
    <col min="9479" max="9479" width="16.54296875" customWidth="1"/>
    <col min="9480" max="9480" width="14.54296875" customWidth="1"/>
    <col min="9481" max="9481" width="11.54296875" customWidth="1"/>
    <col min="9482" max="9482" width="12.81640625" customWidth="1"/>
    <col min="9483" max="9484" width="13.5429687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54296875" customWidth="1"/>
    <col min="9733" max="9733" width="15.54296875" customWidth="1"/>
    <col min="9734" max="9734" width="14.54296875" customWidth="1"/>
    <col min="9735" max="9735" width="16.54296875" customWidth="1"/>
    <col min="9736" max="9736" width="14.54296875" customWidth="1"/>
    <col min="9737" max="9737" width="11.54296875" customWidth="1"/>
    <col min="9738" max="9738" width="12.81640625" customWidth="1"/>
    <col min="9739" max="9740" width="13.5429687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54296875" customWidth="1"/>
    <col min="9989" max="9989" width="15.54296875" customWidth="1"/>
    <col min="9990" max="9990" width="14.54296875" customWidth="1"/>
    <col min="9991" max="9991" width="16.54296875" customWidth="1"/>
    <col min="9992" max="9992" width="14.54296875" customWidth="1"/>
    <col min="9993" max="9993" width="11.54296875" customWidth="1"/>
    <col min="9994" max="9994" width="12.81640625" customWidth="1"/>
    <col min="9995" max="9996" width="13.5429687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54296875" customWidth="1"/>
    <col min="10245" max="10245" width="15.54296875" customWidth="1"/>
    <col min="10246" max="10246" width="14.54296875" customWidth="1"/>
    <col min="10247" max="10247" width="16.54296875" customWidth="1"/>
    <col min="10248" max="10248" width="14.54296875" customWidth="1"/>
    <col min="10249" max="10249" width="11.54296875" customWidth="1"/>
    <col min="10250" max="10250" width="12.81640625" customWidth="1"/>
    <col min="10251" max="10252" width="13.5429687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54296875" customWidth="1"/>
    <col min="10501" max="10501" width="15.54296875" customWidth="1"/>
    <col min="10502" max="10502" width="14.54296875" customWidth="1"/>
    <col min="10503" max="10503" width="16.54296875" customWidth="1"/>
    <col min="10504" max="10504" width="14.54296875" customWidth="1"/>
    <col min="10505" max="10505" width="11.54296875" customWidth="1"/>
    <col min="10506" max="10506" width="12.81640625" customWidth="1"/>
    <col min="10507" max="10508" width="13.5429687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54296875" customWidth="1"/>
    <col min="10757" max="10757" width="15.54296875" customWidth="1"/>
    <col min="10758" max="10758" width="14.54296875" customWidth="1"/>
    <col min="10759" max="10759" width="16.54296875" customWidth="1"/>
    <col min="10760" max="10760" width="14.54296875" customWidth="1"/>
    <col min="10761" max="10761" width="11.54296875" customWidth="1"/>
    <col min="10762" max="10762" width="12.81640625" customWidth="1"/>
    <col min="10763" max="10764" width="13.5429687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54296875" customWidth="1"/>
    <col min="11013" max="11013" width="15.54296875" customWidth="1"/>
    <col min="11014" max="11014" width="14.54296875" customWidth="1"/>
    <col min="11015" max="11015" width="16.54296875" customWidth="1"/>
    <col min="11016" max="11016" width="14.54296875" customWidth="1"/>
    <col min="11017" max="11017" width="11.54296875" customWidth="1"/>
    <col min="11018" max="11018" width="12.81640625" customWidth="1"/>
    <col min="11019" max="11020" width="13.5429687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54296875" customWidth="1"/>
    <col min="11269" max="11269" width="15.54296875" customWidth="1"/>
    <col min="11270" max="11270" width="14.54296875" customWidth="1"/>
    <col min="11271" max="11271" width="16.54296875" customWidth="1"/>
    <col min="11272" max="11272" width="14.54296875" customWidth="1"/>
    <col min="11273" max="11273" width="11.54296875" customWidth="1"/>
    <col min="11274" max="11274" width="12.81640625" customWidth="1"/>
    <col min="11275" max="11276" width="13.5429687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54296875" customWidth="1"/>
    <col min="11525" max="11525" width="15.54296875" customWidth="1"/>
    <col min="11526" max="11526" width="14.54296875" customWidth="1"/>
    <col min="11527" max="11527" width="16.54296875" customWidth="1"/>
    <col min="11528" max="11528" width="14.54296875" customWidth="1"/>
    <col min="11529" max="11529" width="11.54296875" customWidth="1"/>
    <col min="11530" max="11530" width="12.81640625" customWidth="1"/>
    <col min="11531" max="11532" width="13.5429687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54296875" customWidth="1"/>
    <col min="11781" max="11781" width="15.54296875" customWidth="1"/>
    <col min="11782" max="11782" width="14.54296875" customWidth="1"/>
    <col min="11783" max="11783" width="16.54296875" customWidth="1"/>
    <col min="11784" max="11784" width="14.54296875" customWidth="1"/>
    <col min="11785" max="11785" width="11.54296875" customWidth="1"/>
    <col min="11786" max="11786" width="12.81640625" customWidth="1"/>
    <col min="11787" max="11788" width="13.5429687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54296875" customWidth="1"/>
    <col min="12037" max="12037" width="15.54296875" customWidth="1"/>
    <col min="12038" max="12038" width="14.54296875" customWidth="1"/>
    <col min="12039" max="12039" width="16.54296875" customWidth="1"/>
    <col min="12040" max="12040" width="14.54296875" customWidth="1"/>
    <col min="12041" max="12041" width="11.54296875" customWidth="1"/>
    <col min="12042" max="12042" width="12.81640625" customWidth="1"/>
    <col min="12043" max="12044" width="13.5429687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54296875" customWidth="1"/>
    <col min="12293" max="12293" width="15.54296875" customWidth="1"/>
    <col min="12294" max="12294" width="14.54296875" customWidth="1"/>
    <col min="12295" max="12295" width="16.54296875" customWidth="1"/>
    <col min="12296" max="12296" width="14.54296875" customWidth="1"/>
    <col min="12297" max="12297" width="11.54296875" customWidth="1"/>
    <col min="12298" max="12298" width="12.81640625" customWidth="1"/>
    <col min="12299" max="12300" width="13.5429687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54296875" customWidth="1"/>
    <col min="12549" max="12549" width="15.54296875" customWidth="1"/>
    <col min="12550" max="12550" width="14.54296875" customWidth="1"/>
    <col min="12551" max="12551" width="16.54296875" customWidth="1"/>
    <col min="12552" max="12552" width="14.54296875" customWidth="1"/>
    <col min="12553" max="12553" width="11.54296875" customWidth="1"/>
    <col min="12554" max="12554" width="12.81640625" customWidth="1"/>
    <col min="12555" max="12556" width="13.5429687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54296875" customWidth="1"/>
    <col min="12805" max="12805" width="15.54296875" customWidth="1"/>
    <col min="12806" max="12806" width="14.54296875" customWidth="1"/>
    <col min="12807" max="12807" width="16.54296875" customWidth="1"/>
    <col min="12808" max="12808" width="14.54296875" customWidth="1"/>
    <col min="12809" max="12809" width="11.54296875" customWidth="1"/>
    <col min="12810" max="12810" width="12.81640625" customWidth="1"/>
    <col min="12811" max="12812" width="13.5429687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54296875" customWidth="1"/>
    <col min="13061" max="13061" width="15.54296875" customWidth="1"/>
    <col min="13062" max="13062" width="14.54296875" customWidth="1"/>
    <col min="13063" max="13063" width="16.54296875" customWidth="1"/>
    <col min="13064" max="13064" width="14.54296875" customWidth="1"/>
    <col min="13065" max="13065" width="11.54296875" customWidth="1"/>
    <col min="13066" max="13066" width="12.81640625" customWidth="1"/>
    <col min="13067" max="13068" width="13.5429687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54296875" customWidth="1"/>
    <col min="13317" max="13317" width="15.54296875" customWidth="1"/>
    <col min="13318" max="13318" width="14.54296875" customWidth="1"/>
    <col min="13319" max="13319" width="16.54296875" customWidth="1"/>
    <col min="13320" max="13320" width="14.54296875" customWidth="1"/>
    <col min="13321" max="13321" width="11.54296875" customWidth="1"/>
    <col min="13322" max="13322" width="12.81640625" customWidth="1"/>
    <col min="13323" max="13324" width="13.5429687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54296875" customWidth="1"/>
    <col min="13573" max="13573" width="15.54296875" customWidth="1"/>
    <col min="13574" max="13574" width="14.54296875" customWidth="1"/>
    <col min="13575" max="13575" width="16.54296875" customWidth="1"/>
    <col min="13576" max="13576" width="14.54296875" customWidth="1"/>
    <col min="13577" max="13577" width="11.54296875" customWidth="1"/>
    <col min="13578" max="13578" width="12.81640625" customWidth="1"/>
    <col min="13579" max="13580" width="13.5429687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54296875" customWidth="1"/>
    <col min="13829" max="13829" width="15.54296875" customWidth="1"/>
    <col min="13830" max="13830" width="14.54296875" customWidth="1"/>
    <col min="13831" max="13831" width="16.54296875" customWidth="1"/>
    <col min="13832" max="13832" width="14.54296875" customWidth="1"/>
    <col min="13833" max="13833" width="11.54296875" customWidth="1"/>
    <col min="13834" max="13834" width="12.81640625" customWidth="1"/>
    <col min="13835" max="13836" width="13.5429687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54296875" customWidth="1"/>
    <col min="14085" max="14085" width="15.54296875" customWidth="1"/>
    <col min="14086" max="14086" width="14.54296875" customWidth="1"/>
    <col min="14087" max="14087" width="16.54296875" customWidth="1"/>
    <col min="14088" max="14088" width="14.54296875" customWidth="1"/>
    <col min="14089" max="14089" width="11.54296875" customWidth="1"/>
    <col min="14090" max="14090" width="12.81640625" customWidth="1"/>
    <col min="14091" max="14092" width="13.5429687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54296875" customWidth="1"/>
    <col min="14341" max="14341" width="15.54296875" customWidth="1"/>
    <col min="14342" max="14342" width="14.54296875" customWidth="1"/>
    <col min="14343" max="14343" width="16.54296875" customWidth="1"/>
    <col min="14344" max="14344" width="14.54296875" customWidth="1"/>
    <col min="14345" max="14345" width="11.54296875" customWidth="1"/>
    <col min="14346" max="14346" width="12.81640625" customWidth="1"/>
    <col min="14347" max="14348" width="13.5429687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54296875" customWidth="1"/>
    <col min="14597" max="14597" width="15.54296875" customWidth="1"/>
    <col min="14598" max="14598" width="14.54296875" customWidth="1"/>
    <col min="14599" max="14599" width="16.54296875" customWidth="1"/>
    <col min="14600" max="14600" width="14.54296875" customWidth="1"/>
    <col min="14601" max="14601" width="11.54296875" customWidth="1"/>
    <col min="14602" max="14602" width="12.81640625" customWidth="1"/>
    <col min="14603" max="14604" width="13.5429687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54296875" customWidth="1"/>
    <col min="14853" max="14853" width="15.54296875" customWidth="1"/>
    <col min="14854" max="14854" width="14.54296875" customWidth="1"/>
    <col min="14855" max="14855" width="16.54296875" customWidth="1"/>
    <col min="14856" max="14856" width="14.54296875" customWidth="1"/>
    <col min="14857" max="14857" width="11.54296875" customWidth="1"/>
    <col min="14858" max="14858" width="12.81640625" customWidth="1"/>
    <col min="14859" max="14860" width="13.5429687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54296875" customWidth="1"/>
    <col min="15109" max="15109" width="15.54296875" customWidth="1"/>
    <col min="15110" max="15110" width="14.54296875" customWidth="1"/>
    <col min="15111" max="15111" width="16.54296875" customWidth="1"/>
    <col min="15112" max="15112" width="14.54296875" customWidth="1"/>
    <col min="15113" max="15113" width="11.54296875" customWidth="1"/>
    <col min="15114" max="15114" width="12.81640625" customWidth="1"/>
    <col min="15115" max="15116" width="13.5429687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54296875" customWidth="1"/>
    <col min="15365" max="15365" width="15.54296875" customWidth="1"/>
    <col min="15366" max="15366" width="14.54296875" customWidth="1"/>
    <col min="15367" max="15367" width="16.54296875" customWidth="1"/>
    <col min="15368" max="15368" width="14.54296875" customWidth="1"/>
    <col min="15369" max="15369" width="11.54296875" customWidth="1"/>
    <col min="15370" max="15370" width="12.81640625" customWidth="1"/>
    <col min="15371" max="15372" width="13.5429687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54296875" customWidth="1"/>
    <col min="15621" max="15621" width="15.54296875" customWidth="1"/>
    <col min="15622" max="15622" width="14.54296875" customWidth="1"/>
    <col min="15623" max="15623" width="16.54296875" customWidth="1"/>
    <col min="15624" max="15624" width="14.54296875" customWidth="1"/>
    <col min="15625" max="15625" width="11.54296875" customWidth="1"/>
    <col min="15626" max="15626" width="12.81640625" customWidth="1"/>
    <col min="15627" max="15628" width="13.5429687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54296875" customWidth="1"/>
    <col min="15877" max="15877" width="15.54296875" customWidth="1"/>
    <col min="15878" max="15878" width="14.54296875" customWidth="1"/>
    <col min="15879" max="15879" width="16.54296875" customWidth="1"/>
    <col min="15880" max="15880" width="14.54296875" customWidth="1"/>
    <col min="15881" max="15881" width="11.54296875" customWidth="1"/>
    <col min="15882" max="15882" width="12.81640625" customWidth="1"/>
    <col min="15883" max="15884" width="13.5429687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54296875" customWidth="1"/>
    <col min="16133" max="16133" width="15.54296875" customWidth="1"/>
    <col min="16134" max="16134" width="14.54296875" customWidth="1"/>
    <col min="16135" max="16135" width="16.54296875" customWidth="1"/>
    <col min="16136" max="16136" width="14.54296875" customWidth="1"/>
    <col min="16137" max="16137" width="11.54296875" customWidth="1"/>
    <col min="16138" max="16138" width="12.81640625" customWidth="1"/>
    <col min="16139" max="16140" width="13.54296875" customWidth="1"/>
    <col min="16141" max="16141" width="13.453125" bestFit="1" customWidth="1"/>
  </cols>
  <sheetData>
    <row r="1" spans="1:14" ht="18.5" x14ac:dyDescent="0.45">
      <c r="B1" s="142" t="s">
        <v>373</v>
      </c>
    </row>
    <row r="2" spans="1:14" ht="18.5" x14ac:dyDescent="0.45">
      <c r="B2" s="30" t="s">
        <v>349</v>
      </c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3"/>
    </row>
    <row r="5" spans="1:14" s="11" customFormat="1" x14ac:dyDescent="0.35">
      <c r="A5" s="4"/>
      <c r="B5" s="640" t="s">
        <v>307</v>
      </c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8" t="s">
        <v>6</v>
      </c>
      <c r="J5" s="8" t="s">
        <v>7</v>
      </c>
      <c r="K5" s="8" t="s">
        <v>15</v>
      </c>
      <c r="L5" s="8" t="s">
        <v>16</v>
      </c>
      <c r="M5" s="9"/>
      <c r="N5" s="10"/>
    </row>
    <row r="6" spans="1:14" ht="91.4" customHeight="1" x14ac:dyDescent="0.35">
      <c r="A6" s="12" t="s">
        <v>167</v>
      </c>
      <c r="B6" s="641"/>
      <c r="C6" s="32" t="s">
        <v>168</v>
      </c>
      <c r="D6" s="7" t="s">
        <v>17</v>
      </c>
      <c r="E6" s="7" t="s">
        <v>8</v>
      </c>
      <c r="F6" s="7" t="s">
        <v>9</v>
      </c>
      <c r="G6" s="7" t="s">
        <v>10</v>
      </c>
      <c r="H6" s="7" t="s">
        <v>169</v>
      </c>
      <c r="I6" s="13" t="s">
        <v>11</v>
      </c>
      <c r="J6" s="13" t="s">
        <v>12</v>
      </c>
      <c r="K6" s="13" t="s">
        <v>13</v>
      </c>
      <c r="L6" s="13" t="s">
        <v>309</v>
      </c>
      <c r="M6" s="7" t="s">
        <v>171</v>
      </c>
      <c r="N6" s="3"/>
    </row>
    <row r="7" spans="1:14" s="94" customFormat="1" ht="29" customHeight="1" x14ac:dyDescent="0.35">
      <c r="A7" s="374">
        <v>1</v>
      </c>
      <c r="B7" s="375" t="s">
        <v>374</v>
      </c>
      <c r="C7" s="376">
        <f>I17</f>
        <v>15417500</v>
      </c>
      <c r="D7" s="376">
        <f>E7+F7+G7+H7+I7+J7+K7+L7</f>
        <v>2133181.63</v>
      </c>
      <c r="E7" s="376">
        <v>35754.870000000003</v>
      </c>
      <c r="F7" s="376">
        <v>982944.45</v>
      </c>
      <c r="G7" s="376">
        <v>510602.13</v>
      </c>
      <c r="H7" s="376">
        <v>29520.36</v>
      </c>
      <c r="I7" s="376">
        <v>47781.51</v>
      </c>
      <c r="J7" s="376">
        <v>11623.49</v>
      </c>
      <c r="K7" s="376">
        <v>67922.429999999993</v>
      </c>
      <c r="L7" s="376">
        <v>447032.39</v>
      </c>
      <c r="M7" s="377">
        <v>111</v>
      </c>
      <c r="N7" s="378"/>
    </row>
    <row r="8" spans="1:14" x14ac:dyDescent="0.35">
      <c r="A8" s="17"/>
      <c r="B8" s="31"/>
      <c r="C8" s="18"/>
      <c r="D8" s="19"/>
      <c r="E8" s="18"/>
      <c r="F8" s="18"/>
      <c r="G8" s="18"/>
      <c r="H8" s="18"/>
      <c r="I8" s="18"/>
      <c r="J8" s="18"/>
      <c r="K8" s="18"/>
      <c r="L8" s="18"/>
      <c r="M8" s="20"/>
      <c r="N8" s="3"/>
    </row>
    <row r="9" spans="1:14" x14ac:dyDescent="0.35">
      <c r="A9" s="21"/>
      <c r="B9" s="21"/>
      <c r="C9" s="21"/>
      <c r="D9" s="85"/>
      <c r="E9" s="21"/>
      <c r="F9" s="21"/>
      <c r="G9" s="21"/>
      <c r="H9" s="21"/>
      <c r="I9" s="21"/>
      <c r="J9" s="21"/>
      <c r="K9" s="22"/>
      <c r="L9" s="22"/>
      <c r="M9" s="109"/>
      <c r="N9" s="3"/>
    </row>
    <row r="10" spans="1:14" x14ac:dyDescent="0.35">
      <c r="A10" s="1"/>
      <c r="B10" s="1"/>
      <c r="C10" s="1"/>
      <c r="D10" s="1"/>
      <c r="E10" s="1"/>
      <c r="F10" s="21"/>
      <c r="G10" s="21"/>
      <c r="H10" s="21"/>
      <c r="I10" s="21"/>
      <c r="J10" s="21"/>
      <c r="K10" s="22"/>
      <c r="L10" s="22"/>
      <c r="M10" s="21"/>
      <c r="N10" s="3"/>
    </row>
    <row r="11" spans="1:14" x14ac:dyDescent="0.35">
      <c r="A11" s="1"/>
      <c r="B11" s="86" t="s">
        <v>172</v>
      </c>
      <c r="C11" s="1"/>
      <c r="D11" s="1"/>
      <c r="E11" s="1"/>
      <c r="F11" s="21"/>
      <c r="G11" s="21"/>
      <c r="H11" s="21"/>
      <c r="I11" s="21"/>
      <c r="J11" s="87"/>
      <c r="K11" s="21"/>
      <c r="L11" s="21"/>
      <c r="M11" s="21"/>
    </row>
    <row r="12" spans="1:14" s="11" customFormat="1" ht="58" x14ac:dyDescent="0.35">
      <c r="A12" s="23" t="s">
        <v>167</v>
      </c>
      <c r="B12" s="24" t="s">
        <v>173</v>
      </c>
      <c r="C12" s="148" t="s">
        <v>174</v>
      </c>
      <c r="D12" s="148" t="s">
        <v>175</v>
      </c>
      <c r="E12" s="148" t="s">
        <v>176</v>
      </c>
      <c r="F12" s="148" t="s">
        <v>177</v>
      </c>
      <c r="G12" s="149" t="s">
        <v>14</v>
      </c>
      <c r="H12" s="149" t="s">
        <v>178</v>
      </c>
      <c r="I12" s="313" t="s">
        <v>179</v>
      </c>
      <c r="J12" s="88"/>
      <c r="K12" s="79"/>
      <c r="L12" s="89"/>
      <c r="M12" s="89"/>
    </row>
    <row r="13" spans="1:14" s="94" customFormat="1" ht="29" x14ac:dyDescent="0.35">
      <c r="A13" s="170">
        <v>1</v>
      </c>
      <c r="B13" s="379" t="s">
        <v>375</v>
      </c>
      <c r="C13" s="151">
        <v>1978</v>
      </c>
      <c r="D13" s="151"/>
      <c r="E13" s="152"/>
      <c r="F13" s="152" t="s">
        <v>376</v>
      </c>
      <c r="G13" s="151">
        <v>4977</v>
      </c>
      <c r="H13" s="153">
        <v>3</v>
      </c>
      <c r="I13" s="380">
        <f>G13*1100</f>
        <v>5474700</v>
      </c>
      <c r="J13" s="381"/>
      <c r="K13" s="93"/>
      <c r="L13" s="382"/>
    </row>
    <row r="14" spans="1:14" s="94" customFormat="1" ht="29" x14ac:dyDescent="0.35">
      <c r="A14" s="170">
        <v>2</v>
      </c>
      <c r="B14" s="379" t="s">
        <v>377</v>
      </c>
      <c r="C14" s="151">
        <v>2006</v>
      </c>
      <c r="D14" s="151"/>
      <c r="E14" s="151"/>
      <c r="F14" s="152" t="s">
        <v>376</v>
      </c>
      <c r="G14" s="151">
        <v>412</v>
      </c>
      <c r="H14" s="153">
        <v>2</v>
      </c>
      <c r="I14" s="380">
        <f>G14*1400</f>
        <v>576800</v>
      </c>
      <c r="J14" s="381"/>
      <c r="K14" s="247"/>
      <c r="L14" s="382"/>
    </row>
    <row r="15" spans="1:14" s="94" customFormat="1" ht="29" x14ac:dyDescent="0.35">
      <c r="A15" s="170">
        <v>3</v>
      </c>
      <c r="B15" s="379" t="s">
        <v>378</v>
      </c>
      <c r="C15" s="151">
        <v>1986</v>
      </c>
      <c r="D15" s="151">
        <v>2013</v>
      </c>
      <c r="E15" s="151"/>
      <c r="F15" s="152" t="s">
        <v>376</v>
      </c>
      <c r="G15" s="151">
        <v>3126</v>
      </c>
      <c r="H15" s="153">
        <v>2</v>
      </c>
      <c r="I15" s="380">
        <f>G15*1400</f>
        <v>4376400</v>
      </c>
      <c r="J15" s="381"/>
      <c r="K15" s="247"/>
      <c r="L15" s="382"/>
    </row>
    <row r="16" spans="1:14" s="26" customFormat="1" ht="29" x14ac:dyDescent="0.35">
      <c r="A16" s="170">
        <v>4</v>
      </c>
      <c r="B16" s="379" t="s">
        <v>379</v>
      </c>
      <c r="C16" s="151">
        <v>2005</v>
      </c>
      <c r="D16" s="151"/>
      <c r="E16" s="151"/>
      <c r="F16" s="152" t="s">
        <v>376</v>
      </c>
      <c r="G16" s="151">
        <v>3564</v>
      </c>
      <c r="H16" s="153">
        <v>1</v>
      </c>
      <c r="I16" s="380">
        <f>G16*1400</f>
        <v>4989600</v>
      </c>
      <c r="J16" s="381"/>
      <c r="L16" s="382"/>
    </row>
    <row r="17" spans="1:29" s="324" customFormat="1" x14ac:dyDescent="0.35">
      <c r="A17" s="383"/>
      <c r="B17" s="384" t="s">
        <v>320</v>
      </c>
      <c r="C17" s="385"/>
      <c r="D17" s="160"/>
      <c r="E17" s="385"/>
      <c r="F17" s="385"/>
      <c r="G17" s="385"/>
      <c r="H17" s="385"/>
      <c r="I17" s="242">
        <f>SUM(I13:I16)</f>
        <v>15417500</v>
      </c>
      <c r="J17" s="386"/>
    </row>
    <row r="18" spans="1:29" s="26" customFormat="1" x14ac:dyDescent="0.35">
      <c r="A18" s="27"/>
      <c r="B18" s="41"/>
      <c r="C18" s="27"/>
      <c r="D18" s="41"/>
      <c r="E18" s="27"/>
      <c r="F18" s="27"/>
      <c r="G18" s="27"/>
      <c r="H18" s="27"/>
      <c r="I18" s="27"/>
      <c r="J18" s="27"/>
    </row>
    <row r="19" spans="1:29" s="26" customFormat="1" ht="28.5" x14ac:dyDescent="0.35">
      <c r="A19" s="27"/>
      <c r="B19" s="167" t="s">
        <v>321</v>
      </c>
      <c r="C19" s="27"/>
      <c r="D19" s="41"/>
      <c r="E19" s="27"/>
      <c r="F19" s="27"/>
      <c r="G19" s="27"/>
      <c r="H19" s="27"/>
      <c r="I19" s="27"/>
      <c r="J19" s="27"/>
    </row>
    <row r="20" spans="1:29" s="26" customFormat="1" ht="96.65" customHeight="1" x14ac:dyDescent="0.35">
      <c r="A20" s="12" t="s">
        <v>167</v>
      </c>
      <c r="B20" s="168" t="s">
        <v>322</v>
      </c>
      <c r="C20" s="7" t="s">
        <v>323</v>
      </c>
      <c r="D20" s="7" t="s">
        <v>324</v>
      </c>
      <c r="E20" s="169" t="s">
        <v>325</v>
      </c>
      <c r="F20" s="79"/>
      <c r="G20" s="27"/>
      <c r="H20" s="27"/>
      <c r="I20" s="27"/>
      <c r="J20" s="27"/>
    </row>
    <row r="21" spans="1:29" s="26" customFormat="1" x14ac:dyDescent="0.35">
      <c r="A21" s="387">
        <v>1</v>
      </c>
      <c r="B21" s="388" t="s">
        <v>374</v>
      </c>
      <c r="C21" s="389">
        <f>I13</f>
        <v>5474700</v>
      </c>
      <c r="D21" s="389">
        <v>1162935.1200000001</v>
      </c>
      <c r="E21" s="681">
        <v>17185.28</v>
      </c>
      <c r="F21" s="390"/>
      <c r="G21" s="27"/>
      <c r="H21" s="27"/>
      <c r="I21" s="27"/>
      <c r="J21" s="27"/>
    </row>
    <row r="22" spans="1:29" s="177" customFormat="1" ht="28.5" customHeight="1" x14ac:dyDescent="0.35">
      <c r="A22" s="387">
        <v>2</v>
      </c>
      <c r="B22" s="388" t="s">
        <v>380</v>
      </c>
      <c r="C22" s="389">
        <f>I14</f>
        <v>576800</v>
      </c>
      <c r="D22" s="389">
        <v>144684.28</v>
      </c>
      <c r="E22" s="682"/>
      <c r="F22" s="390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V22" s="176"/>
      <c r="W22" s="176"/>
      <c r="X22" s="176"/>
      <c r="Y22" s="176"/>
      <c r="Z22" s="176"/>
      <c r="AA22" s="176"/>
    </row>
    <row r="23" spans="1:29" s="27" customFormat="1" ht="17.5" customHeight="1" x14ac:dyDescent="0.35">
      <c r="A23" s="391">
        <v>3</v>
      </c>
      <c r="B23" s="392" t="s">
        <v>381</v>
      </c>
      <c r="C23" s="393">
        <f>I15</f>
        <v>4376400</v>
      </c>
      <c r="D23" s="393">
        <v>434599.91</v>
      </c>
      <c r="E23" s="394">
        <v>12335.08</v>
      </c>
      <c r="F23" s="194"/>
      <c r="G23" s="28"/>
      <c r="H23" s="28"/>
      <c r="I23" s="28"/>
      <c r="J23" s="28"/>
      <c r="K23" s="28"/>
      <c r="L23" s="28"/>
      <c r="M23" s="28"/>
      <c r="N23" s="182"/>
    </row>
    <row r="24" spans="1:29" s="27" customFormat="1" ht="17.149999999999999" customHeight="1" x14ac:dyDescent="0.35">
      <c r="A24" s="391">
        <v>4</v>
      </c>
      <c r="B24" s="392" t="s">
        <v>382</v>
      </c>
      <c r="C24" s="393">
        <f>I16</f>
        <v>4989600</v>
      </c>
      <c r="D24" s="393">
        <v>325687.09000000003</v>
      </c>
      <c r="E24" s="394"/>
      <c r="F24" s="194"/>
      <c r="G24" s="28"/>
      <c r="H24" s="28"/>
      <c r="I24" s="28"/>
      <c r="J24" s="28"/>
      <c r="K24" s="28"/>
      <c r="L24" s="28"/>
      <c r="M24" s="28"/>
      <c r="N24" s="182"/>
    </row>
    <row r="25" spans="1:29" s="27" customFormat="1" ht="16.5" customHeight="1" x14ac:dyDescent="0.35">
      <c r="A25" s="395"/>
      <c r="B25" s="396" t="s">
        <v>320</v>
      </c>
      <c r="C25" s="397">
        <f>SUM(C21:C24)</f>
        <v>15417500</v>
      </c>
      <c r="D25" s="397">
        <f>SUM(D21:D24)</f>
        <v>2067906.4000000001</v>
      </c>
      <c r="E25" s="397">
        <f>SUM(E21:E24)</f>
        <v>29520.36</v>
      </c>
      <c r="F25" s="28"/>
      <c r="G25" s="28"/>
      <c r="H25" s="28"/>
      <c r="I25" s="28"/>
      <c r="J25" s="28"/>
      <c r="K25" s="28"/>
      <c r="L25" s="28"/>
      <c r="M25" s="28"/>
      <c r="N25" s="182"/>
    </row>
    <row r="26" spans="1:29" s="27" customFormat="1" ht="38.15" customHeight="1" x14ac:dyDescent="0.35">
      <c r="B26" s="25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29" s="27" customFormat="1" ht="23.25" customHeight="1" thickBot="1" x14ac:dyDescent="0.4">
      <c r="B27" s="195" t="s">
        <v>330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2"/>
    </row>
    <row r="28" spans="1:29" s="199" customFormat="1" ht="15" customHeight="1" thickBot="1" x14ac:dyDescent="0.4">
      <c r="A28" s="645"/>
      <c r="B28" s="647" t="s">
        <v>331</v>
      </c>
      <c r="C28" s="649" t="s">
        <v>79</v>
      </c>
      <c r="D28" s="649"/>
      <c r="E28" s="650"/>
      <c r="F28" s="650"/>
      <c r="G28" s="650"/>
      <c r="H28" s="650"/>
      <c r="I28" s="650"/>
      <c r="J28" s="650"/>
      <c r="K28" s="650"/>
      <c r="L28" s="651"/>
      <c r="M28" s="651"/>
      <c r="N28" s="651"/>
      <c r="O28" s="650"/>
      <c r="P28" s="650"/>
      <c r="Q28" s="650"/>
      <c r="R28" s="651"/>
      <c r="S28" s="196"/>
      <c r="T28" s="196"/>
      <c r="U28" s="197"/>
      <c r="V28" s="678" t="s">
        <v>80</v>
      </c>
      <c r="W28" s="679"/>
      <c r="X28" s="679"/>
      <c r="Y28" s="679"/>
      <c r="Z28" s="679"/>
      <c r="AA28" s="680"/>
      <c r="AB28" s="198"/>
      <c r="AC28" s="198"/>
    </row>
    <row r="29" spans="1:29" s="208" customFormat="1" ht="117.5" thickBot="1" x14ac:dyDescent="0.4">
      <c r="A29" s="646"/>
      <c r="B29" s="648"/>
      <c r="C29" s="655" t="s">
        <v>83</v>
      </c>
      <c r="D29" s="655"/>
      <c r="E29" s="656"/>
      <c r="F29" s="657" t="s">
        <v>85</v>
      </c>
      <c r="G29" s="658"/>
      <c r="H29" s="659"/>
      <c r="I29" s="660" t="s">
        <v>332</v>
      </c>
      <c r="J29" s="661"/>
      <c r="K29" s="662"/>
      <c r="L29" s="663" t="s">
        <v>333</v>
      </c>
      <c r="M29" s="664"/>
      <c r="N29" s="665"/>
      <c r="O29" s="666" t="s">
        <v>334</v>
      </c>
      <c r="P29" s="667"/>
      <c r="Q29" s="668"/>
      <c r="R29" s="200" t="s">
        <v>335</v>
      </c>
      <c r="S29" s="201" t="s">
        <v>336</v>
      </c>
      <c r="T29" s="202" t="s">
        <v>337</v>
      </c>
      <c r="U29" s="203" t="s">
        <v>338</v>
      </c>
      <c r="V29" s="398" t="s">
        <v>339</v>
      </c>
      <c r="W29" s="399" t="s">
        <v>87</v>
      </c>
      <c r="X29" s="399" t="s">
        <v>88</v>
      </c>
      <c r="Y29" s="399" t="s">
        <v>340</v>
      </c>
      <c r="Z29" s="399" t="s">
        <v>341</v>
      </c>
      <c r="AA29" s="400" t="s">
        <v>342</v>
      </c>
      <c r="AB29" s="207"/>
      <c r="AC29" s="207"/>
    </row>
    <row r="30" spans="1:29" s="199" customFormat="1" ht="15" thickBot="1" x14ac:dyDescent="0.4">
      <c r="A30" s="209"/>
      <c r="B30" s="210" t="s">
        <v>343</v>
      </c>
      <c r="C30" s="211" t="s">
        <v>90</v>
      </c>
      <c r="D30" s="212" t="s">
        <v>344</v>
      </c>
      <c r="E30" s="212" t="s">
        <v>345</v>
      </c>
      <c r="F30" s="213" t="s">
        <v>90</v>
      </c>
      <c r="G30" s="212" t="s">
        <v>344</v>
      </c>
      <c r="H30" s="214" t="s">
        <v>345</v>
      </c>
      <c r="I30" s="215" t="s">
        <v>90</v>
      </c>
      <c r="J30" s="216" t="s">
        <v>344</v>
      </c>
      <c r="K30" s="217" t="s">
        <v>345</v>
      </c>
      <c r="L30" s="213" t="s">
        <v>90</v>
      </c>
      <c r="M30" s="197" t="s">
        <v>344</v>
      </c>
      <c r="N30" s="217" t="s">
        <v>345</v>
      </c>
      <c r="O30" s="213" t="s">
        <v>90</v>
      </c>
      <c r="P30" s="197" t="s">
        <v>344</v>
      </c>
      <c r="Q30" s="217" t="s">
        <v>345</v>
      </c>
      <c r="R30" s="216" t="s">
        <v>90</v>
      </c>
      <c r="S30" s="218" t="s">
        <v>90</v>
      </c>
      <c r="T30" s="219" t="s">
        <v>344</v>
      </c>
      <c r="U30" s="212" t="s">
        <v>345</v>
      </c>
      <c r="V30" s="213"/>
      <c r="W30" s="220"/>
      <c r="X30" s="220"/>
      <c r="Y30" s="220"/>
      <c r="Z30" s="220"/>
      <c r="AA30" s="217"/>
      <c r="AB30" s="198"/>
      <c r="AC30" s="198"/>
    </row>
    <row r="31" spans="1:29" s="232" customFormat="1" x14ac:dyDescent="0.35">
      <c r="A31" s="221"/>
      <c r="B31" s="222" t="s">
        <v>383</v>
      </c>
      <c r="C31" s="223">
        <v>6000</v>
      </c>
      <c r="D31" s="223">
        <v>4000</v>
      </c>
      <c r="E31" s="225">
        <v>1000</v>
      </c>
      <c r="F31" s="225">
        <v>6000</v>
      </c>
      <c r="G31" s="225">
        <v>4000</v>
      </c>
      <c r="H31" s="225">
        <v>1000</v>
      </c>
      <c r="I31" s="223">
        <v>6000</v>
      </c>
      <c r="J31" s="223">
        <v>4000</v>
      </c>
      <c r="K31" s="225">
        <v>1000</v>
      </c>
      <c r="L31" s="227">
        <v>0</v>
      </c>
      <c r="M31" s="227">
        <v>0</v>
      </c>
      <c r="N31" s="227">
        <v>0</v>
      </c>
      <c r="O31" s="225">
        <v>1000</v>
      </c>
      <c r="P31" s="227">
        <v>0</v>
      </c>
      <c r="Q31" s="228">
        <v>0</v>
      </c>
      <c r="R31" s="229">
        <v>2000</v>
      </c>
      <c r="S31" s="227">
        <v>0</v>
      </c>
      <c r="T31" s="228">
        <v>0</v>
      </c>
      <c r="U31" s="344">
        <v>0</v>
      </c>
      <c r="V31" s="230">
        <v>5000</v>
      </c>
      <c r="W31" s="227">
        <v>0</v>
      </c>
      <c r="X31" s="227">
        <v>0</v>
      </c>
      <c r="Y31" s="227">
        <v>0</v>
      </c>
      <c r="Z31" s="226">
        <v>0</v>
      </c>
      <c r="AA31" s="231">
        <v>3000</v>
      </c>
    </row>
    <row r="32" spans="1:29" s="408" customFormat="1" ht="13" x14ac:dyDescent="0.3">
      <c r="A32" s="401"/>
      <c r="B32" s="402" t="s">
        <v>384</v>
      </c>
      <c r="C32" s="235">
        <v>20000</v>
      </c>
      <c r="D32" s="236">
        <v>10000</v>
      </c>
      <c r="E32" s="236">
        <v>1000</v>
      </c>
      <c r="F32" s="236">
        <v>6000</v>
      </c>
      <c r="G32" s="236">
        <v>4000</v>
      </c>
      <c r="H32" s="236">
        <v>1000</v>
      </c>
      <c r="I32" s="236">
        <v>10000</v>
      </c>
      <c r="J32" s="236">
        <v>3000</v>
      </c>
      <c r="K32" s="236">
        <v>1000</v>
      </c>
      <c r="L32" s="240">
        <v>0</v>
      </c>
      <c r="M32" s="240">
        <v>0</v>
      </c>
      <c r="N32" s="241">
        <v>0</v>
      </c>
      <c r="O32" s="403">
        <v>5000</v>
      </c>
      <c r="P32" s="404">
        <v>0</v>
      </c>
      <c r="Q32" s="404">
        <v>0</v>
      </c>
      <c r="R32" s="403">
        <v>2000</v>
      </c>
      <c r="S32" s="404">
        <v>0</v>
      </c>
      <c r="T32" s="404">
        <v>0</v>
      </c>
      <c r="U32" s="405">
        <v>0</v>
      </c>
      <c r="V32" s="406">
        <v>3000</v>
      </c>
      <c r="W32" s="404">
        <v>0</v>
      </c>
      <c r="X32" s="404">
        <v>0</v>
      </c>
      <c r="Y32" s="404">
        <v>0</v>
      </c>
      <c r="Z32" s="239">
        <v>0</v>
      </c>
      <c r="AA32" s="407">
        <v>2000</v>
      </c>
    </row>
    <row r="33" spans="1:27" s="254" customFormat="1" ht="13.5" thickBot="1" x14ac:dyDescent="0.35">
      <c r="A33" s="248"/>
      <c r="B33" s="409" t="s">
        <v>385</v>
      </c>
      <c r="C33" s="250">
        <v>100000</v>
      </c>
      <c r="D33" s="251">
        <v>50000</v>
      </c>
      <c r="E33" s="252">
        <v>0</v>
      </c>
      <c r="F33" s="251">
        <v>30000</v>
      </c>
      <c r="G33" s="251">
        <v>10000</v>
      </c>
      <c r="H33" s="252">
        <v>0</v>
      </c>
      <c r="I33" s="251">
        <v>30000</v>
      </c>
      <c r="J33" s="251">
        <v>10000</v>
      </c>
      <c r="K33" s="252">
        <v>0</v>
      </c>
      <c r="L33" s="252">
        <v>0</v>
      </c>
      <c r="M33" s="252">
        <v>0</v>
      </c>
      <c r="N33" s="252">
        <v>0</v>
      </c>
      <c r="O33" s="251">
        <v>30000</v>
      </c>
      <c r="P33" s="252"/>
      <c r="Q33" s="252"/>
      <c r="R33" s="251">
        <v>10000</v>
      </c>
      <c r="S33" s="252">
        <v>0</v>
      </c>
      <c r="T33" s="252">
        <v>0</v>
      </c>
      <c r="U33" s="369">
        <v>0</v>
      </c>
      <c r="V33" s="410">
        <v>5000</v>
      </c>
      <c r="W33" s="252">
        <v>0</v>
      </c>
      <c r="X33" s="252">
        <v>0</v>
      </c>
      <c r="Y33" s="252">
        <v>0</v>
      </c>
      <c r="Z33" s="252">
        <v>0</v>
      </c>
      <c r="AA33" s="253">
        <v>3000</v>
      </c>
    </row>
    <row r="34" spans="1:27" s="27" customFormat="1" x14ac:dyDescent="0.35"/>
    <row r="35" spans="1:27" s="27" customFormat="1" x14ac:dyDescent="0.35"/>
    <row r="36" spans="1:27" s="27" customFormat="1" x14ac:dyDescent="0.35"/>
    <row r="37" spans="1:27" s="27" customFormat="1" x14ac:dyDescent="0.35"/>
    <row r="38" spans="1:27" s="27" customFormat="1" x14ac:dyDescent="0.35"/>
    <row r="39" spans="1:27" s="27" customFormat="1" x14ac:dyDescent="0.35"/>
    <row r="40" spans="1:27" s="27" customFormat="1" x14ac:dyDescent="0.35"/>
    <row r="41" spans="1:27" s="27" customFormat="1" x14ac:dyDescent="0.35"/>
  </sheetData>
  <mergeCells count="11">
    <mergeCell ref="B5:B6"/>
    <mergeCell ref="E21:E22"/>
    <mergeCell ref="A28:A29"/>
    <mergeCell ref="B28:B29"/>
    <mergeCell ref="C28:R28"/>
    <mergeCell ref="V28:AA28"/>
    <mergeCell ref="C29:E29"/>
    <mergeCell ref="F29:H29"/>
    <mergeCell ref="I29:K29"/>
    <mergeCell ref="L29:N29"/>
    <mergeCell ref="O29:Q29"/>
  </mergeCells>
  <pageMargins left="0.25" right="0.22" top="0.74803149606299213" bottom="0.74803149606299213" header="0.31496062992125984" footer="0.31496062992125984"/>
  <pageSetup paperSize="9" scale="73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"/>
  <sheetViews>
    <sheetView workbookViewId="0">
      <selection activeCell="G12" sqref="G12"/>
    </sheetView>
  </sheetViews>
  <sheetFormatPr defaultRowHeight="14.5" x14ac:dyDescent="0.35"/>
  <cols>
    <col min="1" max="1" width="8.7265625" style="94"/>
    <col min="2" max="2" width="12.81640625" style="94" customWidth="1"/>
    <col min="3" max="3" width="13" style="94" customWidth="1"/>
    <col min="4" max="4" width="19.453125" style="94" customWidth="1"/>
    <col min="5" max="5" width="18" style="94" customWidth="1"/>
    <col min="6" max="6" width="4.453125" style="94" customWidth="1"/>
    <col min="7" max="7" width="6" style="94" customWidth="1"/>
    <col min="8" max="8" width="6.26953125" style="94" customWidth="1"/>
    <col min="9" max="10" width="8.7265625" style="94"/>
    <col min="11" max="11" width="7.1796875" style="94" customWidth="1"/>
    <col min="12" max="12" width="8.81640625" style="94" bestFit="1" customWidth="1"/>
    <col min="13" max="13" width="4.1796875" style="94" customWidth="1"/>
    <col min="14" max="14" width="4.453125" style="94" customWidth="1"/>
    <col min="15" max="15" width="5.1796875" style="94" customWidth="1"/>
    <col min="16" max="16" width="8.7265625" style="94"/>
    <col min="17" max="17" width="14.453125" style="94" customWidth="1"/>
    <col min="18" max="19" width="10.81640625" style="94" customWidth="1"/>
    <col min="20" max="20" width="8.7265625" style="94"/>
  </cols>
  <sheetData>
    <row r="2" spans="1:20" x14ac:dyDescent="0.35">
      <c r="A2" s="264"/>
      <c r="B2" s="431" t="s">
        <v>417</v>
      </c>
    </row>
    <row r="4" spans="1:20" ht="43.5" x14ac:dyDescent="0.35">
      <c r="A4" s="170" t="s">
        <v>36</v>
      </c>
      <c r="B4" s="151" t="s">
        <v>37</v>
      </c>
      <c r="C4" s="151" t="s">
        <v>54</v>
      </c>
      <c r="D4" s="151" t="s">
        <v>38</v>
      </c>
      <c r="E4" s="151" t="s">
        <v>39</v>
      </c>
      <c r="F4" s="151" t="s">
        <v>40</v>
      </c>
      <c r="G4" s="151" t="s">
        <v>41</v>
      </c>
      <c r="H4" s="151" t="s">
        <v>42</v>
      </c>
      <c r="I4" s="151" t="s">
        <v>43</v>
      </c>
      <c r="J4" s="151" t="s">
        <v>50</v>
      </c>
      <c r="K4" s="151" t="s">
        <v>44</v>
      </c>
      <c r="L4" s="445" t="s">
        <v>51</v>
      </c>
      <c r="M4" s="151" t="s">
        <v>45</v>
      </c>
      <c r="N4" s="151" t="s">
        <v>46</v>
      </c>
      <c r="O4" s="151" t="s">
        <v>47</v>
      </c>
      <c r="P4" s="151" t="s">
        <v>52</v>
      </c>
      <c r="Q4" s="151" t="s">
        <v>48</v>
      </c>
      <c r="R4" s="151" t="s">
        <v>53</v>
      </c>
      <c r="S4" s="151" t="s">
        <v>49</v>
      </c>
      <c r="T4" s="151" t="s">
        <v>191</v>
      </c>
    </row>
    <row r="5" spans="1:20" s="102" customFormat="1" ht="43.5" x14ac:dyDescent="0.35">
      <c r="A5" s="178">
        <v>1</v>
      </c>
      <c r="B5" s="439" t="s">
        <v>418</v>
      </c>
      <c r="C5" s="439" t="s">
        <v>98</v>
      </c>
      <c r="D5" s="439" t="s">
        <v>419</v>
      </c>
      <c r="E5" s="440" t="s">
        <v>420</v>
      </c>
      <c r="F5" s="439">
        <v>84</v>
      </c>
      <c r="G5" s="439"/>
      <c r="H5" s="439">
        <v>9</v>
      </c>
      <c r="I5" s="439"/>
      <c r="J5" s="441">
        <v>27189</v>
      </c>
      <c r="K5" s="439">
        <v>2010</v>
      </c>
      <c r="L5" s="432">
        <v>42736</v>
      </c>
      <c r="M5" s="439" t="s">
        <v>101</v>
      </c>
      <c r="N5" s="439" t="s">
        <v>101</v>
      </c>
      <c r="O5" s="439" t="s">
        <v>101</v>
      </c>
      <c r="P5" s="442">
        <v>0.01</v>
      </c>
      <c r="Q5" s="440" t="s">
        <v>421</v>
      </c>
      <c r="R5" s="439" t="s">
        <v>101</v>
      </c>
      <c r="S5" s="439" t="s">
        <v>101</v>
      </c>
      <c r="T5" s="439" t="s">
        <v>110</v>
      </c>
    </row>
    <row r="6" spans="1:20" x14ac:dyDescent="0.35">
      <c r="A6" s="170">
        <v>2</v>
      </c>
      <c r="B6" s="439" t="s">
        <v>422</v>
      </c>
      <c r="C6" s="439" t="s">
        <v>222</v>
      </c>
      <c r="D6" s="439" t="s">
        <v>423</v>
      </c>
      <c r="E6" s="439" t="s">
        <v>424</v>
      </c>
      <c r="F6" s="439"/>
      <c r="G6" s="439"/>
      <c r="H6" s="439">
        <v>2</v>
      </c>
      <c r="I6" s="439">
        <v>775</v>
      </c>
      <c r="J6" s="441">
        <v>9285</v>
      </c>
      <c r="K6" s="439">
        <v>1996</v>
      </c>
      <c r="L6" s="432">
        <v>42736</v>
      </c>
      <c r="M6" s="439" t="s">
        <v>101</v>
      </c>
      <c r="N6" s="439" t="s">
        <v>101</v>
      </c>
      <c r="O6" s="439" t="s">
        <v>110</v>
      </c>
      <c r="P6" s="439" t="s">
        <v>416</v>
      </c>
      <c r="Q6" s="439" t="s">
        <v>416</v>
      </c>
      <c r="R6" s="439" t="s">
        <v>110</v>
      </c>
      <c r="S6" s="439" t="s">
        <v>110</v>
      </c>
      <c r="T6" s="439" t="s">
        <v>110</v>
      </c>
    </row>
    <row r="7" spans="1:20" s="434" customFormat="1" ht="43.5" x14ac:dyDescent="0.35">
      <c r="A7" s="151">
        <v>3</v>
      </c>
      <c r="B7" s="440" t="s">
        <v>425</v>
      </c>
      <c r="C7" s="440" t="s">
        <v>222</v>
      </c>
      <c r="D7" s="440" t="s">
        <v>426</v>
      </c>
      <c r="E7" s="440" t="s">
        <v>427</v>
      </c>
      <c r="F7" s="440">
        <v>55</v>
      </c>
      <c r="G7" s="440"/>
      <c r="H7" s="440">
        <v>2</v>
      </c>
      <c r="I7" s="440">
        <v>741</v>
      </c>
      <c r="J7" s="443">
        <v>13330</v>
      </c>
      <c r="K7" s="440">
        <v>2013</v>
      </c>
      <c r="L7" s="433">
        <v>42736</v>
      </c>
      <c r="M7" s="439" t="s">
        <v>101</v>
      </c>
      <c r="N7" s="439" t="s">
        <v>101</v>
      </c>
      <c r="O7" s="439" t="s">
        <v>101</v>
      </c>
      <c r="P7" s="442">
        <v>0.01</v>
      </c>
      <c r="Q7" s="440" t="s">
        <v>416</v>
      </c>
      <c r="R7" s="440" t="s">
        <v>101</v>
      </c>
      <c r="S7" s="440" t="s">
        <v>101</v>
      </c>
      <c r="T7" s="440" t="s">
        <v>110</v>
      </c>
    </row>
  </sheetData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14" sqref="E14"/>
    </sheetView>
  </sheetViews>
  <sheetFormatPr defaultRowHeight="14.5" x14ac:dyDescent="0.35"/>
  <cols>
    <col min="1" max="1" width="3.81640625" customWidth="1"/>
    <col min="2" max="2" width="39.54296875" customWidth="1"/>
    <col min="3" max="3" width="18.453125" customWidth="1"/>
    <col min="4" max="4" width="18.54296875" customWidth="1"/>
    <col min="5" max="5" width="26.6328125" customWidth="1"/>
    <col min="6" max="6" width="17.1796875" customWidth="1"/>
    <col min="7" max="7" width="18.90625" customWidth="1"/>
  </cols>
  <sheetData>
    <row r="1" spans="1:7" x14ac:dyDescent="0.35">
      <c r="B1" s="39" t="s">
        <v>35</v>
      </c>
    </row>
    <row r="3" spans="1:7" ht="43.5" x14ac:dyDescent="0.35">
      <c r="A3" s="23"/>
      <c r="B3" s="23" t="s">
        <v>28</v>
      </c>
      <c r="C3" s="23" t="s">
        <v>29</v>
      </c>
      <c r="D3" s="23" t="s">
        <v>14</v>
      </c>
      <c r="E3" s="23" t="s">
        <v>30</v>
      </c>
      <c r="F3" s="76" t="s">
        <v>161</v>
      </c>
      <c r="G3" s="61" t="s">
        <v>160</v>
      </c>
    </row>
    <row r="4" spans="1:7" x14ac:dyDescent="0.35">
      <c r="A4" s="23">
        <v>1</v>
      </c>
      <c r="B4" s="23" t="s">
        <v>31</v>
      </c>
      <c r="C4" s="23">
        <v>150</v>
      </c>
      <c r="D4" s="23">
        <v>150</v>
      </c>
      <c r="E4" s="24" t="s">
        <v>96</v>
      </c>
      <c r="F4" s="40">
        <f>C4*1100</f>
        <v>165000</v>
      </c>
      <c r="G4" s="40">
        <v>2000</v>
      </c>
    </row>
    <row r="5" spans="1:7" x14ac:dyDescent="0.35">
      <c r="A5" s="23">
        <v>2</v>
      </c>
      <c r="B5" s="23" t="s">
        <v>32</v>
      </c>
      <c r="C5" s="23">
        <v>200</v>
      </c>
      <c r="D5" s="23">
        <v>180</v>
      </c>
      <c r="E5" s="24" t="s">
        <v>97</v>
      </c>
      <c r="F5" s="40">
        <f t="shared" ref="F5:F9" si="0">C5*1100</f>
        <v>220000</v>
      </c>
      <c r="G5" s="40">
        <v>2000</v>
      </c>
    </row>
    <row r="6" spans="1:7" x14ac:dyDescent="0.35">
      <c r="A6" s="23">
        <v>3</v>
      </c>
      <c r="B6" s="23" t="s">
        <v>33</v>
      </c>
      <c r="C6" s="23">
        <v>150</v>
      </c>
      <c r="D6" s="23">
        <v>190</v>
      </c>
      <c r="E6" s="24" t="s">
        <v>95</v>
      </c>
      <c r="F6" s="40">
        <f t="shared" si="0"/>
        <v>165000</v>
      </c>
      <c r="G6" s="40">
        <v>2000</v>
      </c>
    </row>
    <row r="7" spans="1:7" x14ac:dyDescent="0.35">
      <c r="A7" s="23">
        <v>4</v>
      </c>
      <c r="B7" s="23" t="s">
        <v>92</v>
      </c>
      <c r="C7" s="23">
        <v>100</v>
      </c>
      <c r="D7" s="23">
        <v>150</v>
      </c>
      <c r="E7" s="24" t="s">
        <v>159</v>
      </c>
      <c r="F7" s="40">
        <f t="shared" si="0"/>
        <v>110000</v>
      </c>
      <c r="G7" s="40">
        <v>2000</v>
      </c>
    </row>
    <row r="8" spans="1:7" x14ac:dyDescent="0.35">
      <c r="A8" s="61">
        <v>5</v>
      </c>
      <c r="B8" s="61" t="s">
        <v>93</v>
      </c>
      <c r="C8" s="61">
        <v>90</v>
      </c>
      <c r="D8" s="23">
        <v>150</v>
      </c>
      <c r="E8" s="23" t="s">
        <v>96</v>
      </c>
      <c r="F8" s="40">
        <f t="shared" si="0"/>
        <v>99000</v>
      </c>
      <c r="G8" s="40">
        <v>2000</v>
      </c>
    </row>
    <row r="9" spans="1:7" x14ac:dyDescent="0.35">
      <c r="A9" s="61">
        <v>6</v>
      </c>
      <c r="B9" s="61" t="s">
        <v>94</v>
      </c>
      <c r="C9" s="61">
        <v>150</v>
      </c>
      <c r="D9" s="23">
        <v>200</v>
      </c>
      <c r="E9" s="23" t="s">
        <v>96</v>
      </c>
      <c r="F9" s="40">
        <f t="shared" si="0"/>
        <v>165000</v>
      </c>
      <c r="G9" s="40">
        <v>2000</v>
      </c>
    </row>
  </sheetData>
  <pageMargins left="0.7" right="0.7" top="0.75" bottom="0.75" header="0.3" footer="0.3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C37"/>
  <sheetViews>
    <sheetView topLeftCell="A19" zoomScale="85" zoomScaleNormal="85" workbookViewId="0">
      <selection activeCell="B3" sqref="B3"/>
    </sheetView>
  </sheetViews>
  <sheetFormatPr defaultRowHeight="14.5" x14ac:dyDescent="0.35"/>
  <cols>
    <col min="1" max="1" width="6.1796875" customWidth="1"/>
    <col min="2" max="2" width="28.1796875" customWidth="1"/>
    <col min="3" max="3" width="16" bestFit="1" customWidth="1"/>
    <col min="4" max="4" width="15.54296875" customWidth="1"/>
    <col min="5" max="5" width="16.1796875" customWidth="1"/>
    <col min="6" max="6" width="16.54296875" customWidth="1"/>
    <col min="7" max="7" width="14.54296875" customWidth="1"/>
    <col min="8" max="8" width="13.453125" customWidth="1"/>
    <col min="9" max="9" width="14.7265625" bestFit="1" customWidth="1"/>
    <col min="10" max="10" width="12.81640625" customWidth="1"/>
    <col min="11" max="12" width="13.54296875" customWidth="1"/>
    <col min="13" max="13" width="13.453125" bestFit="1" customWidth="1"/>
    <col min="19" max="19" width="11.26953125" customWidth="1"/>
    <col min="20" max="20" width="10.1796875" customWidth="1"/>
    <col min="27" max="27" width="9.54296875" bestFit="1" customWidth="1"/>
    <col min="257" max="257" width="6.1796875" customWidth="1"/>
    <col min="258" max="258" width="28.1796875" customWidth="1"/>
    <col min="259" max="259" width="13.81640625" customWidth="1"/>
    <col min="260" max="260" width="14.54296875" customWidth="1"/>
    <col min="261" max="261" width="15.54296875" customWidth="1"/>
    <col min="262" max="262" width="14.54296875" customWidth="1"/>
    <col min="263" max="263" width="16.54296875" customWidth="1"/>
    <col min="264" max="264" width="14.54296875" customWidth="1"/>
    <col min="265" max="265" width="11.54296875" customWidth="1"/>
    <col min="266" max="266" width="12.81640625" customWidth="1"/>
    <col min="267" max="268" width="13.5429687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54296875" customWidth="1"/>
    <col min="517" max="517" width="15.54296875" customWidth="1"/>
    <col min="518" max="518" width="14.54296875" customWidth="1"/>
    <col min="519" max="519" width="16.54296875" customWidth="1"/>
    <col min="520" max="520" width="14.54296875" customWidth="1"/>
    <col min="521" max="521" width="11.54296875" customWidth="1"/>
    <col min="522" max="522" width="12.81640625" customWidth="1"/>
    <col min="523" max="524" width="13.5429687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54296875" customWidth="1"/>
    <col min="773" max="773" width="15.54296875" customWidth="1"/>
    <col min="774" max="774" width="14.54296875" customWidth="1"/>
    <col min="775" max="775" width="16.54296875" customWidth="1"/>
    <col min="776" max="776" width="14.54296875" customWidth="1"/>
    <col min="777" max="777" width="11.54296875" customWidth="1"/>
    <col min="778" max="778" width="12.81640625" customWidth="1"/>
    <col min="779" max="780" width="13.5429687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54296875" customWidth="1"/>
    <col min="1029" max="1029" width="15.54296875" customWidth="1"/>
    <col min="1030" max="1030" width="14.54296875" customWidth="1"/>
    <col min="1031" max="1031" width="16.54296875" customWidth="1"/>
    <col min="1032" max="1032" width="14.54296875" customWidth="1"/>
    <col min="1033" max="1033" width="11.54296875" customWidth="1"/>
    <col min="1034" max="1034" width="12.81640625" customWidth="1"/>
    <col min="1035" max="1036" width="13.5429687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54296875" customWidth="1"/>
    <col min="1285" max="1285" width="15.54296875" customWidth="1"/>
    <col min="1286" max="1286" width="14.54296875" customWidth="1"/>
    <col min="1287" max="1287" width="16.54296875" customWidth="1"/>
    <col min="1288" max="1288" width="14.54296875" customWidth="1"/>
    <col min="1289" max="1289" width="11.54296875" customWidth="1"/>
    <col min="1290" max="1290" width="12.81640625" customWidth="1"/>
    <col min="1291" max="1292" width="13.5429687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54296875" customWidth="1"/>
    <col min="1541" max="1541" width="15.54296875" customWidth="1"/>
    <col min="1542" max="1542" width="14.54296875" customWidth="1"/>
    <col min="1543" max="1543" width="16.54296875" customWidth="1"/>
    <col min="1544" max="1544" width="14.54296875" customWidth="1"/>
    <col min="1545" max="1545" width="11.54296875" customWidth="1"/>
    <col min="1546" max="1546" width="12.81640625" customWidth="1"/>
    <col min="1547" max="1548" width="13.5429687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54296875" customWidth="1"/>
    <col min="1797" max="1797" width="15.54296875" customWidth="1"/>
    <col min="1798" max="1798" width="14.54296875" customWidth="1"/>
    <col min="1799" max="1799" width="16.54296875" customWidth="1"/>
    <col min="1800" max="1800" width="14.54296875" customWidth="1"/>
    <col min="1801" max="1801" width="11.54296875" customWidth="1"/>
    <col min="1802" max="1802" width="12.81640625" customWidth="1"/>
    <col min="1803" max="1804" width="13.5429687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54296875" customWidth="1"/>
    <col min="2053" max="2053" width="15.54296875" customWidth="1"/>
    <col min="2054" max="2054" width="14.54296875" customWidth="1"/>
    <col min="2055" max="2055" width="16.54296875" customWidth="1"/>
    <col min="2056" max="2056" width="14.54296875" customWidth="1"/>
    <col min="2057" max="2057" width="11.54296875" customWidth="1"/>
    <col min="2058" max="2058" width="12.81640625" customWidth="1"/>
    <col min="2059" max="2060" width="13.5429687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54296875" customWidth="1"/>
    <col min="2309" max="2309" width="15.54296875" customWidth="1"/>
    <col min="2310" max="2310" width="14.54296875" customWidth="1"/>
    <col min="2311" max="2311" width="16.54296875" customWidth="1"/>
    <col min="2312" max="2312" width="14.54296875" customWidth="1"/>
    <col min="2313" max="2313" width="11.54296875" customWidth="1"/>
    <col min="2314" max="2314" width="12.81640625" customWidth="1"/>
    <col min="2315" max="2316" width="13.5429687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54296875" customWidth="1"/>
    <col min="2565" max="2565" width="15.54296875" customWidth="1"/>
    <col min="2566" max="2566" width="14.54296875" customWidth="1"/>
    <col min="2567" max="2567" width="16.54296875" customWidth="1"/>
    <col min="2568" max="2568" width="14.54296875" customWidth="1"/>
    <col min="2569" max="2569" width="11.54296875" customWidth="1"/>
    <col min="2570" max="2570" width="12.81640625" customWidth="1"/>
    <col min="2571" max="2572" width="13.5429687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54296875" customWidth="1"/>
    <col min="2821" max="2821" width="15.54296875" customWidth="1"/>
    <col min="2822" max="2822" width="14.54296875" customWidth="1"/>
    <col min="2823" max="2823" width="16.54296875" customWidth="1"/>
    <col min="2824" max="2824" width="14.54296875" customWidth="1"/>
    <col min="2825" max="2825" width="11.54296875" customWidth="1"/>
    <col min="2826" max="2826" width="12.81640625" customWidth="1"/>
    <col min="2827" max="2828" width="13.5429687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54296875" customWidth="1"/>
    <col min="3077" max="3077" width="15.54296875" customWidth="1"/>
    <col min="3078" max="3078" width="14.54296875" customWidth="1"/>
    <col min="3079" max="3079" width="16.54296875" customWidth="1"/>
    <col min="3080" max="3080" width="14.54296875" customWidth="1"/>
    <col min="3081" max="3081" width="11.54296875" customWidth="1"/>
    <col min="3082" max="3082" width="12.81640625" customWidth="1"/>
    <col min="3083" max="3084" width="13.5429687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54296875" customWidth="1"/>
    <col min="3333" max="3333" width="15.54296875" customWidth="1"/>
    <col min="3334" max="3334" width="14.54296875" customWidth="1"/>
    <col min="3335" max="3335" width="16.54296875" customWidth="1"/>
    <col min="3336" max="3336" width="14.54296875" customWidth="1"/>
    <col min="3337" max="3337" width="11.54296875" customWidth="1"/>
    <col min="3338" max="3338" width="12.81640625" customWidth="1"/>
    <col min="3339" max="3340" width="13.5429687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54296875" customWidth="1"/>
    <col min="3589" max="3589" width="15.54296875" customWidth="1"/>
    <col min="3590" max="3590" width="14.54296875" customWidth="1"/>
    <col min="3591" max="3591" width="16.54296875" customWidth="1"/>
    <col min="3592" max="3592" width="14.54296875" customWidth="1"/>
    <col min="3593" max="3593" width="11.54296875" customWidth="1"/>
    <col min="3594" max="3594" width="12.81640625" customWidth="1"/>
    <col min="3595" max="3596" width="13.5429687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54296875" customWidth="1"/>
    <col min="3845" max="3845" width="15.54296875" customWidth="1"/>
    <col min="3846" max="3846" width="14.54296875" customWidth="1"/>
    <col min="3847" max="3847" width="16.54296875" customWidth="1"/>
    <col min="3848" max="3848" width="14.54296875" customWidth="1"/>
    <col min="3849" max="3849" width="11.54296875" customWidth="1"/>
    <col min="3850" max="3850" width="12.81640625" customWidth="1"/>
    <col min="3851" max="3852" width="13.5429687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54296875" customWidth="1"/>
    <col min="4101" max="4101" width="15.54296875" customWidth="1"/>
    <col min="4102" max="4102" width="14.54296875" customWidth="1"/>
    <col min="4103" max="4103" width="16.54296875" customWidth="1"/>
    <col min="4104" max="4104" width="14.54296875" customWidth="1"/>
    <col min="4105" max="4105" width="11.54296875" customWidth="1"/>
    <col min="4106" max="4106" width="12.81640625" customWidth="1"/>
    <col min="4107" max="4108" width="13.5429687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54296875" customWidth="1"/>
    <col min="4357" max="4357" width="15.54296875" customWidth="1"/>
    <col min="4358" max="4358" width="14.54296875" customWidth="1"/>
    <col min="4359" max="4359" width="16.54296875" customWidth="1"/>
    <col min="4360" max="4360" width="14.54296875" customWidth="1"/>
    <col min="4361" max="4361" width="11.54296875" customWidth="1"/>
    <col min="4362" max="4362" width="12.81640625" customWidth="1"/>
    <col min="4363" max="4364" width="13.5429687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54296875" customWidth="1"/>
    <col min="4613" max="4613" width="15.54296875" customWidth="1"/>
    <col min="4614" max="4614" width="14.54296875" customWidth="1"/>
    <col min="4615" max="4615" width="16.54296875" customWidth="1"/>
    <col min="4616" max="4616" width="14.54296875" customWidth="1"/>
    <col min="4617" max="4617" width="11.54296875" customWidth="1"/>
    <col min="4618" max="4618" width="12.81640625" customWidth="1"/>
    <col min="4619" max="4620" width="13.5429687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54296875" customWidth="1"/>
    <col min="4869" max="4869" width="15.54296875" customWidth="1"/>
    <col min="4870" max="4870" width="14.54296875" customWidth="1"/>
    <col min="4871" max="4871" width="16.54296875" customWidth="1"/>
    <col min="4872" max="4872" width="14.54296875" customWidth="1"/>
    <col min="4873" max="4873" width="11.54296875" customWidth="1"/>
    <col min="4874" max="4874" width="12.81640625" customWidth="1"/>
    <col min="4875" max="4876" width="13.5429687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54296875" customWidth="1"/>
    <col min="5125" max="5125" width="15.54296875" customWidth="1"/>
    <col min="5126" max="5126" width="14.54296875" customWidth="1"/>
    <col min="5127" max="5127" width="16.54296875" customWidth="1"/>
    <col min="5128" max="5128" width="14.54296875" customWidth="1"/>
    <col min="5129" max="5129" width="11.54296875" customWidth="1"/>
    <col min="5130" max="5130" width="12.81640625" customWidth="1"/>
    <col min="5131" max="5132" width="13.5429687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54296875" customWidth="1"/>
    <col min="5381" max="5381" width="15.54296875" customWidth="1"/>
    <col min="5382" max="5382" width="14.54296875" customWidth="1"/>
    <col min="5383" max="5383" width="16.54296875" customWidth="1"/>
    <col min="5384" max="5384" width="14.54296875" customWidth="1"/>
    <col min="5385" max="5385" width="11.54296875" customWidth="1"/>
    <col min="5386" max="5386" width="12.81640625" customWidth="1"/>
    <col min="5387" max="5388" width="13.5429687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54296875" customWidth="1"/>
    <col min="5637" max="5637" width="15.54296875" customWidth="1"/>
    <col min="5638" max="5638" width="14.54296875" customWidth="1"/>
    <col min="5639" max="5639" width="16.54296875" customWidth="1"/>
    <col min="5640" max="5640" width="14.54296875" customWidth="1"/>
    <col min="5641" max="5641" width="11.54296875" customWidth="1"/>
    <col min="5642" max="5642" width="12.81640625" customWidth="1"/>
    <col min="5643" max="5644" width="13.5429687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54296875" customWidth="1"/>
    <col min="5893" max="5893" width="15.54296875" customWidth="1"/>
    <col min="5894" max="5894" width="14.54296875" customWidth="1"/>
    <col min="5895" max="5895" width="16.54296875" customWidth="1"/>
    <col min="5896" max="5896" width="14.54296875" customWidth="1"/>
    <col min="5897" max="5897" width="11.54296875" customWidth="1"/>
    <col min="5898" max="5898" width="12.81640625" customWidth="1"/>
    <col min="5899" max="5900" width="13.5429687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54296875" customWidth="1"/>
    <col min="6149" max="6149" width="15.54296875" customWidth="1"/>
    <col min="6150" max="6150" width="14.54296875" customWidth="1"/>
    <col min="6151" max="6151" width="16.54296875" customWidth="1"/>
    <col min="6152" max="6152" width="14.54296875" customWidth="1"/>
    <col min="6153" max="6153" width="11.54296875" customWidth="1"/>
    <col min="6154" max="6154" width="12.81640625" customWidth="1"/>
    <col min="6155" max="6156" width="13.5429687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54296875" customWidth="1"/>
    <col min="6405" max="6405" width="15.54296875" customWidth="1"/>
    <col min="6406" max="6406" width="14.54296875" customWidth="1"/>
    <col min="6407" max="6407" width="16.54296875" customWidth="1"/>
    <col min="6408" max="6408" width="14.54296875" customWidth="1"/>
    <col min="6409" max="6409" width="11.54296875" customWidth="1"/>
    <col min="6410" max="6410" width="12.81640625" customWidth="1"/>
    <col min="6411" max="6412" width="13.5429687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54296875" customWidth="1"/>
    <col min="6661" max="6661" width="15.54296875" customWidth="1"/>
    <col min="6662" max="6662" width="14.54296875" customWidth="1"/>
    <col min="6663" max="6663" width="16.54296875" customWidth="1"/>
    <col min="6664" max="6664" width="14.54296875" customWidth="1"/>
    <col min="6665" max="6665" width="11.54296875" customWidth="1"/>
    <col min="6666" max="6666" width="12.81640625" customWidth="1"/>
    <col min="6667" max="6668" width="13.5429687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54296875" customWidth="1"/>
    <col min="6917" max="6917" width="15.54296875" customWidth="1"/>
    <col min="6918" max="6918" width="14.54296875" customWidth="1"/>
    <col min="6919" max="6919" width="16.54296875" customWidth="1"/>
    <col min="6920" max="6920" width="14.54296875" customWidth="1"/>
    <col min="6921" max="6921" width="11.54296875" customWidth="1"/>
    <col min="6922" max="6922" width="12.81640625" customWidth="1"/>
    <col min="6923" max="6924" width="13.5429687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54296875" customWidth="1"/>
    <col min="7173" max="7173" width="15.54296875" customWidth="1"/>
    <col min="7174" max="7174" width="14.54296875" customWidth="1"/>
    <col min="7175" max="7175" width="16.54296875" customWidth="1"/>
    <col min="7176" max="7176" width="14.54296875" customWidth="1"/>
    <col min="7177" max="7177" width="11.54296875" customWidth="1"/>
    <col min="7178" max="7178" width="12.81640625" customWidth="1"/>
    <col min="7179" max="7180" width="13.5429687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54296875" customWidth="1"/>
    <col min="7429" max="7429" width="15.54296875" customWidth="1"/>
    <col min="7430" max="7430" width="14.54296875" customWidth="1"/>
    <col min="7431" max="7431" width="16.54296875" customWidth="1"/>
    <col min="7432" max="7432" width="14.54296875" customWidth="1"/>
    <col min="7433" max="7433" width="11.54296875" customWidth="1"/>
    <col min="7434" max="7434" width="12.81640625" customWidth="1"/>
    <col min="7435" max="7436" width="13.5429687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54296875" customWidth="1"/>
    <col min="7685" max="7685" width="15.54296875" customWidth="1"/>
    <col min="7686" max="7686" width="14.54296875" customWidth="1"/>
    <col min="7687" max="7687" width="16.54296875" customWidth="1"/>
    <col min="7688" max="7688" width="14.54296875" customWidth="1"/>
    <col min="7689" max="7689" width="11.54296875" customWidth="1"/>
    <col min="7690" max="7690" width="12.81640625" customWidth="1"/>
    <col min="7691" max="7692" width="13.5429687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54296875" customWidth="1"/>
    <col min="7941" max="7941" width="15.54296875" customWidth="1"/>
    <col min="7942" max="7942" width="14.54296875" customWidth="1"/>
    <col min="7943" max="7943" width="16.54296875" customWidth="1"/>
    <col min="7944" max="7944" width="14.54296875" customWidth="1"/>
    <col min="7945" max="7945" width="11.54296875" customWidth="1"/>
    <col min="7946" max="7946" width="12.81640625" customWidth="1"/>
    <col min="7947" max="7948" width="13.5429687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54296875" customWidth="1"/>
    <col min="8197" max="8197" width="15.54296875" customWidth="1"/>
    <col min="8198" max="8198" width="14.54296875" customWidth="1"/>
    <col min="8199" max="8199" width="16.54296875" customWidth="1"/>
    <col min="8200" max="8200" width="14.54296875" customWidth="1"/>
    <col min="8201" max="8201" width="11.54296875" customWidth="1"/>
    <col min="8202" max="8202" width="12.81640625" customWidth="1"/>
    <col min="8203" max="8204" width="13.5429687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54296875" customWidth="1"/>
    <col min="8453" max="8453" width="15.54296875" customWidth="1"/>
    <col min="8454" max="8454" width="14.54296875" customWidth="1"/>
    <col min="8455" max="8455" width="16.54296875" customWidth="1"/>
    <col min="8456" max="8456" width="14.54296875" customWidth="1"/>
    <col min="8457" max="8457" width="11.54296875" customWidth="1"/>
    <col min="8458" max="8458" width="12.81640625" customWidth="1"/>
    <col min="8459" max="8460" width="13.5429687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54296875" customWidth="1"/>
    <col min="8709" max="8709" width="15.54296875" customWidth="1"/>
    <col min="8710" max="8710" width="14.54296875" customWidth="1"/>
    <col min="8711" max="8711" width="16.54296875" customWidth="1"/>
    <col min="8712" max="8712" width="14.54296875" customWidth="1"/>
    <col min="8713" max="8713" width="11.54296875" customWidth="1"/>
    <col min="8714" max="8714" width="12.81640625" customWidth="1"/>
    <col min="8715" max="8716" width="13.5429687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54296875" customWidth="1"/>
    <col min="8965" max="8965" width="15.54296875" customWidth="1"/>
    <col min="8966" max="8966" width="14.54296875" customWidth="1"/>
    <col min="8967" max="8967" width="16.54296875" customWidth="1"/>
    <col min="8968" max="8968" width="14.54296875" customWidth="1"/>
    <col min="8969" max="8969" width="11.54296875" customWidth="1"/>
    <col min="8970" max="8970" width="12.81640625" customWidth="1"/>
    <col min="8971" max="8972" width="13.5429687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54296875" customWidth="1"/>
    <col min="9221" max="9221" width="15.54296875" customWidth="1"/>
    <col min="9222" max="9222" width="14.54296875" customWidth="1"/>
    <col min="9223" max="9223" width="16.54296875" customWidth="1"/>
    <col min="9224" max="9224" width="14.54296875" customWidth="1"/>
    <col min="9225" max="9225" width="11.54296875" customWidth="1"/>
    <col min="9226" max="9226" width="12.81640625" customWidth="1"/>
    <col min="9227" max="9228" width="13.5429687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54296875" customWidth="1"/>
    <col min="9477" max="9477" width="15.54296875" customWidth="1"/>
    <col min="9478" max="9478" width="14.54296875" customWidth="1"/>
    <col min="9479" max="9479" width="16.54296875" customWidth="1"/>
    <col min="9480" max="9480" width="14.54296875" customWidth="1"/>
    <col min="9481" max="9481" width="11.54296875" customWidth="1"/>
    <col min="9482" max="9482" width="12.81640625" customWidth="1"/>
    <col min="9483" max="9484" width="13.5429687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54296875" customWidth="1"/>
    <col min="9733" max="9733" width="15.54296875" customWidth="1"/>
    <col min="9734" max="9734" width="14.54296875" customWidth="1"/>
    <col min="9735" max="9735" width="16.54296875" customWidth="1"/>
    <col min="9736" max="9736" width="14.54296875" customWidth="1"/>
    <col min="9737" max="9737" width="11.54296875" customWidth="1"/>
    <col min="9738" max="9738" width="12.81640625" customWidth="1"/>
    <col min="9739" max="9740" width="13.5429687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54296875" customWidth="1"/>
    <col min="9989" max="9989" width="15.54296875" customWidth="1"/>
    <col min="9990" max="9990" width="14.54296875" customWidth="1"/>
    <col min="9991" max="9991" width="16.54296875" customWidth="1"/>
    <col min="9992" max="9992" width="14.54296875" customWidth="1"/>
    <col min="9993" max="9993" width="11.54296875" customWidth="1"/>
    <col min="9994" max="9994" width="12.81640625" customWidth="1"/>
    <col min="9995" max="9996" width="13.5429687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54296875" customWidth="1"/>
    <col min="10245" max="10245" width="15.54296875" customWidth="1"/>
    <col min="10246" max="10246" width="14.54296875" customWidth="1"/>
    <col min="10247" max="10247" width="16.54296875" customWidth="1"/>
    <col min="10248" max="10248" width="14.54296875" customWidth="1"/>
    <col min="10249" max="10249" width="11.54296875" customWidth="1"/>
    <col min="10250" max="10250" width="12.81640625" customWidth="1"/>
    <col min="10251" max="10252" width="13.5429687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54296875" customWidth="1"/>
    <col min="10501" max="10501" width="15.54296875" customWidth="1"/>
    <col min="10502" max="10502" width="14.54296875" customWidth="1"/>
    <col min="10503" max="10503" width="16.54296875" customWidth="1"/>
    <col min="10504" max="10504" width="14.54296875" customWidth="1"/>
    <col min="10505" max="10505" width="11.54296875" customWidth="1"/>
    <col min="10506" max="10506" width="12.81640625" customWidth="1"/>
    <col min="10507" max="10508" width="13.5429687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54296875" customWidth="1"/>
    <col min="10757" max="10757" width="15.54296875" customWidth="1"/>
    <col min="10758" max="10758" width="14.54296875" customWidth="1"/>
    <col min="10759" max="10759" width="16.54296875" customWidth="1"/>
    <col min="10760" max="10760" width="14.54296875" customWidth="1"/>
    <col min="10761" max="10761" width="11.54296875" customWidth="1"/>
    <col min="10762" max="10762" width="12.81640625" customWidth="1"/>
    <col min="10763" max="10764" width="13.5429687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54296875" customWidth="1"/>
    <col min="11013" max="11013" width="15.54296875" customWidth="1"/>
    <col min="11014" max="11014" width="14.54296875" customWidth="1"/>
    <col min="11015" max="11015" width="16.54296875" customWidth="1"/>
    <col min="11016" max="11016" width="14.54296875" customWidth="1"/>
    <col min="11017" max="11017" width="11.54296875" customWidth="1"/>
    <col min="11018" max="11018" width="12.81640625" customWidth="1"/>
    <col min="11019" max="11020" width="13.5429687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54296875" customWidth="1"/>
    <col min="11269" max="11269" width="15.54296875" customWidth="1"/>
    <col min="11270" max="11270" width="14.54296875" customWidth="1"/>
    <col min="11271" max="11271" width="16.54296875" customWidth="1"/>
    <col min="11272" max="11272" width="14.54296875" customWidth="1"/>
    <col min="11273" max="11273" width="11.54296875" customWidth="1"/>
    <col min="11274" max="11274" width="12.81640625" customWidth="1"/>
    <col min="11275" max="11276" width="13.5429687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54296875" customWidth="1"/>
    <col min="11525" max="11525" width="15.54296875" customWidth="1"/>
    <col min="11526" max="11526" width="14.54296875" customWidth="1"/>
    <col min="11527" max="11527" width="16.54296875" customWidth="1"/>
    <col min="11528" max="11528" width="14.54296875" customWidth="1"/>
    <col min="11529" max="11529" width="11.54296875" customWidth="1"/>
    <col min="11530" max="11530" width="12.81640625" customWidth="1"/>
    <col min="11531" max="11532" width="13.5429687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54296875" customWidth="1"/>
    <col min="11781" max="11781" width="15.54296875" customWidth="1"/>
    <col min="11782" max="11782" width="14.54296875" customWidth="1"/>
    <col min="11783" max="11783" width="16.54296875" customWidth="1"/>
    <col min="11784" max="11784" width="14.54296875" customWidth="1"/>
    <col min="11785" max="11785" width="11.54296875" customWidth="1"/>
    <col min="11786" max="11786" width="12.81640625" customWidth="1"/>
    <col min="11787" max="11788" width="13.5429687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54296875" customWidth="1"/>
    <col min="12037" max="12037" width="15.54296875" customWidth="1"/>
    <col min="12038" max="12038" width="14.54296875" customWidth="1"/>
    <col min="12039" max="12039" width="16.54296875" customWidth="1"/>
    <col min="12040" max="12040" width="14.54296875" customWidth="1"/>
    <col min="12041" max="12041" width="11.54296875" customWidth="1"/>
    <col min="12042" max="12042" width="12.81640625" customWidth="1"/>
    <col min="12043" max="12044" width="13.5429687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54296875" customWidth="1"/>
    <col min="12293" max="12293" width="15.54296875" customWidth="1"/>
    <col min="12294" max="12294" width="14.54296875" customWidth="1"/>
    <col min="12295" max="12295" width="16.54296875" customWidth="1"/>
    <col min="12296" max="12296" width="14.54296875" customWidth="1"/>
    <col min="12297" max="12297" width="11.54296875" customWidth="1"/>
    <col min="12298" max="12298" width="12.81640625" customWidth="1"/>
    <col min="12299" max="12300" width="13.5429687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54296875" customWidth="1"/>
    <col min="12549" max="12549" width="15.54296875" customWidth="1"/>
    <col min="12550" max="12550" width="14.54296875" customWidth="1"/>
    <col min="12551" max="12551" width="16.54296875" customWidth="1"/>
    <col min="12552" max="12552" width="14.54296875" customWidth="1"/>
    <col min="12553" max="12553" width="11.54296875" customWidth="1"/>
    <col min="12554" max="12554" width="12.81640625" customWidth="1"/>
    <col min="12555" max="12556" width="13.5429687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54296875" customWidth="1"/>
    <col min="12805" max="12805" width="15.54296875" customWidth="1"/>
    <col min="12806" max="12806" width="14.54296875" customWidth="1"/>
    <col min="12807" max="12807" width="16.54296875" customWidth="1"/>
    <col min="12808" max="12808" width="14.54296875" customWidth="1"/>
    <col min="12809" max="12809" width="11.54296875" customWidth="1"/>
    <col min="12810" max="12810" width="12.81640625" customWidth="1"/>
    <col min="12811" max="12812" width="13.5429687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54296875" customWidth="1"/>
    <col min="13061" max="13061" width="15.54296875" customWidth="1"/>
    <col min="13062" max="13062" width="14.54296875" customWidth="1"/>
    <col min="13063" max="13063" width="16.54296875" customWidth="1"/>
    <col min="13064" max="13064" width="14.54296875" customWidth="1"/>
    <col min="13065" max="13065" width="11.54296875" customWidth="1"/>
    <col min="13066" max="13066" width="12.81640625" customWidth="1"/>
    <col min="13067" max="13068" width="13.5429687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54296875" customWidth="1"/>
    <col min="13317" max="13317" width="15.54296875" customWidth="1"/>
    <col min="13318" max="13318" width="14.54296875" customWidth="1"/>
    <col min="13319" max="13319" width="16.54296875" customWidth="1"/>
    <col min="13320" max="13320" width="14.54296875" customWidth="1"/>
    <col min="13321" max="13321" width="11.54296875" customWidth="1"/>
    <col min="13322" max="13322" width="12.81640625" customWidth="1"/>
    <col min="13323" max="13324" width="13.5429687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54296875" customWidth="1"/>
    <col min="13573" max="13573" width="15.54296875" customWidth="1"/>
    <col min="13574" max="13574" width="14.54296875" customWidth="1"/>
    <col min="13575" max="13575" width="16.54296875" customWidth="1"/>
    <col min="13576" max="13576" width="14.54296875" customWidth="1"/>
    <col min="13577" max="13577" width="11.54296875" customWidth="1"/>
    <col min="13578" max="13578" width="12.81640625" customWidth="1"/>
    <col min="13579" max="13580" width="13.5429687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54296875" customWidth="1"/>
    <col min="13829" max="13829" width="15.54296875" customWidth="1"/>
    <col min="13830" max="13830" width="14.54296875" customWidth="1"/>
    <col min="13831" max="13831" width="16.54296875" customWidth="1"/>
    <col min="13832" max="13832" width="14.54296875" customWidth="1"/>
    <col min="13833" max="13833" width="11.54296875" customWidth="1"/>
    <col min="13834" max="13834" width="12.81640625" customWidth="1"/>
    <col min="13835" max="13836" width="13.5429687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54296875" customWidth="1"/>
    <col min="14085" max="14085" width="15.54296875" customWidth="1"/>
    <col min="14086" max="14086" width="14.54296875" customWidth="1"/>
    <col min="14087" max="14087" width="16.54296875" customWidth="1"/>
    <col min="14088" max="14088" width="14.54296875" customWidth="1"/>
    <col min="14089" max="14089" width="11.54296875" customWidth="1"/>
    <col min="14090" max="14090" width="12.81640625" customWidth="1"/>
    <col min="14091" max="14092" width="13.5429687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54296875" customWidth="1"/>
    <col min="14341" max="14341" width="15.54296875" customWidth="1"/>
    <col min="14342" max="14342" width="14.54296875" customWidth="1"/>
    <col min="14343" max="14343" width="16.54296875" customWidth="1"/>
    <col min="14344" max="14344" width="14.54296875" customWidth="1"/>
    <col min="14345" max="14345" width="11.54296875" customWidth="1"/>
    <col min="14346" max="14346" width="12.81640625" customWidth="1"/>
    <col min="14347" max="14348" width="13.5429687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54296875" customWidth="1"/>
    <col min="14597" max="14597" width="15.54296875" customWidth="1"/>
    <col min="14598" max="14598" width="14.54296875" customWidth="1"/>
    <col min="14599" max="14599" width="16.54296875" customWidth="1"/>
    <col min="14600" max="14600" width="14.54296875" customWidth="1"/>
    <col min="14601" max="14601" width="11.54296875" customWidth="1"/>
    <col min="14602" max="14602" width="12.81640625" customWidth="1"/>
    <col min="14603" max="14604" width="13.5429687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54296875" customWidth="1"/>
    <col min="14853" max="14853" width="15.54296875" customWidth="1"/>
    <col min="14854" max="14854" width="14.54296875" customWidth="1"/>
    <col min="14855" max="14855" width="16.54296875" customWidth="1"/>
    <col min="14856" max="14856" width="14.54296875" customWidth="1"/>
    <col min="14857" max="14857" width="11.54296875" customWidth="1"/>
    <col min="14858" max="14858" width="12.81640625" customWidth="1"/>
    <col min="14859" max="14860" width="13.5429687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54296875" customWidth="1"/>
    <col min="15109" max="15109" width="15.54296875" customWidth="1"/>
    <col min="15110" max="15110" width="14.54296875" customWidth="1"/>
    <col min="15111" max="15111" width="16.54296875" customWidth="1"/>
    <col min="15112" max="15112" width="14.54296875" customWidth="1"/>
    <col min="15113" max="15113" width="11.54296875" customWidth="1"/>
    <col min="15114" max="15114" width="12.81640625" customWidth="1"/>
    <col min="15115" max="15116" width="13.5429687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54296875" customWidth="1"/>
    <col min="15365" max="15365" width="15.54296875" customWidth="1"/>
    <col min="15366" max="15366" width="14.54296875" customWidth="1"/>
    <col min="15367" max="15367" width="16.54296875" customWidth="1"/>
    <col min="15368" max="15368" width="14.54296875" customWidth="1"/>
    <col min="15369" max="15369" width="11.54296875" customWidth="1"/>
    <col min="15370" max="15370" width="12.81640625" customWidth="1"/>
    <col min="15371" max="15372" width="13.5429687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54296875" customWidth="1"/>
    <col min="15621" max="15621" width="15.54296875" customWidth="1"/>
    <col min="15622" max="15622" width="14.54296875" customWidth="1"/>
    <col min="15623" max="15623" width="16.54296875" customWidth="1"/>
    <col min="15624" max="15624" width="14.54296875" customWidth="1"/>
    <col min="15625" max="15625" width="11.54296875" customWidth="1"/>
    <col min="15626" max="15626" width="12.81640625" customWidth="1"/>
    <col min="15627" max="15628" width="13.5429687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54296875" customWidth="1"/>
    <col min="15877" max="15877" width="15.54296875" customWidth="1"/>
    <col min="15878" max="15878" width="14.54296875" customWidth="1"/>
    <col min="15879" max="15879" width="16.54296875" customWidth="1"/>
    <col min="15880" max="15880" width="14.54296875" customWidth="1"/>
    <col min="15881" max="15881" width="11.54296875" customWidth="1"/>
    <col min="15882" max="15882" width="12.81640625" customWidth="1"/>
    <col min="15883" max="15884" width="13.5429687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54296875" customWidth="1"/>
    <col min="16133" max="16133" width="15.54296875" customWidth="1"/>
    <col min="16134" max="16134" width="14.54296875" customWidth="1"/>
    <col min="16135" max="16135" width="16.54296875" customWidth="1"/>
    <col min="16136" max="16136" width="14.54296875" customWidth="1"/>
    <col min="16137" max="16137" width="11.54296875" customWidth="1"/>
    <col min="16138" max="16138" width="12.81640625" customWidth="1"/>
    <col min="16139" max="16140" width="13.54296875" customWidth="1"/>
    <col min="16141" max="16141" width="13.453125" bestFit="1" customWidth="1"/>
  </cols>
  <sheetData>
    <row r="2" spans="1:14" ht="18.5" x14ac:dyDescent="0.45">
      <c r="B2" s="142" t="s">
        <v>386</v>
      </c>
    </row>
    <row r="3" spans="1:14" ht="18.5" x14ac:dyDescent="0.45">
      <c r="B3" s="30" t="s">
        <v>349</v>
      </c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3"/>
    </row>
    <row r="5" spans="1:14" s="11" customFormat="1" ht="15" customHeight="1" x14ac:dyDescent="0.35">
      <c r="A5" s="4"/>
      <c r="B5" s="7"/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8" t="s">
        <v>6</v>
      </c>
      <c r="J5" s="8" t="s">
        <v>7</v>
      </c>
      <c r="K5" s="8" t="s">
        <v>15</v>
      </c>
      <c r="L5" s="8" t="s">
        <v>16</v>
      </c>
      <c r="M5" s="9"/>
      <c r="N5" s="10"/>
    </row>
    <row r="6" spans="1:14" ht="91.4" customHeight="1" x14ac:dyDescent="0.35">
      <c r="A6" s="411" t="s">
        <v>167</v>
      </c>
      <c r="B6" s="143" t="s">
        <v>307</v>
      </c>
      <c r="C6" s="412" t="s">
        <v>387</v>
      </c>
      <c r="D6" s="413" t="s">
        <v>17</v>
      </c>
      <c r="E6" s="413" t="s">
        <v>8</v>
      </c>
      <c r="F6" s="413" t="s">
        <v>9</v>
      </c>
      <c r="G6" s="413" t="s">
        <v>10</v>
      </c>
      <c r="H6" s="413" t="s">
        <v>169</v>
      </c>
      <c r="I6" s="414" t="s">
        <v>11</v>
      </c>
      <c r="J6" s="414" t="s">
        <v>12</v>
      </c>
      <c r="K6" s="414" t="s">
        <v>13</v>
      </c>
      <c r="L6" s="414" t="s">
        <v>309</v>
      </c>
      <c r="M6" s="413" t="s">
        <v>171</v>
      </c>
      <c r="N6" s="3"/>
    </row>
    <row r="7" spans="1:14" s="11" customFormat="1" x14ac:dyDescent="0.35">
      <c r="A7" s="14"/>
      <c r="B7" s="143" t="s">
        <v>386</v>
      </c>
      <c r="C7" s="145">
        <f>I15</f>
        <v>4689300</v>
      </c>
      <c r="D7" s="145">
        <f>E7+F7+G7+H7+I7+J7+K7+L7</f>
        <v>886868.75</v>
      </c>
      <c r="E7" s="145">
        <v>47690.95</v>
      </c>
      <c r="F7" s="145">
        <v>167106.32999999999</v>
      </c>
      <c r="G7" s="145">
        <v>199309.2</v>
      </c>
      <c r="H7" s="145">
        <v>25071.14</v>
      </c>
      <c r="I7" s="145">
        <v>28714.240000000002</v>
      </c>
      <c r="J7" s="145">
        <v>4893.37</v>
      </c>
      <c r="K7" s="145">
        <v>251603.28</v>
      </c>
      <c r="L7" s="145">
        <v>162480.24</v>
      </c>
      <c r="M7" s="146">
        <v>70</v>
      </c>
      <c r="N7" s="10"/>
    </row>
    <row r="8" spans="1:14" x14ac:dyDescent="0.35">
      <c r="A8" s="17"/>
      <c r="B8" s="31"/>
      <c r="C8" s="18"/>
      <c r="D8" s="19"/>
      <c r="E8" s="18"/>
      <c r="F8" s="18"/>
      <c r="G8" s="18"/>
      <c r="H8" s="18"/>
      <c r="I8" s="18"/>
      <c r="J8" s="18"/>
      <c r="K8" s="18"/>
      <c r="L8" s="18"/>
      <c r="M8" s="20"/>
      <c r="N8" s="3"/>
    </row>
    <row r="9" spans="1:14" x14ac:dyDescent="0.35">
      <c r="A9" s="21"/>
      <c r="B9" s="21"/>
      <c r="C9" s="21"/>
      <c r="D9" s="85"/>
      <c r="E9" s="21"/>
      <c r="F9" s="21"/>
      <c r="G9" s="21"/>
      <c r="H9" s="21"/>
      <c r="I9" s="21"/>
      <c r="J9" s="21"/>
      <c r="K9" s="22"/>
      <c r="L9" s="22"/>
      <c r="M9" s="109"/>
      <c r="N9" s="3"/>
    </row>
    <row r="10" spans="1:14" x14ac:dyDescent="0.35">
      <c r="A10" s="1"/>
      <c r="B10" s="1"/>
      <c r="C10" s="1"/>
      <c r="D10" s="147"/>
      <c r="E10" s="1"/>
      <c r="F10" s="21"/>
      <c r="G10" s="21"/>
      <c r="H10" s="21"/>
      <c r="I10" s="21"/>
      <c r="J10" s="21"/>
      <c r="K10" s="22"/>
      <c r="L10" s="22"/>
      <c r="M10" s="21"/>
      <c r="N10" s="3"/>
    </row>
    <row r="11" spans="1:14" x14ac:dyDescent="0.35">
      <c r="A11" s="1"/>
      <c r="B11" s="86" t="s">
        <v>172</v>
      </c>
      <c r="C11" s="1"/>
      <c r="D11" s="1"/>
      <c r="E11" s="1"/>
      <c r="F11" s="21"/>
      <c r="G11" s="21"/>
      <c r="H11" s="21"/>
      <c r="I11" s="21"/>
      <c r="J11" s="87"/>
      <c r="K11" s="21"/>
      <c r="L11" s="21"/>
      <c r="M11" s="21"/>
    </row>
    <row r="12" spans="1:14" s="11" customFormat="1" ht="58" x14ac:dyDescent="0.35">
      <c r="A12" s="415" t="s">
        <v>167</v>
      </c>
      <c r="B12" s="148" t="s">
        <v>173</v>
      </c>
      <c r="C12" s="148" t="s">
        <v>174</v>
      </c>
      <c r="D12" s="148" t="s">
        <v>175</v>
      </c>
      <c r="E12" s="148" t="s">
        <v>176</v>
      </c>
      <c r="F12" s="148" t="s">
        <v>177</v>
      </c>
      <c r="G12" s="149" t="s">
        <v>14</v>
      </c>
      <c r="H12" s="149" t="s">
        <v>178</v>
      </c>
      <c r="I12" s="149" t="s">
        <v>179</v>
      </c>
      <c r="J12" s="88"/>
      <c r="K12" s="79"/>
      <c r="L12" s="89"/>
      <c r="M12" s="89"/>
    </row>
    <row r="13" spans="1:14" s="418" customFormat="1" ht="29" x14ac:dyDescent="0.35">
      <c r="A13" s="151">
        <v>1</v>
      </c>
      <c r="B13" s="151" t="s">
        <v>388</v>
      </c>
      <c r="C13" s="151">
        <v>1980</v>
      </c>
      <c r="D13" s="151" t="s">
        <v>389</v>
      </c>
      <c r="E13" s="152" t="s">
        <v>390</v>
      </c>
      <c r="F13" s="152" t="s">
        <v>391</v>
      </c>
      <c r="G13" s="151">
        <v>3511</v>
      </c>
      <c r="H13" s="153">
        <v>2</v>
      </c>
      <c r="I13" s="416">
        <f>G13*1100</f>
        <v>3862100</v>
      </c>
      <c r="J13" s="158"/>
      <c r="K13" s="156"/>
      <c r="L13" s="417"/>
    </row>
    <row r="14" spans="1:14" s="418" customFormat="1" ht="29" x14ac:dyDescent="0.35">
      <c r="A14" s="151">
        <v>2</v>
      </c>
      <c r="B14" s="151" t="s">
        <v>392</v>
      </c>
      <c r="C14" s="151">
        <v>1980</v>
      </c>
      <c r="D14" s="151">
        <v>2004</v>
      </c>
      <c r="E14" s="151" t="s">
        <v>393</v>
      </c>
      <c r="F14" s="151" t="s">
        <v>394</v>
      </c>
      <c r="G14" s="151">
        <v>752</v>
      </c>
      <c r="H14" s="153">
        <v>1</v>
      </c>
      <c r="I14" s="416">
        <f>G14*1100</f>
        <v>827200</v>
      </c>
      <c r="J14" s="158"/>
      <c r="K14" s="158"/>
      <c r="L14" s="417"/>
    </row>
    <row r="15" spans="1:14" s="324" customFormat="1" x14ac:dyDescent="0.35">
      <c r="A15" s="258"/>
      <c r="B15" s="255" t="s">
        <v>320</v>
      </c>
      <c r="C15" s="258"/>
      <c r="D15" s="255"/>
      <c r="E15" s="258"/>
      <c r="F15" s="258"/>
      <c r="G15" s="258"/>
      <c r="H15" s="258"/>
      <c r="I15" s="419">
        <f>SUM(I13:I14)</f>
        <v>4689300</v>
      </c>
      <c r="J15" s="190"/>
    </row>
    <row r="16" spans="1:14" s="26" customFormat="1" x14ac:dyDescent="0.35">
      <c r="A16" s="27"/>
      <c r="B16" s="41"/>
      <c r="C16" s="27"/>
      <c r="D16" s="41"/>
      <c r="E16" s="27"/>
      <c r="F16" s="27"/>
      <c r="G16" s="27"/>
      <c r="H16" s="27"/>
      <c r="I16" s="27"/>
      <c r="J16" s="27"/>
    </row>
    <row r="17" spans="1:29" s="26" customFormat="1" ht="28.5" x14ac:dyDescent="0.35">
      <c r="A17" s="27"/>
      <c r="B17" s="167" t="s">
        <v>321</v>
      </c>
      <c r="C17" s="27"/>
      <c r="D17" s="41"/>
      <c r="E17" s="27"/>
      <c r="F17" s="27"/>
      <c r="G17" s="27"/>
      <c r="H17" s="27"/>
      <c r="I17" s="27"/>
      <c r="J17" s="27"/>
    </row>
    <row r="18" spans="1:29" s="26" customFormat="1" ht="96.65" customHeight="1" x14ac:dyDescent="0.35">
      <c r="A18" s="12" t="s">
        <v>167</v>
      </c>
      <c r="B18" s="168" t="s">
        <v>322</v>
      </c>
      <c r="C18" s="7" t="s">
        <v>323</v>
      </c>
      <c r="D18" s="7" t="s">
        <v>324</v>
      </c>
      <c r="E18" s="169" t="s">
        <v>325</v>
      </c>
      <c r="F18" s="7" t="s">
        <v>326</v>
      </c>
      <c r="G18" s="27"/>
      <c r="H18" s="27"/>
      <c r="I18" s="27"/>
      <c r="J18" s="27"/>
    </row>
    <row r="19" spans="1:29" s="26" customFormat="1" x14ac:dyDescent="0.35">
      <c r="A19" s="170">
        <v>1</v>
      </c>
      <c r="B19" s="150" t="s">
        <v>395</v>
      </c>
      <c r="C19" s="420">
        <f>I13</f>
        <v>3862100</v>
      </c>
      <c r="D19" s="420">
        <v>586325.29</v>
      </c>
      <c r="E19" s="420">
        <v>9065.2199999999993</v>
      </c>
      <c r="F19" s="672">
        <v>10177.58</v>
      </c>
      <c r="G19" s="27"/>
      <c r="H19" s="27"/>
      <c r="I19" s="27"/>
      <c r="J19" s="421"/>
      <c r="K19" s="317"/>
    </row>
    <row r="20" spans="1:29" s="177" customFormat="1" ht="15.65" customHeight="1" x14ac:dyDescent="0.35">
      <c r="A20" s="170">
        <v>2</v>
      </c>
      <c r="B20" s="150" t="s">
        <v>347</v>
      </c>
      <c r="C20" s="420">
        <f>I14</f>
        <v>827200</v>
      </c>
      <c r="D20" s="420">
        <v>227781.37</v>
      </c>
      <c r="E20" s="420">
        <v>16005.92</v>
      </c>
      <c r="F20" s="673"/>
      <c r="G20" s="176"/>
      <c r="H20" s="176"/>
      <c r="I20" s="176"/>
      <c r="J20" s="421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V20" s="176"/>
      <c r="W20" s="176"/>
      <c r="X20" s="176"/>
      <c r="Y20" s="176"/>
      <c r="Z20" s="176"/>
      <c r="AA20" s="176"/>
    </row>
    <row r="21" spans="1:29" s="190" customFormat="1" ht="17.5" customHeight="1" x14ac:dyDescent="0.35">
      <c r="A21" s="183"/>
      <c r="B21" s="159" t="s">
        <v>320</v>
      </c>
      <c r="C21" s="422">
        <f>SUM(C19:C20)</f>
        <v>4689300</v>
      </c>
      <c r="D21" s="422">
        <f>SUM(D19:D20)</f>
        <v>814106.66</v>
      </c>
      <c r="E21" s="186">
        <f>SUM(E19:E20)</f>
        <v>25071.14</v>
      </c>
      <c r="F21" s="187">
        <f>F19</f>
        <v>10177.58</v>
      </c>
      <c r="G21" s="423"/>
      <c r="H21" s="423"/>
      <c r="I21" s="423"/>
      <c r="J21" s="423"/>
      <c r="K21" s="423"/>
      <c r="L21" s="423"/>
      <c r="M21" s="423"/>
      <c r="N21" s="424"/>
    </row>
    <row r="22" spans="1:29" s="27" customFormat="1" ht="18.75" customHeight="1" x14ac:dyDescent="0.35">
      <c r="B22" s="254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2"/>
    </row>
    <row r="23" spans="1:29" s="27" customFormat="1" ht="17.25" customHeight="1" x14ac:dyDescent="0.35">
      <c r="B23" s="254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29" s="27" customFormat="1" ht="23.25" customHeight="1" thickBot="1" x14ac:dyDescent="0.4">
      <c r="B24" s="195" t="s">
        <v>330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2"/>
    </row>
    <row r="25" spans="1:29" s="199" customFormat="1" ht="15" customHeight="1" thickBot="1" x14ac:dyDescent="0.4">
      <c r="A25" s="645"/>
      <c r="B25" s="647" t="s">
        <v>331</v>
      </c>
      <c r="C25" s="649" t="s">
        <v>79</v>
      </c>
      <c r="D25" s="649"/>
      <c r="E25" s="650"/>
      <c r="F25" s="650"/>
      <c r="G25" s="650"/>
      <c r="H25" s="650"/>
      <c r="I25" s="650"/>
      <c r="J25" s="650"/>
      <c r="K25" s="650"/>
      <c r="L25" s="651"/>
      <c r="M25" s="651"/>
      <c r="N25" s="651"/>
      <c r="O25" s="650"/>
      <c r="P25" s="650"/>
      <c r="Q25" s="650"/>
      <c r="R25" s="651"/>
      <c r="S25" s="196"/>
      <c r="T25" s="196"/>
      <c r="U25" s="197"/>
      <c r="V25" s="652" t="s">
        <v>80</v>
      </c>
      <c r="W25" s="653"/>
      <c r="X25" s="653"/>
      <c r="Y25" s="653"/>
      <c r="Z25" s="653"/>
      <c r="AA25" s="654"/>
      <c r="AB25" s="198"/>
      <c r="AC25" s="198"/>
    </row>
    <row r="26" spans="1:29" s="208" customFormat="1" ht="118" thickTop="1" thickBot="1" x14ac:dyDescent="0.4">
      <c r="A26" s="646"/>
      <c r="B26" s="648"/>
      <c r="C26" s="655" t="s">
        <v>83</v>
      </c>
      <c r="D26" s="655"/>
      <c r="E26" s="656"/>
      <c r="F26" s="657" t="s">
        <v>85</v>
      </c>
      <c r="G26" s="658"/>
      <c r="H26" s="659"/>
      <c r="I26" s="660" t="s">
        <v>332</v>
      </c>
      <c r="J26" s="661"/>
      <c r="K26" s="662"/>
      <c r="L26" s="663" t="s">
        <v>333</v>
      </c>
      <c r="M26" s="664"/>
      <c r="N26" s="665"/>
      <c r="O26" s="666" t="s">
        <v>334</v>
      </c>
      <c r="P26" s="667"/>
      <c r="Q26" s="668"/>
      <c r="R26" s="200" t="s">
        <v>335</v>
      </c>
      <c r="S26" s="201" t="s">
        <v>336</v>
      </c>
      <c r="T26" s="202" t="s">
        <v>337</v>
      </c>
      <c r="U26" s="203" t="s">
        <v>338</v>
      </c>
      <c r="V26" s="204" t="s">
        <v>339</v>
      </c>
      <c r="W26" s="205" t="s">
        <v>87</v>
      </c>
      <c r="X26" s="205" t="s">
        <v>88</v>
      </c>
      <c r="Y26" s="205" t="s">
        <v>340</v>
      </c>
      <c r="Z26" s="205" t="s">
        <v>341</v>
      </c>
      <c r="AA26" s="206" t="s">
        <v>342</v>
      </c>
      <c r="AB26" s="207"/>
      <c r="AC26" s="207"/>
    </row>
    <row r="27" spans="1:29" s="199" customFormat="1" ht="15" thickBot="1" x14ac:dyDescent="0.4">
      <c r="A27" s="209"/>
      <c r="B27" s="210" t="s">
        <v>343</v>
      </c>
      <c r="C27" s="211" t="s">
        <v>90</v>
      </c>
      <c r="D27" s="212" t="s">
        <v>344</v>
      </c>
      <c r="E27" s="212" t="s">
        <v>345</v>
      </c>
      <c r="F27" s="213" t="s">
        <v>90</v>
      </c>
      <c r="G27" s="212" t="s">
        <v>344</v>
      </c>
      <c r="H27" s="214" t="s">
        <v>345</v>
      </c>
      <c r="I27" s="215" t="s">
        <v>90</v>
      </c>
      <c r="J27" s="216" t="s">
        <v>344</v>
      </c>
      <c r="K27" s="217" t="s">
        <v>345</v>
      </c>
      <c r="L27" s="213" t="s">
        <v>90</v>
      </c>
      <c r="M27" s="197" t="s">
        <v>344</v>
      </c>
      <c r="N27" s="217" t="s">
        <v>345</v>
      </c>
      <c r="O27" s="213" t="s">
        <v>90</v>
      </c>
      <c r="P27" s="197" t="s">
        <v>344</v>
      </c>
      <c r="Q27" s="217" t="s">
        <v>345</v>
      </c>
      <c r="R27" s="216" t="s">
        <v>90</v>
      </c>
      <c r="S27" s="218" t="s">
        <v>90</v>
      </c>
      <c r="T27" s="219" t="s">
        <v>344</v>
      </c>
      <c r="U27" s="212" t="s">
        <v>345</v>
      </c>
      <c r="V27" s="213"/>
      <c r="W27" s="220"/>
      <c r="X27" s="220"/>
      <c r="Y27" s="220"/>
      <c r="Z27" s="220"/>
      <c r="AA27" s="217"/>
      <c r="AB27" s="198"/>
      <c r="AC27" s="198"/>
    </row>
    <row r="28" spans="1:29" s="232" customFormat="1" x14ac:dyDescent="0.35">
      <c r="A28" s="221"/>
      <c r="B28" s="222" t="s">
        <v>396</v>
      </c>
      <c r="C28" s="223">
        <v>50000</v>
      </c>
      <c r="D28" s="223">
        <v>30000</v>
      </c>
      <c r="E28" s="225">
        <v>1000</v>
      </c>
      <c r="F28" s="225">
        <v>20000</v>
      </c>
      <c r="G28" s="225">
        <v>5000</v>
      </c>
      <c r="H28" s="225">
        <v>1000</v>
      </c>
      <c r="I28" s="225">
        <v>4000</v>
      </c>
      <c r="J28" s="225">
        <v>2000</v>
      </c>
      <c r="K28" s="225">
        <v>500</v>
      </c>
      <c r="L28" s="227">
        <v>0</v>
      </c>
      <c r="M28" s="227">
        <v>0</v>
      </c>
      <c r="N28" s="227">
        <v>0</v>
      </c>
      <c r="O28" s="225">
        <v>5000</v>
      </c>
      <c r="P28" s="227">
        <v>0</v>
      </c>
      <c r="Q28" s="228">
        <v>0</v>
      </c>
      <c r="R28" s="229">
        <v>2000</v>
      </c>
      <c r="S28" s="227">
        <v>0</v>
      </c>
      <c r="T28" s="228">
        <v>0</v>
      </c>
      <c r="U28" s="344">
        <v>0</v>
      </c>
      <c r="V28" s="230">
        <v>10000</v>
      </c>
      <c r="W28" s="227">
        <v>0</v>
      </c>
      <c r="X28" s="227">
        <v>0</v>
      </c>
      <c r="Y28" s="227">
        <v>0</v>
      </c>
      <c r="Z28" s="226">
        <v>0</v>
      </c>
      <c r="AA28" s="231">
        <v>3000</v>
      </c>
    </row>
    <row r="29" spans="1:29" s="27" customFormat="1" ht="15" thickBot="1" x14ac:dyDescent="0.4">
      <c r="A29" s="425"/>
      <c r="B29" s="426"/>
      <c r="C29" s="427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9"/>
      <c r="W29" s="428"/>
      <c r="X29" s="428"/>
      <c r="Y29" s="428"/>
      <c r="Z29" s="428"/>
      <c r="AA29" s="430"/>
    </row>
    <row r="30" spans="1:29" s="27" customFormat="1" x14ac:dyDescent="0.35"/>
    <row r="31" spans="1:29" s="27" customFormat="1" x14ac:dyDescent="0.35"/>
    <row r="32" spans="1:29" s="27" customFormat="1" x14ac:dyDescent="0.35"/>
    <row r="33" s="27" customFormat="1" x14ac:dyDescent="0.35"/>
    <row r="34" s="27" customFormat="1" x14ac:dyDescent="0.35"/>
    <row r="35" s="27" customFormat="1" x14ac:dyDescent="0.35"/>
    <row r="36" s="27" customFormat="1" x14ac:dyDescent="0.35"/>
    <row r="37" s="27" customFormat="1" x14ac:dyDescent="0.35"/>
  </sheetData>
  <mergeCells count="10">
    <mergeCell ref="F19:F20"/>
    <mergeCell ref="A25:A26"/>
    <mergeCell ref="B25:B26"/>
    <mergeCell ref="C25:R25"/>
    <mergeCell ref="V25:AA25"/>
    <mergeCell ref="C26:E26"/>
    <mergeCell ref="F26:H26"/>
    <mergeCell ref="I26:K26"/>
    <mergeCell ref="L26:N26"/>
    <mergeCell ref="O26:Q26"/>
  </mergeCells>
  <pageMargins left="0.25" right="0.22" top="0.74803149606299213" bottom="0.74803149606299213" header="0.31496062992125984" footer="0.31496062992125984"/>
  <pageSetup paperSize="9" scale="75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"/>
  <sheetViews>
    <sheetView workbookViewId="0">
      <selection activeCell="H13" sqref="H13"/>
    </sheetView>
  </sheetViews>
  <sheetFormatPr defaultRowHeight="14.5" x14ac:dyDescent="0.35"/>
  <cols>
    <col min="1" max="1" width="8.7265625" style="94"/>
    <col min="2" max="2" width="12.81640625" style="94" customWidth="1"/>
    <col min="3" max="3" width="13" style="94" customWidth="1"/>
    <col min="4" max="4" width="22.54296875" style="94" bestFit="1" customWidth="1"/>
    <col min="5" max="5" width="18" style="94" customWidth="1"/>
    <col min="6" max="6" width="4.453125" style="94" customWidth="1"/>
    <col min="7" max="7" width="6" style="94" customWidth="1"/>
    <col min="8" max="8" width="6.26953125" style="94" customWidth="1"/>
    <col min="9" max="9" width="10.81640625" style="94" customWidth="1"/>
    <col min="10" max="10" width="8.7265625" style="94"/>
    <col min="11" max="11" width="7.1796875" style="94" customWidth="1"/>
    <col min="12" max="12" width="8.81640625" style="94" bestFit="1" customWidth="1"/>
    <col min="13" max="13" width="4.1796875" style="94" customWidth="1"/>
    <col min="14" max="14" width="4.453125" style="94" customWidth="1"/>
    <col min="15" max="15" width="5.1796875" style="94" customWidth="1"/>
    <col min="16" max="16" width="10.54296875" style="94" customWidth="1"/>
    <col min="17" max="17" width="14.453125" style="94" customWidth="1"/>
    <col min="18" max="19" width="10.81640625" style="94" customWidth="1"/>
    <col min="20" max="20" width="8.7265625" style="94"/>
  </cols>
  <sheetData>
    <row r="2" spans="1:20" x14ac:dyDescent="0.35">
      <c r="A2" s="264"/>
      <c r="B2" s="431" t="s">
        <v>428</v>
      </c>
    </row>
    <row r="4" spans="1:20" ht="43.5" x14ac:dyDescent="0.35">
      <c r="A4" s="170" t="s">
        <v>36</v>
      </c>
      <c r="B4" s="151" t="s">
        <v>37</v>
      </c>
      <c r="C4" s="151" t="s">
        <v>54</v>
      </c>
      <c r="D4" s="151" t="s">
        <v>38</v>
      </c>
      <c r="E4" s="151" t="s">
        <v>39</v>
      </c>
      <c r="F4" s="151" t="s">
        <v>40</v>
      </c>
      <c r="G4" s="151" t="s">
        <v>41</v>
      </c>
      <c r="H4" s="151" t="s">
        <v>42</v>
      </c>
      <c r="I4" s="151" t="s">
        <v>43</v>
      </c>
      <c r="J4" s="151" t="s">
        <v>50</v>
      </c>
      <c r="K4" s="151" t="s">
        <v>44</v>
      </c>
      <c r="L4" s="445" t="s">
        <v>51</v>
      </c>
      <c r="M4" s="151" t="s">
        <v>45</v>
      </c>
      <c r="N4" s="151" t="s">
        <v>46</v>
      </c>
      <c r="O4" s="151" t="s">
        <v>47</v>
      </c>
      <c r="P4" s="151" t="s">
        <v>52</v>
      </c>
      <c r="Q4" s="151" t="s">
        <v>48</v>
      </c>
      <c r="R4" s="151" t="s">
        <v>53</v>
      </c>
      <c r="S4" s="151" t="s">
        <v>49</v>
      </c>
      <c r="T4" s="151" t="s">
        <v>191</v>
      </c>
    </row>
    <row r="5" spans="1:20" s="102" customFormat="1" ht="29" x14ac:dyDescent="0.35">
      <c r="A5" s="178">
        <v>1</v>
      </c>
      <c r="B5" s="439" t="s">
        <v>429</v>
      </c>
      <c r="C5" s="439" t="s">
        <v>98</v>
      </c>
      <c r="D5" s="439" t="s">
        <v>430</v>
      </c>
      <c r="E5" s="440" t="s">
        <v>431</v>
      </c>
      <c r="F5" s="439">
        <v>55</v>
      </c>
      <c r="G5" s="439"/>
      <c r="H5" s="439">
        <v>5</v>
      </c>
      <c r="I5" s="439"/>
      <c r="J5" s="441">
        <v>0</v>
      </c>
      <c r="K5" s="439">
        <v>1999</v>
      </c>
      <c r="L5" s="432">
        <v>42736</v>
      </c>
      <c r="M5" s="439" t="s">
        <v>101</v>
      </c>
      <c r="N5" s="439" t="s">
        <v>101</v>
      </c>
      <c r="O5" s="439" t="s">
        <v>110</v>
      </c>
      <c r="P5" s="442" t="s">
        <v>416</v>
      </c>
      <c r="Q5" s="440" t="s">
        <v>416</v>
      </c>
      <c r="R5" s="439" t="s">
        <v>110</v>
      </c>
      <c r="S5" s="439" t="s">
        <v>101</v>
      </c>
      <c r="T5" s="439" t="s">
        <v>110</v>
      </c>
    </row>
    <row r="6" spans="1:20" s="435" customFormat="1" ht="58" x14ac:dyDescent="0.35">
      <c r="A6" s="313">
        <v>2</v>
      </c>
      <c r="B6" s="440" t="s">
        <v>432</v>
      </c>
      <c r="C6" s="440" t="s">
        <v>98</v>
      </c>
      <c r="D6" s="440" t="s">
        <v>433</v>
      </c>
      <c r="E6" s="440" t="s">
        <v>434</v>
      </c>
      <c r="F6" s="440">
        <v>84</v>
      </c>
      <c r="G6" s="440"/>
      <c r="H6" s="440">
        <v>5</v>
      </c>
      <c r="I6" s="440">
        <v>0</v>
      </c>
      <c r="J6" s="443">
        <v>19080</v>
      </c>
      <c r="K6" s="440">
        <v>2006</v>
      </c>
      <c r="L6" s="433">
        <v>42736</v>
      </c>
      <c r="M6" s="440" t="s">
        <v>101</v>
      </c>
      <c r="N6" s="440" t="s">
        <v>101</v>
      </c>
      <c r="O6" s="440" t="s">
        <v>101</v>
      </c>
      <c r="P6" s="444">
        <v>0.01</v>
      </c>
      <c r="Q6" s="440" t="s">
        <v>435</v>
      </c>
      <c r="R6" s="440" t="s">
        <v>101</v>
      </c>
      <c r="S6" s="440" t="s">
        <v>101</v>
      </c>
      <c r="T6" s="440" t="s">
        <v>110</v>
      </c>
    </row>
    <row r="7" spans="1:20" s="435" customFormat="1" ht="58" x14ac:dyDescent="0.35">
      <c r="A7" s="313">
        <v>3</v>
      </c>
      <c r="B7" s="440" t="s">
        <v>436</v>
      </c>
      <c r="C7" s="440" t="s">
        <v>98</v>
      </c>
      <c r="D7" s="440" t="s">
        <v>437</v>
      </c>
      <c r="E7" s="440" t="s">
        <v>438</v>
      </c>
      <c r="F7" s="440">
        <v>92</v>
      </c>
      <c r="G7" s="440"/>
      <c r="H7" s="440">
        <v>9</v>
      </c>
      <c r="I7" s="440"/>
      <c r="J7" s="443">
        <v>28980</v>
      </c>
      <c r="K7" s="440">
        <v>2013</v>
      </c>
      <c r="L7" s="433">
        <v>42736</v>
      </c>
      <c r="M7" s="440" t="s">
        <v>101</v>
      </c>
      <c r="N7" s="440" t="s">
        <v>101</v>
      </c>
      <c r="O7" s="440" t="s">
        <v>101</v>
      </c>
      <c r="P7" s="444">
        <v>0.01</v>
      </c>
      <c r="Q7" s="440" t="s">
        <v>435</v>
      </c>
      <c r="R7" s="440" t="s">
        <v>101</v>
      </c>
      <c r="S7" s="440" t="s">
        <v>101</v>
      </c>
      <c r="T7" s="440" t="s">
        <v>110</v>
      </c>
    </row>
    <row r="8" spans="1:20" s="436" customFormat="1" x14ac:dyDescent="0.35">
      <c r="A8" s="151">
        <v>4</v>
      </c>
      <c r="B8" s="440" t="s">
        <v>439</v>
      </c>
      <c r="C8" s="440" t="s">
        <v>440</v>
      </c>
      <c r="D8" s="440" t="s">
        <v>441</v>
      </c>
      <c r="E8" s="440" t="s">
        <v>442</v>
      </c>
      <c r="F8" s="440">
        <v>0</v>
      </c>
      <c r="G8" s="440">
        <v>0</v>
      </c>
      <c r="H8" s="440">
        <v>0</v>
      </c>
      <c r="I8" s="440">
        <v>900</v>
      </c>
      <c r="J8" s="443">
        <v>10868</v>
      </c>
      <c r="K8" s="440">
        <v>1987</v>
      </c>
      <c r="L8" s="433">
        <v>42736</v>
      </c>
      <c r="M8" s="440" t="s">
        <v>101</v>
      </c>
      <c r="N8" s="440" t="s">
        <v>110</v>
      </c>
      <c r="O8" s="440" t="s">
        <v>101</v>
      </c>
      <c r="P8" s="444">
        <v>0.01</v>
      </c>
      <c r="Q8" s="440" t="s">
        <v>416</v>
      </c>
      <c r="R8" s="440" t="s">
        <v>110</v>
      </c>
      <c r="S8" s="440" t="s">
        <v>110</v>
      </c>
      <c r="T8" s="440" t="s">
        <v>110</v>
      </c>
    </row>
  </sheetData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opLeftCell="B25" zoomScale="115" zoomScaleNormal="115" workbookViewId="0">
      <selection activeCell="D34" sqref="D34"/>
    </sheetView>
  </sheetViews>
  <sheetFormatPr defaultRowHeight="14.5" x14ac:dyDescent="0.35"/>
  <cols>
    <col min="1" max="1" width="6.1796875" customWidth="1"/>
    <col min="2" max="2" width="28.1796875" customWidth="1"/>
    <col min="3" max="3" width="13.81640625" customWidth="1"/>
    <col min="4" max="4" width="15.54296875" customWidth="1"/>
    <col min="5" max="5" width="14.54296875" customWidth="1"/>
    <col min="6" max="6" width="16.54296875" customWidth="1"/>
    <col min="7" max="7" width="14.54296875" customWidth="1"/>
    <col min="8" max="8" width="13.453125" customWidth="1"/>
    <col min="9" max="9" width="13.54296875" customWidth="1"/>
    <col min="10" max="10" width="12.81640625" customWidth="1"/>
    <col min="11" max="12" width="13.54296875" customWidth="1"/>
    <col min="13" max="13" width="13.453125" bestFit="1" customWidth="1"/>
    <col min="27" max="27" width="9.54296875" bestFit="1" customWidth="1"/>
    <col min="257" max="257" width="6.1796875" customWidth="1"/>
    <col min="258" max="258" width="28.1796875" customWidth="1"/>
    <col min="259" max="259" width="13.81640625" customWidth="1"/>
    <col min="260" max="260" width="14.54296875" customWidth="1"/>
    <col min="261" max="261" width="15.54296875" customWidth="1"/>
    <col min="262" max="262" width="14.54296875" customWidth="1"/>
    <col min="263" max="263" width="16.54296875" customWidth="1"/>
    <col min="264" max="264" width="14.54296875" customWidth="1"/>
    <col min="265" max="265" width="11.54296875" customWidth="1"/>
    <col min="266" max="266" width="12.81640625" customWidth="1"/>
    <col min="267" max="268" width="13.5429687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54296875" customWidth="1"/>
    <col min="517" max="517" width="15.54296875" customWidth="1"/>
    <col min="518" max="518" width="14.54296875" customWidth="1"/>
    <col min="519" max="519" width="16.54296875" customWidth="1"/>
    <col min="520" max="520" width="14.54296875" customWidth="1"/>
    <col min="521" max="521" width="11.54296875" customWidth="1"/>
    <col min="522" max="522" width="12.81640625" customWidth="1"/>
    <col min="523" max="524" width="13.5429687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54296875" customWidth="1"/>
    <col min="773" max="773" width="15.54296875" customWidth="1"/>
    <col min="774" max="774" width="14.54296875" customWidth="1"/>
    <col min="775" max="775" width="16.54296875" customWidth="1"/>
    <col min="776" max="776" width="14.54296875" customWidth="1"/>
    <col min="777" max="777" width="11.54296875" customWidth="1"/>
    <col min="778" max="778" width="12.81640625" customWidth="1"/>
    <col min="779" max="780" width="13.5429687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54296875" customWidth="1"/>
    <col min="1029" max="1029" width="15.54296875" customWidth="1"/>
    <col min="1030" max="1030" width="14.54296875" customWidth="1"/>
    <col min="1031" max="1031" width="16.54296875" customWidth="1"/>
    <col min="1032" max="1032" width="14.54296875" customWidth="1"/>
    <col min="1033" max="1033" width="11.54296875" customWidth="1"/>
    <col min="1034" max="1034" width="12.81640625" customWidth="1"/>
    <col min="1035" max="1036" width="13.5429687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54296875" customWidth="1"/>
    <col min="1285" max="1285" width="15.54296875" customWidth="1"/>
    <col min="1286" max="1286" width="14.54296875" customWidth="1"/>
    <col min="1287" max="1287" width="16.54296875" customWidth="1"/>
    <col min="1288" max="1288" width="14.54296875" customWidth="1"/>
    <col min="1289" max="1289" width="11.54296875" customWidth="1"/>
    <col min="1290" max="1290" width="12.81640625" customWidth="1"/>
    <col min="1291" max="1292" width="13.5429687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54296875" customWidth="1"/>
    <col min="1541" max="1541" width="15.54296875" customWidth="1"/>
    <col min="1542" max="1542" width="14.54296875" customWidth="1"/>
    <col min="1543" max="1543" width="16.54296875" customWidth="1"/>
    <col min="1544" max="1544" width="14.54296875" customWidth="1"/>
    <col min="1545" max="1545" width="11.54296875" customWidth="1"/>
    <col min="1546" max="1546" width="12.81640625" customWidth="1"/>
    <col min="1547" max="1548" width="13.5429687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54296875" customWidth="1"/>
    <col min="1797" max="1797" width="15.54296875" customWidth="1"/>
    <col min="1798" max="1798" width="14.54296875" customWidth="1"/>
    <col min="1799" max="1799" width="16.54296875" customWidth="1"/>
    <col min="1800" max="1800" width="14.54296875" customWidth="1"/>
    <col min="1801" max="1801" width="11.54296875" customWidth="1"/>
    <col min="1802" max="1802" width="12.81640625" customWidth="1"/>
    <col min="1803" max="1804" width="13.5429687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54296875" customWidth="1"/>
    <col min="2053" max="2053" width="15.54296875" customWidth="1"/>
    <col min="2054" max="2054" width="14.54296875" customWidth="1"/>
    <col min="2055" max="2055" width="16.54296875" customWidth="1"/>
    <col min="2056" max="2056" width="14.54296875" customWidth="1"/>
    <col min="2057" max="2057" width="11.54296875" customWidth="1"/>
    <col min="2058" max="2058" width="12.81640625" customWidth="1"/>
    <col min="2059" max="2060" width="13.5429687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54296875" customWidth="1"/>
    <col min="2309" max="2309" width="15.54296875" customWidth="1"/>
    <col min="2310" max="2310" width="14.54296875" customWidth="1"/>
    <col min="2311" max="2311" width="16.54296875" customWidth="1"/>
    <col min="2312" max="2312" width="14.54296875" customWidth="1"/>
    <col min="2313" max="2313" width="11.54296875" customWidth="1"/>
    <col min="2314" max="2314" width="12.81640625" customWidth="1"/>
    <col min="2315" max="2316" width="13.5429687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54296875" customWidth="1"/>
    <col min="2565" max="2565" width="15.54296875" customWidth="1"/>
    <col min="2566" max="2566" width="14.54296875" customWidth="1"/>
    <col min="2567" max="2567" width="16.54296875" customWidth="1"/>
    <col min="2568" max="2568" width="14.54296875" customWidth="1"/>
    <col min="2569" max="2569" width="11.54296875" customWidth="1"/>
    <col min="2570" max="2570" width="12.81640625" customWidth="1"/>
    <col min="2571" max="2572" width="13.5429687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54296875" customWidth="1"/>
    <col min="2821" max="2821" width="15.54296875" customWidth="1"/>
    <col min="2822" max="2822" width="14.54296875" customWidth="1"/>
    <col min="2823" max="2823" width="16.54296875" customWidth="1"/>
    <col min="2824" max="2824" width="14.54296875" customWidth="1"/>
    <col min="2825" max="2825" width="11.54296875" customWidth="1"/>
    <col min="2826" max="2826" width="12.81640625" customWidth="1"/>
    <col min="2827" max="2828" width="13.5429687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54296875" customWidth="1"/>
    <col min="3077" max="3077" width="15.54296875" customWidth="1"/>
    <col min="3078" max="3078" width="14.54296875" customWidth="1"/>
    <col min="3079" max="3079" width="16.54296875" customWidth="1"/>
    <col min="3080" max="3080" width="14.54296875" customWidth="1"/>
    <col min="3081" max="3081" width="11.54296875" customWidth="1"/>
    <col min="3082" max="3082" width="12.81640625" customWidth="1"/>
    <col min="3083" max="3084" width="13.5429687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54296875" customWidth="1"/>
    <col min="3333" max="3333" width="15.54296875" customWidth="1"/>
    <col min="3334" max="3334" width="14.54296875" customWidth="1"/>
    <col min="3335" max="3335" width="16.54296875" customWidth="1"/>
    <col min="3336" max="3336" width="14.54296875" customWidth="1"/>
    <col min="3337" max="3337" width="11.54296875" customWidth="1"/>
    <col min="3338" max="3338" width="12.81640625" customWidth="1"/>
    <col min="3339" max="3340" width="13.5429687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54296875" customWidth="1"/>
    <col min="3589" max="3589" width="15.54296875" customWidth="1"/>
    <col min="3590" max="3590" width="14.54296875" customWidth="1"/>
    <col min="3591" max="3591" width="16.54296875" customWidth="1"/>
    <col min="3592" max="3592" width="14.54296875" customWidth="1"/>
    <col min="3593" max="3593" width="11.54296875" customWidth="1"/>
    <col min="3594" max="3594" width="12.81640625" customWidth="1"/>
    <col min="3595" max="3596" width="13.5429687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54296875" customWidth="1"/>
    <col min="3845" max="3845" width="15.54296875" customWidth="1"/>
    <col min="3846" max="3846" width="14.54296875" customWidth="1"/>
    <col min="3847" max="3847" width="16.54296875" customWidth="1"/>
    <col min="3848" max="3848" width="14.54296875" customWidth="1"/>
    <col min="3849" max="3849" width="11.54296875" customWidth="1"/>
    <col min="3850" max="3850" width="12.81640625" customWidth="1"/>
    <col min="3851" max="3852" width="13.5429687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54296875" customWidth="1"/>
    <col min="4101" max="4101" width="15.54296875" customWidth="1"/>
    <col min="4102" max="4102" width="14.54296875" customWidth="1"/>
    <col min="4103" max="4103" width="16.54296875" customWidth="1"/>
    <col min="4104" max="4104" width="14.54296875" customWidth="1"/>
    <col min="4105" max="4105" width="11.54296875" customWidth="1"/>
    <col min="4106" max="4106" width="12.81640625" customWidth="1"/>
    <col min="4107" max="4108" width="13.5429687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54296875" customWidth="1"/>
    <col min="4357" max="4357" width="15.54296875" customWidth="1"/>
    <col min="4358" max="4358" width="14.54296875" customWidth="1"/>
    <col min="4359" max="4359" width="16.54296875" customWidth="1"/>
    <col min="4360" max="4360" width="14.54296875" customWidth="1"/>
    <col min="4361" max="4361" width="11.54296875" customWidth="1"/>
    <col min="4362" max="4362" width="12.81640625" customWidth="1"/>
    <col min="4363" max="4364" width="13.5429687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54296875" customWidth="1"/>
    <col min="4613" max="4613" width="15.54296875" customWidth="1"/>
    <col min="4614" max="4614" width="14.54296875" customWidth="1"/>
    <col min="4615" max="4615" width="16.54296875" customWidth="1"/>
    <col min="4616" max="4616" width="14.54296875" customWidth="1"/>
    <col min="4617" max="4617" width="11.54296875" customWidth="1"/>
    <col min="4618" max="4618" width="12.81640625" customWidth="1"/>
    <col min="4619" max="4620" width="13.5429687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54296875" customWidth="1"/>
    <col min="4869" max="4869" width="15.54296875" customWidth="1"/>
    <col min="4870" max="4870" width="14.54296875" customWidth="1"/>
    <col min="4871" max="4871" width="16.54296875" customWidth="1"/>
    <col min="4872" max="4872" width="14.54296875" customWidth="1"/>
    <col min="4873" max="4873" width="11.54296875" customWidth="1"/>
    <col min="4874" max="4874" width="12.81640625" customWidth="1"/>
    <col min="4875" max="4876" width="13.5429687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54296875" customWidth="1"/>
    <col min="5125" max="5125" width="15.54296875" customWidth="1"/>
    <col min="5126" max="5126" width="14.54296875" customWidth="1"/>
    <col min="5127" max="5127" width="16.54296875" customWidth="1"/>
    <col min="5128" max="5128" width="14.54296875" customWidth="1"/>
    <col min="5129" max="5129" width="11.54296875" customWidth="1"/>
    <col min="5130" max="5130" width="12.81640625" customWidth="1"/>
    <col min="5131" max="5132" width="13.5429687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54296875" customWidth="1"/>
    <col min="5381" max="5381" width="15.54296875" customWidth="1"/>
    <col min="5382" max="5382" width="14.54296875" customWidth="1"/>
    <col min="5383" max="5383" width="16.54296875" customWidth="1"/>
    <col min="5384" max="5384" width="14.54296875" customWidth="1"/>
    <col min="5385" max="5385" width="11.54296875" customWidth="1"/>
    <col min="5386" max="5386" width="12.81640625" customWidth="1"/>
    <col min="5387" max="5388" width="13.5429687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54296875" customWidth="1"/>
    <col min="5637" max="5637" width="15.54296875" customWidth="1"/>
    <col min="5638" max="5638" width="14.54296875" customWidth="1"/>
    <col min="5639" max="5639" width="16.54296875" customWidth="1"/>
    <col min="5640" max="5640" width="14.54296875" customWidth="1"/>
    <col min="5641" max="5641" width="11.54296875" customWidth="1"/>
    <col min="5642" max="5642" width="12.81640625" customWidth="1"/>
    <col min="5643" max="5644" width="13.5429687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54296875" customWidth="1"/>
    <col min="5893" max="5893" width="15.54296875" customWidth="1"/>
    <col min="5894" max="5894" width="14.54296875" customWidth="1"/>
    <col min="5895" max="5895" width="16.54296875" customWidth="1"/>
    <col min="5896" max="5896" width="14.54296875" customWidth="1"/>
    <col min="5897" max="5897" width="11.54296875" customWidth="1"/>
    <col min="5898" max="5898" width="12.81640625" customWidth="1"/>
    <col min="5899" max="5900" width="13.5429687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54296875" customWidth="1"/>
    <col min="6149" max="6149" width="15.54296875" customWidth="1"/>
    <col min="6150" max="6150" width="14.54296875" customWidth="1"/>
    <col min="6151" max="6151" width="16.54296875" customWidth="1"/>
    <col min="6152" max="6152" width="14.54296875" customWidth="1"/>
    <col min="6153" max="6153" width="11.54296875" customWidth="1"/>
    <col min="6154" max="6154" width="12.81640625" customWidth="1"/>
    <col min="6155" max="6156" width="13.5429687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54296875" customWidth="1"/>
    <col min="6405" max="6405" width="15.54296875" customWidth="1"/>
    <col min="6406" max="6406" width="14.54296875" customWidth="1"/>
    <col min="6407" max="6407" width="16.54296875" customWidth="1"/>
    <col min="6408" max="6408" width="14.54296875" customWidth="1"/>
    <col min="6409" max="6409" width="11.54296875" customWidth="1"/>
    <col min="6410" max="6410" width="12.81640625" customWidth="1"/>
    <col min="6411" max="6412" width="13.5429687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54296875" customWidth="1"/>
    <col min="6661" max="6661" width="15.54296875" customWidth="1"/>
    <col min="6662" max="6662" width="14.54296875" customWidth="1"/>
    <col min="6663" max="6663" width="16.54296875" customWidth="1"/>
    <col min="6664" max="6664" width="14.54296875" customWidth="1"/>
    <col min="6665" max="6665" width="11.54296875" customWidth="1"/>
    <col min="6666" max="6666" width="12.81640625" customWidth="1"/>
    <col min="6667" max="6668" width="13.5429687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54296875" customWidth="1"/>
    <col min="6917" max="6917" width="15.54296875" customWidth="1"/>
    <col min="6918" max="6918" width="14.54296875" customWidth="1"/>
    <col min="6919" max="6919" width="16.54296875" customWidth="1"/>
    <col min="6920" max="6920" width="14.54296875" customWidth="1"/>
    <col min="6921" max="6921" width="11.54296875" customWidth="1"/>
    <col min="6922" max="6922" width="12.81640625" customWidth="1"/>
    <col min="6923" max="6924" width="13.5429687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54296875" customWidth="1"/>
    <col min="7173" max="7173" width="15.54296875" customWidth="1"/>
    <col min="7174" max="7174" width="14.54296875" customWidth="1"/>
    <col min="7175" max="7175" width="16.54296875" customWidth="1"/>
    <col min="7176" max="7176" width="14.54296875" customWidth="1"/>
    <col min="7177" max="7177" width="11.54296875" customWidth="1"/>
    <col min="7178" max="7178" width="12.81640625" customWidth="1"/>
    <col min="7179" max="7180" width="13.5429687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54296875" customWidth="1"/>
    <col min="7429" max="7429" width="15.54296875" customWidth="1"/>
    <col min="7430" max="7430" width="14.54296875" customWidth="1"/>
    <col min="7431" max="7431" width="16.54296875" customWidth="1"/>
    <col min="7432" max="7432" width="14.54296875" customWidth="1"/>
    <col min="7433" max="7433" width="11.54296875" customWidth="1"/>
    <col min="7434" max="7434" width="12.81640625" customWidth="1"/>
    <col min="7435" max="7436" width="13.5429687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54296875" customWidth="1"/>
    <col min="7685" max="7685" width="15.54296875" customWidth="1"/>
    <col min="7686" max="7686" width="14.54296875" customWidth="1"/>
    <col min="7687" max="7687" width="16.54296875" customWidth="1"/>
    <col min="7688" max="7688" width="14.54296875" customWidth="1"/>
    <col min="7689" max="7689" width="11.54296875" customWidth="1"/>
    <col min="7690" max="7690" width="12.81640625" customWidth="1"/>
    <col min="7691" max="7692" width="13.5429687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54296875" customWidth="1"/>
    <col min="7941" max="7941" width="15.54296875" customWidth="1"/>
    <col min="7942" max="7942" width="14.54296875" customWidth="1"/>
    <col min="7943" max="7943" width="16.54296875" customWidth="1"/>
    <col min="7944" max="7944" width="14.54296875" customWidth="1"/>
    <col min="7945" max="7945" width="11.54296875" customWidth="1"/>
    <col min="7946" max="7946" width="12.81640625" customWidth="1"/>
    <col min="7947" max="7948" width="13.5429687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54296875" customWidth="1"/>
    <col min="8197" max="8197" width="15.54296875" customWidth="1"/>
    <col min="8198" max="8198" width="14.54296875" customWidth="1"/>
    <col min="8199" max="8199" width="16.54296875" customWidth="1"/>
    <col min="8200" max="8200" width="14.54296875" customWidth="1"/>
    <col min="8201" max="8201" width="11.54296875" customWidth="1"/>
    <col min="8202" max="8202" width="12.81640625" customWidth="1"/>
    <col min="8203" max="8204" width="13.5429687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54296875" customWidth="1"/>
    <col min="8453" max="8453" width="15.54296875" customWidth="1"/>
    <col min="8454" max="8454" width="14.54296875" customWidth="1"/>
    <col min="8455" max="8455" width="16.54296875" customWidth="1"/>
    <col min="8456" max="8456" width="14.54296875" customWidth="1"/>
    <col min="8457" max="8457" width="11.54296875" customWidth="1"/>
    <col min="8458" max="8458" width="12.81640625" customWidth="1"/>
    <col min="8459" max="8460" width="13.5429687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54296875" customWidth="1"/>
    <col min="8709" max="8709" width="15.54296875" customWidth="1"/>
    <col min="8710" max="8710" width="14.54296875" customWidth="1"/>
    <col min="8711" max="8711" width="16.54296875" customWidth="1"/>
    <col min="8712" max="8712" width="14.54296875" customWidth="1"/>
    <col min="8713" max="8713" width="11.54296875" customWidth="1"/>
    <col min="8714" max="8714" width="12.81640625" customWidth="1"/>
    <col min="8715" max="8716" width="13.5429687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54296875" customWidth="1"/>
    <col min="8965" max="8965" width="15.54296875" customWidth="1"/>
    <col min="8966" max="8966" width="14.54296875" customWidth="1"/>
    <col min="8967" max="8967" width="16.54296875" customWidth="1"/>
    <col min="8968" max="8968" width="14.54296875" customWidth="1"/>
    <col min="8969" max="8969" width="11.54296875" customWidth="1"/>
    <col min="8970" max="8970" width="12.81640625" customWidth="1"/>
    <col min="8971" max="8972" width="13.5429687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54296875" customWidth="1"/>
    <col min="9221" max="9221" width="15.54296875" customWidth="1"/>
    <col min="9222" max="9222" width="14.54296875" customWidth="1"/>
    <col min="9223" max="9223" width="16.54296875" customWidth="1"/>
    <col min="9224" max="9224" width="14.54296875" customWidth="1"/>
    <col min="9225" max="9225" width="11.54296875" customWidth="1"/>
    <col min="9226" max="9226" width="12.81640625" customWidth="1"/>
    <col min="9227" max="9228" width="13.5429687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54296875" customWidth="1"/>
    <col min="9477" max="9477" width="15.54296875" customWidth="1"/>
    <col min="9478" max="9478" width="14.54296875" customWidth="1"/>
    <col min="9479" max="9479" width="16.54296875" customWidth="1"/>
    <col min="9480" max="9480" width="14.54296875" customWidth="1"/>
    <col min="9481" max="9481" width="11.54296875" customWidth="1"/>
    <col min="9482" max="9482" width="12.81640625" customWidth="1"/>
    <col min="9483" max="9484" width="13.5429687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54296875" customWidth="1"/>
    <col min="9733" max="9733" width="15.54296875" customWidth="1"/>
    <col min="9734" max="9734" width="14.54296875" customWidth="1"/>
    <col min="9735" max="9735" width="16.54296875" customWidth="1"/>
    <col min="9736" max="9736" width="14.54296875" customWidth="1"/>
    <col min="9737" max="9737" width="11.54296875" customWidth="1"/>
    <col min="9738" max="9738" width="12.81640625" customWidth="1"/>
    <col min="9739" max="9740" width="13.5429687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54296875" customWidth="1"/>
    <col min="9989" max="9989" width="15.54296875" customWidth="1"/>
    <col min="9990" max="9990" width="14.54296875" customWidth="1"/>
    <col min="9991" max="9991" width="16.54296875" customWidth="1"/>
    <col min="9992" max="9992" width="14.54296875" customWidth="1"/>
    <col min="9993" max="9993" width="11.54296875" customWidth="1"/>
    <col min="9994" max="9994" width="12.81640625" customWidth="1"/>
    <col min="9995" max="9996" width="13.5429687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54296875" customWidth="1"/>
    <col min="10245" max="10245" width="15.54296875" customWidth="1"/>
    <col min="10246" max="10246" width="14.54296875" customWidth="1"/>
    <col min="10247" max="10247" width="16.54296875" customWidth="1"/>
    <col min="10248" max="10248" width="14.54296875" customWidth="1"/>
    <col min="10249" max="10249" width="11.54296875" customWidth="1"/>
    <col min="10250" max="10250" width="12.81640625" customWidth="1"/>
    <col min="10251" max="10252" width="13.5429687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54296875" customWidth="1"/>
    <col min="10501" max="10501" width="15.54296875" customWidth="1"/>
    <col min="10502" max="10502" width="14.54296875" customWidth="1"/>
    <col min="10503" max="10503" width="16.54296875" customWidth="1"/>
    <col min="10504" max="10504" width="14.54296875" customWidth="1"/>
    <col min="10505" max="10505" width="11.54296875" customWidth="1"/>
    <col min="10506" max="10506" width="12.81640625" customWidth="1"/>
    <col min="10507" max="10508" width="13.5429687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54296875" customWidth="1"/>
    <col min="10757" max="10757" width="15.54296875" customWidth="1"/>
    <col min="10758" max="10758" width="14.54296875" customWidth="1"/>
    <col min="10759" max="10759" width="16.54296875" customWidth="1"/>
    <col min="10760" max="10760" width="14.54296875" customWidth="1"/>
    <col min="10761" max="10761" width="11.54296875" customWidth="1"/>
    <col min="10762" max="10762" width="12.81640625" customWidth="1"/>
    <col min="10763" max="10764" width="13.5429687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54296875" customWidth="1"/>
    <col min="11013" max="11013" width="15.54296875" customWidth="1"/>
    <col min="11014" max="11014" width="14.54296875" customWidth="1"/>
    <col min="11015" max="11015" width="16.54296875" customWidth="1"/>
    <col min="11016" max="11016" width="14.54296875" customWidth="1"/>
    <col min="11017" max="11017" width="11.54296875" customWidth="1"/>
    <col min="11018" max="11018" width="12.81640625" customWidth="1"/>
    <col min="11019" max="11020" width="13.5429687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54296875" customWidth="1"/>
    <col min="11269" max="11269" width="15.54296875" customWidth="1"/>
    <col min="11270" max="11270" width="14.54296875" customWidth="1"/>
    <col min="11271" max="11271" width="16.54296875" customWidth="1"/>
    <col min="11272" max="11272" width="14.54296875" customWidth="1"/>
    <col min="11273" max="11273" width="11.54296875" customWidth="1"/>
    <col min="11274" max="11274" width="12.81640625" customWidth="1"/>
    <col min="11275" max="11276" width="13.5429687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54296875" customWidth="1"/>
    <col min="11525" max="11525" width="15.54296875" customWidth="1"/>
    <col min="11526" max="11526" width="14.54296875" customWidth="1"/>
    <col min="11527" max="11527" width="16.54296875" customWidth="1"/>
    <col min="11528" max="11528" width="14.54296875" customWidth="1"/>
    <col min="11529" max="11529" width="11.54296875" customWidth="1"/>
    <col min="11530" max="11530" width="12.81640625" customWidth="1"/>
    <col min="11531" max="11532" width="13.5429687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54296875" customWidth="1"/>
    <col min="11781" max="11781" width="15.54296875" customWidth="1"/>
    <col min="11782" max="11782" width="14.54296875" customWidth="1"/>
    <col min="11783" max="11783" width="16.54296875" customWidth="1"/>
    <col min="11784" max="11784" width="14.54296875" customWidth="1"/>
    <col min="11785" max="11785" width="11.54296875" customWidth="1"/>
    <col min="11786" max="11786" width="12.81640625" customWidth="1"/>
    <col min="11787" max="11788" width="13.5429687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54296875" customWidth="1"/>
    <col min="12037" max="12037" width="15.54296875" customWidth="1"/>
    <col min="12038" max="12038" width="14.54296875" customWidth="1"/>
    <col min="12039" max="12039" width="16.54296875" customWidth="1"/>
    <col min="12040" max="12040" width="14.54296875" customWidth="1"/>
    <col min="12041" max="12041" width="11.54296875" customWidth="1"/>
    <col min="12042" max="12042" width="12.81640625" customWidth="1"/>
    <col min="12043" max="12044" width="13.5429687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54296875" customWidth="1"/>
    <col min="12293" max="12293" width="15.54296875" customWidth="1"/>
    <col min="12294" max="12294" width="14.54296875" customWidth="1"/>
    <col min="12295" max="12295" width="16.54296875" customWidth="1"/>
    <col min="12296" max="12296" width="14.54296875" customWidth="1"/>
    <col min="12297" max="12297" width="11.54296875" customWidth="1"/>
    <col min="12298" max="12298" width="12.81640625" customWidth="1"/>
    <col min="12299" max="12300" width="13.5429687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54296875" customWidth="1"/>
    <col min="12549" max="12549" width="15.54296875" customWidth="1"/>
    <col min="12550" max="12550" width="14.54296875" customWidth="1"/>
    <col min="12551" max="12551" width="16.54296875" customWidth="1"/>
    <col min="12552" max="12552" width="14.54296875" customWidth="1"/>
    <col min="12553" max="12553" width="11.54296875" customWidth="1"/>
    <col min="12554" max="12554" width="12.81640625" customWidth="1"/>
    <col min="12555" max="12556" width="13.5429687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54296875" customWidth="1"/>
    <col min="12805" max="12805" width="15.54296875" customWidth="1"/>
    <col min="12806" max="12806" width="14.54296875" customWidth="1"/>
    <col min="12807" max="12807" width="16.54296875" customWidth="1"/>
    <col min="12808" max="12808" width="14.54296875" customWidth="1"/>
    <col min="12809" max="12809" width="11.54296875" customWidth="1"/>
    <col min="12810" max="12810" width="12.81640625" customWidth="1"/>
    <col min="12811" max="12812" width="13.5429687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54296875" customWidth="1"/>
    <col min="13061" max="13061" width="15.54296875" customWidth="1"/>
    <col min="13062" max="13062" width="14.54296875" customWidth="1"/>
    <col min="13063" max="13063" width="16.54296875" customWidth="1"/>
    <col min="13064" max="13064" width="14.54296875" customWidth="1"/>
    <col min="13065" max="13065" width="11.54296875" customWidth="1"/>
    <col min="13066" max="13066" width="12.81640625" customWidth="1"/>
    <col min="13067" max="13068" width="13.5429687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54296875" customWidth="1"/>
    <col min="13317" max="13317" width="15.54296875" customWidth="1"/>
    <col min="13318" max="13318" width="14.54296875" customWidth="1"/>
    <col min="13319" max="13319" width="16.54296875" customWidth="1"/>
    <col min="13320" max="13320" width="14.54296875" customWidth="1"/>
    <col min="13321" max="13321" width="11.54296875" customWidth="1"/>
    <col min="13322" max="13322" width="12.81640625" customWidth="1"/>
    <col min="13323" max="13324" width="13.5429687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54296875" customWidth="1"/>
    <col min="13573" max="13573" width="15.54296875" customWidth="1"/>
    <col min="13574" max="13574" width="14.54296875" customWidth="1"/>
    <col min="13575" max="13575" width="16.54296875" customWidth="1"/>
    <col min="13576" max="13576" width="14.54296875" customWidth="1"/>
    <col min="13577" max="13577" width="11.54296875" customWidth="1"/>
    <col min="13578" max="13578" width="12.81640625" customWidth="1"/>
    <col min="13579" max="13580" width="13.5429687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54296875" customWidth="1"/>
    <col min="13829" max="13829" width="15.54296875" customWidth="1"/>
    <col min="13830" max="13830" width="14.54296875" customWidth="1"/>
    <col min="13831" max="13831" width="16.54296875" customWidth="1"/>
    <col min="13832" max="13832" width="14.54296875" customWidth="1"/>
    <col min="13833" max="13833" width="11.54296875" customWidth="1"/>
    <col min="13834" max="13834" width="12.81640625" customWidth="1"/>
    <col min="13835" max="13836" width="13.5429687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54296875" customWidth="1"/>
    <col min="14085" max="14085" width="15.54296875" customWidth="1"/>
    <col min="14086" max="14086" width="14.54296875" customWidth="1"/>
    <col min="14087" max="14087" width="16.54296875" customWidth="1"/>
    <col min="14088" max="14088" width="14.54296875" customWidth="1"/>
    <col min="14089" max="14089" width="11.54296875" customWidth="1"/>
    <col min="14090" max="14090" width="12.81640625" customWidth="1"/>
    <col min="14091" max="14092" width="13.5429687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54296875" customWidth="1"/>
    <col min="14341" max="14341" width="15.54296875" customWidth="1"/>
    <col min="14342" max="14342" width="14.54296875" customWidth="1"/>
    <col min="14343" max="14343" width="16.54296875" customWidth="1"/>
    <col min="14344" max="14344" width="14.54296875" customWidth="1"/>
    <col min="14345" max="14345" width="11.54296875" customWidth="1"/>
    <col min="14346" max="14346" width="12.81640625" customWidth="1"/>
    <col min="14347" max="14348" width="13.5429687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54296875" customWidth="1"/>
    <col min="14597" max="14597" width="15.54296875" customWidth="1"/>
    <col min="14598" max="14598" width="14.54296875" customWidth="1"/>
    <col min="14599" max="14599" width="16.54296875" customWidth="1"/>
    <col min="14600" max="14600" width="14.54296875" customWidth="1"/>
    <col min="14601" max="14601" width="11.54296875" customWidth="1"/>
    <col min="14602" max="14602" width="12.81640625" customWidth="1"/>
    <col min="14603" max="14604" width="13.5429687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54296875" customWidth="1"/>
    <col min="14853" max="14853" width="15.54296875" customWidth="1"/>
    <col min="14854" max="14854" width="14.54296875" customWidth="1"/>
    <col min="14855" max="14855" width="16.54296875" customWidth="1"/>
    <col min="14856" max="14856" width="14.54296875" customWidth="1"/>
    <col min="14857" max="14857" width="11.54296875" customWidth="1"/>
    <col min="14858" max="14858" width="12.81640625" customWidth="1"/>
    <col min="14859" max="14860" width="13.5429687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54296875" customWidth="1"/>
    <col min="15109" max="15109" width="15.54296875" customWidth="1"/>
    <col min="15110" max="15110" width="14.54296875" customWidth="1"/>
    <col min="15111" max="15111" width="16.54296875" customWidth="1"/>
    <col min="15112" max="15112" width="14.54296875" customWidth="1"/>
    <col min="15113" max="15113" width="11.54296875" customWidth="1"/>
    <col min="15114" max="15114" width="12.81640625" customWidth="1"/>
    <col min="15115" max="15116" width="13.5429687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54296875" customWidth="1"/>
    <col min="15365" max="15365" width="15.54296875" customWidth="1"/>
    <col min="15366" max="15366" width="14.54296875" customWidth="1"/>
    <col min="15367" max="15367" width="16.54296875" customWidth="1"/>
    <col min="15368" max="15368" width="14.54296875" customWidth="1"/>
    <col min="15369" max="15369" width="11.54296875" customWidth="1"/>
    <col min="15370" max="15370" width="12.81640625" customWidth="1"/>
    <col min="15371" max="15372" width="13.5429687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54296875" customWidth="1"/>
    <col min="15621" max="15621" width="15.54296875" customWidth="1"/>
    <col min="15622" max="15622" width="14.54296875" customWidth="1"/>
    <col min="15623" max="15623" width="16.54296875" customWidth="1"/>
    <col min="15624" max="15624" width="14.54296875" customWidth="1"/>
    <col min="15625" max="15625" width="11.54296875" customWidth="1"/>
    <col min="15626" max="15626" width="12.81640625" customWidth="1"/>
    <col min="15627" max="15628" width="13.5429687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54296875" customWidth="1"/>
    <col min="15877" max="15877" width="15.54296875" customWidth="1"/>
    <col min="15878" max="15878" width="14.54296875" customWidth="1"/>
    <col min="15879" max="15879" width="16.54296875" customWidth="1"/>
    <col min="15880" max="15880" width="14.54296875" customWidth="1"/>
    <col min="15881" max="15881" width="11.54296875" customWidth="1"/>
    <col min="15882" max="15882" width="12.81640625" customWidth="1"/>
    <col min="15883" max="15884" width="13.5429687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54296875" customWidth="1"/>
    <col min="16133" max="16133" width="15.54296875" customWidth="1"/>
    <col min="16134" max="16134" width="14.54296875" customWidth="1"/>
    <col min="16135" max="16135" width="16.54296875" customWidth="1"/>
    <col min="16136" max="16136" width="14.54296875" customWidth="1"/>
    <col min="16137" max="16137" width="11.54296875" customWidth="1"/>
    <col min="16138" max="16138" width="12.81640625" customWidth="1"/>
    <col min="16139" max="16140" width="13.54296875" customWidth="1"/>
    <col min="16141" max="16141" width="13.453125" bestFit="1" customWidth="1"/>
  </cols>
  <sheetData>
    <row r="1" spans="1:14" ht="18.5" x14ac:dyDescent="0.45">
      <c r="B1" s="30" t="s">
        <v>443</v>
      </c>
    </row>
    <row r="2" spans="1:14" ht="18.5" x14ac:dyDescent="0.45">
      <c r="B2" s="142"/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3"/>
    </row>
    <row r="5" spans="1:14" s="11" customFormat="1" x14ac:dyDescent="0.35">
      <c r="A5" s="4"/>
      <c r="B5" s="640" t="s">
        <v>207</v>
      </c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8" t="s">
        <v>6</v>
      </c>
      <c r="J5" s="8" t="s">
        <v>7</v>
      </c>
      <c r="K5" s="8" t="s">
        <v>15</v>
      </c>
      <c r="L5" s="8" t="s">
        <v>16</v>
      </c>
      <c r="M5" s="9"/>
      <c r="N5" s="10"/>
    </row>
    <row r="6" spans="1:14" ht="91.4" customHeight="1" x14ac:dyDescent="0.35">
      <c r="A6" s="12" t="s">
        <v>167</v>
      </c>
      <c r="B6" s="641"/>
      <c r="C6" s="32" t="s">
        <v>168</v>
      </c>
      <c r="D6" s="7" t="s">
        <v>17</v>
      </c>
      <c r="E6" s="7" t="s">
        <v>8</v>
      </c>
      <c r="F6" s="7" t="s">
        <v>9</v>
      </c>
      <c r="G6" s="7" t="s">
        <v>10</v>
      </c>
      <c r="H6" s="7" t="s">
        <v>169</v>
      </c>
      <c r="I6" s="13" t="s">
        <v>11</v>
      </c>
      <c r="J6" s="13" t="s">
        <v>12</v>
      </c>
      <c r="K6" s="13" t="s">
        <v>13</v>
      </c>
      <c r="L6" s="13" t="s">
        <v>309</v>
      </c>
      <c r="M6" s="7" t="s">
        <v>171</v>
      </c>
      <c r="N6" s="3"/>
    </row>
    <row r="7" spans="1:14" s="11" customFormat="1" x14ac:dyDescent="0.35">
      <c r="A7" s="14"/>
      <c r="B7" s="10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0"/>
    </row>
    <row r="8" spans="1:14" x14ac:dyDescent="0.35">
      <c r="A8" s="17"/>
      <c r="B8" s="31" t="s">
        <v>444</v>
      </c>
      <c r="C8" s="18">
        <v>8560070.5700000003</v>
      </c>
      <c r="D8" s="19">
        <v>863704.48</v>
      </c>
      <c r="E8" s="18">
        <v>20637.25</v>
      </c>
      <c r="F8" s="18">
        <v>21036.66</v>
      </c>
      <c r="G8" s="18">
        <v>9301.6299999999992</v>
      </c>
      <c r="H8" s="18">
        <v>13610.52</v>
      </c>
      <c r="I8" s="18">
        <v>7219.45</v>
      </c>
      <c r="J8" s="18">
        <v>8395.91</v>
      </c>
      <c r="K8" s="18">
        <v>411939.94</v>
      </c>
      <c r="L8" s="18">
        <v>371563.12</v>
      </c>
      <c r="M8" s="20">
        <v>75</v>
      </c>
      <c r="N8" s="3"/>
    </row>
    <row r="9" spans="1:14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2"/>
      <c r="L9" s="22"/>
      <c r="M9" s="109"/>
      <c r="N9" s="3"/>
    </row>
    <row r="10" spans="1:14" x14ac:dyDescent="0.35">
      <c r="A10" s="1"/>
      <c r="B10" s="1"/>
      <c r="C10" s="1"/>
      <c r="D10" s="1"/>
      <c r="E10" s="1"/>
      <c r="F10" s="21"/>
      <c r="G10" s="21"/>
      <c r="H10" s="21"/>
      <c r="I10" s="21"/>
      <c r="J10" s="21"/>
      <c r="K10" s="22"/>
      <c r="L10" s="22"/>
      <c r="M10" s="21"/>
      <c r="N10" s="3"/>
    </row>
    <row r="11" spans="1:14" x14ac:dyDescent="0.35">
      <c r="A11" s="1"/>
      <c r="B11" s="86" t="s">
        <v>172</v>
      </c>
      <c r="C11" s="1"/>
      <c r="D11" s="1"/>
      <c r="E11" s="1"/>
      <c r="F11" s="21"/>
      <c r="G11" s="21"/>
      <c r="H11" s="21"/>
      <c r="I11" s="21"/>
      <c r="J11" s="87"/>
      <c r="K11" s="21"/>
      <c r="L11" s="21"/>
      <c r="M11" s="21"/>
    </row>
    <row r="12" spans="1:14" s="11" customFormat="1" ht="58" x14ac:dyDescent="0.35">
      <c r="A12" s="23" t="s">
        <v>167</v>
      </c>
      <c r="B12" s="24" t="s">
        <v>173</v>
      </c>
      <c r="C12" s="24" t="s">
        <v>174</v>
      </c>
      <c r="D12" s="24" t="s">
        <v>175</v>
      </c>
      <c r="E12" s="24" t="s">
        <v>176</v>
      </c>
      <c r="F12" s="24" t="s">
        <v>177</v>
      </c>
      <c r="G12" s="25" t="s">
        <v>14</v>
      </c>
      <c r="H12" s="25" t="s">
        <v>178</v>
      </c>
      <c r="I12" s="25" t="s">
        <v>445</v>
      </c>
      <c r="J12" s="88"/>
      <c r="K12" s="79"/>
      <c r="L12" s="89"/>
      <c r="M12" s="89"/>
    </row>
    <row r="13" spans="1:14" s="94" customFormat="1" ht="43.5" x14ac:dyDescent="0.35">
      <c r="A13" s="23"/>
      <c r="B13" s="24" t="s">
        <v>446</v>
      </c>
      <c r="C13" s="24">
        <v>1981</v>
      </c>
      <c r="D13" s="24">
        <v>2014</v>
      </c>
      <c r="E13" s="65" t="s">
        <v>447</v>
      </c>
      <c r="F13" s="65" t="s">
        <v>376</v>
      </c>
      <c r="G13" s="437">
        <v>7161</v>
      </c>
      <c r="H13" s="114">
        <v>3</v>
      </c>
      <c r="I13" s="65">
        <f>G13*1000</f>
        <v>7161000</v>
      </c>
      <c r="J13" s="27"/>
      <c r="K13" s="93"/>
    </row>
    <row r="14" spans="1:14" s="94" customFormat="1" x14ac:dyDescent="0.35">
      <c r="A14" s="23"/>
      <c r="B14" s="24"/>
      <c r="C14" s="24"/>
      <c r="D14" s="24">
        <v>1997</v>
      </c>
      <c r="E14" s="65" t="s">
        <v>448</v>
      </c>
      <c r="F14" s="65"/>
      <c r="G14" s="24"/>
      <c r="H14" s="114"/>
      <c r="I14" s="65"/>
      <c r="J14" s="27"/>
      <c r="K14" s="93"/>
    </row>
    <row r="15" spans="1:14" s="94" customFormat="1" x14ac:dyDescent="0.35">
      <c r="A15" s="23"/>
      <c r="B15" s="24" t="s">
        <v>449</v>
      </c>
      <c r="C15" s="24">
        <v>2000</v>
      </c>
      <c r="D15" s="24" t="s">
        <v>450</v>
      </c>
      <c r="E15" s="65" t="s">
        <v>450</v>
      </c>
      <c r="F15" s="65"/>
      <c r="G15" s="24"/>
      <c r="H15" s="114"/>
      <c r="I15" s="65">
        <v>15899.29</v>
      </c>
      <c r="J15" s="27"/>
      <c r="K15" s="93"/>
    </row>
    <row r="16" spans="1:14" s="94" customFormat="1" x14ac:dyDescent="0.35">
      <c r="A16" s="23"/>
      <c r="B16" s="24" t="s">
        <v>451</v>
      </c>
      <c r="C16" s="24">
        <v>2001</v>
      </c>
      <c r="D16" s="24"/>
      <c r="E16" s="65"/>
      <c r="F16" s="65"/>
      <c r="G16" s="24"/>
      <c r="H16" s="114"/>
      <c r="I16" s="65">
        <v>2966.7</v>
      </c>
      <c r="J16" s="27"/>
      <c r="K16" s="93"/>
    </row>
    <row r="17" spans="1:14" s="26" customFormat="1" ht="29" x14ac:dyDescent="0.35">
      <c r="A17" s="23"/>
      <c r="B17" s="24"/>
      <c r="C17" s="24"/>
      <c r="D17" s="24">
        <v>2014</v>
      </c>
      <c r="E17" s="24" t="s">
        <v>452</v>
      </c>
      <c r="F17" s="24"/>
      <c r="G17" s="24"/>
      <c r="H17" s="114"/>
      <c r="I17" s="65">
        <v>1380204.58</v>
      </c>
      <c r="J17" s="27"/>
    </row>
    <row r="18" spans="1:14" s="94" customFormat="1" ht="43.5" x14ac:dyDescent="0.35">
      <c r="A18" s="23"/>
      <c r="B18" s="24"/>
      <c r="C18" s="24"/>
      <c r="D18" s="24">
        <v>2007</v>
      </c>
      <c r="E18" s="24" t="s">
        <v>453</v>
      </c>
      <c r="F18" s="24"/>
      <c r="G18" s="24"/>
      <c r="H18" s="114"/>
      <c r="I18" s="65"/>
      <c r="J18" s="27"/>
      <c r="K18" s="247"/>
    </row>
    <row r="19" spans="1:14" s="94" customFormat="1" ht="29" x14ac:dyDescent="0.35">
      <c r="A19" s="23"/>
      <c r="B19" s="24"/>
      <c r="C19" s="24"/>
      <c r="D19" s="24">
        <v>2011</v>
      </c>
      <c r="E19" s="24" t="s">
        <v>454</v>
      </c>
      <c r="F19" s="24"/>
      <c r="G19" s="24"/>
      <c r="H19" s="114"/>
      <c r="I19" s="65"/>
      <c r="J19" s="27"/>
      <c r="K19" s="247"/>
    </row>
    <row r="20" spans="1:14" s="94" customFormat="1" ht="29" x14ac:dyDescent="0.35">
      <c r="A20" s="23"/>
      <c r="B20" s="24"/>
      <c r="C20" s="24"/>
      <c r="D20" s="24">
        <v>2012</v>
      </c>
      <c r="E20" s="24" t="s">
        <v>455</v>
      </c>
      <c r="F20" s="24"/>
      <c r="G20" s="24"/>
      <c r="H20" s="114"/>
      <c r="I20" s="65"/>
      <c r="J20" s="27"/>
      <c r="K20" s="247"/>
    </row>
    <row r="21" spans="1:14" s="94" customFormat="1" ht="43.5" x14ac:dyDescent="0.35">
      <c r="A21" s="23"/>
      <c r="B21" s="24"/>
      <c r="C21" s="24"/>
      <c r="D21" s="24">
        <v>2013</v>
      </c>
      <c r="E21" s="24" t="s">
        <v>456</v>
      </c>
      <c r="F21" s="24"/>
      <c r="G21" s="24"/>
      <c r="H21" s="114"/>
      <c r="I21" s="65"/>
      <c r="J21" s="27"/>
      <c r="K21" s="247"/>
    </row>
    <row r="22" spans="1:14" s="94" customFormat="1" ht="43.5" x14ac:dyDescent="0.35">
      <c r="A22" s="23"/>
      <c r="B22" s="24"/>
      <c r="C22" s="24"/>
      <c r="D22" s="24">
        <v>2013</v>
      </c>
      <c r="E22" s="24" t="s">
        <v>457</v>
      </c>
      <c r="F22" s="24"/>
      <c r="G22" s="24"/>
      <c r="H22" s="114"/>
      <c r="I22" s="65"/>
      <c r="J22" s="27"/>
      <c r="K22" s="247"/>
    </row>
    <row r="23" spans="1:14" s="26" customFormat="1" ht="29" x14ac:dyDescent="0.35">
      <c r="A23" s="23"/>
      <c r="B23" s="24"/>
      <c r="C23" s="24"/>
      <c r="D23" s="24">
        <v>2014</v>
      </c>
      <c r="E23" s="24" t="s">
        <v>458</v>
      </c>
      <c r="F23" s="24"/>
      <c r="G23" s="24"/>
      <c r="H23" s="114"/>
      <c r="I23" s="65"/>
      <c r="J23" s="27"/>
    </row>
    <row r="24" spans="1:14" s="26" customFormat="1" ht="72.5" x14ac:dyDescent="0.35">
      <c r="A24" s="23"/>
      <c r="B24" s="24"/>
      <c r="C24" s="24"/>
      <c r="D24" s="24">
        <v>2014</v>
      </c>
      <c r="E24" s="24" t="s">
        <v>459</v>
      </c>
      <c r="F24" s="24"/>
      <c r="G24" s="24"/>
      <c r="H24" s="114"/>
      <c r="I24" s="65"/>
      <c r="J24" s="27"/>
    </row>
    <row r="25" spans="1:14" s="27" customFormat="1" ht="38.15" customHeight="1" x14ac:dyDescent="0.35">
      <c r="B25" s="254"/>
      <c r="C25" s="28"/>
      <c r="D25" s="28"/>
      <c r="E25" s="28"/>
      <c r="F25" s="28"/>
      <c r="G25" s="28"/>
      <c r="H25" s="438" t="s">
        <v>460</v>
      </c>
      <c r="I25" s="28">
        <f>SUM(I13:I24)</f>
        <v>8560070.5700000003</v>
      </c>
      <c r="J25" s="28"/>
      <c r="K25" s="28"/>
      <c r="L25" s="28"/>
      <c r="M25" s="28"/>
      <c r="N25" s="28"/>
    </row>
    <row r="26" spans="1:14" s="27" customFormat="1" ht="38.15" customHeight="1" thickBot="1" x14ac:dyDescent="0.4">
      <c r="A26" t="s">
        <v>78</v>
      </c>
      <c r="B26" s="41"/>
      <c r="D26" s="41"/>
      <c r="K26" s="26"/>
      <c r="L26" s="26"/>
      <c r="M26" s="26"/>
      <c r="N26" s="28"/>
    </row>
    <row r="27" spans="1:14" s="27" customFormat="1" ht="15" thickBot="1" x14ac:dyDescent="0.4">
      <c r="A27" s="609" t="s">
        <v>79</v>
      </c>
      <c r="B27" s="610"/>
      <c r="C27" s="610"/>
      <c r="D27" s="610"/>
      <c r="E27" s="610"/>
      <c r="F27" s="610"/>
      <c r="G27" s="610"/>
      <c r="H27" s="610"/>
      <c r="I27" s="611"/>
      <c r="J27" s="42"/>
      <c r="K27" s="43" t="s">
        <v>80</v>
      </c>
      <c r="L27" s="44"/>
      <c r="M27" s="45"/>
    </row>
    <row r="28" spans="1:14" s="27" customFormat="1" ht="66" thickBot="1" x14ac:dyDescent="0.4">
      <c r="A28" s="47"/>
      <c r="B28" s="48" t="s">
        <v>82</v>
      </c>
      <c r="C28" s="612" t="s">
        <v>83</v>
      </c>
      <c r="D28" s="613"/>
      <c r="E28" s="614" t="s">
        <v>84</v>
      </c>
      <c r="F28" s="615"/>
      <c r="G28" s="612" t="s">
        <v>85</v>
      </c>
      <c r="H28" s="613"/>
      <c r="I28" s="49" t="s">
        <v>86</v>
      </c>
      <c r="J28" s="49" t="s">
        <v>181</v>
      </c>
      <c r="K28" s="50" t="s">
        <v>87</v>
      </c>
      <c r="L28" s="49" t="s">
        <v>88</v>
      </c>
      <c r="M28" s="46" t="s">
        <v>81</v>
      </c>
    </row>
    <row r="29" spans="1:14" s="27" customFormat="1" x14ac:dyDescent="0.35">
      <c r="A29" s="51"/>
      <c r="B29" s="52"/>
      <c r="C29" s="53" t="s">
        <v>90</v>
      </c>
      <c r="D29" s="54" t="s">
        <v>91</v>
      </c>
      <c r="E29" s="55" t="s">
        <v>90</v>
      </c>
      <c r="F29" s="55" t="s">
        <v>91</v>
      </c>
      <c r="G29" s="54" t="s">
        <v>90</v>
      </c>
      <c r="H29" s="54" t="s">
        <v>91</v>
      </c>
      <c r="I29" s="56"/>
      <c r="J29" s="57"/>
      <c r="K29" s="54"/>
      <c r="L29" s="54"/>
      <c r="M29" s="58"/>
    </row>
    <row r="30" spans="1:14" s="27" customFormat="1" x14ac:dyDescent="0.35">
      <c r="A30" s="97"/>
      <c r="B30" s="98" t="s">
        <v>444</v>
      </c>
      <c r="C30" s="60">
        <v>30000</v>
      </c>
      <c r="D30" s="60">
        <v>10000</v>
      </c>
      <c r="E30" s="59">
        <v>6000</v>
      </c>
      <c r="F30" s="59">
        <v>6000</v>
      </c>
      <c r="G30" s="59" t="s">
        <v>461</v>
      </c>
      <c r="H30" s="59">
        <v>6000</v>
      </c>
      <c r="I30" s="59">
        <v>2000</v>
      </c>
      <c r="J30" s="59">
        <v>2000</v>
      </c>
      <c r="K30" s="59">
        <v>0</v>
      </c>
      <c r="L30" s="59">
        <v>0</v>
      </c>
      <c r="M30" s="59">
        <v>2000</v>
      </c>
    </row>
    <row r="31" spans="1:14" s="27" customFormat="1" x14ac:dyDescent="0.35"/>
    <row r="32" spans="1:14" s="27" customFormat="1" x14ac:dyDescent="0.35"/>
    <row r="33" s="27" customFormat="1" x14ac:dyDescent="0.35"/>
    <row r="34" s="27" customFormat="1" x14ac:dyDescent="0.35"/>
    <row r="35" s="27" customFormat="1" x14ac:dyDescent="0.35"/>
    <row r="36" s="27" customFormat="1" x14ac:dyDescent="0.35"/>
    <row r="37" s="27" customFormat="1" x14ac:dyDescent="0.35"/>
    <row r="38" s="27" customFormat="1" x14ac:dyDescent="0.35"/>
    <row r="39" s="27" customFormat="1" x14ac:dyDescent="0.35"/>
    <row r="40" s="27" customFormat="1" x14ac:dyDescent="0.35"/>
  </sheetData>
  <mergeCells count="5">
    <mergeCell ref="B5:B6"/>
    <mergeCell ref="A27:I27"/>
    <mergeCell ref="C28:D28"/>
    <mergeCell ref="E28:F28"/>
    <mergeCell ref="G28:H28"/>
  </mergeCells>
  <pageMargins left="0.25" right="0.22" top="0.74803149606299213" bottom="0.74803149606299213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D34" sqref="D34"/>
    </sheetView>
  </sheetViews>
  <sheetFormatPr defaultRowHeight="14.5" x14ac:dyDescent="0.35"/>
  <cols>
    <col min="2" max="2" width="12.90625" customWidth="1"/>
    <col min="3" max="3" width="13" customWidth="1"/>
    <col min="4" max="4" width="19.36328125" customWidth="1"/>
    <col min="5" max="5" width="18" customWidth="1"/>
    <col min="6" max="6" width="4.453125" customWidth="1"/>
    <col min="7" max="7" width="6" customWidth="1"/>
    <col min="8" max="8" width="6.26953125" customWidth="1"/>
    <col min="11" max="11" width="7.08984375" customWidth="1"/>
    <col min="12" max="12" width="8.90625" bestFit="1" customWidth="1"/>
    <col min="13" max="13" width="4.08984375" customWidth="1"/>
    <col min="14" max="14" width="4.36328125" customWidth="1"/>
    <col min="15" max="15" width="5.08984375" customWidth="1"/>
    <col min="17" max="17" width="14.453125" customWidth="1"/>
  </cols>
  <sheetData>
    <row r="1" spans="1:20" x14ac:dyDescent="0.35">
      <c r="A1" s="39" t="s">
        <v>462</v>
      </c>
    </row>
    <row r="5" spans="1:20" ht="43.5" x14ac:dyDescent="0.35">
      <c r="A5" s="23" t="s">
        <v>36</v>
      </c>
      <c r="B5" s="24" t="s">
        <v>37</v>
      </c>
      <c r="C5" s="24" t="s">
        <v>54</v>
      </c>
      <c r="D5" s="24" t="s">
        <v>38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4" t="s">
        <v>50</v>
      </c>
      <c r="K5" s="24" t="s">
        <v>44</v>
      </c>
      <c r="L5" s="24" t="s">
        <v>51</v>
      </c>
      <c r="M5" s="24" t="s">
        <v>45</v>
      </c>
      <c r="N5" s="24" t="s">
        <v>46</v>
      </c>
      <c r="O5" s="24" t="s">
        <v>47</v>
      </c>
      <c r="P5" s="24" t="s">
        <v>52</v>
      </c>
      <c r="Q5" s="24" t="s">
        <v>48</v>
      </c>
      <c r="R5" s="24" t="s">
        <v>53</v>
      </c>
      <c r="S5" s="24" t="s">
        <v>49</v>
      </c>
      <c r="T5" s="24" t="s">
        <v>191</v>
      </c>
    </row>
    <row r="6" spans="1:20" ht="43.5" x14ac:dyDescent="0.35">
      <c r="A6" s="23">
        <v>1</v>
      </c>
      <c r="B6" s="23" t="s">
        <v>463</v>
      </c>
      <c r="C6" s="23" t="s">
        <v>98</v>
      </c>
      <c r="D6" s="23" t="s">
        <v>464</v>
      </c>
      <c r="E6" s="24" t="s">
        <v>465</v>
      </c>
      <c r="F6" s="23">
        <v>47</v>
      </c>
      <c r="G6" s="23"/>
      <c r="H6" s="23">
        <v>8</v>
      </c>
      <c r="I6" s="23"/>
      <c r="J6" s="40">
        <v>20379</v>
      </c>
      <c r="K6" s="23">
        <v>1995</v>
      </c>
      <c r="L6" s="110">
        <v>42736</v>
      </c>
      <c r="M6" s="23" t="s">
        <v>101</v>
      </c>
      <c r="N6" s="23" t="s">
        <v>101</v>
      </c>
      <c r="O6" s="23" t="s">
        <v>110</v>
      </c>
      <c r="P6" s="62">
        <v>0.01</v>
      </c>
      <c r="Q6" s="24" t="s">
        <v>110</v>
      </c>
      <c r="R6" s="23" t="s">
        <v>101</v>
      </c>
      <c r="S6" s="23" t="s">
        <v>101</v>
      </c>
      <c r="T6" s="23" t="s">
        <v>110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A7" zoomScale="85" zoomScaleNormal="85" zoomScalePageLayoutView="85" workbookViewId="0">
      <selection activeCell="B21" sqref="B21"/>
    </sheetView>
  </sheetViews>
  <sheetFormatPr defaultColWidth="8.81640625" defaultRowHeight="14.5" x14ac:dyDescent="0.35"/>
  <cols>
    <col min="1" max="1" width="6.1796875" customWidth="1"/>
    <col min="2" max="2" width="28.1796875" customWidth="1"/>
    <col min="3" max="3" width="13.81640625" customWidth="1"/>
    <col min="4" max="4" width="15.453125" customWidth="1"/>
    <col min="5" max="5" width="14.453125" customWidth="1"/>
    <col min="6" max="6" width="16.453125" customWidth="1"/>
    <col min="7" max="7" width="14.453125" customWidth="1"/>
    <col min="8" max="9" width="13.453125" customWidth="1"/>
    <col min="10" max="10" width="12.81640625" customWidth="1"/>
    <col min="11" max="12" width="13.453125" customWidth="1"/>
    <col min="13" max="13" width="13.453125" bestFit="1" customWidth="1"/>
    <col min="27" max="27" width="9.453125" bestFit="1" customWidth="1"/>
    <col min="257" max="257" width="6.1796875" customWidth="1"/>
    <col min="258" max="258" width="28.1796875" customWidth="1"/>
    <col min="259" max="259" width="13.81640625" customWidth="1"/>
    <col min="260" max="260" width="14.453125" customWidth="1"/>
    <col min="261" max="261" width="15.453125" customWidth="1"/>
    <col min="262" max="262" width="14.453125" customWidth="1"/>
    <col min="263" max="263" width="16.453125" customWidth="1"/>
    <col min="264" max="264" width="14.453125" customWidth="1"/>
    <col min="265" max="265" width="11.453125" customWidth="1"/>
    <col min="266" max="266" width="12.81640625" customWidth="1"/>
    <col min="267" max="268" width="13.45312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453125" customWidth="1"/>
    <col min="517" max="517" width="15.453125" customWidth="1"/>
    <col min="518" max="518" width="14.453125" customWidth="1"/>
    <col min="519" max="519" width="16.453125" customWidth="1"/>
    <col min="520" max="520" width="14.453125" customWidth="1"/>
    <col min="521" max="521" width="11.453125" customWidth="1"/>
    <col min="522" max="522" width="12.81640625" customWidth="1"/>
    <col min="523" max="524" width="13.45312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453125" customWidth="1"/>
    <col min="773" max="773" width="15.453125" customWidth="1"/>
    <col min="774" max="774" width="14.453125" customWidth="1"/>
    <col min="775" max="775" width="16.453125" customWidth="1"/>
    <col min="776" max="776" width="14.453125" customWidth="1"/>
    <col min="777" max="777" width="11.453125" customWidth="1"/>
    <col min="778" max="778" width="12.81640625" customWidth="1"/>
    <col min="779" max="780" width="13.45312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453125" customWidth="1"/>
    <col min="1029" max="1029" width="15.453125" customWidth="1"/>
    <col min="1030" max="1030" width="14.453125" customWidth="1"/>
    <col min="1031" max="1031" width="16.453125" customWidth="1"/>
    <col min="1032" max="1032" width="14.453125" customWidth="1"/>
    <col min="1033" max="1033" width="11.453125" customWidth="1"/>
    <col min="1034" max="1034" width="12.81640625" customWidth="1"/>
    <col min="1035" max="1036" width="13.45312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453125" customWidth="1"/>
    <col min="1285" max="1285" width="15.453125" customWidth="1"/>
    <col min="1286" max="1286" width="14.453125" customWidth="1"/>
    <col min="1287" max="1287" width="16.453125" customWidth="1"/>
    <col min="1288" max="1288" width="14.453125" customWidth="1"/>
    <col min="1289" max="1289" width="11.453125" customWidth="1"/>
    <col min="1290" max="1290" width="12.81640625" customWidth="1"/>
    <col min="1291" max="1292" width="13.45312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453125" customWidth="1"/>
    <col min="1541" max="1541" width="15.453125" customWidth="1"/>
    <col min="1542" max="1542" width="14.453125" customWidth="1"/>
    <col min="1543" max="1543" width="16.453125" customWidth="1"/>
    <col min="1544" max="1544" width="14.453125" customWidth="1"/>
    <col min="1545" max="1545" width="11.453125" customWidth="1"/>
    <col min="1546" max="1546" width="12.81640625" customWidth="1"/>
    <col min="1547" max="1548" width="13.45312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453125" customWidth="1"/>
    <col min="1797" max="1797" width="15.453125" customWidth="1"/>
    <col min="1798" max="1798" width="14.453125" customWidth="1"/>
    <col min="1799" max="1799" width="16.453125" customWidth="1"/>
    <col min="1800" max="1800" width="14.453125" customWidth="1"/>
    <col min="1801" max="1801" width="11.453125" customWidth="1"/>
    <col min="1802" max="1802" width="12.81640625" customWidth="1"/>
    <col min="1803" max="1804" width="13.45312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453125" customWidth="1"/>
    <col min="2053" max="2053" width="15.453125" customWidth="1"/>
    <col min="2054" max="2054" width="14.453125" customWidth="1"/>
    <col min="2055" max="2055" width="16.453125" customWidth="1"/>
    <col min="2056" max="2056" width="14.453125" customWidth="1"/>
    <col min="2057" max="2057" width="11.453125" customWidth="1"/>
    <col min="2058" max="2058" width="12.81640625" customWidth="1"/>
    <col min="2059" max="2060" width="13.45312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453125" customWidth="1"/>
    <col min="2309" max="2309" width="15.453125" customWidth="1"/>
    <col min="2310" max="2310" width="14.453125" customWidth="1"/>
    <col min="2311" max="2311" width="16.453125" customWidth="1"/>
    <col min="2312" max="2312" width="14.453125" customWidth="1"/>
    <col min="2313" max="2313" width="11.453125" customWidth="1"/>
    <col min="2314" max="2314" width="12.81640625" customWidth="1"/>
    <col min="2315" max="2316" width="13.45312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453125" customWidth="1"/>
    <col min="2565" max="2565" width="15.453125" customWidth="1"/>
    <col min="2566" max="2566" width="14.453125" customWidth="1"/>
    <col min="2567" max="2567" width="16.453125" customWidth="1"/>
    <col min="2568" max="2568" width="14.453125" customWidth="1"/>
    <col min="2569" max="2569" width="11.453125" customWidth="1"/>
    <col min="2570" max="2570" width="12.81640625" customWidth="1"/>
    <col min="2571" max="2572" width="13.45312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453125" customWidth="1"/>
    <col min="2821" max="2821" width="15.453125" customWidth="1"/>
    <col min="2822" max="2822" width="14.453125" customWidth="1"/>
    <col min="2823" max="2823" width="16.453125" customWidth="1"/>
    <col min="2824" max="2824" width="14.453125" customWidth="1"/>
    <col min="2825" max="2825" width="11.453125" customWidth="1"/>
    <col min="2826" max="2826" width="12.81640625" customWidth="1"/>
    <col min="2827" max="2828" width="13.45312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453125" customWidth="1"/>
    <col min="3077" max="3077" width="15.453125" customWidth="1"/>
    <col min="3078" max="3078" width="14.453125" customWidth="1"/>
    <col min="3079" max="3079" width="16.453125" customWidth="1"/>
    <col min="3080" max="3080" width="14.453125" customWidth="1"/>
    <col min="3081" max="3081" width="11.453125" customWidth="1"/>
    <col min="3082" max="3082" width="12.81640625" customWidth="1"/>
    <col min="3083" max="3084" width="13.45312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453125" customWidth="1"/>
    <col min="3333" max="3333" width="15.453125" customWidth="1"/>
    <col min="3334" max="3334" width="14.453125" customWidth="1"/>
    <col min="3335" max="3335" width="16.453125" customWidth="1"/>
    <col min="3336" max="3336" width="14.453125" customWidth="1"/>
    <col min="3337" max="3337" width="11.453125" customWidth="1"/>
    <col min="3338" max="3338" width="12.81640625" customWidth="1"/>
    <col min="3339" max="3340" width="13.45312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453125" customWidth="1"/>
    <col min="3589" max="3589" width="15.453125" customWidth="1"/>
    <col min="3590" max="3590" width="14.453125" customWidth="1"/>
    <col min="3591" max="3591" width="16.453125" customWidth="1"/>
    <col min="3592" max="3592" width="14.453125" customWidth="1"/>
    <col min="3593" max="3593" width="11.453125" customWidth="1"/>
    <col min="3594" max="3594" width="12.81640625" customWidth="1"/>
    <col min="3595" max="3596" width="13.45312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453125" customWidth="1"/>
    <col min="3845" max="3845" width="15.453125" customWidth="1"/>
    <col min="3846" max="3846" width="14.453125" customWidth="1"/>
    <col min="3847" max="3847" width="16.453125" customWidth="1"/>
    <col min="3848" max="3848" width="14.453125" customWidth="1"/>
    <col min="3849" max="3849" width="11.453125" customWidth="1"/>
    <col min="3850" max="3850" width="12.81640625" customWidth="1"/>
    <col min="3851" max="3852" width="13.45312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453125" customWidth="1"/>
    <col min="4101" max="4101" width="15.453125" customWidth="1"/>
    <col min="4102" max="4102" width="14.453125" customWidth="1"/>
    <col min="4103" max="4103" width="16.453125" customWidth="1"/>
    <col min="4104" max="4104" width="14.453125" customWidth="1"/>
    <col min="4105" max="4105" width="11.453125" customWidth="1"/>
    <col min="4106" max="4106" width="12.81640625" customWidth="1"/>
    <col min="4107" max="4108" width="13.45312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453125" customWidth="1"/>
    <col min="4357" max="4357" width="15.453125" customWidth="1"/>
    <col min="4358" max="4358" width="14.453125" customWidth="1"/>
    <col min="4359" max="4359" width="16.453125" customWidth="1"/>
    <col min="4360" max="4360" width="14.453125" customWidth="1"/>
    <col min="4361" max="4361" width="11.453125" customWidth="1"/>
    <col min="4362" max="4362" width="12.81640625" customWidth="1"/>
    <col min="4363" max="4364" width="13.45312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453125" customWidth="1"/>
    <col min="4613" max="4613" width="15.453125" customWidth="1"/>
    <col min="4614" max="4614" width="14.453125" customWidth="1"/>
    <col min="4615" max="4615" width="16.453125" customWidth="1"/>
    <col min="4616" max="4616" width="14.453125" customWidth="1"/>
    <col min="4617" max="4617" width="11.453125" customWidth="1"/>
    <col min="4618" max="4618" width="12.81640625" customWidth="1"/>
    <col min="4619" max="4620" width="13.45312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453125" customWidth="1"/>
    <col min="4869" max="4869" width="15.453125" customWidth="1"/>
    <col min="4870" max="4870" width="14.453125" customWidth="1"/>
    <col min="4871" max="4871" width="16.453125" customWidth="1"/>
    <col min="4872" max="4872" width="14.453125" customWidth="1"/>
    <col min="4873" max="4873" width="11.453125" customWidth="1"/>
    <col min="4874" max="4874" width="12.81640625" customWidth="1"/>
    <col min="4875" max="4876" width="13.45312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453125" customWidth="1"/>
    <col min="5125" max="5125" width="15.453125" customWidth="1"/>
    <col min="5126" max="5126" width="14.453125" customWidth="1"/>
    <col min="5127" max="5127" width="16.453125" customWidth="1"/>
    <col min="5128" max="5128" width="14.453125" customWidth="1"/>
    <col min="5129" max="5129" width="11.453125" customWidth="1"/>
    <col min="5130" max="5130" width="12.81640625" customWidth="1"/>
    <col min="5131" max="5132" width="13.45312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453125" customWidth="1"/>
    <col min="5381" max="5381" width="15.453125" customWidth="1"/>
    <col min="5382" max="5382" width="14.453125" customWidth="1"/>
    <col min="5383" max="5383" width="16.453125" customWidth="1"/>
    <col min="5384" max="5384" width="14.453125" customWidth="1"/>
    <col min="5385" max="5385" width="11.453125" customWidth="1"/>
    <col min="5386" max="5386" width="12.81640625" customWidth="1"/>
    <col min="5387" max="5388" width="13.45312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453125" customWidth="1"/>
    <col min="5637" max="5637" width="15.453125" customWidth="1"/>
    <col min="5638" max="5638" width="14.453125" customWidth="1"/>
    <col min="5639" max="5639" width="16.453125" customWidth="1"/>
    <col min="5640" max="5640" width="14.453125" customWidth="1"/>
    <col min="5641" max="5641" width="11.453125" customWidth="1"/>
    <col min="5642" max="5642" width="12.81640625" customWidth="1"/>
    <col min="5643" max="5644" width="13.45312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453125" customWidth="1"/>
    <col min="5893" max="5893" width="15.453125" customWidth="1"/>
    <col min="5894" max="5894" width="14.453125" customWidth="1"/>
    <col min="5895" max="5895" width="16.453125" customWidth="1"/>
    <col min="5896" max="5896" width="14.453125" customWidth="1"/>
    <col min="5897" max="5897" width="11.453125" customWidth="1"/>
    <col min="5898" max="5898" width="12.81640625" customWidth="1"/>
    <col min="5899" max="5900" width="13.45312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453125" customWidth="1"/>
    <col min="6149" max="6149" width="15.453125" customWidth="1"/>
    <col min="6150" max="6150" width="14.453125" customWidth="1"/>
    <col min="6151" max="6151" width="16.453125" customWidth="1"/>
    <col min="6152" max="6152" width="14.453125" customWidth="1"/>
    <col min="6153" max="6153" width="11.453125" customWidth="1"/>
    <col min="6154" max="6154" width="12.81640625" customWidth="1"/>
    <col min="6155" max="6156" width="13.45312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453125" customWidth="1"/>
    <col min="6405" max="6405" width="15.453125" customWidth="1"/>
    <col min="6406" max="6406" width="14.453125" customWidth="1"/>
    <col min="6407" max="6407" width="16.453125" customWidth="1"/>
    <col min="6408" max="6408" width="14.453125" customWidth="1"/>
    <col min="6409" max="6409" width="11.453125" customWidth="1"/>
    <col min="6410" max="6410" width="12.81640625" customWidth="1"/>
    <col min="6411" max="6412" width="13.45312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453125" customWidth="1"/>
    <col min="6661" max="6661" width="15.453125" customWidth="1"/>
    <col min="6662" max="6662" width="14.453125" customWidth="1"/>
    <col min="6663" max="6663" width="16.453125" customWidth="1"/>
    <col min="6664" max="6664" width="14.453125" customWidth="1"/>
    <col min="6665" max="6665" width="11.453125" customWidth="1"/>
    <col min="6666" max="6666" width="12.81640625" customWidth="1"/>
    <col min="6667" max="6668" width="13.45312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453125" customWidth="1"/>
    <col min="6917" max="6917" width="15.453125" customWidth="1"/>
    <col min="6918" max="6918" width="14.453125" customWidth="1"/>
    <col min="6919" max="6919" width="16.453125" customWidth="1"/>
    <col min="6920" max="6920" width="14.453125" customWidth="1"/>
    <col min="6921" max="6921" width="11.453125" customWidth="1"/>
    <col min="6922" max="6922" width="12.81640625" customWidth="1"/>
    <col min="6923" max="6924" width="13.45312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453125" customWidth="1"/>
    <col min="7173" max="7173" width="15.453125" customWidth="1"/>
    <col min="7174" max="7174" width="14.453125" customWidth="1"/>
    <col min="7175" max="7175" width="16.453125" customWidth="1"/>
    <col min="7176" max="7176" width="14.453125" customWidth="1"/>
    <col min="7177" max="7177" width="11.453125" customWidth="1"/>
    <col min="7178" max="7178" width="12.81640625" customWidth="1"/>
    <col min="7179" max="7180" width="13.45312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453125" customWidth="1"/>
    <col min="7429" max="7429" width="15.453125" customWidth="1"/>
    <col min="7430" max="7430" width="14.453125" customWidth="1"/>
    <col min="7431" max="7431" width="16.453125" customWidth="1"/>
    <col min="7432" max="7432" width="14.453125" customWidth="1"/>
    <col min="7433" max="7433" width="11.453125" customWidth="1"/>
    <col min="7434" max="7434" width="12.81640625" customWidth="1"/>
    <col min="7435" max="7436" width="13.45312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453125" customWidth="1"/>
    <col min="7685" max="7685" width="15.453125" customWidth="1"/>
    <col min="7686" max="7686" width="14.453125" customWidth="1"/>
    <col min="7687" max="7687" width="16.453125" customWidth="1"/>
    <col min="7688" max="7688" width="14.453125" customWidth="1"/>
    <col min="7689" max="7689" width="11.453125" customWidth="1"/>
    <col min="7690" max="7690" width="12.81640625" customWidth="1"/>
    <col min="7691" max="7692" width="13.45312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453125" customWidth="1"/>
    <col min="7941" max="7941" width="15.453125" customWidth="1"/>
    <col min="7942" max="7942" width="14.453125" customWidth="1"/>
    <col min="7943" max="7943" width="16.453125" customWidth="1"/>
    <col min="7944" max="7944" width="14.453125" customWidth="1"/>
    <col min="7945" max="7945" width="11.453125" customWidth="1"/>
    <col min="7946" max="7946" width="12.81640625" customWidth="1"/>
    <col min="7947" max="7948" width="13.45312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453125" customWidth="1"/>
    <col min="8197" max="8197" width="15.453125" customWidth="1"/>
    <col min="8198" max="8198" width="14.453125" customWidth="1"/>
    <col min="8199" max="8199" width="16.453125" customWidth="1"/>
    <col min="8200" max="8200" width="14.453125" customWidth="1"/>
    <col min="8201" max="8201" width="11.453125" customWidth="1"/>
    <col min="8202" max="8202" width="12.81640625" customWidth="1"/>
    <col min="8203" max="8204" width="13.45312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453125" customWidth="1"/>
    <col min="8453" max="8453" width="15.453125" customWidth="1"/>
    <col min="8454" max="8454" width="14.453125" customWidth="1"/>
    <col min="8455" max="8455" width="16.453125" customWidth="1"/>
    <col min="8456" max="8456" width="14.453125" customWidth="1"/>
    <col min="8457" max="8457" width="11.453125" customWidth="1"/>
    <col min="8458" max="8458" width="12.81640625" customWidth="1"/>
    <col min="8459" max="8460" width="13.45312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453125" customWidth="1"/>
    <col min="8709" max="8709" width="15.453125" customWidth="1"/>
    <col min="8710" max="8710" width="14.453125" customWidth="1"/>
    <col min="8711" max="8711" width="16.453125" customWidth="1"/>
    <col min="8712" max="8712" width="14.453125" customWidth="1"/>
    <col min="8713" max="8713" width="11.453125" customWidth="1"/>
    <col min="8714" max="8714" width="12.81640625" customWidth="1"/>
    <col min="8715" max="8716" width="13.45312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453125" customWidth="1"/>
    <col min="8965" max="8965" width="15.453125" customWidth="1"/>
    <col min="8966" max="8966" width="14.453125" customWidth="1"/>
    <col min="8967" max="8967" width="16.453125" customWidth="1"/>
    <col min="8968" max="8968" width="14.453125" customWidth="1"/>
    <col min="8969" max="8969" width="11.453125" customWidth="1"/>
    <col min="8970" max="8970" width="12.81640625" customWidth="1"/>
    <col min="8971" max="8972" width="13.45312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453125" customWidth="1"/>
    <col min="9221" max="9221" width="15.453125" customWidth="1"/>
    <col min="9222" max="9222" width="14.453125" customWidth="1"/>
    <col min="9223" max="9223" width="16.453125" customWidth="1"/>
    <col min="9224" max="9224" width="14.453125" customWidth="1"/>
    <col min="9225" max="9225" width="11.453125" customWidth="1"/>
    <col min="9226" max="9226" width="12.81640625" customWidth="1"/>
    <col min="9227" max="9228" width="13.45312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453125" customWidth="1"/>
    <col min="9477" max="9477" width="15.453125" customWidth="1"/>
    <col min="9478" max="9478" width="14.453125" customWidth="1"/>
    <col min="9479" max="9479" width="16.453125" customWidth="1"/>
    <col min="9480" max="9480" width="14.453125" customWidth="1"/>
    <col min="9481" max="9481" width="11.453125" customWidth="1"/>
    <col min="9482" max="9482" width="12.81640625" customWidth="1"/>
    <col min="9483" max="9484" width="13.45312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453125" customWidth="1"/>
    <col min="9733" max="9733" width="15.453125" customWidth="1"/>
    <col min="9734" max="9734" width="14.453125" customWidth="1"/>
    <col min="9735" max="9735" width="16.453125" customWidth="1"/>
    <col min="9736" max="9736" width="14.453125" customWidth="1"/>
    <col min="9737" max="9737" width="11.453125" customWidth="1"/>
    <col min="9738" max="9738" width="12.81640625" customWidth="1"/>
    <col min="9739" max="9740" width="13.45312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453125" customWidth="1"/>
    <col min="9989" max="9989" width="15.453125" customWidth="1"/>
    <col min="9990" max="9990" width="14.453125" customWidth="1"/>
    <col min="9991" max="9991" width="16.453125" customWidth="1"/>
    <col min="9992" max="9992" width="14.453125" customWidth="1"/>
    <col min="9993" max="9993" width="11.453125" customWidth="1"/>
    <col min="9994" max="9994" width="12.81640625" customWidth="1"/>
    <col min="9995" max="9996" width="13.45312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453125" customWidth="1"/>
    <col min="10245" max="10245" width="15.453125" customWidth="1"/>
    <col min="10246" max="10246" width="14.453125" customWidth="1"/>
    <col min="10247" max="10247" width="16.453125" customWidth="1"/>
    <col min="10248" max="10248" width="14.453125" customWidth="1"/>
    <col min="10249" max="10249" width="11.453125" customWidth="1"/>
    <col min="10250" max="10250" width="12.81640625" customWidth="1"/>
    <col min="10251" max="10252" width="13.45312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453125" customWidth="1"/>
    <col min="10501" max="10501" width="15.453125" customWidth="1"/>
    <col min="10502" max="10502" width="14.453125" customWidth="1"/>
    <col min="10503" max="10503" width="16.453125" customWidth="1"/>
    <col min="10504" max="10504" width="14.453125" customWidth="1"/>
    <col min="10505" max="10505" width="11.453125" customWidth="1"/>
    <col min="10506" max="10506" width="12.81640625" customWidth="1"/>
    <col min="10507" max="10508" width="13.45312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453125" customWidth="1"/>
    <col min="10757" max="10757" width="15.453125" customWidth="1"/>
    <col min="10758" max="10758" width="14.453125" customWidth="1"/>
    <col min="10759" max="10759" width="16.453125" customWidth="1"/>
    <col min="10760" max="10760" width="14.453125" customWidth="1"/>
    <col min="10761" max="10761" width="11.453125" customWidth="1"/>
    <col min="10762" max="10762" width="12.81640625" customWidth="1"/>
    <col min="10763" max="10764" width="13.45312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453125" customWidth="1"/>
    <col min="11013" max="11013" width="15.453125" customWidth="1"/>
    <col min="11014" max="11014" width="14.453125" customWidth="1"/>
    <col min="11015" max="11015" width="16.453125" customWidth="1"/>
    <col min="11016" max="11016" width="14.453125" customWidth="1"/>
    <col min="11017" max="11017" width="11.453125" customWidth="1"/>
    <col min="11018" max="11018" width="12.81640625" customWidth="1"/>
    <col min="11019" max="11020" width="13.45312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453125" customWidth="1"/>
    <col min="11269" max="11269" width="15.453125" customWidth="1"/>
    <col min="11270" max="11270" width="14.453125" customWidth="1"/>
    <col min="11271" max="11271" width="16.453125" customWidth="1"/>
    <col min="11272" max="11272" width="14.453125" customWidth="1"/>
    <col min="11273" max="11273" width="11.453125" customWidth="1"/>
    <col min="11274" max="11274" width="12.81640625" customWidth="1"/>
    <col min="11275" max="11276" width="13.45312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453125" customWidth="1"/>
    <col min="11525" max="11525" width="15.453125" customWidth="1"/>
    <col min="11526" max="11526" width="14.453125" customWidth="1"/>
    <col min="11527" max="11527" width="16.453125" customWidth="1"/>
    <col min="11528" max="11528" width="14.453125" customWidth="1"/>
    <col min="11529" max="11529" width="11.453125" customWidth="1"/>
    <col min="11530" max="11530" width="12.81640625" customWidth="1"/>
    <col min="11531" max="11532" width="13.45312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453125" customWidth="1"/>
    <col min="11781" max="11781" width="15.453125" customWidth="1"/>
    <col min="11782" max="11782" width="14.453125" customWidth="1"/>
    <col min="11783" max="11783" width="16.453125" customWidth="1"/>
    <col min="11784" max="11784" width="14.453125" customWidth="1"/>
    <col min="11785" max="11785" width="11.453125" customWidth="1"/>
    <col min="11786" max="11786" width="12.81640625" customWidth="1"/>
    <col min="11787" max="11788" width="13.45312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453125" customWidth="1"/>
    <col min="12037" max="12037" width="15.453125" customWidth="1"/>
    <col min="12038" max="12038" width="14.453125" customWidth="1"/>
    <col min="12039" max="12039" width="16.453125" customWidth="1"/>
    <col min="12040" max="12040" width="14.453125" customWidth="1"/>
    <col min="12041" max="12041" width="11.453125" customWidth="1"/>
    <col min="12042" max="12042" width="12.81640625" customWidth="1"/>
    <col min="12043" max="12044" width="13.45312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453125" customWidth="1"/>
    <col min="12293" max="12293" width="15.453125" customWidth="1"/>
    <col min="12294" max="12294" width="14.453125" customWidth="1"/>
    <col min="12295" max="12295" width="16.453125" customWidth="1"/>
    <col min="12296" max="12296" width="14.453125" customWidth="1"/>
    <col min="12297" max="12297" width="11.453125" customWidth="1"/>
    <col min="12298" max="12298" width="12.81640625" customWidth="1"/>
    <col min="12299" max="12300" width="13.45312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453125" customWidth="1"/>
    <col min="12549" max="12549" width="15.453125" customWidth="1"/>
    <col min="12550" max="12550" width="14.453125" customWidth="1"/>
    <col min="12551" max="12551" width="16.453125" customWidth="1"/>
    <col min="12552" max="12552" width="14.453125" customWidth="1"/>
    <col min="12553" max="12553" width="11.453125" customWidth="1"/>
    <col min="12554" max="12554" width="12.81640625" customWidth="1"/>
    <col min="12555" max="12556" width="13.45312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453125" customWidth="1"/>
    <col min="12805" max="12805" width="15.453125" customWidth="1"/>
    <col min="12806" max="12806" width="14.453125" customWidth="1"/>
    <col min="12807" max="12807" width="16.453125" customWidth="1"/>
    <col min="12808" max="12808" width="14.453125" customWidth="1"/>
    <col min="12809" max="12809" width="11.453125" customWidth="1"/>
    <col min="12810" max="12810" width="12.81640625" customWidth="1"/>
    <col min="12811" max="12812" width="13.45312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453125" customWidth="1"/>
    <col min="13061" max="13061" width="15.453125" customWidth="1"/>
    <col min="13062" max="13062" width="14.453125" customWidth="1"/>
    <col min="13063" max="13063" width="16.453125" customWidth="1"/>
    <col min="13064" max="13064" width="14.453125" customWidth="1"/>
    <col min="13065" max="13065" width="11.453125" customWidth="1"/>
    <col min="13066" max="13066" width="12.81640625" customWidth="1"/>
    <col min="13067" max="13068" width="13.45312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453125" customWidth="1"/>
    <col min="13317" max="13317" width="15.453125" customWidth="1"/>
    <col min="13318" max="13318" width="14.453125" customWidth="1"/>
    <col min="13319" max="13319" width="16.453125" customWidth="1"/>
    <col min="13320" max="13320" width="14.453125" customWidth="1"/>
    <col min="13321" max="13321" width="11.453125" customWidth="1"/>
    <col min="13322" max="13322" width="12.81640625" customWidth="1"/>
    <col min="13323" max="13324" width="13.45312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453125" customWidth="1"/>
    <col min="13573" max="13573" width="15.453125" customWidth="1"/>
    <col min="13574" max="13574" width="14.453125" customWidth="1"/>
    <col min="13575" max="13575" width="16.453125" customWidth="1"/>
    <col min="13576" max="13576" width="14.453125" customWidth="1"/>
    <col min="13577" max="13577" width="11.453125" customWidth="1"/>
    <col min="13578" max="13578" width="12.81640625" customWidth="1"/>
    <col min="13579" max="13580" width="13.45312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453125" customWidth="1"/>
    <col min="13829" max="13829" width="15.453125" customWidth="1"/>
    <col min="13830" max="13830" width="14.453125" customWidth="1"/>
    <col min="13831" max="13831" width="16.453125" customWidth="1"/>
    <col min="13832" max="13832" width="14.453125" customWidth="1"/>
    <col min="13833" max="13833" width="11.453125" customWidth="1"/>
    <col min="13834" max="13834" width="12.81640625" customWidth="1"/>
    <col min="13835" max="13836" width="13.45312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453125" customWidth="1"/>
    <col min="14085" max="14085" width="15.453125" customWidth="1"/>
    <col min="14086" max="14086" width="14.453125" customWidth="1"/>
    <col min="14087" max="14087" width="16.453125" customWidth="1"/>
    <col min="14088" max="14088" width="14.453125" customWidth="1"/>
    <col min="14089" max="14089" width="11.453125" customWidth="1"/>
    <col min="14090" max="14090" width="12.81640625" customWidth="1"/>
    <col min="14091" max="14092" width="13.45312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453125" customWidth="1"/>
    <col min="14341" max="14341" width="15.453125" customWidth="1"/>
    <col min="14342" max="14342" width="14.453125" customWidth="1"/>
    <col min="14343" max="14343" width="16.453125" customWidth="1"/>
    <col min="14344" max="14344" width="14.453125" customWidth="1"/>
    <col min="14345" max="14345" width="11.453125" customWidth="1"/>
    <col min="14346" max="14346" width="12.81640625" customWidth="1"/>
    <col min="14347" max="14348" width="13.45312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453125" customWidth="1"/>
    <col min="14597" max="14597" width="15.453125" customWidth="1"/>
    <col min="14598" max="14598" width="14.453125" customWidth="1"/>
    <col min="14599" max="14599" width="16.453125" customWidth="1"/>
    <col min="14600" max="14600" width="14.453125" customWidth="1"/>
    <col min="14601" max="14601" width="11.453125" customWidth="1"/>
    <col min="14602" max="14602" width="12.81640625" customWidth="1"/>
    <col min="14603" max="14604" width="13.45312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453125" customWidth="1"/>
    <col min="14853" max="14853" width="15.453125" customWidth="1"/>
    <col min="14854" max="14854" width="14.453125" customWidth="1"/>
    <col min="14855" max="14855" width="16.453125" customWidth="1"/>
    <col min="14856" max="14856" width="14.453125" customWidth="1"/>
    <col min="14857" max="14857" width="11.453125" customWidth="1"/>
    <col min="14858" max="14858" width="12.81640625" customWidth="1"/>
    <col min="14859" max="14860" width="13.45312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453125" customWidth="1"/>
    <col min="15109" max="15109" width="15.453125" customWidth="1"/>
    <col min="15110" max="15110" width="14.453125" customWidth="1"/>
    <col min="15111" max="15111" width="16.453125" customWidth="1"/>
    <col min="15112" max="15112" width="14.453125" customWidth="1"/>
    <col min="15113" max="15113" width="11.453125" customWidth="1"/>
    <col min="15114" max="15114" width="12.81640625" customWidth="1"/>
    <col min="15115" max="15116" width="13.45312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453125" customWidth="1"/>
    <col min="15365" max="15365" width="15.453125" customWidth="1"/>
    <col min="15366" max="15366" width="14.453125" customWidth="1"/>
    <col min="15367" max="15367" width="16.453125" customWidth="1"/>
    <col min="15368" max="15368" width="14.453125" customWidth="1"/>
    <col min="15369" max="15369" width="11.453125" customWidth="1"/>
    <col min="15370" max="15370" width="12.81640625" customWidth="1"/>
    <col min="15371" max="15372" width="13.45312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453125" customWidth="1"/>
    <col min="15621" max="15621" width="15.453125" customWidth="1"/>
    <col min="15622" max="15622" width="14.453125" customWidth="1"/>
    <col min="15623" max="15623" width="16.453125" customWidth="1"/>
    <col min="15624" max="15624" width="14.453125" customWidth="1"/>
    <col min="15625" max="15625" width="11.453125" customWidth="1"/>
    <col min="15626" max="15626" width="12.81640625" customWidth="1"/>
    <col min="15627" max="15628" width="13.45312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453125" customWidth="1"/>
    <col min="15877" max="15877" width="15.453125" customWidth="1"/>
    <col min="15878" max="15878" width="14.453125" customWidth="1"/>
    <col min="15879" max="15879" width="16.453125" customWidth="1"/>
    <col min="15880" max="15880" width="14.453125" customWidth="1"/>
    <col min="15881" max="15881" width="11.453125" customWidth="1"/>
    <col min="15882" max="15882" width="12.81640625" customWidth="1"/>
    <col min="15883" max="15884" width="13.45312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453125" customWidth="1"/>
    <col min="16133" max="16133" width="15.453125" customWidth="1"/>
    <col min="16134" max="16134" width="14.453125" customWidth="1"/>
    <col min="16135" max="16135" width="16.453125" customWidth="1"/>
    <col min="16136" max="16136" width="14.453125" customWidth="1"/>
    <col min="16137" max="16137" width="11.453125" customWidth="1"/>
    <col min="16138" max="16138" width="12.81640625" customWidth="1"/>
    <col min="16139" max="16140" width="13.453125" customWidth="1"/>
    <col min="16141" max="16141" width="13.453125" bestFit="1" customWidth="1"/>
  </cols>
  <sheetData>
    <row r="1" spans="1:14" ht="18.5" x14ac:dyDescent="0.45">
      <c r="B1" s="30" t="s">
        <v>466</v>
      </c>
    </row>
    <row r="2" spans="1:14" ht="18.5" x14ac:dyDescent="0.45">
      <c r="B2" s="142"/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3"/>
    </row>
    <row r="5" spans="1:14" s="11" customFormat="1" x14ac:dyDescent="0.35">
      <c r="A5" s="4"/>
      <c r="B5" s="640" t="s">
        <v>207</v>
      </c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8" t="s">
        <v>6</v>
      </c>
      <c r="J5" s="8" t="s">
        <v>7</v>
      </c>
      <c r="K5" s="8" t="s">
        <v>15</v>
      </c>
      <c r="L5" s="8" t="s">
        <v>16</v>
      </c>
      <c r="M5" s="9"/>
      <c r="N5" s="10"/>
    </row>
    <row r="6" spans="1:14" ht="91.25" customHeight="1" x14ac:dyDescent="0.35">
      <c r="A6" s="12" t="s">
        <v>167</v>
      </c>
      <c r="B6" s="641"/>
      <c r="C6" s="32" t="s">
        <v>168</v>
      </c>
      <c r="D6" s="7" t="s">
        <v>17</v>
      </c>
      <c r="E6" s="7" t="s">
        <v>8</v>
      </c>
      <c r="F6" s="7" t="s">
        <v>9</v>
      </c>
      <c r="G6" s="7" t="s">
        <v>10</v>
      </c>
      <c r="H6" s="7" t="s">
        <v>169</v>
      </c>
      <c r="I6" s="13" t="s">
        <v>11</v>
      </c>
      <c r="J6" s="13" t="s">
        <v>12</v>
      </c>
      <c r="K6" s="13" t="s">
        <v>13</v>
      </c>
      <c r="L6" s="13" t="s">
        <v>309</v>
      </c>
      <c r="M6" s="7" t="s">
        <v>171</v>
      </c>
      <c r="N6" s="3"/>
    </row>
    <row r="7" spans="1:14" s="11" customFormat="1" x14ac:dyDescent="0.35">
      <c r="A7" s="14" t="s">
        <v>64</v>
      </c>
      <c r="B7" s="108" t="s">
        <v>467</v>
      </c>
      <c r="C7" s="449">
        <v>2805000</v>
      </c>
      <c r="D7" s="15">
        <v>430174</v>
      </c>
      <c r="E7" s="15">
        <v>44396</v>
      </c>
      <c r="F7" s="15">
        <v>28726</v>
      </c>
      <c r="G7" s="15">
        <v>87341</v>
      </c>
      <c r="H7" s="15">
        <v>0</v>
      </c>
      <c r="I7" s="15">
        <v>25043</v>
      </c>
      <c r="J7" s="15">
        <v>5889</v>
      </c>
      <c r="K7" s="15">
        <v>176947</v>
      </c>
      <c r="L7" s="15">
        <v>61832</v>
      </c>
      <c r="M7" s="16">
        <v>49</v>
      </c>
      <c r="N7" s="10"/>
    </row>
    <row r="8" spans="1:14" x14ac:dyDescent="0.35">
      <c r="A8" s="17"/>
      <c r="B8" s="31"/>
      <c r="C8" s="18"/>
      <c r="D8" s="19"/>
      <c r="E8" s="18"/>
      <c r="F8" s="18"/>
      <c r="G8" s="18"/>
      <c r="H8" s="18"/>
      <c r="I8" s="18"/>
      <c r="J8" s="18"/>
      <c r="K8" s="18"/>
      <c r="L8" s="18"/>
      <c r="M8" s="20"/>
      <c r="N8" s="3"/>
    </row>
    <row r="9" spans="1:14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2"/>
      <c r="L9" s="22"/>
      <c r="M9" s="109"/>
      <c r="N9" s="3"/>
    </row>
    <row r="10" spans="1:14" x14ac:dyDescent="0.35">
      <c r="A10" s="1"/>
      <c r="B10" s="1"/>
      <c r="C10" s="1"/>
      <c r="D10" s="1"/>
      <c r="E10" s="1"/>
      <c r="F10" s="21"/>
      <c r="G10" s="21"/>
      <c r="H10" s="21"/>
      <c r="I10" s="21"/>
      <c r="J10" s="21"/>
      <c r="K10" s="22"/>
      <c r="L10" s="22"/>
      <c r="M10" s="21"/>
      <c r="N10" s="3"/>
    </row>
    <row r="11" spans="1:14" x14ac:dyDescent="0.35">
      <c r="A11" s="1"/>
      <c r="B11" s="86" t="s">
        <v>172</v>
      </c>
      <c r="C11" s="1"/>
      <c r="D11" s="1"/>
      <c r="E11" s="1"/>
      <c r="F11" s="21"/>
      <c r="G11" s="21"/>
      <c r="H11" s="21"/>
      <c r="I11" s="21"/>
      <c r="J11" s="87"/>
      <c r="K11" s="21"/>
      <c r="L11" s="21"/>
      <c r="M11" s="21"/>
    </row>
    <row r="12" spans="1:14" s="11" customFormat="1" ht="58" x14ac:dyDescent="0.35">
      <c r="A12" s="23" t="s">
        <v>167</v>
      </c>
      <c r="B12" s="24" t="s">
        <v>173</v>
      </c>
      <c r="C12" s="24" t="s">
        <v>174</v>
      </c>
      <c r="D12" s="24" t="s">
        <v>175</v>
      </c>
      <c r="E12" s="24" t="s">
        <v>176</v>
      </c>
      <c r="F12" s="24" t="s">
        <v>177</v>
      </c>
      <c r="G12" s="25" t="s">
        <v>14</v>
      </c>
      <c r="H12" s="25" t="s">
        <v>178</v>
      </c>
      <c r="I12" s="25" t="s">
        <v>179</v>
      </c>
      <c r="J12" s="88"/>
      <c r="K12" s="79"/>
      <c r="L12" s="89"/>
      <c r="M12" s="89"/>
    </row>
    <row r="13" spans="1:14" s="94" customFormat="1" ht="29" x14ac:dyDescent="0.35">
      <c r="A13" s="23" t="s">
        <v>64</v>
      </c>
      <c r="B13" s="24" t="s">
        <v>468</v>
      </c>
      <c r="C13" s="24">
        <v>1978</v>
      </c>
      <c r="D13" s="24" t="s">
        <v>416</v>
      </c>
      <c r="E13" s="65" t="s">
        <v>416</v>
      </c>
      <c r="F13" s="65" t="s">
        <v>469</v>
      </c>
      <c r="G13" s="437">
        <v>2550</v>
      </c>
      <c r="H13" s="114">
        <v>2</v>
      </c>
      <c r="I13" s="437">
        <f>G13*1100</f>
        <v>2805000</v>
      </c>
      <c r="J13" s="27"/>
      <c r="K13" s="93"/>
    </row>
    <row r="14" spans="1:14" s="26" customFormat="1" x14ac:dyDescent="0.35">
      <c r="A14" s="27"/>
      <c r="B14" s="41"/>
      <c r="C14" s="27"/>
      <c r="D14" s="41"/>
      <c r="E14" s="27"/>
      <c r="F14" s="27"/>
      <c r="G14" s="27"/>
      <c r="H14" s="27"/>
      <c r="I14" s="27"/>
      <c r="J14" s="27"/>
    </row>
    <row r="15" spans="1:14" s="27" customFormat="1" ht="38.15" customHeight="1" thickBot="1" x14ac:dyDescent="0.4">
      <c r="A15" t="s">
        <v>78</v>
      </c>
      <c r="B15" s="41"/>
      <c r="D15" s="41"/>
      <c r="K15" s="26"/>
      <c r="L15" s="26"/>
      <c r="M15" s="26"/>
      <c r="N15" s="28"/>
    </row>
    <row r="16" spans="1:14" s="27" customFormat="1" ht="15" thickBot="1" x14ac:dyDescent="0.4">
      <c r="A16" s="609" t="s">
        <v>79</v>
      </c>
      <c r="B16" s="610"/>
      <c r="C16" s="610"/>
      <c r="D16" s="610"/>
      <c r="E16" s="610"/>
      <c r="F16" s="610"/>
      <c r="G16" s="610"/>
      <c r="H16" s="610"/>
      <c r="I16" s="611"/>
      <c r="J16" s="42"/>
      <c r="K16" s="43" t="s">
        <v>80</v>
      </c>
      <c r="L16" s="44"/>
      <c r="M16" s="45"/>
    </row>
    <row r="17" spans="1:13" s="27" customFormat="1" ht="66" thickBot="1" x14ac:dyDescent="0.4">
      <c r="A17" s="47"/>
      <c r="B17" s="48" t="s">
        <v>82</v>
      </c>
      <c r="C17" s="612" t="s">
        <v>83</v>
      </c>
      <c r="D17" s="613"/>
      <c r="E17" s="614" t="s">
        <v>84</v>
      </c>
      <c r="F17" s="615"/>
      <c r="G17" s="612" t="s">
        <v>85</v>
      </c>
      <c r="H17" s="613"/>
      <c r="I17" s="49" t="s">
        <v>86</v>
      </c>
      <c r="J17" s="49" t="s">
        <v>181</v>
      </c>
      <c r="K17" s="50" t="s">
        <v>87</v>
      </c>
      <c r="L17" s="49" t="s">
        <v>88</v>
      </c>
      <c r="M17" s="46" t="s">
        <v>81</v>
      </c>
    </row>
    <row r="18" spans="1:13" s="27" customFormat="1" x14ac:dyDescent="0.35">
      <c r="A18" s="51"/>
      <c r="B18" s="52"/>
      <c r="C18" s="53" t="s">
        <v>90</v>
      </c>
      <c r="D18" s="54" t="s">
        <v>91</v>
      </c>
      <c r="E18" s="55" t="s">
        <v>90</v>
      </c>
      <c r="F18" s="55" t="s">
        <v>91</v>
      </c>
      <c r="G18" s="54" t="s">
        <v>90</v>
      </c>
      <c r="H18" s="54" t="s">
        <v>91</v>
      </c>
      <c r="I18" s="56"/>
      <c r="J18" s="57"/>
      <c r="K18" s="54"/>
      <c r="L18" s="54"/>
      <c r="M18" s="58"/>
    </row>
    <row r="19" spans="1:13" s="27" customFormat="1" x14ac:dyDescent="0.35">
      <c r="A19" s="97"/>
      <c r="B19" s="98" t="s">
        <v>470</v>
      </c>
      <c r="C19" s="60">
        <v>30000</v>
      </c>
      <c r="D19" s="60">
        <v>3000</v>
      </c>
      <c r="E19" s="59">
        <v>6000</v>
      </c>
      <c r="F19" s="59">
        <v>3000</v>
      </c>
      <c r="G19" s="59" t="s">
        <v>461</v>
      </c>
      <c r="H19" s="59">
        <v>3000</v>
      </c>
      <c r="I19" s="59">
        <v>2000</v>
      </c>
      <c r="J19" s="59">
        <v>1500</v>
      </c>
      <c r="K19" s="59">
        <v>500</v>
      </c>
      <c r="L19" s="59">
        <v>0</v>
      </c>
      <c r="M19" s="59">
        <v>1500</v>
      </c>
    </row>
    <row r="20" spans="1:13" s="27" customFormat="1" x14ac:dyDescent="0.35"/>
    <row r="21" spans="1:13" s="27" customFormat="1" x14ac:dyDescent="0.35"/>
    <row r="22" spans="1:13" s="27" customFormat="1" x14ac:dyDescent="0.35"/>
    <row r="23" spans="1:13" s="27" customFormat="1" x14ac:dyDescent="0.35"/>
    <row r="24" spans="1:13" s="27" customFormat="1" x14ac:dyDescent="0.35"/>
    <row r="25" spans="1:13" s="27" customFormat="1" x14ac:dyDescent="0.35"/>
    <row r="26" spans="1:13" s="27" customFormat="1" x14ac:dyDescent="0.35"/>
    <row r="27" spans="1:13" s="27" customFormat="1" x14ac:dyDescent="0.35"/>
    <row r="28" spans="1:13" s="27" customFormat="1" x14ac:dyDescent="0.35"/>
    <row r="29" spans="1:13" s="27" customFormat="1" x14ac:dyDescent="0.35"/>
    <row r="30" spans="1:13" s="27" customFormat="1" x14ac:dyDescent="0.35"/>
    <row r="31" spans="1:13" s="27" customFormat="1" x14ac:dyDescent="0.35"/>
  </sheetData>
  <mergeCells count="5">
    <mergeCell ref="B5:B6"/>
    <mergeCell ref="A16:I16"/>
    <mergeCell ref="C17:D17"/>
    <mergeCell ref="E17:F17"/>
    <mergeCell ref="G17:H17"/>
  </mergeCells>
  <pageMargins left="0.25" right="0.22" top="0.74803149606299213" bottom="0.74803149606299213" header="0.31496062992125984" footer="0.31496062992125984"/>
  <pageSetup paperSize="9" scale="75" orientation="landscape" horizontalDpi="4294967293" verticalDpi="429496729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I13" sqref="I13"/>
    </sheetView>
  </sheetViews>
  <sheetFormatPr defaultRowHeight="14.5" x14ac:dyDescent="0.35"/>
  <cols>
    <col min="2" max="2" width="12.90625" customWidth="1"/>
    <col min="3" max="3" width="13" customWidth="1"/>
    <col min="4" max="4" width="19.36328125" customWidth="1"/>
    <col min="5" max="5" width="18" customWidth="1"/>
    <col min="6" max="6" width="4.453125" customWidth="1"/>
    <col min="7" max="7" width="6" customWidth="1"/>
    <col min="8" max="8" width="6.26953125" customWidth="1"/>
    <col min="11" max="11" width="7.08984375" customWidth="1"/>
    <col min="12" max="12" width="8.90625" bestFit="1" customWidth="1"/>
    <col min="13" max="13" width="4.08984375" customWidth="1"/>
    <col min="14" max="14" width="4.36328125" customWidth="1"/>
    <col min="15" max="15" width="5.08984375" customWidth="1"/>
    <col min="17" max="17" width="14.453125" customWidth="1"/>
  </cols>
  <sheetData>
    <row r="1" spans="1:20" x14ac:dyDescent="0.35">
      <c r="A1" s="39" t="s">
        <v>471</v>
      </c>
    </row>
    <row r="5" spans="1:20" ht="43.5" x14ac:dyDescent="0.35">
      <c r="A5" s="23" t="s">
        <v>36</v>
      </c>
      <c r="B5" s="24" t="s">
        <v>37</v>
      </c>
      <c r="C5" s="24" t="s">
        <v>54</v>
      </c>
      <c r="D5" s="24" t="s">
        <v>38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4" t="s">
        <v>50</v>
      </c>
      <c r="K5" s="24" t="s">
        <v>44</v>
      </c>
      <c r="L5" s="68" t="s">
        <v>51</v>
      </c>
      <c r="M5" s="24" t="s">
        <v>45</v>
      </c>
      <c r="N5" s="24" t="s">
        <v>46</v>
      </c>
      <c r="O5" s="24" t="s">
        <v>47</v>
      </c>
      <c r="P5" s="24" t="s">
        <v>52</v>
      </c>
      <c r="Q5" s="24" t="s">
        <v>48</v>
      </c>
      <c r="R5" s="24" t="s">
        <v>53</v>
      </c>
      <c r="S5" s="24" t="s">
        <v>49</v>
      </c>
      <c r="T5" s="24" t="s">
        <v>191</v>
      </c>
    </row>
    <row r="6" spans="1:20" ht="72.5" x14ac:dyDescent="0.35">
      <c r="A6" s="23">
        <v>1</v>
      </c>
      <c r="B6" s="23" t="s">
        <v>472</v>
      </c>
      <c r="C6" s="23" t="s">
        <v>98</v>
      </c>
      <c r="D6" s="23" t="s">
        <v>473</v>
      </c>
      <c r="E6" s="24" t="s">
        <v>474</v>
      </c>
      <c r="F6" s="23">
        <v>96</v>
      </c>
      <c r="G6" s="23"/>
      <c r="H6" s="23">
        <v>9</v>
      </c>
      <c r="I6" s="23"/>
      <c r="J6" s="40">
        <v>30880</v>
      </c>
      <c r="K6" s="23">
        <v>2014</v>
      </c>
      <c r="L6" s="69">
        <v>42736</v>
      </c>
      <c r="M6" s="23" t="s">
        <v>101</v>
      </c>
      <c r="N6" s="23" t="s">
        <v>101</v>
      </c>
      <c r="O6" s="23" t="s">
        <v>101</v>
      </c>
      <c r="P6" s="62">
        <v>0.01</v>
      </c>
      <c r="Q6" s="24" t="s">
        <v>475</v>
      </c>
      <c r="R6" s="23" t="s">
        <v>101</v>
      </c>
      <c r="S6" s="23" t="s">
        <v>101</v>
      </c>
      <c r="T6" s="23" t="s">
        <v>110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opLeftCell="A34" zoomScaleNormal="100" workbookViewId="0">
      <selection activeCell="D40" sqref="D40"/>
    </sheetView>
  </sheetViews>
  <sheetFormatPr defaultRowHeight="14.5" x14ac:dyDescent="0.35"/>
  <cols>
    <col min="1" max="1" width="6.1796875" customWidth="1"/>
    <col min="2" max="2" width="28.1796875" customWidth="1"/>
    <col min="3" max="3" width="13.81640625" customWidth="1"/>
    <col min="4" max="4" width="15.54296875" customWidth="1"/>
    <col min="5" max="5" width="14.54296875" customWidth="1"/>
    <col min="6" max="6" width="16.54296875" customWidth="1"/>
    <col min="7" max="7" width="14.54296875" customWidth="1"/>
    <col min="8" max="8" width="13.453125" customWidth="1"/>
    <col min="9" max="9" width="15.7265625" customWidth="1"/>
    <col min="10" max="10" width="12.81640625" customWidth="1"/>
    <col min="11" max="12" width="13.54296875" customWidth="1"/>
    <col min="13" max="13" width="13.453125" bestFit="1" customWidth="1"/>
    <col min="14" max="14" width="17.1796875" customWidth="1"/>
    <col min="15" max="15" width="16.1796875" customWidth="1"/>
    <col min="16" max="16" width="13.7265625" style="3" customWidth="1"/>
    <col min="27" max="27" width="9.54296875" bestFit="1" customWidth="1"/>
    <col min="257" max="257" width="6.1796875" customWidth="1"/>
    <col min="258" max="258" width="28.1796875" customWidth="1"/>
    <col min="259" max="259" width="13.81640625" customWidth="1"/>
    <col min="260" max="260" width="14.54296875" customWidth="1"/>
    <col min="261" max="261" width="15.54296875" customWidth="1"/>
    <col min="262" max="262" width="14.54296875" customWidth="1"/>
    <col min="263" max="263" width="16.54296875" customWidth="1"/>
    <col min="264" max="264" width="14.54296875" customWidth="1"/>
    <col min="265" max="265" width="11.54296875" customWidth="1"/>
    <col min="266" max="266" width="12.81640625" customWidth="1"/>
    <col min="267" max="268" width="13.5429687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54296875" customWidth="1"/>
    <col min="517" max="517" width="15.54296875" customWidth="1"/>
    <col min="518" max="518" width="14.54296875" customWidth="1"/>
    <col min="519" max="519" width="16.54296875" customWidth="1"/>
    <col min="520" max="520" width="14.54296875" customWidth="1"/>
    <col min="521" max="521" width="11.54296875" customWidth="1"/>
    <col min="522" max="522" width="12.81640625" customWidth="1"/>
    <col min="523" max="524" width="13.5429687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54296875" customWidth="1"/>
    <col min="773" max="773" width="15.54296875" customWidth="1"/>
    <col min="774" max="774" width="14.54296875" customWidth="1"/>
    <col min="775" max="775" width="16.54296875" customWidth="1"/>
    <col min="776" max="776" width="14.54296875" customWidth="1"/>
    <col min="777" max="777" width="11.54296875" customWidth="1"/>
    <col min="778" max="778" width="12.81640625" customWidth="1"/>
    <col min="779" max="780" width="13.5429687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54296875" customWidth="1"/>
    <col min="1029" max="1029" width="15.54296875" customWidth="1"/>
    <col min="1030" max="1030" width="14.54296875" customWidth="1"/>
    <col min="1031" max="1031" width="16.54296875" customWidth="1"/>
    <col min="1032" max="1032" width="14.54296875" customWidth="1"/>
    <col min="1033" max="1033" width="11.54296875" customWidth="1"/>
    <col min="1034" max="1034" width="12.81640625" customWidth="1"/>
    <col min="1035" max="1036" width="13.5429687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54296875" customWidth="1"/>
    <col min="1285" max="1285" width="15.54296875" customWidth="1"/>
    <col min="1286" max="1286" width="14.54296875" customWidth="1"/>
    <col min="1287" max="1287" width="16.54296875" customWidth="1"/>
    <col min="1288" max="1288" width="14.54296875" customWidth="1"/>
    <col min="1289" max="1289" width="11.54296875" customWidth="1"/>
    <col min="1290" max="1290" width="12.81640625" customWidth="1"/>
    <col min="1291" max="1292" width="13.5429687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54296875" customWidth="1"/>
    <col min="1541" max="1541" width="15.54296875" customWidth="1"/>
    <col min="1542" max="1542" width="14.54296875" customWidth="1"/>
    <col min="1543" max="1543" width="16.54296875" customWidth="1"/>
    <col min="1544" max="1544" width="14.54296875" customWidth="1"/>
    <col min="1545" max="1545" width="11.54296875" customWidth="1"/>
    <col min="1546" max="1546" width="12.81640625" customWidth="1"/>
    <col min="1547" max="1548" width="13.5429687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54296875" customWidth="1"/>
    <col min="1797" max="1797" width="15.54296875" customWidth="1"/>
    <col min="1798" max="1798" width="14.54296875" customWidth="1"/>
    <col min="1799" max="1799" width="16.54296875" customWidth="1"/>
    <col min="1800" max="1800" width="14.54296875" customWidth="1"/>
    <col min="1801" max="1801" width="11.54296875" customWidth="1"/>
    <col min="1802" max="1802" width="12.81640625" customWidth="1"/>
    <col min="1803" max="1804" width="13.5429687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54296875" customWidth="1"/>
    <col min="2053" max="2053" width="15.54296875" customWidth="1"/>
    <col min="2054" max="2054" width="14.54296875" customWidth="1"/>
    <col min="2055" max="2055" width="16.54296875" customWidth="1"/>
    <col min="2056" max="2056" width="14.54296875" customWidth="1"/>
    <col min="2057" max="2057" width="11.54296875" customWidth="1"/>
    <col min="2058" max="2058" width="12.81640625" customWidth="1"/>
    <col min="2059" max="2060" width="13.5429687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54296875" customWidth="1"/>
    <col min="2309" max="2309" width="15.54296875" customWidth="1"/>
    <col min="2310" max="2310" width="14.54296875" customWidth="1"/>
    <col min="2311" max="2311" width="16.54296875" customWidth="1"/>
    <col min="2312" max="2312" width="14.54296875" customWidth="1"/>
    <col min="2313" max="2313" width="11.54296875" customWidth="1"/>
    <col min="2314" max="2314" width="12.81640625" customWidth="1"/>
    <col min="2315" max="2316" width="13.5429687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54296875" customWidth="1"/>
    <col min="2565" max="2565" width="15.54296875" customWidth="1"/>
    <col min="2566" max="2566" width="14.54296875" customWidth="1"/>
    <col min="2567" max="2567" width="16.54296875" customWidth="1"/>
    <col min="2568" max="2568" width="14.54296875" customWidth="1"/>
    <col min="2569" max="2569" width="11.54296875" customWidth="1"/>
    <col min="2570" max="2570" width="12.81640625" customWidth="1"/>
    <col min="2571" max="2572" width="13.5429687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54296875" customWidth="1"/>
    <col min="2821" max="2821" width="15.54296875" customWidth="1"/>
    <col min="2822" max="2822" width="14.54296875" customWidth="1"/>
    <col min="2823" max="2823" width="16.54296875" customWidth="1"/>
    <col min="2824" max="2824" width="14.54296875" customWidth="1"/>
    <col min="2825" max="2825" width="11.54296875" customWidth="1"/>
    <col min="2826" max="2826" width="12.81640625" customWidth="1"/>
    <col min="2827" max="2828" width="13.5429687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54296875" customWidth="1"/>
    <col min="3077" max="3077" width="15.54296875" customWidth="1"/>
    <col min="3078" max="3078" width="14.54296875" customWidth="1"/>
    <col min="3079" max="3079" width="16.54296875" customWidth="1"/>
    <col min="3080" max="3080" width="14.54296875" customWidth="1"/>
    <col min="3081" max="3081" width="11.54296875" customWidth="1"/>
    <col min="3082" max="3082" width="12.81640625" customWidth="1"/>
    <col min="3083" max="3084" width="13.5429687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54296875" customWidth="1"/>
    <col min="3333" max="3333" width="15.54296875" customWidth="1"/>
    <col min="3334" max="3334" width="14.54296875" customWidth="1"/>
    <col min="3335" max="3335" width="16.54296875" customWidth="1"/>
    <col min="3336" max="3336" width="14.54296875" customWidth="1"/>
    <col min="3337" max="3337" width="11.54296875" customWidth="1"/>
    <col min="3338" max="3338" width="12.81640625" customWidth="1"/>
    <col min="3339" max="3340" width="13.5429687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54296875" customWidth="1"/>
    <col min="3589" max="3589" width="15.54296875" customWidth="1"/>
    <col min="3590" max="3590" width="14.54296875" customWidth="1"/>
    <col min="3591" max="3591" width="16.54296875" customWidth="1"/>
    <col min="3592" max="3592" width="14.54296875" customWidth="1"/>
    <col min="3593" max="3593" width="11.54296875" customWidth="1"/>
    <col min="3594" max="3594" width="12.81640625" customWidth="1"/>
    <col min="3595" max="3596" width="13.5429687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54296875" customWidth="1"/>
    <col min="3845" max="3845" width="15.54296875" customWidth="1"/>
    <col min="3846" max="3846" width="14.54296875" customWidth="1"/>
    <col min="3847" max="3847" width="16.54296875" customWidth="1"/>
    <col min="3848" max="3848" width="14.54296875" customWidth="1"/>
    <col min="3849" max="3849" width="11.54296875" customWidth="1"/>
    <col min="3850" max="3850" width="12.81640625" customWidth="1"/>
    <col min="3851" max="3852" width="13.5429687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54296875" customWidth="1"/>
    <col min="4101" max="4101" width="15.54296875" customWidth="1"/>
    <col min="4102" max="4102" width="14.54296875" customWidth="1"/>
    <col min="4103" max="4103" width="16.54296875" customWidth="1"/>
    <col min="4104" max="4104" width="14.54296875" customWidth="1"/>
    <col min="4105" max="4105" width="11.54296875" customWidth="1"/>
    <col min="4106" max="4106" width="12.81640625" customWidth="1"/>
    <col min="4107" max="4108" width="13.5429687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54296875" customWidth="1"/>
    <col min="4357" max="4357" width="15.54296875" customWidth="1"/>
    <col min="4358" max="4358" width="14.54296875" customWidth="1"/>
    <col min="4359" max="4359" width="16.54296875" customWidth="1"/>
    <col min="4360" max="4360" width="14.54296875" customWidth="1"/>
    <col min="4361" max="4361" width="11.54296875" customWidth="1"/>
    <col min="4362" max="4362" width="12.81640625" customWidth="1"/>
    <col min="4363" max="4364" width="13.5429687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54296875" customWidth="1"/>
    <col min="4613" max="4613" width="15.54296875" customWidth="1"/>
    <col min="4614" max="4614" width="14.54296875" customWidth="1"/>
    <col min="4615" max="4615" width="16.54296875" customWidth="1"/>
    <col min="4616" max="4616" width="14.54296875" customWidth="1"/>
    <col min="4617" max="4617" width="11.54296875" customWidth="1"/>
    <col min="4618" max="4618" width="12.81640625" customWidth="1"/>
    <col min="4619" max="4620" width="13.5429687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54296875" customWidth="1"/>
    <col min="4869" max="4869" width="15.54296875" customWidth="1"/>
    <col min="4870" max="4870" width="14.54296875" customWidth="1"/>
    <col min="4871" max="4871" width="16.54296875" customWidth="1"/>
    <col min="4872" max="4872" width="14.54296875" customWidth="1"/>
    <col min="4873" max="4873" width="11.54296875" customWidth="1"/>
    <col min="4874" max="4874" width="12.81640625" customWidth="1"/>
    <col min="4875" max="4876" width="13.5429687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54296875" customWidth="1"/>
    <col min="5125" max="5125" width="15.54296875" customWidth="1"/>
    <col min="5126" max="5126" width="14.54296875" customWidth="1"/>
    <col min="5127" max="5127" width="16.54296875" customWidth="1"/>
    <col min="5128" max="5128" width="14.54296875" customWidth="1"/>
    <col min="5129" max="5129" width="11.54296875" customWidth="1"/>
    <col min="5130" max="5130" width="12.81640625" customWidth="1"/>
    <col min="5131" max="5132" width="13.5429687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54296875" customWidth="1"/>
    <col min="5381" max="5381" width="15.54296875" customWidth="1"/>
    <col min="5382" max="5382" width="14.54296875" customWidth="1"/>
    <col min="5383" max="5383" width="16.54296875" customWidth="1"/>
    <col min="5384" max="5384" width="14.54296875" customWidth="1"/>
    <col min="5385" max="5385" width="11.54296875" customWidth="1"/>
    <col min="5386" max="5386" width="12.81640625" customWidth="1"/>
    <col min="5387" max="5388" width="13.5429687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54296875" customWidth="1"/>
    <col min="5637" max="5637" width="15.54296875" customWidth="1"/>
    <col min="5638" max="5638" width="14.54296875" customWidth="1"/>
    <col min="5639" max="5639" width="16.54296875" customWidth="1"/>
    <col min="5640" max="5640" width="14.54296875" customWidth="1"/>
    <col min="5641" max="5641" width="11.54296875" customWidth="1"/>
    <col min="5642" max="5642" width="12.81640625" customWidth="1"/>
    <col min="5643" max="5644" width="13.5429687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54296875" customWidth="1"/>
    <col min="5893" max="5893" width="15.54296875" customWidth="1"/>
    <col min="5894" max="5894" width="14.54296875" customWidth="1"/>
    <col min="5895" max="5895" width="16.54296875" customWidth="1"/>
    <col min="5896" max="5896" width="14.54296875" customWidth="1"/>
    <col min="5897" max="5897" width="11.54296875" customWidth="1"/>
    <col min="5898" max="5898" width="12.81640625" customWidth="1"/>
    <col min="5899" max="5900" width="13.5429687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54296875" customWidth="1"/>
    <col min="6149" max="6149" width="15.54296875" customWidth="1"/>
    <col min="6150" max="6150" width="14.54296875" customWidth="1"/>
    <col min="6151" max="6151" width="16.54296875" customWidth="1"/>
    <col min="6152" max="6152" width="14.54296875" customWidth="1"/>
    <col min="6153" max="6153" width="11.54296875" customWidth="1"/>
    <col min="6154" max="6154" width="12.81640625" customWidth="1"/>
    <col min="6155" max="6156" width="13.5429687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54296875" customWidth="1"/>
    <col min="6405" max="6405" width="15.54296875" customWidth="1"/>
    <col min="6406" max="6406" width="14.54296875" customWidth="1"/>
    <col min="6407" max="6407" width="16.54296875" customWidth="1"/>
    <col min="6408" max="6408" width="14.54296875" customWidth="1"/>
    <col min="6409" max="6409" width="11.54296875" customWidth="1"/>
    <col min="6410" max="6410" width="12.81640625" customWidth="1"/>
    <col min="6411" max="6412" width="13.5429687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54296875" customWidth="1"/>
    <col min="6661" max="6661" width="15.54296875" customWidth="1"/>
    <col min="6662" max="6662" width="14.54296875" customWidth="1"/>
    <col min="6663" max="6663" width="16.54296875" customWidth="1"/>
    <col min="6664" max="6664" width="14.54296875" customWidth="1"/>
    <col min="6665" max="6665" width="11.54296875" customWidth="1"/>
    <col min="6666" max="6666" width="12.81640625" customWidth="1"/>
    <col min="6667" max="6668" width="13.5429687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54296875" customWidth="1"/>
    <col min="6917" max="6917" width="15.54296875" customWidth="1"/>
    <col min="6918" max="6918" width="14.54296875" customWidth="1"/>
    <col min="6919" max="6919" width="16.54296875" customWidth="1"/>
    <col min="6920" max="6920" width="14.54296875" customWidth="1"/>
    <col min="6921" max="6921" width="11.54296875" customWidth="1"/>
    <col min="6922" max="6922" width="12.81640625" customWidth="1"/>
    <col min="6923" max="6924" width="13.5429687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54296875" customWidth="1"/>
    <col min="7173" max="7173" width="15.54296875" customWidth="1"/>
    <col min="7174" max="7174" width="14.54296875" customWidth="1"/>
    <col min="7175" max="7175" width="16.54296875" customWidth="1"/>
    <col min="7176" max="7176" width="14.54296875" customWidth="1"/>
    <col min="7177" max="7177" width="11.54296875" customWidth="1"/>
    <col min="7178" max="7178" width="12.81640625" customWidth="1"/>
    <col min="7179" max="7180" width="13.5429687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54296875" customWidth="1"/>
    <col min="7429" max="7429" width="15.54296875" customWidth="1"/>
    <col min="7430" max="7430" width="14.54296875" customWidth="1"/>
    <col min="7431" max="7431" width="16.54296875" customWidth="1"/>
    <col min="7432" max="7432" width="14.54296875" customWidth="1"/>
    <col min="7433" max="7433" width="11.54296875" customWidth="1"/>
    <col min="7434" max="7434" width="12.81640625" customWidth="1"/>
    <col min="7435" max="7436" width="13.5429687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54296875" customWidth="1"/>
    <col min="7685" max="7685" width="15.54296875" customWidth="1"/>
    <col min="7686" max="7686" width="14.54296875" customWidth="1"/>
    <col min="7687" max="7687" width="16.54296875" customWidth="1"/>
    <col min="7688" max="7688" width="14.54296875" customWidth="1"/>
    <col min="7689" max="7689" width="11.54296875" customWidth="1"/>
    <col min="7690" max="7690" width="12.81640625" customWidth="1"/>
    <col min="7691" max="7692" width="13.5429687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54296875" customWidth="1"/>
    <col min="7941" max="7941" width="15.54296875" customWidth="1"/>
    <col min="7942" max="7942" width="14.54296875" customWidth="1"/>
    <col min="7943" max="7943" width="16.54296875" customWidth="1"/>
    <col min="7944" max="7944" width="14.54296875" customWidth="1"/>
    <col min="7945" max="7945" width="11.54296875" customWidth="1"/>
    <col min="7946" max="7946" width="12.81640625" customWidth="1"/>
    <col min="7947" max="7948" width="13.5429687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54296875" customWidth="1"/>
    <col min="8197" max="8197" width="15.54296875" customWidth="1"/>
    <col min="8198" max="8198" width="14.54296875" customWidth="1"/>
    <col min="8199" max="8199" width="16.54296875" customWidth="1"/>
    <col min="8200" max="8200" width="14.54296875" customWidth="1"/>
    <col min="8201" max="8201" width="11.54296875" customWidth="1"/>
    <col min="8202" max="8202" width="12.81640625" customWidth="1"/>
    <col min="8203" max="8204" width="13.5429687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54296875" customWidth="1"/>
    <col min="8453" max="8453" width="15.54296875" customWidth="1"/>
    <col min="8454" max="8454" width="14.54296875" customWidth="1"/>
    <col min="8455" max="8455" width="16.54296875" customWidth="1"/>
    <col min="8456" max="8456" width="14.54296875" customWidth="1"/>
    <col min="8457" max="8457" width="11.54296875" customWidth="1"/>
    <col min="8458" max="8458" width="12.81640625" customWidth="1"/>
    <col min="8459" max="8460" width="13.5429687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54296875" customWidth="1"/>
    <col min="8709" max="8709" width="15.54296875" customWidth="1"/>
    <col min="8710" max="8710" width="14.54296875" customWidth="1"/>
    <col min="8711" max="8711" width="16.54296875" customWidth="1"/>
    <col min="8712" max="8712" width="14.54296875" customWidth="1"/>
    <col min="8713" max="8713" width="11.54296875" customWidth="1"/>
    <col min="8714" max="8714" width="12.81640625" customWidth="1"/>
    <col min="8715" max="8716" width="13.5429687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54296875" customWidth="1"/>
    <col min="8965" max="8965" width="15.54296875" customWidth="1"/>
    <col min="8966" max="8966" width="14.54296875" customWidth="1"/>
    <col min="8967" max="8967" width="16.54296875" customWidth="1"/>
    <col min="8968" max="8968" width="14.54296875" customWidth="1"/>
    <col min="8969" max="8969" width="11.54296875" customWidth="1"/>
    <col min="8970" max="8970" width="12.81640625" customWidth="1"/>
    <col min="8971" max="8972" width="13.5429687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54296875" customWidth="1"/>
    <col min="9221" max="9221" width="15.54296875" customWidth="1"/>
    <col min="9222" max="9222" width="14.54296875" customWidth="1"/>
    <col min="9223" max="9223" width="16.54296875" customWidth="1"/>
    <col min="9224" max="9224" width="14.54296875" customWidth="1"/>
    <col min="9225" max="9225" width="11.54296875" customWidth="1"/>
    <col min="9226" max="9226" width="12.81640625" customWidth="1"/>
    <col min="9227" max="9228" width="13.5429687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54296875" customWidth="1"/>
    <col min="9477" max="9477" width="15.54296875" customWidth="1"/>
    <col min="9478" max="9478" width="14.54296875" customWidth="1"/>
    <col min="9479" max="9479" width="16.54296875" customWidth="1"/>
    <col min="9480" max="9480" width="14.54296875" customWidth="1"/>
    <col min="9481" max="9481" width="11.54296875" customWidth="1"/>
    <col min="9482" max="9482" width="12.81640625" customWidth="1"/>
    <col min="9483" max="9484" width="13.5429687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54296875" customWidth="1"/>
    <col min="9733" max="9733" width="15.54296875" customWidth="1"/>
    <col min="9734" max="9734" width="14.54296875" customWidth="1"/>
    <col min="9735" max="9735" width="16.54296875" customWidth="1"/>
    <col min="9736" max="9736" width="14.54296875" customWidth="1"/>
    <col min="9737" max="9737" width="11.54296875" customWidth="1"/>
    <col min="9738" max="9738" width="12.81640625" customWidth="1"/>
    <col min="9739" max="9740" width="13.5429687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54296875" customWidth="1"/>
    <col min="9989" max="9989" width="15.54296875" customWidth="1"/>
    <col min="9990" max="9990" width="14.54296875" customWidth="1"/>
    <col min="9991" max="9991" width="16.54296875" customWidth="1"/>
    <col min="9992" max="9992" width="14.54296875" customWidth="1"/>
    <col min="9993" max="9993" width="11.54296875" customWidth="1"/>
    <col min="9994" max="9994" width="12.81640625" customWidth="1"/>
    <col min="9995" max="9996" width="13.5429687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54296875" customWidth="1"/>
    <col min="10245" max="10245" width="15.54296875" customWidth="1"/>
    <col min="10246" max="10246" width="14.54296875" customWidth="1"/>
    <col min="10247" max="10247" width="16.54296875" customWidth="1"/>
    <col min="10248" max="10248" width="14.54296875" customWidth="1"/>
    <col min="10249" max="10249" width="11.54296875" customWidth="1"/>
    <col min="10250" max="10250" width="12.81640625" customWidth="1"/>
    <col min="10251" max="10252" width="13.5429687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54296875" customWidth="1"/>
    <col min="10501" max="10501" width="15.54296875" customWidth="1"/>
    <col min="10502" max="10502" width="14.54296875" customWidth="1"/>
    <col min="10503" max="10503" width="16.54296875" customWidth="1"/>
    <col min="10504" max="10504" width="14.54296875" customWidth="1"/>
    <col min="10505" max="10505" width="11.54296875" customWidth="1"/>
    <col min="10506" max="10506" width="12.81640625" customWidth="1"/>
    <col min="10507" max="10508" width="13.5429687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54296875" customWidth="1"/>
    <col min="10757" max="10757" width="15.54296875" customWidth="1"/>
    <col min="10758" max="10758" width="14.54296875" customWidth="1"/>
    <col min="10759" max="10759" width="16.54296875" customWidth="1"/>
    <col min="10760" max="10760" width="14.54296875" customWidth="1"/>
    <col min="10761" max="10761" width="11.54296875" customWidth="1"/>
    <col min="10762" max="10762" width="12.81640625" customWidth="1"/>
    <col min="10763" max="10764" width="13.5429687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54296875" customWidth="1"/>
    <col min="11013" max="11013" width="15.54296875" customWidth="1"/>
    <col min="11014" max="11014" width="14.54296875" customWidth="1"/>
    <col min="11015" max="11015" width="16.54296875" customWidth="1"/>
    <col min="11016" max="11016" width="14.54296875" customWidth="1"/>
    <col min="11017" max="11017" width="11.54296875" customWidth="1"/>
    <col min="11018" max="11018" width="12.81640625" customWidth="1"/>
    <col min="11019" max="11020" width="13.5429687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54296875" customWidth="1"/>
    <col min="11269" max="11269" width="15.54296875" customWidth="1"/>
    <col min="11270" max="11270" width="14.54296875" customWidth="1"/>
    <col min="11271" max="11271" width="16.54296875" customWidth="1"/>
    <col min="11272" max="11272" width="14.54296875" customWidth="1"/>
    <col min="11273" max="11273" width="11.54296875" customWidth="1"/>
    <col min="11274" max="11274" width="12.81640625" customWidth="1"/>
    <col min="11275" max="11276" width="13.5429687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54296875" customWidth="1"/>
    <col min="11525" max="11525" width="15.54296875" customWidth="1"/>
    <col min="11526" max="11526" width="14.54296875" customWidth="1"/>
    <col min="11527" max="11527" width="16.54296875" customWidth="1"/>
    <col min="11528" max="11528" width="14.54296875" customWidth="1"/>
    <col min="11529" max="11529" width="11.54296875" customWidth="1"/>
    <col min="11530" max="11530" width="12.81640625" customWidth="1"/>
    <col min="11531" max="11532" width="13.5429687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54296875" customWidth="1"/>
    <col min="11781" max="11781" width="15.54296875" customWidth="1"/>
    <col min="11782" max="11782" width="14.54296875" customWidth="1"/>
    <col min="11783" max="11783" width="16.54296875" customWidth="1"/>
    <col min="11784" max="11784" width="14.54296875" customWidth="1"/>
    <col min="11785" max="11785" width="11.54296875" customWidth="1"/>
    <col min="11786" max="11786" width="12.81640625" customWidth="1"/>
    <col min="11787" max="11788" width="13.5429687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54296875" customWidth="1"/>
    <col min="12037" max="12037" width="15.54296875" customWidth="1"/>
    <col min="12038" max="12038" width="14.54296875" customWidth="1"/>
    <col min="12039" max="12039" width="16.54296875" customWidth="1"/>
    <col min="12040" max="12040" width="14.54296875" customWidth="1"/>
    <col min="12041" max="12041" width="11.54296875" customWidth="1"/>
    <col min="12042" max="12042" width="12.81640625" customWidth="1"/>
    <col min="12043" max="12044" width="13.5429687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54296875" customWidth="1"/>
    <col min="12293" max="12293" width="15.54296875" customWidth="1"/>
    <col min="12294" max="12294" width="14.54296875" customWidth="1"/>
    <col min="12295" max="12295" width="16.54296875" customWidth="1"/>
    <col min="12296" max="12296" width="14.54296875" customWidth="1"/>
    <col min="12297" max="12297" width="11.54296875" customWidth="1"/>
    <col min="12298" max="12298" width="12.81640625" customWidth="1"/>
    <col min="12299" max="12300" width="13.5429687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54296875" customWidth="1"/>
    <col min="12549" max="12549" width="15.54296875" customWidth="1"/>
    <col min="12550" max="12550" width="14.54296875" customWidth="1"/>
    <col min="12551" max="12551" width="16.54296875" customWidth="1"/>
    <col min="12552" max="12552" width="14.54296875" customWidth="1"/>
    <col min="12553" max="12553" width="11.54296875" customWidth="1"/>
    <col min="12554" max="12554" width="12.81640625" customWidth="1"/>
    <col min="12555" max="12556" width="13.5429687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54296875" customWidth="1"/>
    <col min="12805" max="12805" width="15.54296875" customWidth="1"/>
    <col min="12806" max="12806" width="14.54296875" customWidth="1"/>
    <col min="12807" max="12807" width="16.54296875" customWidth="1"/>
    <col min="12808" max="12808" width="14.54296875" customWidth="1"/>
    <col min="12809" max="12809" width="11.54296875" customWidth="1"/>
    <col min="12810" max="12810" width="12.81640625" customWidth="1"/>
    <col min="12811" max="12812" width="13.5429687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54296875" customWidth="1"/>
    <col min="13061" max="13061" width="15.54296875" customWidth="1"/>
    <col min="13062" max="13062" width="14.54296875" customWidth="1"/>
    <col min="13063" max="13063" width="16.54296875" customWidth="1"/>
    <col min="13064" max="13064" width="14.54296875" customWidth="1"/>
    <col min="13065" max="13065" width="11.54296875" customWidth="1"/>
    <col min="13066" max="13066" width="12.81640625" customWidth="1"/>
    <col min="13067" max="13068" width="13.5429687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54296875" customWidth="1"/>
    <col min="13317" max="13317" width="15.54296875" customWidth="1"/>
    <col min="13318" max="13318" width="14.54296875" customWidth="1"/>
    <col min="13319" max="13319" width="16.54296875" customWidth="1"/>
    <col min="13320" max="13320" width="14.54296875" customWidth="1"/>
    <col min="13321" max="13321" width="11.54296875" customWidth="1"/>
    <col min="13322" max="13322" width="12.81640625" customWidth="1"/>
    <col min="13323" max="13324" width="13.5429687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54296875" customWidth="1"/>
    <col min="13573" max="13573" width="15.54296875" customWidth="1"/>
    <col min="13574" max="13574" width="14.54296875" customWidth="1"/>
    <col min="13575" max="13575" width="16.54296875" customWidth="1"/>
    <col min="13576" max="13576" width="14.54296875" customWidth="1"/>
    <col min="13577" max="13577" width="11.54296875" customWidth="1"/>
    <col min="13578" max="13578" width="12.81640625" customWidth="1"/>
    <col min="13579" max="13580" width="13.5429687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54296875" customWidth="1"/>
    <col min="13829" max="13829" width="15.54296875" customWidth="1"/>
    <col min="13830" max="13830" width="14.54296875" customWidth="1"/>
    <col min="13831" max="13831" width="16.54296875" customWidth="1"/>
    <col min="13832" max="13832" width="14.54296875" customWidth="1"/>
    <col min="13833" max="13833" width="11.54296875" customWidth="1"/>
    <col min="13834" max="13834" width="12.81640625" customWidth="1"/>
    <col min="13835" max="13836" width="13.5429687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54296875" customWidth="1"/>
    <col min="14085" max="14085" width="15.54296875" customWidth="1"/>
    <col min="14086" max="14086" width="14.54296875" customWidth="1"/>
    <col min="14087" max="14087" width="16.54296875" customWidth="1"/>
    <col min="14088" max="14088" width="14.54296875" customWidth="1"/>
    <col min="14089" max="14089" width="11.54296875" customWidth="1"/>
    <col min="14090" max="14090" width="12.81640625" customWidth="1"/>
    <col min="14091" max="14092" width="13.5429687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54296875" customWidth="1"/>
    <col min="14341" max="14341" width="15.54296875" customWidth="1"/>
    <col min="14342" max="14342" width="14.54296875" customWidth="1"/>
    <col min="14343" max="14343" width="16.54296875" customWidth="1"/>
    <col min="14344" max="14344" width="14.54296875" customWidth="1"/>
    <col min="14345" max="14345" width="11.54296875" customWidth="1"/>
    <col min="14346" max="14346" width="12.81640625" customWidth="1"/>
    <col min="14347" max="14348" width="13.5429687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54296875" customWidth="1"/>
    <col min="14597" max="14597" width="15.54296875" customWidth="1"/>
    <col min="14598" max="14598" width="14.54296875" customWidth="1"/>
    <col min="14599" max="14599" width="16.54296875" customWidth="1"/>
    <col min="14600" max="14600" width="14.54296875" customWidth="1"/>
    <col min="14601" max="14601" width="11.54296875" customWidth="1"/>
    <col min="14602" max="14602" width="12.81640625" customWidth="1"/>
    <col min="14603" max="14604" width="13.5429687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54296875" customWidth="1"/>
    <col min="14853" max="14853" width="15.54296875" customWidth="1"/>
    <col min="14854" max="14854" width="14.54296875" customWidth="1"/>
    <col min="14855" max="14855" width="16.54296875" customWidth="1"/>
    <col min="14856" max="14856" width="14.54296875" customWidth="1"/>
    <col min="14857" max="14857" width="11.54296875" customWidth="1"/>
    <col min="14858" max="14858" width="12.81640625" customWidth="1"/>
    <col min="14859" max="14860" width="13.5429687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54296875" customWidth="1"/>
    <col min="15109" max="15109" width="15.54296875" customWidth="1"/>
    <col min="15110" max="15110" width="14.54296875" customWidth="1"/>
    <col min="15111" max="15111" width="16.54296875" customWidth="1"/>
    <col min="15112" max="15112" width="14.54296875" customWidth="1"/>
    <col min="15113" max="15113" width="11.54296875" customWidth="1"/>
    <col min="15114" max="15114" width="12.81640625" customWidth="1"/>
    <col min="15115" max="15116" width="13.5429687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54296875" customWidth="1"/>
    <col min="15365" max="15365" width="15.54296875" customWidth="1"/>
    <col min="15366" max="15366" width="14.54296875" customWidth="1"/>
    <col min="15367" max="15367" width="16.54296875" customWidth="1"/>
    <col min="15368" max="15368" width="14.54296875" customWidth="1"/>
    <col min="15369" max="15369" width="11.54296875" customWidth="1"/>
    <col min="15370" max="15370" width="12.81640625" customWidth="1"/>
    <col min="15371" max="15372" width="13.5429687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54296875" customWidth="1"/>
    <col min="15621" max="15621" width="15.54296875" customWidth="1"/>
    <col min="15622" max="15622" width="14.54296875" customWidth="1"/>
    <col min="15623" max="15623" width="16.54296875" customWidth="1"/>
    <col min="15624" max="15624" width="14.54296875" customWidth="1"/>
    <col min="15625" max="15625" width="11.54296875" customWidth="1"/>
    <col min="15626" max="15626" width="12.81640625" customWidth="1"/>
    <col min="15627" max="15628" width="13.5429687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54296875" customWidth="1"/>
    <col min="15877" max="15877" width="15.54296875" customWidth="1"/>
    <col min="15878" max="15878" width="14.54296875" customWidth="1"/>
    <col min="15879" max="15879" width="16.54296875" customWidth="1"/>
    <col min="15880" max="15880" width="14.54296875" customWidth="1"/>
    <col min="15881" max="15881" width="11.54296875" customWidth="1"/>
    <col min="15882" max="15882" width="12.81640625" customWidth="1"/>
    <col min="15883" max="15884" width="13.5429687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54296875" customWidth="1"/>
    <col min="16133" max="16133" width="15.54296875" customWidth="1"/>
    <col min="16134" max="16134" width="14.54296875" customWidth="1"/>
    <col min="16135" max="16135" width="16.54296875" customWidth="1"/>
    <col min="16136" max="16136" width="14.54296875" customWidth="1"/>
    <col min="16137" max="16137" width="11.54296875" customWidth="1"/>
    <col min="16138" max="16138" width="12.81640625" customWidth="1"/>
    <col min="16139" max="16140" width="13.54296875" customWidth="1"/>
    <col min="16141" max="16141" width="13.453125" bestFit="1" customWidth="1"/>
  </cols>
  <sheetData>
    <row r="1" spans="1:16" ht="18.5" x14ac:dyDescent="0.45">
      <c r="B1" s="30" t="s">
        <v>476</v>
      </c>
      <c r="C1" s="450"/>
      <c r="D1" s="30"/>
    </row>
    <row r="2" spans="1:16" ht="18.5" x14ac:dyDescent="0.45">
      <c r="B2" s="142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3"/>
    </row>
    <row r="5" spans="1:16" s="11" customFormat="1" x14ac:dyDescent="0.35">
      <c r="A5" s="4"/>
      <c r="B5" s="640" t="s">
        <v>207</v>
      </c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8" t="s">
        <v>6</v>
      </c>
      <c r="J5" s="8" t="s">
        <v>7</v>
      </c>
      <c r="K5" s="8" t="s">
        <v>15</v>
      </c>
      <c r="L5" s="8" t="s">
        <v>16</v>
      </c>
      <c r="M5" s="9"/>
      <c r="N5" s="10"/>
      <c r="P5" s="10"/>
    </row>
    <row r="6" spans="1:16" ht="91.4" customHeight="1" x14ac:dyDescent="0.35">
      <c r="A6" s="12" t="s">
        <v>167</v>
      </c>
      <c r="B6" s="641"/>
      <c r="C6" s="32" t="s">
        <v>168</v>
      </c>
      <c r="D6" s="7" t="s">
        <v>17</v>
      </c>
      <c r="E6" s="7" t="s">
        <v>8</v>
      </c>
      <c r="F6" s="7" t="s">
        <v>9</v>
      </c>
      <c r="G6" s="7" t="s">
        <v>10</v>
      </c>
      <c r="H6" s="7" t="s">
        <v>169</v>
      </c>
      <c r="I6" s="13" t="s">
        <v>11</v>
      </c>
      <c r="J6" s="13" t="s">
        <v>12</v>
      </c>
      <c r="K6" s="13" t="s">
        <v>13</v>
      </c>
      <c r="L6" s="13" t="s">
        <v>309</v>
      </c>
      <c r="M6" s="7" t="s">
        <v>171</v>
      </c>
      <c r="N6" s="3"/>
    </row>
    <row r="7" spans="1:16" s="11" customFormat="1" x14ac:dyDescent="0.35">
      <c r="A7" s="14"/>
      <c r="B7" s="108" t="s">
        <v>477</v>
      </c>
      <c r="C7" s="15">
        <v>6517328.6599999992</v>
      </c>
      <c r="D7" s="15">
        <f>SUM(E7:L8)</f>
        <v>1597585</v>
      </c>
      <c r="E7" s="15">
        <v>49777</v>
      </c>
      <c r="F7" s="15">
        <v>355000</v>
      </c>
      <c r="G7" s="15">
        <v>373225</v>
      </c>
      <c r="H7" s="15">
        <v>24216</v>
      </c>
      <c r="I7" s="15">
        <v>52071</v>
      </c>
      <c r="J7" s="15">
        <v>8769</v>
      </c>
      <c r="K7" s="15">
        <v>415042</v>
      </c>
      <c r="L7" s="15">
        <v>319485</v>
      </c>
      <c r="M7" s="16">
        <v>106</v>
      </c>
      <c r="N7" s="10"/>
      <c r="P7" s="10"/>
    </row>
    <row r="8" spans="1:16" x14ac:dyDescent="0.35">
      <c r="A8" s="17"/>
      <c r="B8" s="31"/>
      <c r="C8" s="18"/>
      <c r="D8" s="19"/>
      <c r="E8" s="18"/>
      <c r="F8" s="18"/>
      <c r="G8" s="18"/>
      <c r="H8" s="18"/>
      <c r="I8" s="18"/>
      <c r="J8" s="18"/>
      <c r="K8" s="18"/>
      <c r="L8" s="18"/>
      <c r="M8" s="20"/>
      <c r="N8" s="3"/>
    </row>
    <row r="9" spans="1:16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2"/>
      <c r="L9" s="22"/>
      <c r="M9" s="109"/>
      <c r="N9" s="3"/>
    </row>
    <row r="10" spans="1:16" x14ac:dyDescent="0.35">
      <c r="A10" s="1"/>
      <c r="B10" s="1"/>
      <c r="C10" s="1"/>
      <c r="D10" s="1"/>
      <c r="E10" s="1"/>
      <c r="F10" s="21"/>
      <c r="G10" s="21"/>
      <c r="H10" s="21"/>
      <c r="I10" s="21"/>
      <c r="J10" s="21"/>
      <c r="K10" s="22"/>
      <c r="L10" s="22"/>
      <c r="M10" s="21"/>
      <c r="N10" s="3"/>
    </row>
    <row r="11" spans="1:16" x14ac:dyDescent="0.35">
      <c r="A11" s="1"/>
      <c r="B11" s="86" t="s">
        <v>172</v>
      </c>
      <c r="C11" s="1"/>
      <c r="D11" s="1"/>
      <c r="E11" s="1"/>
      <c r="F11" s="21"/>
      <c r="G11" s="21"/>
      <c r="H11" s="21"/>
      <c r="I11" s="21"/>
      <c r="J11" s="87"/>
      <c r="K11" s="21"/>
      <c r="L11" s="21"/>
      <c r="M11" s="21"/>
    </row>
    <row r="12" spans="1:16" s="11" customFormat="1" ht="58" x14ac:dyDescent="0.35">
      <c r="A12" s="23" t="s">
        <v>167</v>
      </c>
      <c r="B12" s="24" t="s">
        <v>173</v>
      </c>
      <c r="C12" s="24" t="s">
        <v>174</v>
      </c>
      <c r="D12" s="24" t="s">
        <v>175</v>
      </c>
      <c r="E12" s="24" t="s">
        <v>176</v>
      </c>
      <c r="F12" s="24" t="s">
        <v>177</v>
      </c>
      <c r="G12" s="25" t="s">
        <v>478</v>
      </c>
      <c r="H12" s="25" t="s">
        <v>178</v>
      </c>
      <c r="I12" s="25" t="s">
        <v>179</v>
      </c>
      <c r="J12" s="88"/>
      <c r="K12" s="79"/>
      <c r="L12" s="89"/>
      <c r="M12" s="451"/>
      <c r="N12" s="88"/>
      <c r="P12" s="10"/>
    </row>
    <row r="13" spans="1:16" s="94" customFormat="1" x14ac:dyDescent="0.35">
      <c r="A13" s="23" t="s">
        <v>64</v>
      </c>
      <c r="B13" s="24" t="s">
        <v>479</v>
      </c>
      <c r="C13" s="148">
        <v>1976</v>
      </c>
      <c r="D13" s="148" t="s">
        <v>416</v>
      </c>
      <c r="E13" s="65" t="s">
        <v>480</v>
      </c>
      <c r="F13" s="65" t="s">
        <v>481</v>
      </c>
      <c r="G13" s="24">
        <v>3470</v>
      </c>
      <c r="H13" s="114">
        <v>2</v>
      </c>
      <c r="I13" s="105">
        <f>G13*1100</f>
        <v>3817000</v>
      </c>
      <c r="J13" s="27"/>
      <c r="K13" s="93"/>
      <c r="M13" s="247"/>
      <c r="N13" s="452"/>
      <c r="P13" s="378"/>
    </row>
    <row r="14" spans="1:16" s="94" customFormat="1" x14ac:dyDescent="0.35">
      <c r="A14" s="23" t="s">
        <v>67</v>
      </c>
      <c r="B14" s="24" t="s">
        <v>482</v>
      </c>
      <c r="C14" s="148">
        <v>1905</v>
      </c>
      <c r="D14" s="453">
        <v>1983</v>
      </c>
      <c r="E14" s="24" t="s">
        <v>483</v>
      </c>
      <c r="F14" s="24" t="s">
        <v>376</v>
      </c>
      <c r="G14" s="24">
        <v>1144</v>
      </c>
      <c r="H14" s="114">
        <v>3</v>
      </c>
      <c r="I14" s="105">
        <f>G14*900</f>
        <v>1029600</v>
      </c>
      <c r="J14" s="27"/>
      <c r="K14" s="247"/>
      <c r="M14" s="247"/>
      <c r="N14" s="452"/>
      <c r="P14" s="378"/>
    </row>
    <row r="15" spans="1:16" s="94" customFormat="1" x14ac:dyDescent="0.35">
      <c r="A15" s="23" t="s">
        <v>69</v>
      </c>
      <c r="B15" s="24" t="s">
        <v>484</v>
      </c>
      <c r="C15" s="148">
        <v>1914</v>
      </c>
      <c r="D15" s="453">
        <v>1991.2012999999999</v>
      </c>
      <c r="E15" s="24" t="s">
        <v>485</v>
      </c>
      <c r="F15" s="24" t="s">
        <v>376</v>
      </c>
      <c r="G15" s="24">
        <v>360</v>
      </c>
      <c r="H15" s="114">
        <v>2</v>
      </c>
      <c r="I15" s="105">
        <f>G15*900</f>
        <v>324000</v>
      </c>
      <c r="J15" s="27"/>
      <c r="K15" s="247"/>
      <c r="M15" s="454"/>
      <c r="N15" s="452"/>
      <c r="P15" s="378"/>
    </row>
    <row r="16" spans="1:16" s="26" customFormat="1" x14ac:dyDescent="0.35">
      <c r="A16" s="23" t="s">
        <v>486</v>
      </c>
      <c r="B16" s="24" t="s">
        <v>487</v>
      </c>
      <c r="C16" s="148">
        <v>1890</v>
      </c>
      <c r="D16" s="453">
        <v>2012.2013999999999</v>
      </c>
      <c r="E16" s="24" t="s">
        <v>485</v>
      </c>
      <c r="F16" s="24" t="s">
        <v>376</v>
      </c>
      <c r="G16" s="24">
        <v>240</v>
      </c>
      <c r="H16" s="114">
        <v>2</v>
      </c>
      <c r="I16" s="105">
        <v>483038.85</v>
      </c>
      <c r="J16" s="27"/>
      <c r="P16" s="455"/>
    </row>
    <row r="17" spans="1:27" s="26" customFormat="1" x14ac:dyDescent="0.35">
      <c r="A17" s="23" t="s">
        <v>488</v>
      </c>
      <c r="B17" s="24" t="s">
        <v>489</v>
      </c>
      <c r="C17" s="148">
        <v>1976</v>
      </c>
      <c r="D17" s="24" t="s">
        <v>490</v>
      </c>
      <c r="E17" s="24" t="s">
        <v>491</v>
      </c>
      <c r="F17" s="24" t="s">
        <v>492</v>
      </c>
      <c r="G17" s="24">
        <v>460</v>
      </c>
      <c r="H17" s="24">
        <v>1</v>
      </c>
      <c r="I17" s="105">
        <f>G17*1100</f>
        <v>506000</v>
      </c>
      <c r="J17" s="27"/>
      <c r="M17" s="324"/>
      <c r="N17" s="456"/>
      <c r="P17" s="455"/>
    </row>
    <row r="18" spans="1:27" s="26" customFormat="1" x14ac:dyDescent="0.35">
      <c r="A18" s="23" t="s">
        <v>493</v>
      </c>
      <c r="B18" s="24" t="s">
        <v>494</v>
      </c>
      <c r="C18" s="415">
        <v>1981</v>
      </c>
      <c r="D18" s="24" t="s">
        <v>490</v>
      </c>
      <c r="E18" s="23" t="s">
        <v>491</v>
      </c>
      <c r="F18" s="23" t="s">
        <v>492</v>
      </c>
      <c r="G18" s="23">
        <v>163</v>
      </c>
      <c r="H18" s="23">
        <v>1</v>
      </c>
      <c r="I18" s="104">
        <v>270752.81</v>
      </c>
      <c r="J18" s="27"/>
      <c r="N18" s="457"/>
      <c r="P18" s="455"/>
    </row>
    <row r="19" spans="1:27" s="26" customFormat="1" x14ac:dyDescent="0.35">
      <c r="A19" s="23" t="s">
        <v>495</v>
      </c>
      <c r="B19" s="24" t="s">
        <v>496</v>
      </c>
      <c r="C19" s="415">
        <v>1890</v>
      </c>
      <c r="D19" s="453">
        <v>2014</v>
      </c>
      <c r="E19" s="23" t="s">
        <v>497</v>
      </c>
      <c r="F19" s="23" t="s">
        <v>498</v>
      </c>
      <c r="G19" s="23">
        <v>60</v>
      </c>
      <c r="H19" s="23">
        <v>1</v>
      </c>
      <c r="I19" s="104">
        <v>86937</v>
      </c>
      <c r="J19" s="27"/>
      <c r="N19" s="457"/>
      <c r="P19" s="455"/>
    </row>
    <row r="20" spans="1:27" s="26" customFormat="1" x14ac:dyDescent="0.35">
      <c r="A20" s="23"/>
      <c r="B20" s="24"/>
      <c r="C20" s="415"/>
      <c r="D20" s="453"/>
      <c r="E20" s="23"/>
      <c r="F20" s="23"/>
      <c r="G20" s="23"/>
      <c r="H20" s="23"/>
      <c r="I20" s="104">
        <f>SUM(I13:I19)</f>
        <v>6517328.6599999992</v>
      </c>
      <c r="J20" s="27"/>
      <c r="N20" s="457"/>
      <c r="P20" s="458"/>
    </row>
    <row r="21" spans="1:27" s="26" customFormat="1" x14ac:dyDescent="0.35">
      <c r="A21" s="23"/>
      <c r="B21" s="24"/>
      <c r="C21" s="23"/>
      <c r="D21" s="24"/>
      <c r="E21" s="23"/>
      <c r="F21" s="23"/>
      <c r="G21" s="23"/>
      <c r="H21" s="23"/>
      <c r="I21" s="459"/>
      <c r="J21" s="27"/>
      <c r="M21" s="324"/>
      <c r="N21" s="324"/>
      <c r="P21" s="455"/>
    </row>
    <row r="22" spans="1:27" s="26" customFormat="1" ht="28.5" x14ac:dyDescent="0.35">
      <c r="A22" s="27"/>
      <c r="B22" s="460" t="s">
        <v>321</v>
      </c>
      <c r="C22" s="27"/>
      <c r="D22" s="41"/>
      <c r="E22" s="27"/>
      <c r="F22" s="27"/>
      <c r="G22" s="27"/>
      <c r="H22" s="27"/>
      <c r="I22" s="27"/>
      <c r="J22" s="27"/>
      <c r="P22" s="455"/>
    </row>
    <row r="23" spans="1:27" s="26" customFormat="1" ht="96.65" customHeight="1" x14ac:dyDescent="0.35">
      <c r="A23" s="4" t="s">
        <v>167</v>
      </c>
      <c r="B23" s="461" t="s">
        <v>322</v>
      </c>
      <c r="C23" s="462" t="s">
        <v>323</v>
      </c>
      <c r="D23" s="462" t="s">
        <v>324</v>
      </c>
      <c r="E23" s="463" t="s">
        <v>325</v>
      </c>
      <c r="F23" s="462" t="s">
        <v>345</v>
      </c>
      <c r="G23" s="27"/>
      <c r="H23" s="27"/>
      <c r="I23" s="27"/>
      <c r="J23" s="27"/>
      <c r="M23" s="464"/>
      <c r="N23" s="464"/>
      <c r="O23" s="464"/>
      <c r="P23" s="455"/>
    </row>
    <row r="24" spans="1:27" s="26" customFormat="1" x14ac:dyDescent="0.35">
      <c r="A24" s="170">
        <v>1</v>
      </c>
      <c r="B24" s="24" t="s">
        <v>479</v>
      </c>
      <c r="C24" s="105">
        <v>1572274</v>
      </c>
      <c r="D24" s="465">
        <v>924405</v>
      </c>
      <c r="E24" s="466">
        <v>1448</v>
      </c>
      <c r="F24" s="174">
        <v>2000</v>
      </c>
      <c r="G24" s="27"/>
      <c r="H24" s="27"/>
      <c r="I24" s="27"/>
      <c r="J24" s="27"/>
      <c r="L24" s="467"/>
      <c r="M24" s="468"/>
      <c r="N24" s="468"/>
      <c r="O24" s="458"/>
      <c r="P24" s="469"/>
    </row>
    <row r="25" spans="1:27" s="26" customFormat="1" x14ac:dyDescent="0.35">
      <c r="A25" s="170">
        <v>2</v>
      </c>
      <c r="B25" s="24" t="s">
        <v>482</v>
      </c>
      <c r="C25" s="105">
        <v>611440</v>
      </c>
      <c r="D25" s="465">
        <v>299192</v>
      </c>
      <c r="E25" s="466"/>
      <c r="F25" s="174">
        <v>1500</v>
      </c>
      <c r="G25" s="27"/>
      <c r="H25" s="27"/>
      <c r="I25" s="27"/>
      <c r="J25" s="27"/>
      <c r="L25" s="467"/>
      <c r="M25" s="468"/>
      <c r="N25" s="468"/>
      <c r="O25" s="458"/>
      <c r="P25" s="469"/>
    </row>
    <row r="26" spans="1:27" s="26" customFormat="1" x14ac:dyDescent="0.35">
      <c r="A26" s="170">
        <v>3</v>
      </c>
      <c r="B26" s="24" t="s">
        <v>484</v>
      </c>
      <c r="C26" s="105">
        <v>170360</v>
      </c>
      <c r="D26" s="465">
        <v>103066</v>
      </c>
      <c r="E26" s="470"/>
      <c r="F26" s="174">
        <v>700</v>
      </c>
      <c r="G26" s="175"/>
      <c r="H26" s="27"/>
      <c r="I26" s="27"/>
      <c r="J26" s="27"/>
      <c r="L26" s="467"/>
      <c r="M26" s="468"/>
      <c r="N26" s="468"/>
      <c r="O26" s="458"/>
      <c r="P26" s="469"/>
    </row>
    <row r="27" spans="1:27" s="26" customFormat="1" ht="29" x14ac:dyDescent="0.35">
      <c r="A27" s="170">
        <v>4</v>
      </c>
      <c r="B27" s="24" t="s">
        <v>499</v>
      </c>
      <c r="C27" s="105">
        <v>311638</v>
      </c>
      <c r="D27" s="465">
        <v>48342</v>
      </c>
      <c r="E27" s="466"/>
      <c r="F27" s="174"/>
      <c r="G27" s="175"/>
      <c r="H27" s="27"/>
      <c r="I27" s="27"/>
      <c r="J27" s="27"/>
      <c r="L27" s="467"/>
      <c r="M27" s="468"/>
      <c r="N27" s="468"/>
      <c r="O27" s="458"/>
      <c r="P27" s="469"/>
    </row>
    <row r="28" spans="1:27" s="26" customFormat="1" ht="29" x14ac:dyDescent="0.35">
      <c r="A28" s="170">
        <v>5</v>
      </c>
      <c r="B28" s="24" t="s">
        <v>500</v>
      </c>
      <c r="C28" s="105"/>
      <c r="D28" s="465">
        <v>11780</v>
      </c>
      <c r="E28" s="466"/>
      <c r="F28" s="174"/>
      <c r="G28" s="27"/>
      <c r="H28" s="27"/>
      <c r="I28" s="27"/>
      <c r="J28" s="27"/>
    </row>
    <row r="29" spans="1:27" s="26" customFormat="1" x14ac:dyDescent="0.35">
      <c r="A29" s="170">
        <v>6</v>
      </c>
      <c r="B29" s="24" t="s">
        <v>489</v>
      </c>
      <c r="C29" s="105">
        <v>195727</v>
      </c>
      <c r="D29" s="465">
        <v>87605</v>
      </c>
      <c r="E29" s="471">
        <v>14841</v>
      </c>
      <c r="F29" s="174"/>
      <c r="G29" s="27"/>
      <c r="H29" s="27"/>
      <c r="I29" s="27"/>
      <c r="J29" s="27"/>
      <c r="L29" s="467"/>
      <c r="M29" s="468"/>
      <c r="N29" s="468"/>
      <c r="O29" s="458"/>
      <c r="P29" s="469"/>
    </row>
    <row r="30" spans="1:27" s="177" customFormat="1" ht="15.65" customHeight="1" x14ac:dyDescent="0.35">
      <c r="A30" s="170">
        <v>7</v>
      </c>
      <c r="B30" s="24" t="s">
        <v>494</v>
      </c>
      <c r="C30" s="104">
        <v>174679</v>
      </c>
      <c r="D30" s="465">
        <v>34110</v>
      </c>
      <c r="E30" s="471">
        <v>3891</v>
      </c>
      <c r="F30" s="174"/>
      <c r="G30" s="176"/>
      <c r="H30" s="176"/>
      <c r="I30" s="176"/>
      <c r="J30" s="176"/>
      <c r="K30" s="176"/>
      <c r="L30" s="467"/>
      <c r="M30" s="468"/>
      <c r="N30" s="472"/>
      <c r="O30" s="473"/>
      <c r="P30" s="469"/>
      <c r="Q30" s="176"/>
      <c r="R30" s="176"/>
      <c r="S30" s="176"/>
      <c r="T30" s="176"/>
      <c r="V30" s="176"/>
      <c r="W30" s="176"/>
      <c r="X30" s="176"/>
      <c r="Y30" s="176"/>
      <c r="Z30" s="176"/>
      <c r="AA30" s="176"/>
    </row>
    <row r="31" spans="1:27" s="27" customFormat="1" ht="17.5" customHeight="1" x14ac:dyDescent="0.35">
      <c r="A31" s="178">
        <v>8</v>
      </c>
      <c r="B31" s="24" t="s">
        <v>496</v>
      </c>
      <c r="C31" s="104">
        <v>56089</v>
      </c>
      <c r="D31" s="474">
        <v>15092</v>
      </c>
      <c r="E31" s="475">
        <v>4036</v>
      </c>
      <c r="F31" s="181">
        <v>700</v>
      </c>
      <c r="G31" s="476"/>
      <c r="H31" s="476"/>
      <c r="I31" s="476"/>
      <c r="J31" s="476"/>
      <c r="K31" s="476"/>
      <c r="L31" s="477"/>
      <c r="M31" s="478"/>
      <c r="N31" s="479"/>
      <c r="O31" s="469"/>
      <c r="P31" s="469"/>
    </row>
    <row r="32" spans="1:27" s="27" customFormat="1" ht="17.149999999999999" customHeight="1" x14ac:dyDescent="0.35">
      <c r="A32" s="178"/>
      <c r="B32" s="29"/>
      <c r="C32" s="480">
        <f>SUM(C24:C31)</f>
        <v>3092207</v>
      </c>
      <c r="D32" s="480">
        <f>SUM(D24:D31)</f>
        <v>1523592</v>
      </c>
      <c r="E32" s="481">
        <f>SUM(E24:E31)</f>
        <v>24216</v>
      </c>
      <c r="F32" s="181"/>
      <c r="G32" s="476"/>
      <c r="H32" s="476"/>
      <c r="I32" s="476"/>
      <c r="J32" s="482"/>
      <c r="K32" s="483"/>
      <c r="L32" s="484"/>
      <c r="M32" s="485"/>
      <c r="N32" s="486"/>
      <c r="O32" s="487"/>
      <c r="P32" s="469"/>
    </row>
    <row r="33" spans="1:16" s="27" customFormat="1" ht="19.5" customHeight="1" x14ac:dyDescent="0.35">
      <c r="B33" s="254"/>
      <c r="C33" s="28"/>
      <c r="D33" s="488"/>
      <c r="E33" s="28"/>
      <c r="F33" s="28"/>
      <c r="G33" s="476"/>
      <c r="H33" s="476"/>
      <c r="I33" s="476"/>
      <c r="J33" s="482"/>
      <c r="K33" s="483"/>
      <c r="L33" s="476"/>
      <c r="M33" s="28"/>
      <c r="N33" s="182"/>
      <c r="O33" s="489"/>
      <c r="P33" s="490"/>
    </row>
    <row r="34" spans="1:16" s="27" customFormat="1" ht="21.75" customHeight="1" thickBot="1" x14ac:dyDescent="0.4">
      <c r="A34" t="s">
        <v>501</v>
      </c>
      <c r="B34" s="41"/>
      <c r="D34" s="41"/>
      <c r="K34" s="26"/>
      <c r="L34" s="26"/>
      <c r="M34" s="26"/>
      <c r="N34" s="28"/>
      <c r="O34" s="489"/>
      <c r="P34" s="491"/>
    </row>
    <row r="35" spans="1:16" s="27" customFormat="1" ht="16.5" customHeight="1" thickBot="1" x14ac:dyDescent="0.4">
      <c r="A35" s="609" t="s">
        <v>79</v>
      </c>
      <c r="B35" s="610"/>
      <c r="C35" s="610"/>
      <c r="D35" s="610"/>
      <c r="E35" s="610"/>
      <c r="F35" s="610"/>
      <c r="G35" s="610"/>
      <c r="H35" s="610"/>
      <c r="I35" s="611"/>
      <c r="J35" s="42"/>
      <c r="K35" s="43" t="s">
        <v>80</v>
      </c>
      <c r="L35" s="44"/>
      <c r="M35" s="45"/>
      <c r="N35" s="28"/>
      <c r="O35" s="489"/>
      <c r="P35" s="491"/>
    </row>
    <row r="36" spans="1:16" s="27" customFormat="1" ht="66" thickBot="1" x14ac:dyDescent="0.4">
      <c r="A36" s="47"/>
      <c r="B36" s="48" t="s">
        <v>82</v>
      </c>
      <c r="C36" s="612" t="s">
        <v>83</v>
      </c>
      <c r="D36" s="613"/>
      <c r="E36" s="614" t="s">
        <v>84</v>
      </c>
      <c r="F36" s="615"/>
      <c r="G36" s="612" t="s">
        <v>85</v>
      </c>
      <c r="H36" s="613"/>
      <c r="I36" s="49" t="s">
        <v>86</v>
      </c>
      <c r="J36" s="49" t="s">
        <v>181</v>
      </c>
      <c r="K36" s="50" t="s">
        <v>87</v>
      </c>
      <c r="L36" s="49" t="s">
        <v>88</v>
      </c>
      <c r="M36" s="46" t="s">
        <v>81</v>
      </c>
      <c r="P36" s="469"/>
    </row>
    <row r="37" spans="1:16" s="27" customFormat="1" x14ac:dyDescent="0.35">
      <c r="A37" s="51"/>
      <c r="B37" s="52"/>
      <c r="C37" s="53" t="s">
        <v>90</v>
      </c>
      <c r="D37" s="54" t="s">
        <v>91</v>
      </c>
      <c r="E37" s="55" t="s">
        <v>90</v>
      </c>
      <c r="F37" s="55" t="s">
        <v>91</v>
      </c>
      <c r="G37" s="54" t="s">
        <v>90</v>
      </c>
      <c r="H37" s="54" t="s">
        <v>91</v>
      </c>
      <c r="I37" s="56"/>
      <c r="J37" s="57"/>
      <c r="K37" s="54"/>
      <c r="L37" s="54"/>
      <c r="M37" s="58"/>
      <c r="P37" s="254"/>
    </row>
    <row r="38" spans="1:16" s="27" customFormat="1" x14ac:dyDescent="0.35">
      <c r="A38" s="170">
        <v>1</v>
      </c>
      <c r="B38" s="24" t="s">
        <v>502</v>
      </c>
      <c r="C38" s="60">
        <v>10000</v>
      </c>
      <c r="D38" s="60">
        <v>10000</v>
      </c>
      <c r="E38" s="60">
        <v>5000</v>
      </c>
      <c r="F38" s="60">
        <v>3000</v>
      </c>
      <c r="G38" s="60">
        <v>10000</v>
      </c>
      <c r="H38" s="60">
        <v>3000</v>
      </c>
      <c r="I38" s="60">
        <v>2000</v>
      </c>
      <c r="J38" s="683">
        <v>2000</v>
      </c>
      <c r="K38" s="683">
        <v>0</v>
      </c>
      <c r="L38" s="683">
        <v>0</v>
      </c>
      <c r="M38" s="683">
        <v>2000</v>
      </c>
      <c r="P38" s="254"/>
    </row>
    <row r="39" spans="1:16" s="27" customFormat="1" x14ac:dyDescent="0.35">
      <c r="A39" s="170">
        <v>2</v>
      </c>
      <c r="B39" s="24" t="s">
        <v>503</v>
      </c>
      <c r="C39" s="40">
        <v>10000</v>
      </c>
      <c r="D39" s="40">
        <v>5000</v>
      </c>
      <c r="E39" s="492">
        <v>6000</v>
      </c>
      <c r="F39" s="492">
        <v>3000</v>
      </c>
      <c r="G39" s="492">
        <v>6000</v>
      </c>
      <c r="H39" s="492">
        <v>3000</v>
      </c>
      <c r="I39" s="492">
        <v>2000</v>
      </c>
      <c r="J39" s="684"/>
      <c r="K39" s="684"/>
      <c r="L39" s="684"/>
      <c r="M39" s="684"/>
      <c r="P39" s="254"/>
    </row>
    <row r="40" spans="1:16" s="27" customFormat="1" x14ac:dyDescent="0.35">
      <c r="A40" s="170">
        <v>3</v>
      </c>
      <c r="B40" s="24" t="s">
        <v>484</v>
      </c>
      <c r="C40" s="40">
        <v>5000</v>
      </c>
      <c r="D40" s="40">
        <v>3000</v>
      </c>
      <c r="E40" s="40">
        <v>3000</v>
      </c>
      <c r="F40" s="40">
        <v>2000</v>
      </c>
      <c r="G40" s="40">
        <v>3000</v>
      </c>
      <c r="H40" s="40">
        <v>2000</v>
      </c>
      <c r="I40" s="40">
        <v>2000</v>
      </c>
      <c r="J40" s="40">
        <v>1000</v>
      </c>
      <c r="K40" s="40"/>
      <c r="L40" s="40"/>
      <c r="M40" s="40">
        <v>2000</v>
      </c>
      <c r="P40" s="254"/>
    </row>
    <row r="41" spans="1:16" s="27" customFormat="1" x14ac:dyDescent="0.35">
      <c r="A41" s="170">
        <v>4</v>
      </c>
      <c r="B41" s="24" t="s">
        <v>504</v>
      </c>
      <c r="C41" s="40">
        <v>5000</v>
      </c>
      <c r="D41" s="40">
        <v>3000</v>
      </c>
      <c r="E41" s="40">
        <v>3000</v>
      </c>
      <c r="F41" s="40">
        <v>2000</v>
      </c>
      <c r="G41" s="40">
        <v>3000</v>
      </c>
      <c r="H41" s="40">
        <v>2000</v>
      </c>
      <c r="I41" s="40">
        <v>2000</v>
      </c>
      <c r="J41" s="40">
        <v>1000</v>
      </c>
      <c r="K41" s="40"/>
      <c r="L41" s="40"/>
      <c r="M41" s="40">
        <v>2000</v>
      </c>
      <c r="P41" s="254"/>
    </row>
    <row r="42" spans="1:16" s="27" customFormat="1" ht="29" x14ac:dyDescent="0.35">
      <c r="A42" s="170">
        <v>5</v>
      </c>
      <c r="B42" s="24" t="s">
        <v>500</v>
      </c>
      <c r="C42" s="40">
        <v>0</v>
      </c>
      <c r="D42" s="40">
        <v>0</v>
      </c>
      <c r="E42" s="40">
        <v>0</v>
      </c>
      <c r="F42" s="40">
        <v>3000</v>
      </c>
      <c r="G42" s="40">
        <v>0</v>
      </c>
      <c r="H42" s="40">
        <v>3000</v>
      </c>
      <c r="I42" s="40" t="s">
        <v>505</v>
      </c>
      <c r="J42" s="493">
        <v>4000</v>
      </c>
      <c r="K42" s="40"/>
      <c r="L42" s="40"/>
      <c r="M42" s="40"/>
      <c r="P42" s="254"/>
    </row>
    <row r="43" spans="1:16" s="27" customFormat="1" x14ac:dyDescent="0.35">
      <c r="A43" s="170">
        <v>6</v>
      </c>
      <c r="B43" s="24" t="s">
        <v>489</v>
      </c>
      <c r="C43" s="40">
        <v>5000</v>
      </c>
      <c r="D43" s="40">
        <v>3000</v>
      </c>
      <c r="E43" s="40">
        <v>3000</v>
      </c>
      <c r="F43" s="40">
        <v>2000</v>
      </c>
      <c r="G43" s="40">
        <v>3000</v>
      </c>
      <c r="H43" s="40">
        <v>2000</v>
      </c>
      <c r="I43" s="40">
        <v>2000</v>
      </c>
      <c r="J43" s="40">
        <v>1000</v>
      </c>
      <c r="K43" s="40"/>
      <c r="L43" s="40"/>
      <c r="M43" s="40">
        <v>2000</v>
      </c>
      <c r="P43" s="254"/>
    </row>
    <row r="44" spans="1:16" s="27" customFormat="1" x14ac:dyDescent="0.35">
      <c r="A44" s="170">
        <v>7</v>
      </c>
      <c r="B44" s="24" t="s">
        <v>494</v>
      </c>
      <c r="C44" s="40">
        <v>5000</v>
      </c>
      <c r="D44" s="40">
        <v>3000</v>
      </c>
      <c r="E44" s="40">
        <v>3000</v>
      </c>
      <c r="F44" s="40">
        <v>2000</v>
      </c>
      <c r="G44" s="40">
        <v>3000</v>
      </c>
      <c r="H44" s="40">
        <v>2000</v>
      </c>
      <c r="I44" s="40">
        <v>2000</v>
      </c>
      <c r="J44" s="40">
        <v>1000</v>
      </c>
      <c r="K44" s="40"/>
      <c r="L44" s="40"/>
      <c r="M44" s="40">
        <v>2000</v>
      </c>
      <c r="P44" s="254"/>
    </row>
    <row r="45" spans="1:16" s="27" customFormat="1" x14ac:dyDescent="0.35">
      <c r="A45" s="178">
        <v>8</v>
      </c>
      <c r="B45" s="24" t="s">
        <v>496</v>
      </c>
      <c r="C45" s="40">
        <v>5000</v>
      </c>
      <c r="D45" s="40">
        <v>3000</v>
      </c>
      <c r="E45" s="40">
        <v>3000</v>
      </c>
      <c r="F45" s="40">
        <v>2000</v>
      </c>
      <c r="G45" s="40">
        <v>3000</v>
      </c>
      <c r="H45" s="40">
        <v>2000</v>
      </c>
      <c r="I45" s="40">
        <v>2000</v>
      </c>
      <c r="J45" s="40">
        <v>1000</v>
      </c>
      <c r="K45" s="40"/>
      <c r="L45" s="40"/>
      <c r="M45" s="40">
        <v>2000</v>
      </c>
      <c r="P45" s="254"/>
    </row>
    <row r="46" spans="1:16" s="27" customFormat="1" x14ac:dyDescent="0.35">
      <c r="P46" s="254"/>
    </row>
    <row r="47" spans="1:16" s="27" customFormat="1" x14ac:dyDescent="0.35">
      <c r="P47" s="254"/>
    </row>
    <row r="48" spans="1:16" s="27" customFormat="1" x14ac:dyDescent="0.35">
      <c r="P48" s="254"/>
    </row>
    <row r="49" spans="16:16" s="27" customFormat="1" x14ac:dyDescent="0.35">
      <c r="P49" s="254"/>
    </row>
  </sheetData>
  <mergeCells count="9">
    <mergeCell ref="K38:K39"/>
    <mergeCell ref="L38:L39"/>
    <mergeCell ref="M38:M39"/>
    <mergeCell ref="B5:B6"/>
    <mergeCell ref="A35:I35"/>
    <mergeCell ref="C36:D36"/>
    <mergeCell ref="E36:F36"/>
    <mergeCell ref="G36:H36"/>
    <mergeCell ref="J38:J39"/>
  </mergeCells>
  <pageMargins left="0" right="0" top="0.74803149606299213" bottom="0.74803149606299213" header="0.31496062992125984" footer="0.31496062992125984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D40" sqref="D40"/>
    </sheetView>
  </sheetViews>
  <sheetFormatPr defaultRowHeight="14.5" x14ac:dyDescent="0.35"/>
  <cols>
    <col min="2" max="2" width="12.90625" customWidth="1"/>
    <col min="3" max="3" width="13" customWidth="1"/>
    <col min="4" max="4" width="19.36328125" customWidth="1"/>
    <col min="5" max="5" width="18" customWidth="1"/>
    <col min="6" max="6" width="4.453125" customWidth="1"/>
    <col min="7" max="7" width="6" customWidth="1"/>
    <col min="8" max="8" width="6.26953125" customWidth="1"/>
    <col min="11" max="11" width="7.08984375" customWidth="1"/>
    <col min="12" max="12" width="8.90625" bestFit="1" customWidth="1"/>
    <col min="13" max="13" width="4.08984375" customWidth="1"/>
    <col min="14" max="14" width="4.36328125" customWidth="1"/>
    <col min="15" max="15" width="5.08984375" customWidth="1"/>
    <col min="17" max="17" width="14.453125" customWidth="1"/>
  </cols>
  <sheetData>
    <row r="1" spans="1:20" x14ac:dyDescent="0.35">
      <c r="A1" s="39" t="s">
        <v>506</v>
      </c>
    </row>
    <row r="5" spans="1:20" ht="43.5" x14ac:dyDescent="0.35">
      <c r="A5" s="23" t="s">
        <v>36</v>
      </c>
      <c r="B5" s="24" t="s">
        <v>37</v>
      </c>
      <c r="C5" s="24" t="s">
        <v>54</v>
      </c>
      <c r="D5" s="24" t="s">
        <v>38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4" t="s">
        <v>50</v>
      </c>
      <c r="K5" s="24" t="s">
        <v>44</v>
      </c>
      <c r="L5" s="68" t="s">
        <v>51</v>
      </c>
      <c r="M5" s="24" t="s">
        <v>45</v>
      </c>
      <c r="N5" s="24" t="s">
        <v>46</v>
      </c>
      <c r="O5" s="24" t="s">
        <v>47</v>
      </c>
      <c r="P5" s="24" t="s">
        <v>52</v>
      </c>
      <c r="Q5" s="24" t="s">
        <v>48</v>
      </c>
      <c r="R5" s="24" t="s">
        <v>53</v>
      </c>
      <c r="S5" s="24" t="s">
        <v>49</v>
      </c>
      <c r="T5" s="24" t="s">
        <v>191</v>
      </c>
    </row>
    <row r="6" spans="1:20" ht="43.5" x14ac:dyDescent="0.35">
      <c r="A6" s="23">
        <v>1</v>
      </c>
      <c r="B6" s="23" t="s">
        <v>507</v>
      </c>
      <c r="C6" s="23" t="s">
        <v>98</v>
      </c>
      <c r="D6" s="23" t="s">
        <v>508</v>
      </c>
      <c r="E6" s="24" t="s">
        <v>509</v>
      </c>
      <c r="F6" s="23">
        <v>55</v>
      </c>
      <c r="G6" s="23"/>
      <c r="H6" s="23">
        <v>5</v>
      </c>
      <c r="I6" s="23"/>
      <c r="J6" s="40">
        <v>13651</v>
      </c>
      <c r="K6" s="23">
        <v>2002</v>
      </c>
      <c r="L6" s="69">
        <v>42736</v>
      </c>
      <c r="M6" s="23" t="s">
        <v>101</v>
      </c>
      <c r="N6" s="23" t="s">
        <v>101</v>
      </c>
      <c r="O6" s="23" t="s">
        <v>101</v>
      </c>
      <c r="P6" s="62">
        <v>0.01</v>
      </c>
      <c r="Q6" s="24" t="s">
        <v>510</v>
      </c>
      <c r="R6" s="23" t="s">
        <v>101</v>
      </c>
      <c r="S6" s="23" t="s">
        <v>101</v>
      </c>
      <c r="T6" s="23" t="s">
        <v>110</v>
      </c>
    </row>
    <row r="7" spans="1:20" ht="43.5" x14ac:dyDescent="0.35">
      <c r="A7" s="23">
        <v>2</v>
      </c>
      <c r="B7" s="23" t="s">
        <v>511</v>
      </c>
      <c r="C7" s="24" t="s">
        <v>98</v>
      </c>
      <c r="D7" s="23" t="s">
        <v>512</v>
      </c>
      <c r="E7" s="24" t="s">
        <v>513</v>
      </c>
      <c r="F7" s="23">
        <v>84</v>
      </c>
      <c r="G7" s="23"/>
      <c r="H7" s="23">
        <v>9</v>
      </c>
      <c r="I7" s="23"/>
      <c r="J7" s="40">
        <v>27960</v>
      </c>
      <c r="K7" s="23">
        <v>2011</v>
      </c>
      <c r="L7" s="69">
        <v>42736</v>
      </c>
      <c r="M7" s="23" t="s">
        <v>101</v>
      </c>
      <c r="N7" s="23" t="s">
        <v>101</v>
      </c>
      <c r="O7" s="23" t="s">
        <v>101</v>
      </c>
      <c r="P7" s="62">
        <v>0.01</v>
      </c>
      <c r="Q7" s="24" t="s">
        <v>510</v>
      </c>
      <c r="R7" s="23" t="s">
        <v>101</v>
      </c>
      <c r="S7" s="23" t="s">
        <v>101</v>
      </c>
      <c r="T7" s="23" t="s">
        <v>110</v>
      </c>
    </row>
    <row r="8" spans="1:20" ht="43.5" x14ac:dyDescent="0.35">
      <c r="A8" s="23">
        <v>3</v>
      </c>
      <c r="B8" s="23" t="s">
        <v>514</v>
      </c>
      <c r="C8" s="23" t="s">
        <v>222</v>
      </c>
      <c r="D8" s="23" t="s">
        <v>515</v>
      </c>
      <c r="E8" s="24" t="s">
        <v>516</v>
      </c>
      <c r="F8" s="23">
        <v>55</v>
      </c>
      <c r="G8" s="23"/>
      <c r="H8" s="23">
        <v>2</v>
      </c>
      <c r="I8" s="23" t="s">
        <v>517</v>
      </c>
      <c r="J8" s="40">
        <v>13120</v>
      </c>
      <c r="K8" s="23">
        <v>2013</v>
      </c>
      <c r="L8" s="69">
        <v>42736</v>
      </c>
      <c r="M8" s="23" t="s">
        <v>101</v>
      </c>
      <c r="N8" s="23" t="s">
        <v>101</v>
      </c>
      <c r="O8" s="23" t="s">
        <v>101</v>
      </c>
      <c r="P8" s="62">
        <v>0.01</v>
      </c>
      <c r="Q8" s="24" t="s">
        <v>510</v>
      </c>
      <c r="R8" s="23" t="s">
        <v>101</v>
      </c>
      <c r="S8" s="23" t="s">
        <v>101</v>
      </c>
      <c r="T8" s="23" t="s">
        <v>110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opLeftCell="A19" zoomScale="85" zoomScaleNormal="85" workbookViewId="0">
      <selection activeCell="J31" sqref="J31"/>
    </sheetView>
  </sheetViews>
  <sheetFormatPr defaultRowHeight="14.5" x14ac:dyDescent="0.35"/>
  <cols>
    <col min="1" max="1" width="6.1796875" customWidth="1"/>
    <col min="2" max="2" width="28.1796875" customWidth="1"/>
    <col min="3" max="3" width="13.81640625" customWidth="1"/>
    <col min="4" max="4" width="15.54296875" customWidth="1"/>
    <col min="5" max="5" width="19.26953125" customWidth="1"/>
    <col min="6" max="6" width="16.54296875" customWidth="1"/>
    <col min="7" max="7" width="14.54296875" customWidth="1"/>
    <col min="8" max="8" width="13.453125" customWidth="1"/>
    <col min="9" max="9" width="14.08984375" customWidth="1"/>
    <col min="10" max="10" width="12.81640625" customWidth="1"/>
    <col min="11" max="11" width="14.90625" customWidth="1"/>
    <col min="12" max="12" width="13.54296875" customWidth="1"/>
    <col min="13" max="13" width="13.453125" bestFit="1" customWidth="1"/>
    <col min="27" max="27" width="9.54296875" bestFit="1" customWidth="1"/>
    <col min="257" max="257" width="6.1796875" customWidth="1"/>
    <col min="258" max="258" width="28.1796875" customWidth="1"/>
    <col min="259" max="259" width="13.81640625" customWidth="1"/>
    <col min="260" max="260" width="14.54296875" customWidth="1"/>
    <col min="261" max="261" width="15.54296875" customWidth="1"/>
    <col min="262" max="262" width="14.54296875" customWidth="1"/>
    <col min="263" max="263" width="16.54296875" customWidth="1"/>
    <col min="264" max="264" width="14.54296875" customWidth="1"/>
    <col min="265" max="265" width="11.54296875" customWidth="1"/>
    <col min="266" max="266" width="12.81640625" customWidth="1"/>
    <col min="267" max="268" width="13.5429687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54296875" customWidth="1"/>
    <col min="517" max="517" width="15.54296875" customWidth="1"/>
    <col min="518" max="518" width="14.54296875" customWidth="1"/>
    <col min="519" max="519" width="16.54296875" customWidth="1"/>
    <col min="520" max="520" width="14.54296875" customWidth="1"/>
    <col min="521" max="521" width="11.54296875" customWidth="1"/>
    <col min="522" max="522" width="12.81640625" customWidth="1"/>
    <col min="523" max="524" width="13.5429687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54296875" customWidth="1"/>
    <col min="773" max="773" width="15.54296875" customWidth="1"/>
    <col min="774" max="774" width="14.54296875" customWidth="1"/>
    <col min="775" max="775" width="16.54296875" customWidth="1"/>
    <col min="776" max="776" width="14.54296875" customWidth="1"/>
    <col min="777" max="777" width="11.54296875" customWidth="1"/>
    <col min="778" max="778" width="12.81640625" customWidth="1"/>
    <col min="779" max="780" width="13.5429687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54296875" customWidth="1"/>
    <col min="1029" max="1029" width="15.54296875" customWidth="1"/>
    <col min="1030" max="1030" width="14.54296875" customWidth="1"/>
    <col min="1031" max="1031" width="16.54296875" customWidth="1"/>
    <col min="1032" max="1032" width="14.54296875" customWidth="1"/>
    <col min="1033" max="1033" width="11.54296875" customWidth="1"/>
    <col min="1034" max="1034" width="12.81640625" customWidth="1"/>
    <col min="1035" max="1036" width="13.5429687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54296875" customWidth="1"/>
    <col min="1285" max="1285" width="15.54296875" customWidth="1"/>
    <col min="1286" max="1286" width="14.54296875" customWidth="1"/>
    <col min="1287" max="1287" width="16.54296875" customWidth="1"/>
    <col min="1288" max="1288" width="14.54296875" customWidth="1"/>
    <col min="1289" max="1289" width="11.54296875" customWidth="1"/>
    <col min="1290" max="1290" width="12.81640625" customWidth="1"/>
    <col min="1291" max="1292" width="13.5429687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54296875" customWidth="1"/>
    <col min="1541" max="1541" width="15.54296875" customWidth="1"/>
    <col min="1542" max="1542" width="14.54296875" customWidth="1"/>
    <col min="1543" max="1543" width="16.54296875" customWidth="1"/>
    <col min="1544" max="1544" width="14.54296875" customWidth="1"/>
    <col min="1545" max="1545" width="11.54296875" customWidth="1"/>
    <col min="1546" max="1546" width="12.81640625" customWidth="1"/>
    <col min="1547" max="1548" width="13.5429687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54296875" customWidth="1"/>
    <col min="1797" max="1797" width="15.54296875" customWidth="1"/>
    <col min="1798" max="1798" width="14.54296875" customWidth="1"/>
    <col min="1799" max="1799" width="16.54296875" customWidth="1"/>
    <col min="1800" max="1800" width="14.54296875" customWidth="1"/>
    <col min="1801" max="1801" width="11.54296875" customWidth="1"/>
    <col min="1802" max="1802" width="12.81640625" customWidth="1"/>
    <col min="1803" max="1804" width="13.5429687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54296875" customWidth="1"/>
    <col min="2053" max="2053" width="15.54296875" customWidth="1"/>
    <col min="2054" max="2054" width="14.54296875" customWidth="1"/>
    <col min="2055" max="2055" width="16.54296875" customWidth="1"/>
    <col min="2056" max="2056" width="14.54296875" customWidth="1"/>
    <col min="2057" max="2057" width="11.54296875" customWidth="1"/>
    <col min="2058" max="2058" width="12.81640625" customWidth="1"/>
    <col min="2059" max="2060" width="13.5429687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54296875" customWidth="1"/>
    <col min="2309" max="2309" width="15.54296875" customWidth="1"/>
    <col min="2310" max="2310" width="14.54296875" customWidth="1"/>
    <col min="2311" max="2311" width="16.54296875" customWidth="1"/>
    <col min="2312" max="2312" width="14.54296875" customWidth="1"/>
    <col min="2313" max="2313" width="11.54296875" customWidth="1"/>
    <col min="2314" max="2314" width="12.81640625" customWidth="1"/>
    <col min="2315" max="2316" width="13.5429687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54296875" customWidth="1"/>
    <col min="2565" max="2565" width="15.54296875" customWidth="1"/>
    <col min="2566" max="2566" width="14.54296875" customWidth="1"/>
    <col min="2567" max="2567" width="16.54296875" customWidth="1"/>
    <col min="2568" max="2568" width="14.54296875" customWidth="1"/>
    <col min="2569" max="2569" width="11.54296875" customWidth="1"/>
    <col min="2570" max="2570" width="12.81640625" customWidth="1"/>
    <col min="2571" max="2572" width="13.5429687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54296875" customWidth="1"/>
    <col min="2821" max="2821" width="15.54296875" customWidth="1"/>
    <col min="2822" max="2822" width="14.54296875" customWidth="1"/>
    <col min="2823" max="2823" width="16.54296875" customWidth="1"/>
    <col min="2824" max="2824" width="14.54296875" customWidth="1"/>
    <col min="2825" max="2825" width="11.54296875" customWidth="1"/>
    <col min="2826" max="2826" width="12.81640625" customWidth="1"/>
    <col min="2827" max="2828" width="13.5429687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54296875" customWidth="1"/>
    <col min="3077" max="3077" width="15.54296875" customWidth="1"/>
    <col min="3078" max="3078" width="14.54296875" customWidth="1"/>
    <col min="3079" max="3079" width="16.54296875" customWidth="1"/>
    <col min="3080" max="3080" width="14.54296875" customWidth="1"/>
    <col min="3081" max="3081" width="11.54296875" customWidth="1"/>
    <col min="3082" max="3082" width="12.81640625" customWidth="1"/>
    <col min="3083" max="3084" width="13.5429687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54296875" customWidth="1"/>
    <col min="3333" max="3333" width="15.54296875" customWidth="1"/>
    <col min="3334" max="3334" width="14.54296875" customWidth="1"/>
    <col min="3335" max="3335" width="16.54296875" customWidth="1"/>
    <col min="3336" max="3336" width="14.54296875" customWidth="1"/>
    <col min="3337" max="3337" width="11.54296875" customWidth="1"/>
    <col min="3338" max="3338" width="12.81640625" customWidth="1"/>
    <col min="3339" max="3340" width="13.5429687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54296875" customWidth="1"/>
    <col min="3589" max="3589" width="15.54296875" customWidth="1"/>
    <col min="3590" max="3590" width="14.54296875" customWidth="1"/>
    <col min="3591" max="3591" width="16.54296875" customWidth="1"/>
    <col min="3592" max="3592" width="14.54296875" customWidth="1"/>
    <col min="3593" max="3593" width="11.54296875" customWidth="1"/>
    <col min="3594" max="3594" width="12.81640625" customWidth="1"/>
    <col min="3595" max="3596" width="13.5429687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54296875" customWidth="1"/>
    <col min="3845" max="3845" width="15.54296875" customWidth="1"/>
    <col min="3846" max="3846" width="14.54296875" customWidth="1"/>
    <col min="3847" max="3847" width="16.54296875" customWidth="1"/>
    <col min="3848" max="3848" width="14.54296875" customWidth="1"/>
    <col min="3849" max="3849" width="11.54296875" customWidth="1"/>
    <col min="3850" max="3850" width="12.81640625" customWidth="1"/>
    <col min="3851" max="3852" width="13.5429687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54296875" customWidth="1"/>
    <col min="4101" max="4101" width="15.54296875" customWidth="1"/>
    <col min="4102" max="4102" width="14.54296875" customWidth="1"/>
    <col min="4103" max="4103" width="16.54296875" customWidth="1"/>
    <col min="4104" max="4104" width="14.54296875" customWidth="1"/>
    <col min="4105" max="4105" width="11.54296875" customWidth="1"/>
    <col min="4106" max="4106" width="12.81640625" customWidth="1"/>
    <col min="4107" max="4108" width="13.5429687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54296875" customWidth="1"/>
    <col min="4357" max="4357" width="15.54296875" customWidth="1"/>
    <col min="4358" max="4358" width="14.54296875" customWidth="1"/>
    <col min="4359" max="4359" width="16.54296875" customWidth="1"/>
    <col min="4360" max="4360" width="14.54296875" customWidth="1"/>
    <col min="4361" max="4361" width="11.54296875" customWidth="1"/>
    <col min="4362" max="4362" width="12.81640625" customWidth="1"/>
    <col min="4363" max="4364" width="13.5429687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54296875" customWidth="1"/>
    <col min="4613" max="4613" width="15.54296875" customWidth="1"/>
    <col min="4614" max="4614" width="14.54296875" customWidth="1"/>
    <col min="4615" max="4615" width="16.54296875" customWidth="1"/>
    <col min="4616" max="4616" width="14.54296875" customWidth="1"/>
    <col min="4617" max="4617" width="11.54296875" customWidth="1"/>
    <col min="4618" max="4618" width="12.81640625" customWidth="1"/>
    <col min="4619" max="4620" width="13.5429687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54296875" customWidth="1"/>
    <col min="4869" max="4869" width="15.54296875" customWidth="1"/>
    <col min="4870" max="4870" width="14.54296875" customWidth="1"/>
    <col min="4871" max="4871" width="16.54296875" customWidth="1"/>
    <col min="4872" max="4872" width="14.54296875" customWidth="1"/>
    <col min="4873" max="4873" width="11.54296875" customWidth="1"/>
    <col min="4874" max="4874" width="12.81640625" customWidth="1"/>
    <col min="4875" max="4876" width="13.5429687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54296875" customWidth="1"/>
    <col min="5125" max="5125" width="15.54296875" customWidth="1"/>
    <col min="5126" max="5126" width="14.54296875" customWidth="1"/>
    <col min="5127" max="5127" width="16.54296875" customWidth="1"/>
    <col min="5128" max="5128" width="14.54296875" customWidth="1"/>
    <col min="5129" max="5129" width="11.54296875" customWidth="1"/>
    <col min="5130" max="5130" width="12.81640625" customWidth="1"/>
    <col min="5131" max="5132" width="13.5429687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54296875" customWidth="1"/>
    <col min="5381" max="5381" width="15.54296875" customWidth="1"/>
    <col min="5382" max="5382" width="14.54296875" customWidth="1"/>
    <col min="5383" max="5383" width="16.54296875" customWidth="1"/>
    <col min="5384" max="5384" width="14.54296875" customWidth="1"/>
    <col min="5385" max="5385" width="11.54296875" customWidth="1"/>
    <col min="5386" max="5386" width="12.81640625" customWidth="1"/>
    <col min="5387" max="5388" width="13.5429687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54296875" customWidth="1"/>
    <col min="5637" max="5637" width="15.54296875" customWidth="1"/>
    <col min="5638" max="5638" width="14.54296875" customWidth="1"/>
    <col min="5639" max="5639" width="16.54296875" customWidth="1"/>
    <col min="5640" max="5640" width="14.54296875" customWidth="1"/>
    <col min="5641" max="5641" width="11.54296875" customWidth="1"/>
    <col min="5642" max="5642" width="12.81640625" customWidth="1"/>
    <col min="5643" max="5644" width="13.5429687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54296875" customWidth="1"/>
    <col min="5893" max="5893" width="15.54296875" customWidth="1"/>
    <col min="5894" max="5894" width="14.54296875" customWidth="1"/>
    <col min="5895" max="5895" width="16.54296875" customWidth="1"/>
    <col min="5896" max="5896" width="14.54296875" customWidth="1"/>
    <col min="5897" max="5897" width="11.54296875" customWidth="1"/>
    <col min="5898" max="5898" width="12.81640625" customWidth="1"/>
    <col min="5899" max="5900" width="13.5429687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54296875" customWidth="1"/>
    <col min="6149" max="6149" width="15.54296875" customWidth="1"/>
    <col min="6150" max="6150" width="14.54296875" customWidth="1"/>
    <col min="6151" max="6151" width="16.54296875" customWidth="1"/>
    <col min="6152" max="6152" width="14.54296875" customWidth="1"/>
    <col min="6153" max="6153" width="11.54296875" customWidth="1"/>
    <col min="6154" max="6154" width="12.81640625" customWidth="1"/>
    <col min="6155" max="6156" width="13.5429687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54296875" customWidth="1"/>
    <col min="6405" max="6405" width="15.54296875" customWidth="1"/>
    <col min="6406" max="6406" width="14.54296875" customWidth="1"/>
    <col min="6407" max="6407" width="16.54296875" customWidth="1"/>
    <col min="6408" max="6408" width="14.54296875" customWidth="1"/>
    <col min="6409" max="6409" width="11.54296875" customWidth="1"/>
    <col min="6410" max="6410" width="12.81640625" customWidth="1"/>
    <col min="6411" max="6412" width="13.5429687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54296875" customWidth="1"/>
    <col min="6661" max="6661" width="15.54296875" customWidth="1"/>
    <col min="6662" max="6662" width="14.54296875" customWidth="1"/>
    <col min="6663" max="6663" width="16.54296875" customWidth="1"/>
    <col min="6664" max="6664" width="14.54296875" customWidth="1"/>
    <col min="6665" max="6665" width="11.54296875" customWidth="1"/>
    <col min="6666" max="6666" width="12.81640625" customWidth="1"/>
    <col min="6667" max="6668" width="13.5429687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54296875" customWidth="1"/>
    <col min="6917" max="6917" width="15.54296875" customWidth="1"/>
    <col min="6918" max="6918" width="14.54296875" customWidth="1"/>
    <col min="6919" max="6919" width="16.54296875" customWidth="1"/>
    <col min="6920" max="6920" width="14.54296875" customWidth="1"/>
    <col min="6921" max="6921" width="11.54296875" customWidth="1"/>
    <col min="6922" max="6922" width="12.81640625" customWidth="1"/>
    <col min="6923" max="6924" width="13.5429687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54296875" customWidth="1"/>
    <col min="7173" max="7173" width="15.54296875" customWidth="1"/>
    <col min="7174" max="7174" width="14.54296875" customWidth="1"/>
    <col min="7175" max="7175" width="16.54296875" customWidth="1"/>
    <col min="7176" max="7176" width="14.54296875" customWidth="1"/>
    <col min="7177" max="7177" width="11.54296875" customWidth="1"/>
    <col min="7178" max="7178" width="12.81640625" customWidth="1"/>
    <col min="7179" max="7180" width="13.5429687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54296875" customWidth="1"/>
    <col min="7429" max="7429" width="15.54296875" customWidth="1"/>
    <col min="7430" max="7430" width="14.54296875" customWidth="1"/>
    <col min="7431" max="7431" width="16.54296875" customWidth="1"/>
    <col min="7432" max="7432" width="14.54296875" customWidth="1"/>
    <col min="7433" max="7433" width="11.54296875" customWidth="1"/>
    <col min="7434" max="7434" width="12.81640625" customWidth="1"/>
    <col min="7435" max="7436" width="13.5429687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54296875" customWidth="1"/>
    <col min="7685" max="7685" width="15.54296875" customWidth="1"/>
    <col min="7686" max="7686" width="14.54296875" customWidth="1"/>
    <col min="7687" max="7687" width="16.54296875" customWidth="1"/>
    <col min="7688" max="7688" width="14.54296875" customWidth="1"/>
    <col min="7689" max="7689" width="11.54296875" customWidth="1"/>
    <col min="7690" max="7690" width="12.81640625" customWidth="1"/>
    <col min="7691" max="7692" width="13.5429687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54296875" customWidth="1"/>
    <col min="7941" max="7941" width="15.54296875" customWidth="1"/>
    <col min="7942" max="7942" width="14.54296875" customWidth="1"/>
    <col min="7943" max="7943" width="16.54296875" customWidth="1"/>
    <col min="7944" max="7944" width="14.54296875" customWidth="1"/>
    <col min="7945" max="7945" width="11.54296875" customWidth="1"/>
    <col min="7946" max="7946" width="12.81640625" customWidth="1"/>
    <col min="7947" max="7948" width="13.5429687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54296875" customWidth="1"/>
    <col min="8197" max="8197" width="15.54296875" customWidth="1"/>
    <col min="8198" max="8198" width="14.54296875" customWidth="1"/>
    <col min="8199" max="8199" width="16.54296875" customWidth="1"/>
    <col min="8200" max="8200" width="14.54296875" customWidth="1"/>
    <col min="8201" max="8201" width="11.54296875" customWidth="1"/>
    <col min="8202" max="8202" width="12.81640625" customWidth="1"/>
    <col min="8203" max="8204" width="13.5429687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54296875" customWidth="1"/>
    <col min="8453" max="8453" width="15.54296875" customWidth="1"/>
    <col min="8454" max="8454" width="14.54296875" customWidth="1"/>
    <col min="8455" max="8455" width="16.54296875" customWidth="1"/>
    <col min="8456" max="8456" width="14.54296875" customWidth="1"/>
    <col min="8457" max="8457" width="11.54296875" customWidth="1"/>
    <col min="8458" max="8458" width="12.81640625" customWidth="1"/>
    <col min="8459" max="8460" width="13.5429687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54296875" customWidth="1"/>
    <col min="8709" max="8709" width="15.54296875" customWidth="1"/>
    <col min="8710" max="8710" width="14.54296875" customWidth="1"/>
    <col min="8711" max="8711" width="16.54296875" customWidth="1"/>
    <col min="8712" max="8712" width="14.54296875" customWidth="1"/>
    <col min="8713" max="8713" width="11.54296875" customWidth="1"/>
    <col min="8714" max="8714" width="12.81640625" customWidth="1"/>
    <col min="8715" max="8716" width="13.5429687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54296875" customWidth="1"/>
    <col min="8965" max="8965" width="15.54296875" customWidth="1"/>
    <col min="8966" max="8966" width="14.54296875" customWidth="1"/>
    <col min="8967" max="8967" width="16.54296875" customWidth="1"/>
    <col min="8968" max="8968" width="14.54296875" customWidth="1"/>
    <col min="8969" max="8969" width="11.54296875" customWidth="1"/>
    <col min="8970" max="8970" width="12.81640625" customWidth="1"/>
    <col min="8971" max="8972" width="13.5429687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54296875" customWidth="1"/>
    <col min="9221" max="9221" width="15.54296875" customWidth="1"/>
    <col min="9222" max="9222" width="14.54296875" customWidth="1"/>
    <col min="9223" max="9223" width="16.54296875" customWidth="1"/>
    <col min="9224" max="9224" width="14.54296875" customWidth="1"/>
    <col min="9225" max="9225" width="11.54296875" customWidth="1"/>
    <col min="9226" max="9226" width="12.81640625" customWidth="1"/>
    <col min="9227" max="9228" width="13.5429687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54296875" customWidth="1"/>
    <col min="9477" max="9477" width="15.54296875" customWidth="1"/>
    <col min="9478" max="9478" width="14.54296875" customWidth="1"/>
    <col min="9479" max="9479" width="16.54296875" customWidth="1"/>
    <col min="9480" max="9480" width="14.54296875" customWidth="1"/>
    <col min="9481" max="9481" width="11.54296875" customWidth="1"/>
    <col min="9482" max="9482" width="12.81640625" customWidth="1"/>
    <col min="9483" max="9484" width="13.5429687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54296875" customWidth="1"/>
    <col min="9733" max="9733" width="15.54296875" customWidth="1"/>
    <col min="9734" max="9734" width="14.54296875" customWidth="1"/>
    <col min="9735" max="9735" width="16.54296875" customWidth="1"/>
    <col min="9736" max="9736" width="14.54296875" customWidth="1"/>
    <col min="9737" max="9737" width="11.54296875" customWidth="1"/>
    <col min="9738" max="9738" width="12.81640625" customWidth="1"/>
    <col min="9739" max="9740" width="13.5429687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54296875" customWidth="1"/>
    <col min="9989" max="9989" width="15.54296875" customWidth="1"/>
    <col min="9990" max="9990" width="14.54296875" customWidth="1"/>
    <col min="9991" max="9991" width="16.54296875" customWidth="1"/>
    <col min="9992" max="9992" width="14.54296875" customWidth="1"/>
    <col min="9993" max="9993" width="11.54296875" customWidth="1"/>
    <col min="9994" max="9994" width="12.81640625" customWidth="1"/>
    <col min="9995" max="9996" width="13.5429687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54296875" customWidth="1"/>
    <col min="10245" max="10245" width="15.54296875" customWidth="1"/>
    <col min="10246" max="10246" width="14.54296875" customWidth="1"/>
    <col min="10247" max="10247" width="16.54296875" customWidth="1"/>
    <col min="10248" max="10248" width="14.54296875" customWidth="1"/>
    <col min="10249" max="10249" width="11.54296875" customWidth="1"/>
    <col min="10250" max="10250" width="12.81640625" customWidth="1"/>
    <col min="10251" max="10252" width="13.5429687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54296875" customWidth="1"/>
    <col min="10501" max="10501" width="15.54296875" customWidth="1"/>
    <col min="10502" max="10502" width="14.54296875" customWidth="1"/>
    <col min="10503" max="10503" width="16.54296875" customWidth="1"/>
    <col min="10504" max="10504" width="14.54296875" customWidth="1"/>
    <col min="10505" max="10505" width="11.54296875" customWidth="1"/>
    <col min="10506" max="10506" width="12.81640625" customWidth="1"/>
    <col min="10507" max="10508" width="13.5429687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54296875" customWidth="1"/>
    <col min="10757" max="10757" width="15.54296875" customWidth="1"/>
    <col min="10758" max="10758" width="14.54296875" customWidth="1"/>
    <col min="10759" max="10759" width="16.54296875" customWidth="1"/>
    <col min="10760" max="10760" width="14.54296875" customWidth="1"/>
    <col min="10761" max="10761" width="11.54296875" customWidth="1"/>
    <col min="10762" max="10762" width="12.81640625" customWidth="1"/>
    <col min="10763" max="10764" width="13.5429687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54296875" customWidth="1"/>
    <col min="11013" max="11013" width="15.54296875" customWidth="1"/>
    <col min="11014" max="11014" width="14.54296875" customWidth="1"/>
    <col min="11015" max="11015" width="16.54296875" customWidth="1"/>
    <col min="11016" max="11016" width="14.54296875" customWidth="1"/>
    <col min="11017" max="11017" width="11.54296875" customWidth="1"/>
    <col min="11018" max="11018" width="12.81640625" customWidth="1"/>
    <col min="11019" max="11020" width="13.5429687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54296875" customWidth="1"/>
    <col min="11269" max="11269" width="15.54296875" customWidth="1"/>
    <col min="11270" max="11270" width="14.54296875" customWidth="1"/>
    <col min="11271" max="11271" width="16.54296875" customWidth="1"/>
    <col min="11272" max="11272" width="14.54296875" customWidth="1"/>
    <col min="11273" max="11273" width="11.54296875" customWidth="1"/>
    <col min="11274" max="11274" width="12.81640625" customWidth="1"/>
    <col min="11275" max="11276" width="13.5429687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54296875" customWidth="1"/>
    <col min="11525" max="11525" width="15.54296875" customWidth="1"/>
    <col min="11526" max="11526" width="14.54296875" customWidth="1"/>
    <col min="11527" max="11527" width="16.54296875" customWidth="1"/>
    <col min="11528" max="11528" width="14.54296875" customWidth="1"/>
    <col min="11529" max="11529" width="11.54296875" customWidth="1"/>
    <col min="11530" max="11530" width="12.81640625" customWidth="1"/>
    <col min="11531" max="11532" width="13.5429687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54296875" customWidth="1"/>
    <col min="11781" max="11781" width="15.54296875" customWidth="1"/>
    <col min="11782" max="11782" width="14.54296875" customWidth="1"/>
    <col min="11783" max="11783" width="16.54296875" customWidth="1"/>
    <col min="11784" max="11784" width="14.54296875" customWidth="1"/>
    <col min="11785" max="11785" width="11.54296875" customWidth="1"/>
    <col min="11786" max="11786" width="12.81640625" customWidth="1"/>
    <col min="11787" max="11788" width="13.5429687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54296875" customWidth="1"/>
    <col min="12037" max="12037" width="15.54296875" customWidth="1"/>
    <col min="12038" max="12038" width="14.54296875" customWidth="1"/>
    <col min="12039" max="12039" width="16.54296875" customWidth="1"/>
    <col min="12040" max="12040" width="14.54296875" customWidth="1"/>
    <col min="12041" max="12041" width="11.54296875" customWidth="1"/>
    <col min="12042" max="12042" width="12.81640625" customWidth="1"/>
    <col min="12043" max="12044" width="13.5429687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54296875" customWidth="1"/>
    <col min="12293" max="12293" width="15.54296875" customWidth="1"/>
    <col min="12294" max="12294" width="14.54296875" customWidth="1"/>
    <col min="12295" max="12295" width="16.54296875" customWidth="1"/>
    <col min="12296" max="12296" width="14.54296875" customWidth="1"/>
    <col min="12297" max="12297" width="11.54296875" customWidth="1"/>
    <col min="12298" max="12298" width="12.81640625" customWidth="1"/>
    <col min="12299" max="12300" width="13.5429687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54296875" customWidth="1"/>
    <col min="12549" max="12549" width="15.54296875" customWidth="1"/>
    <col min="12550" max="12550" width="14.54296875" customWidth="1"/>
    <col min="12551" max="12551" width="16.54296875" customWidth="1"/>
    <col min="12552" max="12552" width="14.54296875" customWidth="1"/>
    <col min="12553" max="12553" width="11.54296875" customWidth="1"/>
    <col min="12554" max="12554" width="12.81640625" customWidth="1"/>
    <col min="12555" max="12556" width="13.5429687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54296875" customWidth="1"/>
    <col min="12805" max="12805" width="15.54296875" customWidth="1"/>
    <col min="12806" max="12806" width="14.54296875" customWidth="1"/>
    <col min="12807" max="12807" width="16.54296875" customWidth="1"/>
    <col min="12808" max="12808" width="14.54296875" customWidth="1"/>
    <col min="12809" max="12809" width="11.54296875" customWidth="1"/>
    <col min="12810" max="12810" width="12.81640625" customWidth="1"/>
    <col min="12811" max="12812" width="13.5429687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54296875" customWidth="1"/>
    <col min="13061" max="13061" width="15.54296875" customWidth="1"/>
    <col min="13062" max="13062" width="14.54296875" customWidth="1"/>
    <col min="13063" max="13063" width="16.54296875" customWidth="1"/>
    <col min="13064" max="13064" width="14.54296875" customWidth="1"/>
    <col min="13065" max="13065" width="11.54296875" customWidth="1"/>
    <col min="13066" max="13066" width="12.81640625" customWidth="1"/>
    <col min="13067" max="13068" width="13.5429687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54296875" customWidth="1"/>
    <col min="13317" max="13317" width="15.54296875" customWidth="1"/>
    <col min="13318" max="13318" width="14.54296875" customWidth="1"/>
    <col min="13319" max="13319" width="16.54296875" customWidth="1"/>
    <col min="13320" max="13320" width="14.54296875" customWidth="1"/>
    <col min="13321" max="13321" width="11.54296875" customWidth="1"/>
    <col min="13322" max="13322" width="12.81640625" customWidth="1"/>
    <col min="13323" max="13324" width="13.5429687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54296875" customWidth="1"/>
    <col min="13573" max="13573" width="15.54296875" customWidth="1"/>
    <col min="13574" max="13574" width="14.54296875" customWidth="1"/>
    <col min="13575" max="13575" width="16.54296875" customWidth="1"/>
    <col min="13576" max="13576" width="14.54296875" customWidth="1"/>
    <col min="13577" max="13577" width="11.54296875" customWidth="1"/>
    <col min="13578" max="13578" width="12.81640625" customWidth="1"/>
    <col min="13579" max="13580" width="13.5429687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54296875" customWidth="1"/>
    <col min="13829" max="13829" width="15.54296875" customWidth="1"/>
    <col min="13830" max="13830" width="14.54296875" customWidth="1"/>
    <col min="13831" max="13831" width="16.54296875" customWidth="1"/>
    <col min="13832" max="13832" width="14.54296875" customWidth="1"/>
    <col min="13833" max="13833" width="11.54296875" customWidth="1"/>
    <col min="13834" max="13834" width="12.81640625" customWidth="1"/>
    <col min="13835" max="13836" width="13.5429687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54296875" customWidth="1"/>
    <col min="14085" max="14085" width="15.54296875" customWidth="1"/>
    <col min="14086" max="14086" width="14.54296875" customWidth="1"/>
    <col min="14087" max="14087" width="16.54296875" customWidth="1"/>
    <col min="14088" max="14088" width="14.54296875" customWidth="1"/>
    <col min="14089" max="14089" width="11.54296875" customWidth="1"/>
    <col min="14090" max="14090" width="12.81640625" customWidth="1"/>
    <col min="14091" max="14092" width="13.5429687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54296875" customWidth="1"/>
    <col min="14341" max="14341" width="15.54296875" customWidth="1"/>
    <col min="14342" max="14342" width="14.54296875" customWidth="1"/>
    <col min="14343" max="14343" width="16.54296875" customWidth="1"/>
    <col min="14344" max="14344" width="14.54296875" customWidth="1"/>
    <col min="14345" max="14345" width="11.54296875" customWidth="1"/>
    <col min="14346" max="14346" width="12.81640625" customWidth="1"/>
    <col min="14347" max="14348" width="13.5429687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54296875" customWidth="1"/>
    <col min="14597" max="14597" width="15.54296875" customWidth="1"/>
    <col min="14598" max="14598" width="14.54296875" customWidth="1"/>
    <col min="14599" max="14599" width="16.54296875" customWidth="1"/>
    <col min="14600" max="14600" width="14.54296875" customWidth="1"/>
    <col min="14601" max="14601" width="11.54296875" customWidth="1"/>
    <col min="14602" max="14602" width="12.81640625" customWidth="1"/>
    <col min="14603" max="14604" width="13.5429687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54296875" customWidth="1"/>
    <col min="14853" max="14853" width="15.54296875" customWidth="1"/>
    <col min="14854" max="14854" width="14.54296875" customWidth="1"/>
    <col min="14855" max="14855" width="16.54296875" customWidth="1"/>
    <col min="14856" max="14856" width="14.54296875" customWidth="1"/>
    <col min="14857" max="14857" width="11.54296875" customWidth="1"/>
    <col min="14858" max="14858" width="12.81640625" customWidth="1"/>
    <col min="14859" max="14860" width="13.5429687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54296875" customWidth="1"/>
    <col min="15109" max="15109" width="15.54296875" customWidth="1"/>
    <col min="15110" max="15110" width="14.54296875" customWidth="1"/>
    <col min="15111" max="15111" width="16.54296875" customWidth="1"/>
    <col min="15112" max="15112" width="14.54296875" customWidth="1"/>
    <col min="15113" max="15113" width="11.54296875" customWidth="1"/>
    <col min="15114" max="15114" width="12.81640625" customWidth="1"/>
    <col min="15115" max="15116" width="13.5429687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54296875" customWidth="1"/>
    <col min="15365" max="15365" width="15.54296875" customWidth="1"/>
    <col min="15366" max="15366" width="14.54296875" customWidth="1"/>
    <col min="15367" max="15367" width="16.54296875" customWidth="1"/>
    <col min="15368" max="15368" width="14.54296875" customWidth="1"/>
    <col min="15369" max="15369" width="11.54296875" customWidth="1"/>
    <col min="15370" max="15370" width="12.81640625" customWidth="1"/>
    <col min="15371" max="15372" width="13.5429687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54296875" customWidth="1"/>
    <col min="15621" max="15621" width="15.54296875" customWidth="1"/>
    <col min="15622" max="15622" width="14.54296875" customWidth="1"/>
    <col min="15623" max="15623" width="16.54296875" customWidth="1"/>
    <col min="15624" max="15624" width="14.54296875" customWidth="1"/>
    <col min="15625" max="15625" width="11.54296875" customWidth="1"/>
    <col min="15626" max="15626" width="12.81640625" customWidth="1"/>
    <col min="15627" max="15628" width="13.5429687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54296875" customWidth="1"/>
    <col min="15877" max="15877" width="15.54296875" customWidth="1"/>
    <col min="15878" max="15878" width="14.54296875" customWidth="1"/>
    <col min="15879" max="15879" width="16.54296875" customWidth="1"/>
    <col min="15880" max="15880" width="14.54296875" customWidth="1"/>
    <col min="15881" max="15881" width="11.54296875" customWidth="1"/>
    <col min="15882" max="15882" width="12.81640625" customWidth="1"/>
    <col min="15883" max="15884" width="13.5429687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54296875" customWidth="1"/>
    <col min="16133" max="16133" width="15.54296875" customWidth="1"/>
    <col min="16134" max="16134" width="14.54296875" customWidth="1"/>
    <col min="16135" max="16135" width="16.54296875" customWidth="1"/>
    <col min="16136" max="16136" width="14.54296875" customWidth="1"/>
    <col min="16137" max="16137" width="11.54296875" customWidth="1"/>
    <col min="16138" max="16138" width="12.81640625" customWidth="1"/>
    <col min="16139" max="16140" width="13.54296875" customWidth="1"/>
    <col min="16141" max="16141" width="13.453125" bestFit="1" customWidth="1"/>
  </cols>
  <sheetData>
    <row r="1" spans="1:14" ht="18.5" x14ac:dyDescent="0.45">
      <c r="B1" s="30" t="s">
        <v>518</v>
      </c>
    </row>
    <row r="2" spans="1:14" ht="18.5" x14ac:dyDescent="0.45">
      <c r="B2" s="142"/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3"/>
    </row>
    <row r="5" spans="1:14" s="11" customFormat="1" x14ac:dyDescent="0.35">
      <c r="A5" s="4"/>
      <c r="B5" s="640" t="s">
        <v>207</v>
      </c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8" t="s">
        <v>6</v>
      </c>
      <c r="J5" s="8" t="s">
        <v>7</v>
      </c>
      <c r="K5" s="8" t="s">
        <v>15</v>
      </c>
      <c r="L5" s="8" t="s">
        <v>16</v>
      </c>
      <c r="M5" s="9"/>
      <c r="N5" s="10"/>
    </row>
    <row r="6" spans="1:14" ht="91.4" customHeight="1" x14ac:dyDescent="0.35">
      <c r="A6" s="12" t="s">
        <v>167</v>
      </c>
      <c r="B6" s="641"/>
      <c r="C6" s="32" t="s">
        <v>168</v>
      </c>
      <c r="D6" s="7" t="s">
        <v>17</v>
      </c>
      <c r="E6" s="7" t="s">
        <v>8</v>
      </c>
      <c r="F6" s="7" t="s">
        <v>9</v>
      </c>
      <c r="G6" s="7" t="s">
        <v>10</v>
      </c>
      <c r="H6" s="7" t="s">
        <v>169</v>
      </c>
      <c r="I6" s="13" t="s">
        <v>11</v>
      </c>
      <c r="J6" s="13" t="s">
        <v>12</v>
      </c>
      <c r="K6" s="13" t="s">
        <v>13</v>
      </c>
      <c r="L6" s="13" t="s">
        <v>309</v>
      </c>
      <c r="M6" s="7" t="s">
        <v>171</v>
      </c>
      <c r="N6" s="3"/>
    </row>
    <row r="7" spans="1:14" s="11" customFormat="1" x14ac:dyDescent="0.35">
      <c r="A7" s="14" t="s">
        <v>64</v>
      </c>
      <c r="B7" s="108" t="s">
        <v>519</v>
      </c>
      <c r="C7" s="15">
        <v>8009456.629999999</v>
      </c>
      <c r="D7" s="15">
        <f>E7+F7+G7+H7+I7+J7+K7</f>
        <v>1698156.48</v>
      </c>
      <c r="E7" s="494">
        <v>42838.27</v>
      </c>
      <c r="F7" s="15">
        <v>488842.62</v>
      </c>
      <c r="G7" s="15">
        <v>245213.17</v>
      </c>
      <c r="H7" s="15">
        <v>104695.83</v>
      </c>
      <c r="I7" s="15">
        <v>38419.56</v>
      </c>
      <c r="J7" s="15">
        <v>4190.3900000000003</v>
      </c>
      <c r="K7" s="15">
        <v>773956.64</v>
      </c>
      <c r="L7" s="15"/>
      <c r="M7" s="16">
        <v>135</v>
      </c>
      <c r="N7" s="10"/>
    </row>
    <row r="8" spans="1:14" x14ac:dyDescent="0.35">
      <c r="A8" s="17"/>
      <c r="B8" s="31"/>
      <c r="C8" s="18"/>
      <c r="D8" s="19"/>
      <c r="E8" s="18"/>
      <c r="F8" s="18"/>
      <c r="G8" s="18"/>
      <c r="H8" s="18"/>
      <c r="I8" s="18"/>
      <c r="J8" s="18"/>
      <c r="K8" s="18"/>
      <c r="L8" s="18"/>
      <c r="M8" s="20"/>
      <c r="N8" s="3"/>
    </row>
    <row r="9" spans="1:14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2"/>
      <c r="L9" s="22"/>
      <c r="M9" s="109"/>
      <c r="N9" s="3"/>
    </row>
    <row r="10" spans="1:14" x14ac:dyDescent="0.35">
      <c r="A10" s="1"/>
      <c r="B10" s="1"/>
      <c r="C10" s="1"/>
      <c r="D10" s="1"/>
      <c r="E10" s="495"/>
      <c r="F10" s="84"/>
      <c r="G10" s="84"/>
      <c r="H10" s="84"/>
      <c r="I10" s="84"/>
      <c r="J10" s="84"/>
      <c r="K10" s="84"/>
      <c r="L10" s="22"/>
      <c r="M10" s="21"/>
      <c r="N10" s="3"/>
    </row>
    <row r="11" spans="1:14" x14ac:dyDescent="0.35">
      <c r="A11" s="1"/>
      <c r="B11" s="86" t="s">
        <v>172</v>
      </c>
      <c r="C11" s="1"/>
      <c r="D11" s="1"/>
      <c r="E11" s="1"/>
      <c r="F11" s="21"/>
      <c r="G11" s="21"/>
      <c r="H11" s="21"/>
      <c r="I11" s="21"/>
      <c r="J11" s="87"/>
      <c r="K11" s="21"/>
      <c r="L11" s="21"/>
      <c r="M11" s="21"/>
    </row>
    <row r="12" spans="1:14" s="11" customFormat="1" ht="62" customHeight="1" x14ac:dyDescent="0.35">
      <c r="A12" s="23" t="s">
        <v>167</v>
      </c>
      <c r="B12" s="24" t="s">
        <v>173</v>
      </c>
      <c r="C12" s="24" t="s">
        <v>174</v>
      </c>
      <c r="D12" s="24" t="s">
        <v>175</v>
      </c>
      <c r="E12" s="24" t="s">
        <v>176</v>
      </c>
      <c r="F12" s="24" t="s">
        <v>177</v>
      </c>
      <c r="G12" s="25" t="s">
        <v>14</v>
      </c>
      <c r="H12" s="25" t="s">
        <v>178</v>
      </c>
      <c r="I12" s="25" t="s">
        <v>179</v>
      </c>
      <c r="J12" s="88"/>
      <c r="K12" s="7" t="s">
        <v>520</v>
      </c>
      <c r="L12" s="89"/>
      <c r="M12" s="89"/>
    </row>
    <row r="13" spans="1:14" s="94" customFormat="1" ht="29" x14ac:dyDescent="0.35">
      <c r="A13" s="23" t="s">
        <v>64</v>
      </c>
      <c r="B13" s="24" t="s">
        <v>521</v>
      </c>
      <c r="C13" s="24">
        <v>1960</v>
      </c>
      <c r="D13" s="24">
        <v>1997</v>
      </c>
      <c r="E13" s="65" t="s">
        <v>522</v>
      </c>
      <c r="F13" s="65" t="s">
        <v>523</v>
      </c>
      <c r="G13" s="24">
        <v>1326.06</v>
      </c>
      <c r="H13" s="65">
        <v>2</v>
      </c>
      <c r="I13" s="40">
        <v>1591272</v>
      </c>
      <c r="J13" s="27"/>
      <c r="K13" s="496" t="s">
        <v>524</v>
      </c>
    </row>
    <row r="14" spans="1:14" s="94" customFormat="1" x14ac:dyDescent="0.35">
      <c r="A14" s="23" t="s">
        <v>67</v>
      </c>
      <c r="B14" s="24" t="s">
        <v>525</v>
      </c>
      <c r="C14" s="24">
        <v>1983</v>
      </c>
      <c r="D14" s="24">
        <v>2003</v>
      </c>
      <c r="E14" s="24" t="s">
        <v>526</v>
      </c>
      <c r="F14" s="24" t="s">
        <v>523</v>
      </c>
      <c r="G14" s="24">
        <v>579.41999999999996</v>
      </c>
      <c r="H14" s="114">
        <v>1</v>
      </c>
      <c r="I14" s="65">
        <v>695304</v>
      </c>
      <c r="J14" s="27"/>
      <c r="K14" s="247"/>
    </row>
    <row r="15" spans="1:14" s="94" customFormat="1" x14ac:dyDescent="0.35">
      <c r="A15" s="23" t="s">
        <v>69</v>
      </c>
      <c r="B15" s="24" t="s">
        <v>527</v>
      </c>
      <c r="C15" s="24">
        <v>1960</v>
      </c>
      <c r="D15" s="24">
        <v>1999</v>
      </c>
      <c r="E15" s="24" t="s">
        <v>528</v>
      </c>
      <c r="F15" s="24" t="s">
        <v>366</v>
      </c>
      <c r="G15" s="24">
        <v>465.06</v>
      </c>
      <c r="H15" s="114">
        <v>1</v>
      </c>
      <c r="I15" s="65">
        <v>558072</v>
      </c>
      <c r="J15" s="27"/>
      <c r="K15" s="247"/>
    </row>
    <row r="16" spans="1:14" s="26" customFormat="1" x14ac:dyDescent="0.35">
      <c r="A16" s="23" t="s">
        <v>486</v>
      </c>
      <c r="B16" s="24" t="s">
        <v>529</v>
      </c>
      <c r="C16" s="24">
        <v>2012</v>
      </c>
      <c r="D16" s="24"/>
      <c r="E16" s="24" t="s">
        <v>530</v>
      </c>
      <c r="F16" s="24" t="s">
        <v>523</v>
      </c>
      <c r="G16" s="65">
        <v>1037.2</v>
      </c>
      <c r="H16" s="114">
        <v>1</v>
      </c>
      <c r="I16" s="65">
        <v>1483052.19</v>
      </c>
      <c r="J16" s="497"/>
    </row>
    <row r="17" spans="1:27" s="26" customFormat="1" x14ac:dyDescent="0.35">
      <c r="A17" s="498" t="s">
        <v>488</v>
      </c>
      <c r="B17" s="123" t="s">
        <v>531</v>
      </c>
      <c r="C17" s="499">
        <v>1977</v>
      </c>
      <c r="D17" s="123">
        <v>2001</v>
      </c>
      <c r="E17" s="499" t="s">
        <v>522</v>
      </c>
      <c r="F17" s="123" t="s">
        <v>366</v>
      </c>
      <c r="G17" s="499">
        <v>629.29999999999995</v>
      </c>
      <c r="H17" s="123">
        <v>1</v>
      </c>
      <c r="I17" s="500">
        <v>755160</v>
      </c>
      <c r="J17" s="501"/>
    </row>
    <row r="18" spans="1:27" s="26" customFormat="1" x14ac:dyDescent="0.35">
      <c r="A18" s="61" t="s">
        <v>493</v>
      </c>
      <c r="B18" s="24" t="s">
        <v>532</v>
      </c>
      <c r="C18" s="502">
        <v>1981</v>
      </c>
      <c r="D18" s="24">
        <v>2006</v>
      </c>
      <c r="E18" s="502" t="s">
        <v>533</v>
      </c>
      <c r="F18" s="24" t="s">
        <v>366</v>
      </c>
      <c r="G18" s="502">
        <v>537.34</v>
      </c>
      <c r="H18" s="24">
        <v>1</v>
      </c>
      <c r="I18" s="503">
        <v>698542</v>
      </c>
      <c r="J18" s="501"/>
    </row>
    <row r="19" spans="1:27" s="26" customFormat="1" x14ac:dyDescent="0.35">
      <c r="A19" s="504" t="s">
        <v>495</v>
      </c>
      <c r="B19" s="505" t="s">
        <v>534</v>
      </c>
      <c r="C19" s="41">
        <v>1977</v>
      </c>
      <c r="D19" s="505">
        <v>2000</v>
      </c>
      <c r="E19" s="41" t="s">
        <v>522</v>
      </c>
      <c r="F19" s="505" t="s">
        <v>366</v>
      </c>
      <c r="G19" s="41">
        <v>472.18</v>
      </c>
      <c r="H19" s="505">
        <v>1</v>
      </c>
      <c r="I19" s="506">
        <v>566616</v>
      </c>
      <c r="J19" s="501"/>
    </row>
    <row r="20" spans="1:27" s="26" customFormat="1" ht="29" x14ac:dyDescent="0.35">
      <c r="A20" s="61" t="s">
        <v>535</v>
      </c>
      <c r="B20" s="24" t="s">
        <v>536</v>
      </c>
      <c r="C20" s="507">
        <v>2013</v>
      </c>
      <c r="D20" s="24"/>
      <c r="E20" s="507" t="s">
        <v>530</v>
      </c>
      <c r="F20" s="23" t="s">
        <v>366</v>
      </c>
      <c r="G20" s="507">
        <v>902.08</v>
      </c>
      <c r="H20" s="23">
        <v>3</v>
      </c>
      <c r="I20" s="508">
        <v>1469038.44</v>
      </c>
      <c r="J20" s="509"/>
    </row>
    <row r="21" spans="1:27" s="26" customFormat="1" x14ac:dyDescent="0.35">
      <c r="A21" s="61">
        <v>9</v>
      </c>
      <c r="B21" s="24" t="s">
        <v>537</v>
      </c>
      <c r="C21" s="507">
        <v>1950</v>
      </c>
      <c r="D21" s="510">
        <v>2011</v>
      </c>
      <c r="E21" s="507" t="s">
        <v>497</v>
      </c>
      <c r="F21" s="23" t="s">
        <v>523</v>
      </c>
      <c r="G21" s="507">
        <v>192.4</v>
      </c>
      <c r="H21" s="23">
        <v>1</v>
      </c>
      <c r="I21" s="508">
        <v>192400</v>
      </c>
      <c r="J21" s="27"/>
    </row>
    <row r="22" spans="1:27" s="26" customFormat="1" ht="28.5" x14ac:dyDescent="0.35">
      <c r="A22" s="27"/>
      <c r="B22" s="167" t="s">
        <v>321</v>
      </c>
      <c r="C22" s="27"/>
      <c r="D22" s="41"/>
      <c r="E22" s="27"/>
      <c r="F22" s="27"/>
      <c r="G22" s="27"/>
      <c r="H22" s="27"/>
      <c r="I22" s="132"/>
      <c r="J22" s="27"/>
    </row>
    <row r="23" spans="1:27" s="26" customFormat="1" ht="96.65" customHeight="1" x14ac:dyDescent="0.35">
      <c r="A23" s="12" t="s">
        <v>167</v>
      </c>
      <c r="B23" s="168" t="s">
        <v>322</v>
      </c>
      <c r="C23" s="7" t="s">
        <v>323</v>
      </c>
      <c r="D23" s="7" t="s">
        <v>324</v>
      </c>
      <c r="E23" s="169" t="s">
        <v>538</v>
      </c>
      <c r="F23" s="7" t="s">
        <v>539</v>
      </c>
      <c r="G23" s="311"/>
      <c r="H23" s="27"/>
      <c r="I23" s="27"/>
      <c r="J23" s="27"/>
    </row>
    <row r="24" spans="1:27" s="26" customFormat="1" x14ac:dyDescent="0.35">
      <c r="A24" s="170" t="s">
        <v>64</v>
      </c>
      <c r="B24" s="6" t="s">
        <v>540</v>
      </c>
      <c r="C24" s="40">
        <v>1591272</v>
      </c>
      <c r="D24" s="511">
        <v>365269.61</v>
      </c>
      <c r="E24" s="512">
        <v>8864.08</v>
      </c>
      <c r="F24" s="513"/>
      <c r="G24" s="27"/>
      <c r="H24" s="27"/>
      <c r="I24" s="27"/>
      <c r="J24" s="27"/>
    </row>
    <row r="25" spans="1:27" s="177" customFormat="1" ht="15.65" customHeight="1" x14ac:dyDescent="0.35">
      <c r="A25" s="170" t="s">
        <v>67</v>
      </c>
      <c r="B25" s="6" t="s">
        <v>541</v>
      </c>
      <c r="C25" s="65">
        <v>695304</v>
      </c>
      <c r="D25" s="511">
        <v>110147.27</v>
      </c>
      <c r="E25" s="512">
        <v>4178.2</v>
      </c>
      <c r="F25" s="514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V25" s="176"/>
      <c r="W25" s="176"/>
      <c r="X25" s="176"/>
      <c r="Y25" s="176"/>
      <c r="Z25" s="176"/>
      <c r="AA25" s="176"/>
    </row>
    <row r="26" spans="1:27" s="27" customFormat="1" ht="17.5" customHeight="1" x14ac:dyDescent="0.35">
      <c r="A26" s="178" t="s">
        <v>69</v>
      </c>
      <c r="B26" s="29" t="s">
        <v>542</v>
      </c>
      <c r="C26" s="65">
        <v>558072</v>
      </c>
      <c r="D26" s="515">
        <v>82005.429999999993</v>
      </c>
      <c r="E26" s="516">
        <v>4203.3900000000003</v>
      </c>
      <c r="F26" s="517"/>
      <c r="G26" s="28"/>
      <c r="H26" s="28"/>
      <c r="I26" s="28"/>
      <c r="J26" s="28"/>
      <c r="K26" s="28"/>
      <c r="L26" s="28"/>
      <c r="M26" s="28"/>
      <c r="N26" s="182"/>
    </row>
    <row r="27" spans="1:27" s="27" customFormat="1" ht="17.149999999999999" customHeight="1" x14ac:dyDescent="0.35">
      <c r="A27" s="178" t="s">
        <v>486</v>
      </c>
      <c r="B27" s="29" t="s">
        <v>543</v>
      </c>
      <c r="C27" s="65">
        <v>1483052.19</v>
      </c>
      <c r="D27" s="515">
        <v>231193.22</v>
      </c>
      <c r="E27" s="516">
        <v>42584.05</v>
      </c>
      <c r="F27" s="515" t="s">
        <v>723</v>
      </c>
      <c r="G27" s="518" t="s">
        <v>724</v>
      </c>
      <c r="H27" s="28"/>
      <c r="I27" s="28"/>
      <c r="J27" s="28"/>
      <c r="K27" s="28"/>
      <c r="L27" s="28"/>
      <c r="M27" s="28"/>
      <c r="N27" s="182"/>
    </row>
    <row r="28" spans="1:27" s="27" customFormat="1" ht="18" customHeight="1" x14ac:dyDescent="0.35">
      <c r="A28" s="178" t="s">
        <v>488</v>
      </c>
      <c r="B28" s="35" t="s">
        <v>544</v>
      </c>
      <c r="C28" s="500">
        <v>755160</v>
      </c>
      <c r="D28" s="519">
        <v>120040.24</v>
      </c>
      <c r="E28" s="520">
        <v>7502.93</v>
      </c>
      <c r="F28" s="521"/>
      <c r="G28" s="28"/>
      <c r="H28" s="28"/>
      <c r="I28" s="28"/>
      <c r="J28" s="28"/>
      <c r="K28" s="28"/>
      <c r="L28" s="28"/>
      <c r="M28" s="28"/>
      <c r="N28" s="182"/>
    </row>
    <row r="29" spans="1:27" s="27" customFormat="1" ht="18.75" customHeight="1" x14ac:dyDescent="0.35">
      <c r="A29" s="522" t="s">
        <v>493</v>
      </c>
      <c r="B29" s="523" t="s">
        <v>545</v>
      </c>
      <c r="C29" s="503">
        <v>698542</v>
      </c>
      <c r="D29" s="524">
        <v>156491.37</v>
      </c>
      <c r="E29" s="525">
        <v>14818.15</v>
      </c>
      <c r="F29" s="521"/>
      <c r="G29" s="28"/>
      <c r="H29" s="28"/>
      <c r="I29" s="28"/>
      <c r="J29" s="28"/>
      <c r="K29" s="28"/>
      <c r="L29" s="28"/>
      <c r="M29" s="28"/>
      <c r="N29" s="28"/>
    </row>
    <row r="30" spans="1:27" s="27" customFormat="1" ht="18" customHeight="1" x14ac:dyDescent="0.35">
      <c r="A30" s="178" t="s">
        <v>495</v>
      </c>
      <c r="B30" s="35" t="s">
        <v>546</v>
      </c>
      <c r="C30" s="506">
        <v>566616</v>
      </c>
      <c r="D30" s="519">
        <v>80395.600000000006</v>
      </c>
      <c r="E30" s="526">
        <v>6066.39</v>
      </c>
      <c r="F30" s="521"/>
      <c r="G30" s="28"/>
      <c r="H30" s="28"/>
      <c r="I30" s="28"/>
      <c r="J30" s="28"/>
      <c r="K30" s="28"/>
      <c r="L30" s="28"/>
      <c r="M30" s="28"/>
      <c r="N30" s="28"/>
    </row>
    <row r="31" spans="1:27" s="27" customFormat="1" ht="18.75" customHeight="1" x14ac:dyDescent="0.35">
      <c r="A31" s="178" t="s">
        <v>535</v>
      </c>
      <c r="B31" s="527" t="s">
        <v>547</v>
      </c>
      <c r="C31" s="40">
        <v>1469038.44</v>
      </c>
      <c r="D31" s="528">
        <v>235677.22</v>
      </c>
      <c r="E31" s="492">
        <v>16478.64</v>
      </c>
      <c r="F31" s="529"/>
      <c r="I31" s="132"/>
    </row>
    <row r="32" spans="1:27" s="27" customFormat="1" x14ac:dyDescent="0.35">
      <c r="A32" s="178" t="s">
        <v>548</v>
      </c>
      <c r="B32" s="527" t="s">
        <v>549</v>
      </c>
      <c r="C32" s="40">
        <v>192400</v>
      </c>
      <c r="D32" s="528">
        <v>73958.12</v>
      </c>
      <c r="E32" s="23">
        <v>0</v>
      </c>
      <c r="F32" s="529"/>
    </row>
    <row r="33" spans="1:13" s="27" customFormat="1" x14ac:dyDescent="0.35">
      <c r="A33" s="122"/>
      <c r="B33" s="530"/>
      <c r="C33" s="570"/>
      <c r="D33" s="531"/>
      <c r="E33" s="122"/>
      <c r="F33" s="122"/>
    </row>
    <row r="34" spans="1:13" s="27" customFormat="1" x14ac:dyDescent="0.35">
      <c r="A34" s="532"/>
      <c r="B34" s="533" t="s">
        <v>320</v>
      </c>
      <c r="C34" s="534">
        <v>8009456.629999999</v>
      </c>
      <c r="D34" s="535">
        <f>SUM(D24:D33)</f>
        <v>1455178.08</v>
      </c>
      <c r="E34" s="534">
        <f>SUM(E24:E33)</f>
        <v>104695.82999999999</v>
      </c>
      <c r="F34" s="534">
        <v>95444.2</v>
      </c>
      <c r="G34" s="132"/>
    </row>
    <row r="35" spans="1:13" s="27" customFormat="1" x14ac:dyDescent="0.35"/>
    <row r="36" spans="1:13" s="27" customFormat="1" x14ac:dyDescent="0.35"/>
    <row r="37" spans="1:13" s="27" customFormat="1" ht="15" thickBot="1" x14ac:dyDescent="0.4">
      <c r="A37" t="s">
        <v>501</v>
      </c>
      <c r="B37" s="41"/>
      <c r="D37" s="41"/>
      <c r="K37" s="26"/>
      <c r="L37" s="26"/>
      <c r="M37" s="26"/>
    </row>
    <row r="38" spans="1:13" s="27" customFormat="1" ht="15" thickBot="1" x14ac:dyDescent="0.4">
      <c r="A38" s="609" t="s">
        <v>79</v>
      </c>
      <c r="B38" s="610"/>
      <c r="C38" s="610"/>
      <c r="D38" s="610"/>
      <c r="E38" s="610"/>
      <c r="F38" s="610"/>
      <c r="G38" s="610"/>
      <c r="H38" s="610"/>
      <c r="I38" s="611"/>
      <c r="J38" s="42"/>
      <c r="K38" s="43" t="s">
        <v>80</v>
      </c>
      <c r="L38" s="44"/>
      <c r="M38" s="45"/>
    </row>
    <row r="39" spans="1:13" s="27" customFormat="1" ht="92" thickBot="1" x14ac:dyDescent="0.4">
      <c r="A39" s="47"/>
      <c r="B39" s="48" t="s">
        <v>82</v>
      </c>
      <c r="C39" s="612" t="s">
        <v>83</v>
      </c>
      <c r="D39" s="613"/>
      <c r="E39" s="614" t="s">
        <v>84</v>
      </c>
      <c r="F39" s="615"/>
      <c r="G39" s="612" t="s">
        <v>85</v>
      </c>
      <c r="H39" s="613"/>
      <c r="I39" s="49" t="s">
        <v>550</v>
      </c>
      <c r="J39" s="49" t="s">
        <v>181</v>
      </c>
      <c r="K39" s="50" t="s">
        <v>87</v>
      </c>
      <c r="L39" s="49" t="s">
        <v>88</v>
      </c>
      <c r="M39" s="46" t="s">
        <v>81</v>
      </c>
    </row>
    <row r="40" spans="1:13" s="27" customFormat="1" x14ac:dyDescent="0.35">
      <c r="A40" s="51"/>
      <c r="B40" s="52"/>
      <c r="C40" s="53" t="s">
        <v>90</v>
      </c>
      <c r="D40" s="54" t="s">
        <v>91</v>
      </c>
      <c r="E40" s="55" t="s">
        <v>90</v>
      </c>
      <c r="F40" s="55" t="s">
        <v>91</v>
      </c>
      <c r="G40" s="54" t="s">
        <v>90</v>
      </c>
      <c r="H40" s="54" t="s">
        <v>91</v>
      </c>
      <c r="I40" s="56"/>
      <c r="J40" s="57"/>
      <c r="K40" s="54"/>
      <c r="L40" s="54"/>
      <c r="M40" s="58"/>
    </row>
    <row r="41" spans="1:13" s="27" customFormat="1" x14ac:dyDescent="0.35">
      <c r="A41" s="170">
        <v>1</v>
      </c>
      <c r="B41" s="6" t="s">
        <v>540</v>
      </c>
      <c r="C41" s="60">
        <v>30000</v>
      </c>
      <c r="D41" s="60">
        <v>10000</v>
      </c>
      <c r="E41" s="60">
        <v>3000</v>
      </c>
      <c r="F41" s="60">
        <v>1500</v>
      </c>
      <c r="G41" s="60">
        <v>4000</v>
      </c>
      <c r="H41" s="60">
        <v>1500</v>
      </c>
      <c r="I41" s="60">
        <v>4500</v>
      </c>
      <c r="J41" s="60">
        <v>2000</v>
      </c>
      <c r="K41" s="60"/>
      <c r="L41" s="60"/>
      <c r="M41" s="60">
        <v>2000</v>
      </c>
    </row>
    <row r="42" spans="1:13" s="27" customFormat="1" x14ac:dyDescent="0.35">
      <c r="A42" s="170">
        <v>2</v>
      </c>
      <c r="B42" s="6" t="s">
        <v>541</v>
      </c>
      <c r="C42" s="40">
        <v>30000</v>
      </c>
      <c r="D42" s="40">
        <v>10000</v>
      </c>
      <c r="E42" s="60">
        <v>3000</v>
      </c>
      <c r="F42" s="60">
        <v>1500</v>
      </c>
      <c r="G42" s="60">
        <v>4000</v>
      </c>
      <c r="H42" s="60">
        <v>1500</v>
      </c>
      <c r="I42" s="60">
        <v>4500</v>
      </c>
      <c r="J42" s="60">
        <v>2000</v>
      </c>
      <c r="K42" s="536"/>
      <c r="L42" s="536"/>
      <c r="M42" s="60">
        <v>2000</v>
      </c>
    </row>
    <row r="43" spans="1:13" s="27" customFormat="1" x14ac:dyDescent="0.35">
      <c r="A43" s="170">
        <v>3</v>
      </c>
      <c r="B43" s="29" t="s">
        <v>542</v>
      </c>
      <c r="C43" s="40">
        <v>6000</v>
      </c>
      <c r="D43" s="40">
        <v>2000</v>
      </c>
      <c r="E43" s="60">
        <v>3000</v>
      </c>
      <c r="F43" s="60">
        <v>1500</v>
      </c>
      <c r="G43" s="60">
        <v>4000</v>
      </c>
      <c r="H43" s="60">
        <v>1500</v>
      </c>
      <c r="I43" s="60">
        <v>4500</v>
      </c>
      <c r="J43" s="60">
        <v>2000</v>
      </c>
      <c r="K43" s="40"/>
      <c r="L43" s="40"/>
      <c r="M43" s="60">
        <v>2000</v>
      </c>
    </row>
    <row r="44" spans="1:13" x14ac:dyDescent="0.35">
      <c r="A44" s="170">
        <v>4</v>
      </c>
      <c r="B44" s="29" t="s">
        <v>543</v>
      </c>
      <c r="C44" s="40">
        <v>6000</v>
      </c>
      <c r="D44" s="40">
        <v>2000</v>
      </c>
      <c r="E44" s="60">
        <v>3000</v>
      </c>
      <c r="F44" s="60">
        <v>1500</v>
      </c>
      <c r="G44" s="60">
        <v>4000</v>
      </c>
      <c r="H44" s="60">
        <v>1500</v>
      </c>
      <c r="I44" s="40">
        <v>4500</v>
      </c>
      <c r="J44" s="60">
        <v>2000</v>
      </c>
      <c r="K44" s="40"/>
      <c r="L44" s="40"/>
      <c r="M44" s="60">
        <v>2000</v>
      </c>
    </row>
    <row r="45" spans="1:13" x14ac:dyDescent="0.35">
      <c r="A45" s="170">
        <v>5</v>
      </c>
      <c r="B45" s="35" t="s">
        <v>544</v>
      </c>
      <c r="C45" s="40">
        <v>6000</v>
      </c>
      <c r="D45" s="40">
        <v>2000</v>
      </c>
      <c r="E45" s="60">
        <v>3000</v>
      </c>
      <c r="F45" s="60">
        <v>1500</v>
      </c>
      <c r="G45" s="60">
        <v>4000</v>
      </c>
      <c r="H45" s="60">
        <v>1500</v>
      </c>
      <c r="I45" s="60">
        <v>4500</v>
      </c>
      <c r="J45" s="60">
        <v>2000</v>
      </c>
      <c r="K45" s="40"/>
      <c r="L45" s="40"/>
      <c r="M45" s="60">
        <v>2000</v>
      </c>
    </row>
    <row r="46" spans="1:13" x14ac:dyDescent="0.35">
      <c r="A46" s="170">
        <v>6</v>
      </c>
      <c r="B46" s="523" t="s">
        <v>545</v>
      </c>
      <c r="C46" s="40">
        <v>6000</v>
      </c>
      <c r="D46" s="40">
        <v>2000</v>
      </c>
      <c r="E46" s="60">
        <v>3000</v>
      </c>
      <c r="F46" s="60">
        <v>1500</v>
      </c>
      <c r="G46" s="60">
        <v>4000</v>
      </c>
      <c r="H46" s="60">
        <v>1500</v>
      </c>
      <c r="I46" s="60">
        <v>4500</v>
      </c>
      <c r="J46" s="60">
        <v>2000</v>
      </c>
      <c r="K46" s="40"/>
      <c r="L46" s="40"/>
      <c r="M46" s="60">
        <v>2000</v>
      </c>
    </row>
    <row r="47" spans="1:13" x14ac:dyDescent="0.35">
      <c r="A47" s="170">
        <v>7</v>
      </c>
      <c r="B47" s="35" t="s">
        <v>546</v>
      </c>
      <c r="C47" s="40">
        <v>6000</v>
      </c>
      <c r="D47" s="40">
        <v>2000</v>
      </c>
      <c r="E47" s="60">
        <v>3000</v>
      </c>
      <c r="F47" s="60">
        <v>1500</v>
      </c>
      <c r="G47" s="60">
        <v>4000</v>
      </c>
      <c r="H47" s="60">
        <v>1500</v>
      </c>
      <c r="I47" s="60">
        <v>4500</v>
      </c>
      <c r="J47" s="60">
        <v>2000</v>
      </c>
      <c r="K47" s="40"/>
      <c r="L47" s="40"/>
      <c r="M47" s="60">
        <v>2000</v>
      </c>
    </row>
    <row r="48" spans="1:13" x14ac:dyDescent="0.35">
      <c r="A48" s="178">
        <v>8</v>
      </c>
      <c r="B48" s="537" t="s">
        <v>547</v>
      </c>
      <c r="C48" s="40">
        <v>6000</v>
      </c>
      <c r="D48" s="40">
        <v>2000</v>
      </c>
      <c r="E48" s="60">
        <v>3000</v>
      </c>
      <c r="F48" s="60">
        <v>1500</v>
      </c>
      <c r="G48" s="60">
        <v>4000</v>
      </c>
      <c r="H48" s="60">
        <v>1500</v>
      </c>
      <c r="I48" s="60">
        <v>4500</v>
      </c>
      <c r="J48" s="60">
        <v>2000</v>
      </c>
      <c r="K48" s="40"/>
      <c r="L48" s="40"/>
      <c r="M48" s="60">
        <v>2000</v>
      </c>
    </row>
    <row r="49" spans="1:13" x14ac:dyDescent="0.35">
      <c r="A49" s="178">
        <v>9</v>
      </c>
      <c r="B49" s="527" t="s">
        <v>549</v>
      </c>
      <c r="C49" s="40"/>
      <c r="D49" s="40"/>
      <c r="E49" s="60">
        <v>3000</v>
      </c>
      <c r="F49" s="60">
        <v>1500</v>
      </c>
      <c r="G49" s="60">
        <v>4000</v>
      </c>
      <c r="H49" s="60">
        <v>1500</v>
      </c>
      <c r="I49" s="23"/>
      <c r="J49" s="60">
        <v>2000</v>
      </c>
      <c r="K49" s="23"/>
      <c r="L49" s="23"/>
      <c r="M49" s="60">
        <v>2000</v>
      </c>
    </row>
  </sheetData>
  <mergeCells count="5">
    <mergeCell ref="B5:B6"/>
    <mergeCell ref="A38:I38"/>
    <mergeCell ref="C39:D39"/>
    <mergeCell ref="E39:F39"/>
    <mergeCell ref="G39:H39"/>
  </mergeCells>
  <pageMargins left="0.25" right="0.22" top="0.74803149606299213" bottom="0.74803149606299213" header="0.31496062992125984" footer="0.31496062992125984"/>
  <pageSetup paperSize="9" scale="6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E52" sqref="E52"/>
    </sheetView>
  </sheetViews>
  <sheetFormatPr defaultRowHeight="14.5" x14ac:dyDescent="0.35"/>
  <cols>
    <col min="2" max="2" width="12.90625" customWidth="1"/>
    <col min="3" max="3" width="13" customWidth="1"/>
    <col min="4" max="4" width="19.36328125" customWidth="1"/>
    <col min="5" max="5" width="18" customWidth="1"/>
    <col min="6" max="6" width="4.453125" customWidth="1"/>
    <col min="7" max="7" width="6" customWidth="1"/>
    <col min="8" max="8" width="6.26953125" customWidth="1"/>
    <col min="11" max="11" width="7.08984375" customWidth="1"/>
    <col min="12" max="12" width="8.90625" bestFit="1" customWidth="1"/>
    <col min="13" max="13" width="4.08984375" customWidth="1"/>
    <col min="14" max="14" width="4.36328125" customWidth="1"/>
    <col min="15" max="15" width="5.08984375" customWidth="1"/>
    <col min="17" max="17" width="14.453125" customWidth="1"/>
  </cols>
  <sheetData>
    <row r="1" spans="1:20" x14ac:dyDescent="0.35">
      <c r="A1" s="39" t="s">
        <v>519</v>
      </c>
    </row>
    <row r="5" spans="1:20" ht="58" x14ac:dyDescent="0.35">
      <c r="A5" s="23" t="s">
        <v>36</v>
      </c>
      <c r="B5" s="24" t="s">
        <v>37</v>
      </c>
      <c r="C5" s="24" t="s">
        <v>54</v>
      </c>
      <c r="D5" s="24" t="s">
        <v>38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4" t="s">
        <v>211</v>
      </c>
      <c r="K5" s="24" t="s">
        <v>44</v>
      </c>
      <c r="L5" s="68" t="s">
        <v>51</v>
      </c>
      <c r="M5" s="24" t="s">
        <v>45</v>
      </c>
      <c r="N5" s="24" t="s">
        <v>46</v>
      </c>
      <c r="O5" s="24" t="s">
        <v>47</v>
      </c>
      <c r="P5" s="24" t="s">
        <v>52</v>
      </c>
      <c r="Q5" s="24" t="s">
        <v>48</v>
      </c>
      <c r="R5" s="24" t="s">
        <v>53</v>
      </c>
      <c r="S5" s="24" t="s">
        <v>49</v>
      </c>
      <c r="T5" s="24" t="s">
        <v>191</v>
      </c>
    </row>
    <row r="6" spans="1:20" ht="43.5" x14ac:dyDescent="0.35">
      <c r="A6" s="23">
        <v>1</v>
      </c>
      <c r="B6" s="23" t="s">
        <v>551</v>
      </c>
      <c r="C6" s="23" t="s">
        <v>222</v>
      </c>
      <c r="D6" s="23" t="s">
        <v>552</v>
      </c>
      <c r="E6" s="24" t="s">
        <v>553</v>
      </c>
      <c r="F6" s="23"/>
      <c r="G6" s="23"/>
      <c r="H6" s="23"/>
      <c r="I6" s="23">
        <v>1490</v>
      </c>
      <c r="J6" s="40">
        <v>22675</v>
      </c>
      <c r="K6" s="23">
        <v>2004</v>
      </c>
      <c r="L6" s="69">
        <v>42736</v>
      </c>
      <c r="M6" s="23" t="s">
        <v>101</v>
      </c>
      <c r="N6" s="23" t="s">
        <v>101</v>
      </c>
      <c r="O6" s="23" t="s">
        <v>110</v>
      </c>
      <c r="P6" s="62">
        <v>0</v>
      </c>
      <c r="Q6" s="24" t="s">
        <v>110</v>
      </c>
      <c r="R6" s="23" t="s">
        <v>101</v>
      </c>
      <c r="S6" s="23" t="s">
        <v>101</v>
      </c>
      <c r="T6" s="23" t="s">
        <v>110</v>
      </c>
    </row>
    <row r="7" spans="1:20" ht="43.5" x14ac:dyDescent="0.35">
      <c r="A7" s="23">
        <v>2</v>
      </c>
      <c r="B7" s="23" t="s">
        <v>554</v>
      </c>
      <c r="C7" s="23" t="s">
        <v>222</v>
      </c>
      <c r="D7" s="23" t="s">
        <v>555</v>
      </c>
      <c r="E7" s="24" t="s">
        <v>556</v>
      </c>
      <c r="F7" s="23"/>
      <c r="G7" s="23"/>
      <c r="H7" s="23"/>
      <c r="I7" s="23">
        <v>1340</v>
      </c>
      <c r="J7" s="40">
        <v>21035</v>
      </c>
      <c r="K7" s="23">
        <v>2014</v>
      </c>
      <c r="L7" s="69">
        <v>42736</v>
      </c>
      <c r="M7" s="23" t="s">
        <v>101</v>
      </c>
      <c r="N7" s="23" t="s">
        <v>101</v>
      </c>
      <c r="O7" s="23" t="s">
        <v>101</v>
      </c>
      <c r="P7" s="62">
        <v>0.01</v>
      </c>
      <c r="Q7" s="24" t="s">
        <v>557</v>
      </c>
      <c r="R7" s="23" t="s">
        <v>101</v>
      </c>
      <c r="S7" s="23" t="s">
        <v>101</v>
      </c>
      <c r="T7" s="23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D10" workbookViewId="0"/>
  </sheetViews>
  <sheetFormatPr defaultRowHeight="14.5" x14ac:dyDescent="0.35"/>
  <cols>
    <col min="1" max="1" width="7.54296875" customWidth="1"/>
    <col min="2" max="2" width="10.7265625" customWidth="1"/>
    <col min="3" max="3" width="8.54296875" customWidth="1"/>
    <col min="4" max="4" width="19.7265625" customWidth="1"/>
    <col min="5" max="5" width="24.453125" customWidth="1"/>
    <col min="6" max="6" width="5" customWidth="1"/>
    <col min="7" max="7" width="6.7265625" customWidth="1"/>
    <col min="8" max="8" width="9" customWidth="1"/>
    <col min="10" max="10" width="9.81640625" customWidth="1"/>
    <col min="12" max="12" width="11.453125" customWidth="1"/>
    <col min="13" max="13" width="5.90625" customWidth="1"/>
    <col min="14" max="14" width="5.7265625" customWidth="1"/>
    <col min="15" max="15" width="5.6328125" customWidth="1"/>
    <col min="17" max="17" width="15.90625" customWidth="1"/>
    <col min="18" max="18" width="7.90625" customWidth="1"/>
    <col min="19" max="19" width="5.453125" customWidth="1"/>
    <col min="20" max="20" width="8.90625" customWidth="1"/>
  </cols>
  <sheetData>
    <row r="1" spans="1:20" x14ac:dyDescent="0.35">
      <c r="A1" s="39" t="s">
        <v>811</v>
      </c>
    </row>
    <row r="5" spans="1:20" ht="58" x14ac:dyDescent="0.35">
      <c r="A5" s="23" t="s">
        <v>36</v>
      </c>
      <c r="B5" s="24" t="s">
        <v>37</v>
      </c>
      <c r="C5" s="24" t="s">
        <v>54</v>
      </c>
      <c r="D5" s="24" t="s">
        <v>38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4" t="s">
        <v>50</v>
      </c>
      <c r="K5" s="24" t="s">
        <v>44</v>
      </c>
      <c r="L5" s="68" t="s">
        <v>51</v>
      </c>
      <c r="M5" s="24" t="s">
        <v>45</v>
      </c>
      <c r="N5" s="24" t="s">
        <v>46</v>
      </c>
      <c r="O5" s="24" t="s">
        <v>47</v>
      </c>
      <c r="P5" s="24" t="s">
        <v>52</v>
      </c>
      <c r="Q5" s="24" t="s">
        <v>48</v>
      </c>
      <c r="R5" s="24" t="s">
        <v>53</v>
      </c>
      <c r="S5" s="24" t="s">
        <v>49</v>
      </c>
      <c r="T5" s="24" t="s">
        <v>107</v>
      </c>
    </row>
    <row r="6" spans="1:20" ht="29" x14ac:dyDescent="0.35">
      <c r="A6" s="23">
        <v>2</v>
      </c>
      <c r="B6" s="66" t="s">
        <v>55</v>
      </c>
      <c r="C6" s="23" t="s">
        <v>98</v>
      </c>
      <c r="D6" s="23" t="s">
        <v>113</v>
      </c>
      <c r="E6" s="24" t="s">
        <v>114</v>
      </c>
      <c r="F6" s="23">
        <v>55</v>
      </c>
      <c r="G6" s="23"/>
      <c r="H6" s="23">
        <v>5</v>
      </c>
      <c r="I6" s="23"/>
      <c r="J6" s="40">
        <v>10364</v>
      </c>
      <c r="K6" s="63">
        <v>1997</v>
      </c>
      <c r="L6" s="69">
        <v>42736</v>
      </c>
      <c r="M6" s="23" t="s">
        <v>101</v>
      </c>
      <c r="N6" s="23" t="s">
        <v>101</v>
      </c>
      <c r="O6" s="23" t="s">
        <v>110</v>
      </c>
      <c r="P6" s="23" t="s">
        <v>110</v>
      </c>
      <c r="Q6" s="24" t="s">
        <v>110</v>
      </c>
      <c r="R6" s="23" t="s">
        <v>101</v>
      </c>
      <c r="S6" s="23" t="s">
        <v>101</v>
      </c>
      <c r="T6" s="23" t="s">
        <v>110</v>
      </c>
    </row>
    <row r="7" spans="1:20" ht="29" x14ac:dyDescent="0.35">
      <c r="A7" s="23">
        <v>3</v>
      </c>
      <c r="B7" s="66" t="s">
        <v>63</v>
      </c>
      <c r="C7" s="23" t="s">
        <v>98</v>
      </c>
      <c r="D7" s="23" t="s">
        <v>115</v>
      </c>
      <c r="E7" s="24" t="s">
        <v>114</v>
      </c>
      <c r="F7" s="23">
        <v>55</v>
      </c>
      <c r="G7" s="23"/>
      <c r="H7" s="23">
        <v>5</v>
      </c>
      <c r="I7" s="23"/>
      <c r="J7" s="40">
        <v>10364</v>
      </c>
      <c r="K7" s="63">
        <v>1997</v>
      </c>
      <c r="L7" s="69">
        <v>42736</v>
      </c>
      <c r="M7" s="23" t="s">
        <v>101</v>
      </c>
      <c r="N7" s="23" t="s">
        <v>101</v>
      </c>
      <c r="O7" s="23" t="s">
        <v>110</v>
      </c>
      <c r="P7" s="23" t="s">
        <v>110</v>
      </c>
      <c r="Q7" s="24" t="s">
        <v>110</v>
      </c>
      <c r="R7" s="23" t="s">
        <v>101</v>
      </c>
      <c r="S7" s="23" t="s">
        <v>101</v>
      </c>
      <c r="T7" s="23" t="s">
        <v>110</v>
      </c>
    </row>
    <row r="8" spans="1:20" ht="87" x14ac:dyDescent="0.35">
      <c r="A8" s="23">
        <v>4</v>
      </c>
      <c r="B8" s="66" t="s">
        <v>56</v>
      </c>
      <c r="C8" s="23" t="s">
        <v>98</v>
      </c>
      <c r="D8" s="23" t="s">
        <v>116</v>
      </c>
      <c r="E8" s="24" t="s">
        <v>117</v>
      </c>
      <c r="F8" s="23">
        <v>105</v>
      </c>
      <c r="G8" s="23"/>
      <c r="H8" s="23">
        <v>5</v>
      </c>
      <c r="I8" s="23"/>
      <c r="J8" s="40">
        <v>21452</v>
      </c>
      <c r="K8" s="63">
        <v>2008</v>
      </c>
      <c r="L8" s="69">
        <v>42736</v>
      </c>
      <c r="M8" s="23" t="s">
        <v>101</v>
      </c>
      <c r="N8" s="23" t="s">
        <v>101</v>
      </c>
      <c r="O8" s="23" t="s">
        <v>101</v>
      </c>
      <c r="P8" s="62">
        <v>0.01</v>
      </c>
      <c r="Q8" s="24" t="s">
        <v>102</v>
      </c>
      <c r="R8" s="23" t="s">
        <v>101</v>
      </c>
      <c r="S8" s="23" t="s">
        <v>101</v>
      </c>
      <c r="T8" s="23" t="s">
        <v>101</v>
      </c>
    </row>
    <row r="9" spans="1:20" ht="29" x14ac:dyDescent="0.35">
      <c r="A9" s="23">
        <v>5</v>
      </c>
      <c r="B9" s="66" t="s">
        <v>57</v>
      </c>
      <c r="C9" s="23" t="s">
        <v>98</v>
      </c>
      <c r="D9" s="23" t="s">
        <v>103</v>
      </c>
      <c r="E9" s="24" t="s">
        <v>104</v>
      </c>
      <c r="F9" s="23">
        <v>75</v>
      </c>
      <c r="G9" s="23">
        <v>1595</v>
      </c>
      <c r="H9" s="23">
        <v>5</v>
      </c>
      <c r="I9" s="23"/>
      <c r="J9" s="40">
        <v>20952</v>
      </c>
      <c r="K9" s="63">
        <v>2005</v>
      </c>
      <c r="L9" s="69">
        <v>42745</v>
      </c>
      <c r="M9" s="23" t="s">
        <v>101</v>
      </c>
      <c r="N9" s="23" t="s">
        <v>101</v>
      </c>
      <c r="O9" s="23" t="s">
        <v>110</v>
      </c>
      <c r="P9" s="62" t="s">
        <v>110</v>
      </c>
      <c r="Q9" s="24" t="s">
        <v>110</v>
      </c>
      <c r="R9" s="23" t="s">
        <v>101</v>
      </c>
      <c r="S9" s="23" t="s">
        <v>101</v>
      </c>
      <c r="T9" s="23" t="s">
        <v>110</v>
      </c>
    </row>
    <row r="10" spans="1:20" ht="86" customHeight="1" x14ac:dyDescent="0.35">
      <c r="A10" s="23">
        <v>6</v>
      </c>
      <c r="B10" s="66" t="s">
        <v>58</v>
      </c>
      <c r="C10" s="23" t="s">
        <v>98</v>
      </c>
      <c r="D10" s="23" t="s">
        <v>99</v>
      </c>
      <c r="E10" s="24" t="s">
        <v>100</v>
      </c>
      <c r="F10" s="23">
        <v>70</v>
      </c>
      <c r="G10" s="23">
        <v>1339</v>
      </c>
      <c r="H10" s="23">
        <v>5</v>
      </c>
      <c r="I10" s="23"/>
      <c r="J10" s="40">
        <v>22000</v>
      </c>
      <c r="K10" s="63">
        <v>2008</v>
      </c>
      <c r="L10" s="69">
        <v>42826</v>
      </c>
      <c r="M10" s="23" t="s">
        <v>101</v>
      </c>
      <c r="N10" s="23" t="s">
        <v>101</v>
      </c>
      <c r="O10" s="23" t="s">
        <v>101</v>
      </c>
      <c r="P10" s="62">
        <v>0.01</v>
      </c>
      <c r="Q10" s="24" t="s">
        <v>102</v>
      </c>
      <c r="R10" s="23" t="s">
        <v>101</v>
      </c>
      <c r="S10" s="23" t="s">
        <v>101</v>
      </c>
      <c r="T10" s="23" t="s">
        <v>101</v>
      </c>
    </row>
    <row r="11" spans="1:20" ht="87" x14ac:dyDescent="0.35">
      <c r="A11" s="23">
        <v>7</v>
      </c>
      <c r="B11" s="66" t="s">
        <v>59</v>
      </c>
      <c r="C11" s="23" t="s">
        <v>98</v>
      </c>
      <c r="D11" s="23" t="s">
        <v>105</v>
      </c>
      <c r="E11" s="24" t="s">
        <v>106</v>
      </c>
      <c r="F11" s="23">
        <v>110</v>
      </c>
      <c r="G11" s="23">
        <v>1968</v>
      </c>
      <c r="H11" s="23">
        <v>5</v>
      </c>
      <c r="I11" s="23"/>
      <c r="J11" s="40">
        <v>22399</v>
      </c>
      <c r="K11" s="63">
        <v>2013</v>
      </c>
      <c r="L11" s="69">
        <v>42890</v>
      </c>
      <c r="M11" s="23" t="s">
        <v>101</v>
      </c>
      <c r="N11" s="23" t="s">
        <v>101</v>
      </c>
      <c r="O11" s="23" t="s">
        <v>101</v>
      </c>
      <c r="P11" s="62">
        <v>0.01</v>
      </c>
      <c r="Q11" s="24" t="s">
        <v>102</v>
      </c>
      <c r="R11" s="23" t="s">
        <v>101</v>
      </c>
      <c r="S11" s="23" t="s">
        <v>101</v>
      </c>
      <c r="T11" s="23" t="s">
        <v>101</v>
      </c>
    </row>
    <row r="12" spans="1:20" ht="29" x14ac:dyDescent="0.35">
      <c r="A12" s="23">
        <v>8</v>
      </c>
      <c r="B12" s="66" t="s">
        <v>60</v>
      </c>
      <c r="C12" s="23" t="s">
        <v>98</v>
      </c>
      <c r="D12" s="23" t="s">
        <v>108</v>
      </c>
      <c r="E12" s="24" t="s">
        <v>109</v>
      </c>
      <c r="F12" s="23">
        <v>40</v>
      </c>
      <c r="G12" s="23"/>
      <c r="H12" s="23">
        <v>5</v>
      </c>
      <c r="I12" s="23"/>
      <c r="J12" s="40">
        <v>7352</v>
      </c>
      <c r="K12" s="63">
        <v>1995</v>
      </c>
      <c r="L12" s="69">
        <v>42736</v>
      </c>
      <c r="M12" s="23" t="s">
        <v>101</v>
      </c>
      <c r="N12" s="23" t="s">
        <v>101</v>
      </c>
      <c r="O12" s="23" t="s">
        <v>110</v>
      </c>
      <c r="P12" s="23" t="s">
        <v>110</v>
      </c>
      <c r="Q12" s="24" t="s">
        <v>110</v>
      </c>
      <c r="R12" s="23" t="s">
        <v>101</v>
      </c>
      <c r="S12" s="23" t="s">
        <v>101</v>
      </c>
      <c r="T12" s="23" t="s">
        <v>110</v>
      </c>
    </row>
    <row r="13" spans="1:20" x14ac:dyDescent="0.35">
      <c r="A13" s="25">
        <v>9</v>
      </c>
      <c r="B13" s="68" t="s">
        <v>61</v>
      </c>
      <c r="C13" s="24" t="s">
        <v>98</v>
      </c>
      <c r="D13" s="24" t="s">
        <v>111</v>
      </c>
      <c r="E13" s="24" t="s">
        <v>112</v>
      </c>
      <c r="F13" s="24">
        <v>43</v>
      </c>
      <c r="G13" s="24"/>
      <c r="H13" s="25">
        <v>2</v>
      </c>
      <c r="I13" s="24"/>
      <c r="J13" s="65">
        <v>9008</v>
      </c>
      <c r="K13" s="64">
        <v>1993</v>
      </c>
      <c r="L13" s="70">
        <v>42736</v>
      </c>
      <c r="M13" s="24" t="s">
        <v>101</v>
      </c>
      <c r="N13" s="24" t="s">
        <v>101</v>
      </c>
      <c r="O13" s="24" t="s">
        <v>110</v>
      </c>
      <c r="P13" s="24" t="s">
        <v>110</v>
      </c>
      <c r="Q13" s="24" t="s">
        <v>110</v>
      </c>
      <c r="R13" s="24" t="s">
        <v>101</v>
      </c>
      <c r="S13" s="24" t="s">
        <v>101</v>
      </c>
      <c r="T13" s="24" t="s">
        <v>110</v>
      </c>
    </row>
    <row r="14" spans="1:20" x14ac:dyDescent="0.35">
      <c r="B14" s="67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tabSelected="1" topLeftCell="A97" zoomScale="85" zoomScaleNormal="85" workbookViewId="0">
      <selection activeCell="D90" sqref="D90:D117"/>
    </sheetView>
  </sheetViews>
  <sheetFormatPr defaultRowHeight="14.5" x14ac:dyDescent="0.35"/>
  <cols>
    <col min="1" max="1" width="6.1796875" customWidth="1"/>
    <col min="2" max="2" width="48.54296875" customWidth="1"/>
    <col min="3" max="3" width="14.7265625" customWidth="1"/>
    <col min="4" max="4" width="15.54296875" customWidth="1"/>
    <col min="5" max="5" width="15.1796875" customWidth="1"/>
    <col min="6" max="6" width="16.54296875" customWidth="1"/>
    <col min="7" max="7" width="14.54296875" customWidth="1"/>
    <col min="8" max="8" width="14.7265625" customWidth="1"/>
    <col min="9" max="9" width="14.81640625" customWidth="1"/>
    <col min="10" max="11" width="12.453125" customWidth="1"/>
    <col min="12" max="12" width="13.54296875" customWidth="1"/>
    <col min="13" max="13" width="13.453125" bestFit="1" customWidth="1"/>
    <col min="27" max="27" width="9.54296875" bestFit="1" customWidth="1"/>
    <col min="257" max="257" width="6.1796875" customWidth="1"/>
    <col min="258" max="258" width="28.1796875" customWidth="1"/>
    <col min="259" max="259" width="13.81640625" customWidth="1"/>
    <col min="260" max="260" width="14.54296875" customWidth="1"/>
    <col min="261" max="261" width="15.54296875" customWidth="1"/>
    <col min="262" max="262" width="14.54296875" customWidth="1"/>
    <col min="263" max="263" width="16.54296875" customWidth="1"/>
    <col min="264" max="264" width="14.54296875" customWidth="1"/>
    <col min="265" max="265" width="11.54296875" customWidth="1"/>
    <col min="266" max="266" width="12.81640625" customWidth="1"/>
    <col min="267" max="268" width="13.5429687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54296875" customWidth="1"/>
    <col min="517" max="517" width="15.54296875" customWidth="1"/>
    <col min="518" max="518" width="14.54296875" customWidth="1"/>
    <col min="519" max="519" width="16.54296875" customWidth="1"/>
    <col min="520" max="520" width="14.54296875" customWidth="1"/>
    <col min="521" max="521" width="11.54296875" customWidth="1"/>
    <col min="522" max="522" width="12.81640625" customWidth="1"/>
    <col min="523" max="524" width="13.5429687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54296875" customWidth="1"/>
    <col min="773" max="773" width="15.54296875" customWidth="1"/>
    <col min="774" max="774" width="14.54296875" customWidth="1"/>
    <col min="775" max="775" width="16.54296875" customWidth="1"/>
    <col min="776" max="776" width="14.54296875" customWidth="1"/>
    <col min="777" max="777" width="11.54296875" customWidth="1"/>
    <col min="778" max="778" width="12.81640625" customWidth="1"/>
    <col min="779" max="780" width="13.5429687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54296875" customWidth="1"/>
    <col min="1029" max="1029" width="15.54296875" customWidth="1"/>
    <col min="1030" max="1030" width="14.54296875" customWidth="1"/>
    <col min="1031" max="1031" width="16.54296875" customWidth="1"/>
    <col min="1032" max="1032" width="14.54296875" customWidth="1"/>
    <col min="1033" max="1033" width="11.54296875" customWidth="1"/>
    <col min="1034" max="1034" width="12.81640625" customWidth="1"/>
    <col min="1035" max="1036" width="13.5429687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54296875" customWidth="1"/>
    <col min="1285" max="1285" width="15.54296875" customWidth="1"/>
    <col min="1286" max="1286" width="14.54296875" customWidth="1"/>
    <col min="1287" max="1287" width="16.54296875" customWidth="1"/>
    <col min="1288" max="1288" width="14.54296875" customWidth="1"/>
    <col min="1289" max="1289" width="11.54296875" customWidth="1"/>
    <col min="1290" max="1290" width="12.81640625" customWidth="1"/>
    <col min="1291" max="1292" width="13.5429687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54296875" customWidth="1"/>
    <col min="1541" max="1541" width="15.54296875" customWidth="1"/>
    <col min="1542" max="1542" width="14.54296875" customWidth="1"/>
    <col min="1543" max="1543" width="16.54296875" customWidth="1"/>
    <col min="1544" max="1544" width="14.54296875" customWidth="1"/>
    <col min="1545" max="1545" width="11.54296875" customWidth="1"/>
    <col min="1546" max="1546" width="12.81640625" customWidth="1"/>
    <col min="1547" max="1548" width="13.5429687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54296875" customWidth="1"/>
    <col min="1797" max="1797" width="15.54296875" customWidth="1"/>
    <col min="1798" max="1798" width="14.54296875" customWidth="1"/>
    <col min="1799" max="1799" width="16.54296875" customWidth="1"/>
    <col min="1800" max="1800" width="14.54296875" customWidth="1"/>
    <col min="1801" max="1801" width="11.54296875" customWidth="1"/>
    <col min="1802" max="1802" width="12.81640625" customWidth="1"/>
    <col min="1803" max="1804" width="13.5429687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54296875" customWidth="1"/>
    <col min="2053" max="2053" width="15.54296875" customWidth="1"/>
    <col min="2054" max="2054" width="14.54296875" customWidth="1"/>
    <col min="2055" max="2055" width="16.54296875" customWidth="1"/>
    <col min="2056" max="2056" width="14.54296875" customWidth="1"/>
    <col min="2057" max="2057" width="11.54296875" customWidth="1"/>
    <col min="2058" max="2058" width="12.81640625" customWidth="1"/>
    <col min="2059" max="2060" width="13.5429687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54296875" customWidth="1"/>
    <col min="2309" max="2309" width="15.54296875" customWidth="1"/>
    <col min="2310" max="2310" width="14.54296875" customWidth="1"/>
    <col min="2311" max="2311" width="16.54296875" customWidth="1"/>
    <col min="2312" max="2312" width="14.54296875" customWidth="1"/>
    <col min="2313" max="2313" width="11.54296875" customWidth="1"/>
    <col min="2314" max="2314" width="12.81640625" customWidth="1"/>
    <col min="2315" max="2316" width="13.5429687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54296875" customWidth="1"/>
    <col min="2565" max="2565" width="15.54296875" customWidth="1"/>
    <col min="2566" max="2566" width="14.54296875" customWidth="1"/>
    <col min="2567" max="2567" width="16.54296875" customWidth="1"/>
    <col min="2568" max="2568" width="14.54296875" customWidth="1"/>
    <col min="2569" max="2569" width="11.54296875" customWidth="1"/>
    <col min="2570" max="2570" width="12.81640625" customWidth="1"/>
    <col min="2571" max="2572" width="13.5429687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54296875" customWidth="1"/>
    <col min="2821" max="2821" width="15.54296875" customWidth="1"/>
    <col min="2822" max="2822" width="14.54296875" customWidth="1"/>
    <col min="2823" max="2823" width="16.54296875" customWidth="1"/>
    <col min="2824" max="2824" width="14.54296875" customWidth="1"/>
    <col min="2825" max="2825" width="11.54296875" customWidth="1"/>
    <col min="2826" max="2826" width="12.81640625" customWidth="1"/>
    <col min="2827" max="2828" width="13.5429687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54296875" customWidth="1"/>
    <col min="3077" max="3077" width="15.54296875" customWidth="1"/>
    <col min="3078" max="3078" width="14.54296875" customWidth="1"/>
    <col min="3079" max="3079" width="16.54296875" customWidth="1"/>
    <col min="3080" max="3080" width="14.54296875" customWidth="1"/>
    <col min="3081" max="3081" width="11.54296875" customWidth="1"/>
    <col min="3082" max="3082" width="12.81640625" customWidth="1"/>
    <col min="3083" max="3084" width="13.5429687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54296875" customWidth="1"/>
    <col min="3333" max="3333" width="15.54296875" customWidth="1"/>
    <col min="3334" max="3334" width="14.54296875" customWidth="1"/>
    <col min="3335" max="3335" width="16.54296875" customWidth="1"/>
    <col min="3336" max="3336" width="14.54296875" customWidth="1"/>
    <col min="3337" max="3337" width="11.54296875" customWidth="1"/>
    <col min="3338" max="3338" width="12.81640625" customWidth="1"/>
    <col min="3339" max="3340" width="13.5429687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54296875" customWidth="1"/>
    <col min="3589" max="3589" width="15.54296875" customWidth="1"/>
    <col min="3590" max="3590" width="14.54296875" customWidth="1"/>
    <col min="3591" max="3591" width="16.54296875" customWidth="1"/>
    <col min="3592" max="3592" width="14.54296875" customWidth="1"/>
    <col min="3593" max="3593" width="11.54296875" customWidth="1"/>
    <col min="3594" max="3594" width="12.81640625" customWidth="1"/>
    <col min="3595" max="3596" width="13.5429687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54296875" customWidth="1"/>
    <col min="3845" max="3845" width="15.54296875" customWidth="1"/>
    <col min="3846" max="3846" width="14.54296875" customWidth="1"/>
    <col min="3847" max="3847" width="16.54296875" customWidth="1"/>
    <col min="3848" max="3848" width="14.54296875" customWidth="1"/>
    <col min="3849" max="3849" width="11.54296875" customWidth="1"/>
    <col min="3850" max="3850" width="12.81640625" customWidth="1"/>
    <col min="3851" max="3852" width="13.5429687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54296875" customWidth="1"/>
    <col min="4101" max="4101" width="15.54296875" customWidth="1"/>
    <col min="4102" max="4102" width="14.54296875" customWidth="1"/>
    <col min="4103" max="4103" width="16.54296875" customWidth="1"/>
    <col min="4104" max="4104" width="14.54296875" customWidth="1"/>
    <col min="4105" max="4105" width="11.54296875" customWidth="1"/>
    <col min="4106" max="4106" width="12.81640625" customWidth="1"/>
    <col min="4107" max="4108" width="13.5429687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54296875" customWidth="1"/>
    <col min="4357" max="4357" width="15.54296875" customWidth="1"/>
    <col min="4358" max="4358" width="14.54296875" customWidth="1"/>
    <col min="4359" max="4359" width="16.54296875" customWidth="1"/>
    <col min="4360" max="4360" width="14.54296875" customWidth="1"/>
    <col min="4361" max="4361" width="11.54296875" customWidth="1"/>
    <col min="4362" max="4362" width="12.81640625" customWidth="1"/>
    <col min="4363" max="4364" width="13.5429687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54296875" customWidth="1"/>
    <col min="4613" max="4613" width="15.54296875" customWidth="1"/>
    <col min="4614" max="4614" width="14.54296875" customWidth="1"/>
    <col min="4615" max="4615" width="16.54296875" customWidth="1"/>
    <col min="4616" max="4616" width="14.54296875" customWidth="1"/>
    <col min="4617" max="4617" width="11.54296875" customWidth="1"/>
    <col min="4618" max="4618" width="12.81640625" customWidth="1"/>
    <col min="4619" max="4620" width="13.5429687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54296875" customWidth="1"/>
    <col min="4869" max="4869" width="15.54296875" customWidth="1"/>
    <col min="4870" max="4870" width="14.54296875" customWidth="1"/>
    <col min="4871" max="4871" width="16.54296875" customWidth="1"/>
    <col min="4872" max="4872" width="14.54296875" customWidth="1"/>
    <col min="4873" max="4873" width="11.54296875" customWidth="1"/>
    <col min="4874" max="4874" width="12.81640625" customWidth="1"/>
    <col min="4875" max="4876" width="13.5429687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54296875" customWidth="1"/>
    <col min="5125" max="5125" width="15.54296875" customWidth="1"/>
    <col min="5126" max="5126" width="14.54296875" customWidth="1"/>
    <col min="5127" max="5127" width="16.54296875" customWidth="1"/>
    <col min="5128" max="5128" width="14.54296875" customWidth="1"/>
    <col min="5129" max="5129" width="11.54296875" customWidth="1"/>
    <col min="5130" max="5130" width="12.81640625" customWidth="1"/>
    <col min="5131" max="5132" width="13.5429687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54296875" customWidth="1"/>
    <col min="5381" max="5381" width="15.54296875" customWidth="1"/>
    <col min="5382" max="5382" width="14.54296875" customWidth="1"/>
    <col min="5383" max="5383" width="16.54296875" customWidth="1"/>
    <col min="5384" max="5384" width="14.54296875" customWidth="1"/>
    <col min="5385" max="5385" width="11.54296875" customWidth="1"/>
    <col min="5386" max="5386" width="12.81640625" customWidth="1"/>
    <col min="5387" max="5388" width="13.5429687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54296875" customWidth="1"/>
    <col min="5637" max="5637" width="15.54296875" customWidth="1"/>
    <col min="5638" max="5638" width="14.54296875" customWidth="1"/>
    <col min="5639" max="5639" width="16.54296875" customWidth="1"/>
    <col min="5640" max="5640" width="14.54296875" customWidth="1"/>
    <col min="5641" max="5641" width="11.54296875" customWidth="1"/>
    <col min="5642" max="5642" width="12.81640625" customWidth="1"/>
    <col min="5643" max="5644" width="13.5429687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54296875" customWidth="1"/>
    <col min="5893" max="5893" width="15.54296875" customWidth="1"/>
    <col min="5894" max="5894" width="14.54296875" customWidth="1"/>
    <col min="5895" max="5895" width="16.54296875" customWidth="1"/>
    <col min="5896" max="5896" width="14.54296875" customWidth="1"/>
    <col min="5897" max="5897" width="11.54296875" customWidth="1"/>
    <col min="5898" max="5898" width="12.81640625" customWidth="1"/>
    <col min="5899" max="5900" width="13.5429687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54296875" customWidth="1"/>
    <col min="6149" max="6149" width="15.54296875" customWidth="1"/>
    <col min="6150" max="6150" width="14.54296875" customWidth="1"/>
    <col min="6151" max="6151" width="16.54296875" customWidth="1"/>
    <col min="6152" max="6152" width="14.54296875" customWidth="1"/>
    <col min="6153" max="6153" width="11.54296875" customWidth="1"/>
    <col min="6154" max="6154" width="12.81640625" customWidth="1"/>
    <col min="6155" max="6156" width="13.5429687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54296875" customWidth="1"/>
    <col min="6405" max="6405" width="15.54296875" customWidth="1"/>
    <col min="6406" max="6406" width="14.54296875" customWidth="1"/>
    <col min="6407" max="6407" width="16.54296875" customWidth="1"/>
    <col min="6408" max="6408" width="14.54296875" customWidth="1"/>
    <col min="6409" max="6409" width="11.54296875" customWidth="1"/>
    <col min="6410" max="6410" width="12.81640625" customWidth="1"/>
    <col min="6411" max="6412" width="13.5429687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54296875" customWidth="1"/>
    <col min="6661" max="6661" width="15.54296875" customWidth="1"/>
    <col min="6662" max="6662" width="14.54296875" customWidth="1"/>
    <col min="6663" max="6663" width="16.54296875" customWidth="1"/>
    <col min="6664" max="6664" width="14.54296875" customWidth="1"/>
    <col min="6665" max="6665" width="11.54296875" customWidth="1"/>
    <col min="6666" max="6666" width="12.81640625" customWidth="1"/>
    <col min="6667" max="6668" width="13.5429687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54296875" customWidth="1"/>
    <col min="6917" max="6917" width="15.54296875" customWidth="1"/>
    <col min="6918" max="6918" width="14.54296875" customWidth="1"/>
    <col min="6919" max="6919" width="16.54296875" customWidth="1"/>
    <col min="6920" max="6920" width="14.54296875" customWidth="1"/>
    <col min="6921" max="6921" width="11.54296875" customWidth="1"/>
    <col min="6922" max="6922" width="12.81640625" customWidth="1"/>
    <col min="6923" max="6924" width="13.5429687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54296875" customWidth="1"/>
    <col min="7173" max="7173" width="15.54296875" customWidth="1"/>
    <col min="7174" max="7174" width="14.54296875" customWidth="1"/>
    <col min="7175" max="7175" width="16.54296875" customWidth="1"/>
    <col min="7176" max="7176" width="14.54296875" customWidth="1"/>
    <col min="7177" max="7177" width="11.54296875" customWidth="1"/>
    <col min="7178" max="7178" width="12.81640625" customWidth="1"/>
    <col min="7179" max="7180" width="13.5429687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54296875" customWidth="1"/>
    <col min="7429" max="7429" width="15.54296875" customWidth="1"/>
    <col min="7430" max="7430" width="14.54296875" customWidth="1"/>
    <col min="7431" max="7431" width="16.54296875" customWidth="1"/>
    <col min="7432" max="7432" width="14.54296875" customWidth="1"/>
    <col min="7433" max="7433" width="11.54296875" customWidth="1"/>
    <col min="7434" max="7434" width="12.81640625" customWidth="1"/>
    <col min="7435" max="7436" width="13.5429687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54296875" customWidth="1"/>
    <col min="7685" max="7685" width="15.54296875" customWidth="1"/>
    <col min="7686" max="7686" width="14.54296875" customWidth="1"/>
    <col min="7687" max="7687" width="16.54296875" customWidth="1"/>
    <col min="7688" max="7688" width="14.54296875" customWidth="1"/>
    <col min="7689" max="7689" width="11.54296875" customWidth="1"/>
    <col min="7690" max="7690" width="12.81640625" customWidth="1"/>
    <col min="7691" max="7692" width="13.5429687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54296875" customWidth="1"/>
    <col min="7941" max="7941" width="15.54296875" customWidth="1"/>
    <col min="7942" max="7942" width="14.54296875" customWidth="1"/>
    <col min="7943" max="7943" width="16.54296875" customWidth="1"/>
    <col min="7944" max="7944" width="14.54296875" customWidth="1"/>
    <col min="7945" max="7945" width="11.54296875" customWidth="1"/>
    <col min="7946" max="7946" width="12.81640625" customWidth="1"/>
    <col min="7947" max="7948" width="13.5429687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54296875" customWidth="1"/>
    <col min="8197" max="8197" width="15.54296875" customWidth="1"/>
    <col min="8198" max="8198" width="14.54296875" customWidth="1"/>
    <col min="8199" max="8199" width="16.54296875" customWidth="1"/>
    <col min="8200" max="8200" width="14.54296875" customWidth="1"/>
    <col min="8201" max="8201" width="11.54296875" customWidth="1"/>
    <col min="8202" max="8202" width="12.81640625" customWidth="1"/>
    <col min="8203" max="8204" width="13.5429687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54296875" customWidth="1"/>
    <col min="8453" max="8453" width="15.54296875" customWidth="1"/>
    <col min="8454" max="8454" width="14.54296875" customWidth="1"/>
    <col min="8455" max="8455" width="16.54296875" customWidth="1"/>
    <col min="8456" max="8456" width="14.54296875" customWidth="1"/>
    <col min="8457" max="8457" width="11.54296875" customWidth="1"/>
    <col min="8458" max="8458" width="12.81640625" customWidth="1"/>
    <col min="8459" max="8460" width="13.5429687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54296875" customWidth="1"/>
    <col min="8709" max="8709" width="15.54296875" customWidth="1"/>
    <col min="8710" max="8710" width="14.54296875" customWidth="1"/>
    <col min="8711" max="8711" width="16.54296875" customWidth="1"/>
    <col min="8712" max="8712" width="14.54296875" customWidth="1"/>
    <col min="8713" max="8713" width="11.54296875" customWidth="1"/>
    <col min="8714" max="8714" width="12.81640625" customWidth="1"/>
    <col min="8715" max="8716" width="13.5429687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54296875" customWidth="1"/>
    <col min="8965" max="8965" width="15.54296875" customWidth="1"/>
    <col min="8966" max="8966" width="14.54296875" customWidth="1"/>
    <col min="8967" max="8967" width="16.54296875" customWidth="1"/>
    <col min="8968" max="8968" width="14.54296875" customWidth="1"/>
    <col min="8969" max="8969" width="11.54296875" customWidth="1"/>
    <col min="8970" max="8970" width="12.81640625" customWidth="1"/>
    <col min="8971" max="8972" width="13.5429687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54296875" customWidth="1"/>
    <col min="9221" max="9221" width="15.54296875" customWidth="1"/>
    <col min="9222" max="9222" width="14.54296875" customWidth="1"/>
    <col min="9223" max="9223" width="16.54296875" customWidth="1"/>
    <col min="9224" max="9224" width="14.54296875" customWidth="1"/>
    <col min="9225" max="9225" width="11.54296875" customWidth="1"/>
    <col min="9226" max="9226" width="12.81640625" customWidth="1"/>
    <col min="9227" max="9228" width="13.5429687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54296875" customWidth="1"/>
    <col min="9477" max="9477" width="15.54296875" customWidth="1"/>
    <col min="9478" max="9478" width="14.54296875" customWidth="1"/>
    <col min="9479" max="9479" width="16.54296875" customWidth="1"/>
    <col min="9480" max="9480" width="14.54296875" customWidth="1"/>
    <col min="9481" max="9481" width="11.54296875" customWidth="1"/>
    <col min="9482" max="9482" width="12.81640625" customWidth="1"/>
    <col min="9483" max="9484" width="13.5429687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54296875" customWidth="1"/>
    <col min="9733" max="9733" width="15.54296875" customWidth="1"/>
    <col min="9734" max="9734" width="14.54296875" customWidth="1"/>
    <col min="9735" max="9735" width="16.54296875" customWidth="1"/>
    <col min="9736" max="9736" width="14.54296875" customWidth="1"/>
    <col min="9737" max="9737" width="11.54296875" customWidth="1"/>
    <col min="9738" max="9738" width="12.81640625" customWidth="1"/>
    <col min="9739" max="9740" width="13.5429687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54296875" customWidth="1"/>
    <col min="9989" max="9989" width="15.54296875" customWidth="1"/>
    <col min="9990" max="9990" width="14.54296875" customWidth="1"/>
    <col min="9991" max="9991" width="16.54296875" customWidth="1"/>
    <col min="9992" max="9992" width="14.54296875" customWidth="1"/>
    <col min="9993" max="9993" width="11.54296875" customWidth="1"/>
    <col min="9994" max="9994" width="12.81640625" customWidth="1"/>
    <col min="9995" max="9996" width="13.5429687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54296875" customWidth="1"/>
    <col min="10245" max="10245" width="15.54296875" customWidth="1"/>
    <col min="10246" max="10246" width="14.54296875" customWidth="1"/>
    <col min="10247" max="10247" width="16.54296875" customWidth="1"/>
    <col min="10248" max="10248" width="14.54296875" customWidth="1"/>
    <col min="10249" max="10249" width="11.54296875" customWidth="1"/>
    <col min="10250" max="10250" width="12.81640625" customWidth="1"/>
    <col min="10251" max="10252" width="13.5429687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54296875" customWidth="1"/>
    <col min="10501" max="10501" width="15.54296875" customWidth="1"/>
    <col min="10502" max="10502" width="14.54296875" customWidth="1"/>
    <col min="10503" max="10503" width="16.54296875" customWidth="1"/>
    <col min="10504" max="10504" width="14.54296875" customWidth="1"/>
    <col min="10505" max="10505" width="11.54296875" customWidth="1"/>
    <col min="10506" max="10506" width="12.81640625" customWidth="1"/>
    <col min="10507" max="10508" width="13.5429687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54296875" customWidth="1"/>
    <col min="10757" max="10757" width="15.54296875" customWidth="1"/>
    <col min="10758" max="10758" width="14.54296875" customWidth="1"/>
    <col min="10759" max="10759" width="16.54296875" customWidth="1"/>
    <col min="10760" max="10760" width="14.54296875" customWidth="1"/>
    <col min="10761" max="10761" width="11.54296875" customWidth="1"/>
    <col min="10762" max="10762" width="12.81640625" customWidth="1"/>
    <col min="10763" max="10764" width="13.5429687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54296875" customWidth="1"/>
    <col min="11013" max="11013" width="15.54296875" customWidth="1"/>
    <col min="11014" max="11014" width="14.54296875" customWidth="1"/>
    <col min="11015" max="11015" width="16.54296875" customWidth="1"/>
    <col min="11016" max="11016" width="14.54296875" customWidth="1"/>
    <col min="11017" max="11017" width="11.54296875" customWidth="1"/>
    <col min="11018" max="11018" width="12.81640625" customWidth="1"/>
    <col min="11019" max="11020" width="13.5429687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54296875" customWidth="1"/>
    <col min="11269" max="11269" width="15.54296875" customWidth="1"/>
    <col min="11270" max="11270" width="14.54296875" customWidth="1"/>
    <col min="11271" max="11271" width="16.54296875" customWidth="1"/>
    <col min="11272" max="11272" width="14.54296875" customWidth="1"/>
    <col min="11273" max="11273" width="11.54296875" customWidth="1"/>
    <col min="11274" max="11274" width="12.81640625" customWidth="1"/>
    <col min="11275" max="11276" width="13.5429687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54296875" customWidth="1"/>
    <col min="11525" max="11525" width="15.54296875" customWidth="1"/>
    <col min="11526" max="11526" width="14.54296875" customWidth="1"/>
    <col min="11527" max="11527" width="16.54296875" customWidth="1"/>
    <col min="11528" max="11528" width="14.54296875" customWidth="1"/>
    <col min="11529" max="11529" width="11.54296875" customWidth="1"/>
    <col min="11530" max="11530" width="12.81640625" customWidth="1"/>
    <col min="11531" max="11532" width="13.5429687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54296875" customWidth="1"/>
    <col min="11781" max="11781" width="15.54296875" customWidth="1"/>
    <col min="11782" max="11782" width="14.54296875" customWidth="1"/>
    <col min="11783" max="11783" width="16.54296875" customWidth="1"/>
    <col min="11784" max="11784" width="14.54296875" customWidth="1"/>
    <col min="11785" max="11785" width="11.54296875" customWidth="1"/>
    <col min="11786" max="11786" width="12.81640625" customWidth="1"/>
    <col min="11787" max="11788" width="13.5429687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54296875" customWidth="1"/>
    <col min="12037" max="12037" width="15.54296875" customWidth="1"/>
    <col min="12038" max="12038" width="14.54296875" customWidth="1"/>
    <col min="12039" max="12039" width="16.54296875" customWidth="1"/>
    <col min="12040" max="12040" width="14.54296875" customWidth="1"/>
    <col min="12041" max="12041" width="11.54296875" customWidth="1"/>
    <col min="12042" max="12042" width="12.81640625" customWidth="1"/>
    <col min="12043" max="12044" width="13.5429687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54296875" customWidth="1"/>
    <col min="12293" max="12293" width="15.54296875" customWidth="1"/>
    <col min="12294" max="12294" width="14.54296875" customWidth="1"/>
    <col min="12295" max="12295" width="16.54296875" customWidth="1"/>
    <col min="12296" max="12296" width="14.54296875" customWidth="1"/>
    <col min="12297" max="12297" width="11.54296875" customWidth="1"/>
    <col min="12298" max="12298" width="12.81640625" customWidth="1"/>
    <col min="12299" max="12300" width="13.5429687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54296875" customWidth="1"/>
    <col min="12549" max="12549" width="15.54296875" customWidth="1"/>
    <col min="12550" max="12550" width="14.54296875" customWidth="1"/>
    <col min="12551" max="12551" width="16.54296875" customWidth="1"/>
    <col min="12552" max="12552" width="14.54296875" customWidth="1"/>
    <col min="12553" max="12553" width="11.54296875" customWidth="1"/>
    <col min="12554" max="12554" width="12.81640625" customWidth="1"/>
    <col min="12555" max="12556" width="13.5429687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54296875" customWidth="1"/>
    <col min="12805" max="12805" width="15.54296875" customWidth="1"/>
    <col min="12806" max="12806" width="14.54296875" customWidth="1"/>
    <col min="12807" max="12807" width="16.54296875" customWidth="1"/>
    <col min="12808" max="12808" width="14.54296875" customWidth="1"/>
    <col min="12809" max="12809" width="11.54296875" customWidth="1"/>
    <col min="12810" max="12810" width="12.81640625" customWidth="1"/>
    <col min="12811" max="12812" width="13.5429687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54296875" customWidth="1"/>
    <col min="13061" max="13061" width="15.54296875" customWidth="1"/>
    <col min="13062" max="13062" width="14.54296875" customWidth="1"/>
    <col min="13063" max="13063" width="16.54296875" customWidth="1"/>
    <col min="13064" max="13064" width="14.54296875" customWidth="1"/>
    <col min="13065" max="13065" width="11.54296875" customWidth="1"/>
    <col min="13066" max="13066" width="12.81640625" customWidth="1"/>
    <col min="13067" max="13068" width="13.5429687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54296875" customWidth="1"/>
    <col min="13317" max="13317" width="15.54296875" customWidth="1"/>
    <col min="13318" max="13318" width="14.54296875" customWidth="1"/>
    <col min="13319" max="13319" width="16.54296875" customWidth="1"/>
    <col min="13320" max="13320" width="14.54296875" customWidth="1"/>
    <col min="13321" max="13321" width="11.54296875" customWidth="1"/>
    <col min="13322" max="13322" width="12.81640625" customWidth="1"/>
    <col min="13323" max="13324" width="13.5429687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54296875" customWidth="1"/>
    <col min="13573" max="13573" width="15.54296875" customWidth="1"/>
    <col min="13574" max="13574" width="14.54296875" customWidth="1"/>
    <col min="13575" max="13575" width="16.54296875" customWidth="1"/>
    <col min="13576" max="13576" width="14.54296875" customWidth="1"/>
    <col min="13577" max="13577" width="11.54296875" customWidth="1"/>
    <col min="13578" max="13578" width="12.81640625" customWidth="1"/>
    <col min="13579" max="13580" width="13.5429687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54296875" customWidth="1"/>
    <col min="13829" max="13829" width="15.54296875" customWidth="1"/>
    <col min="13830" max="13830" width="14.54296875" customWidth="1"/>
    <col min="13831" max="13831" width="16.54296875" customWidth="1"/>
    <col min="13832" max="13832" width="14.54296875" customWidth="1"/>
    <col min="13833" max="13833" width="11.54296875" customWidth="1"/>
    <col min="13834" max="13834" width="12.81640625" customWidth="1"/>
    <col min="13835" max="13836" width="13.5429687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54296875" customWidth="1"/>
    <col min="14085" max="14085" width="15.54296875" customWidth="1"/>
    <col min="14086" max="14086" width="14.54296875" customWidth="1"/>
    <col min="14087" max="14087" width="16.54296875" customWidth="1"/>
    <col min="14088" max="14088" width="14.54296875" customWidth="1"/>
    <col min="14089" max="14089" width="11.54296875" customWidth="1"/>
    <col min="14090" max="14090" width="12.81640625" customWidth="1"/>
    <col min="14091" max="14092" width="13.5429687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54296875" customWidth="1"/>
    <col min="14341" max="14341" width="15.54296875" customWidth="1"/>
    <col min="14342" max="14342" width="14.54296875" customWidth="1"/>
    <col min="14343" max="14343" width="16.54296875" customWidth="1"/>
    <col min="14344" max="14344" width="14.54296875" customWidth="1"/>
    <col min="14345" max="14345" width="11.54296875" customWidth="1"/>
    <col min="14346" max="14346" width="12.81640625" customWidth="1"/>
    <col min="14347" max="14348" width="13.5429687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54296875" customWidth="1"/>
    <col min="14597" max="14597" width="15.54296875" customWidth="1"/>
    <col min="14598" max="14598" width="14.54296875" customWidth="1"/>
    <col min="14599" max="14599" width="16.54296875" customWidth="1"/>
    <col min="14600" max="14600" width="14.54296875" customWidth="1"/>
    <col min="14601" max="14601" width="11.54296875" customWidth="1"/>
    <col min="14602" max="14602" width="12.81640625" customWidth="1"/>
    <col min="14603" max="14604" width="13.5429687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54296875" customWidth="1"/>
    <col min="14853" max="14853" width="15.54296875" customWidth="1"/>
    <col min="14854" max="14854" width="14.54296875" customWidth="1"/>
    <col min="14855" max="14855" width="16.54296875" customWidth="1"/>
    <col min="14856" max="14856" width="14.54296875" customWidth="1"/>
    <col min="14857" max="14857" width="11.54296875" customWidth="1"/>
    <col min="14858" max="14858" width="12.81640625" customWidth="1"/>
    <col min="14859" max="14860" width="13.5429687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54296875" customWidth="1"/>
    <col min="15109" max="15109" width="15.54296875" customWidth="1"/>
    <col min="15110" max="15110" width="14.54296875" customWidth="1"/>
    <col min="15111" max="15111" width="16.54296875" customWidth="1"/>
    <col min="15112" max="15112" width="14.54296875" customWidth="1"/>
    <col min="15113" max="15113" width="11.54296875" customWidth="1"/>
    <col min="15114" max="15114" width="12.81640625" customWidth="1"/>
    <col min="15115" max="15116" width="13.5429687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54296875" customWidth="1"/>
    <col min="15365" max="15365" width="15.54296875" customWidth="1"/>
    <col min="15366" max="15366" width="14.54296875" customWidth="1"/>
    <col min="15367" max="15367" width="16.54296875" customWidth="1"/>
    <col min="15368" max="15368" width="14.54296875" customWidth="1"/>
    <col min="15369" max="15369" width="11.54296875" customWidth="1"/>
    <col min="15370" max="15370" width="12.81640625" customWidth="1"/>
    <col min="15371" max="15372" width="13.5429687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54296875" customWidth="1"/>
    <col min="15621" max="15621" width="15.54296875" customWidth="1"/>
    <col min="15622" max="15622" width="14.54296875" customWidth="1"/>
    <col min="15623" max="15623" width="16.54296875" customWidth="1"/>
    <col min="15624" max="15624" width="14.54296875" customWidth="1"/>
    <col min="15625" max="15625" width="11.54296875" customWidth="1"/>
    <col min="15626" max="15626" width="12.81640625" customWidth="1"/>
    <col min="15627" max="15628" width="13.5429687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54296875" customWidth="1"/>
    <col min="15877" max="15877" width="15.54296875" customWidth="1"/>
    <col min="15878" max="15878" width="14.54296875" customWidth="1"/>
    <col min="15879" max="15879" width="16.54296875" customWidth="1"/>
    <col min="15880" max="15880" width="14.54296875" customWidth="1"/>
    <col min="15881" max="15881" width="11.54296875" customWidth="1"/>
    <col min="15882" max="15882" width="12.81640625" customWidth="1"/>
    <col min="15883" max="15884" width="13.5429687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54296875" customWidth="1"/>
    <col min="16133" max="16133" width="15.54296875" customWidth="1"/>
    <col min="16134" max="16134" width="14.54296875" customWidth="1"/>
    <col min="16135" max="16135" width="16.54296875" customWidth="1"/>
    <col min="16136" max="16136" width="14.54296875" customWidth="1"/>
    <col min="16137" max="16137" width="11.54296875" customWidth="1"/>
    <col min="16138" max="16138" width="12.81640625" customWidth="1"/>
    <col min="16139" max="16140" width="13.54296875" customWidth="1"/>
    <col min="16141" max="16141" width="13.453125" bestFit="1" customWidth="1"/>
  </cols>
  <sheetData>
    <row r="1" spans="1:14" ht="18.5" x14ac:dyDescent="0.45">
      <c r="B1" s="30" t="s">
        <v>558</v>
      </c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3"/>
    </row>
    <row r="3" spans="1:14" s="11" customFormat="1" x14ac:dyDescent="0.35">
      <c r="A3" s="4"/>
      <c r="B3" s="605" t="s">
        <v>207</v>
      </c>
      <c r="C3" s="5" t="s">
        <v>0</v>
      </c>
      <c r="D3" s="6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  <c r="K3" s="8" t="s">
        <v>15</v>
      </c>
      <c r="L3" s="8" t="s">
        <v>16</v>
      </c>
      <c r="M3" s="9"/>
      <c r="N3" s="10"/>
    </row>
    <row r="4" spans="1:14" ht="91.4" customHeight="1" x14ac:dyDescent="0.35">
      <c r="A4" s="12"/>
      <c r="B4" s="606"/>
      <c r="C4" s="32" t="s">
        <v>168</v>
      </c>
      <c r="D4" s="7" t="s">
        <v>17</v>
      </c>
      <c r="E4" s="7" t="s">
        <v>8</v>
      </c>
      <c r="F4" s="7" t="s">
        <v>9</v>
      </c>
      <c r="G4" s="7" t="s">
        <v>10</v>
      </c>
      <c r="H4" s="7" t="s">
        <v>169</v>
      </c>
      <c r="I4" s="13" t="s">
        <v>11</v>
      </c>
      <c r="J4" s="13" t="s">
        <v>12</v>
      </c>
      <c r="K4" s="13" t="s">
        <v>13</v>
      </c>
      <c r="L4" s="13" t="s">
        <v>309</v>
      </c>
      <c r="M4" s="7" t="s">
        <v>171</v>
      </c>
      <c r="N4" s="3"/>
    </row>
    <row r="5" spans="1:14" s="11" customFormat="1" x14ac:dyDescent="0.35">
      <c r="A5" s="14"/>
      <c r="B5" s="33" t="s">
        <v>559</v>
      </c>
      <c r="C5" s="15">
        <v>3555533.43</v>
      </c>
      <c r="D5" s="15">
        <v>2735616.44</v>
      </c>
      <c r="E5" s="15">
        <v>23282.3</v>
      </c>
      <c r="F5" s="15">
        <v>762757.8</v>
      </c>
      <c r="G5" s="15">
        <v>1627149.39</v>
      </c>
      <c r="H5" s="36">
        <v>0</v>
      </c>
      <c r="I5" s="15">
        <v>141220.93</v>
      </c>
      <c r="J5" s="15">
        <v>4287.0600000000004</v>
      </c>
      <c r="K5" s="15">
        <v>176918.96</v>
      </c>
      <c r="L5" s="15">
        <v>0</v>
      </c>
      <c r="M5" s="16">
        <v>77</v>
      </c>
      <c r="N5" s="10"/>
    </row>
    <row r="6" spans="1:14" x14ac:dyDescent="0.35">
      <c r="A6" s="17"/>
      <c r="B6" s="31"/>
      <c r="C6" s="18"/>
      <c r="D6" s="19"/>
      <c r="E6" s="18"/>
      <c r="F6" s="18"/>
      <c r="G6" s="18"/>
      <c r="H6" s="18"/>
      <c r="I6" s="18"/>
      <c r="J6" s="18"/>
      <c r="K6" s="18"/>
      <c r="L6" s="18"/>
      <c r="M6" s="20"/>
      <c r="N6" s="3"/>
    </row>
    <row r="7" spans="1:14" x14ac:dyDescent="0.35">
      <c r="A7" s="21"/>
      <c r="B7" s="21"/>
      <c r="C7" s="21"/>
      <c r="D7" s="21"/>
      <c r="E7" s="21"/>
      <c r="F7" s="21"/>
      <c r="G7" s="21"/>
      <c r="H7" s="21"/>
      <c r="I7" s="21"/>
      <c r="J7" s="21"/>
      <c r="K7" s="22"/>
      <c r="L7" s="22"/>
      <c r="M7" s="109"/>
      <c r="N7" s="3"/>
    </row>
    <row r="8" spans="1:14" x14ac:dyDescent="0.35">
      <c r="A8" s="1"/>
      <c r="B8" s="1"/>
      <c r="C8" s="1"/>
      <c r="D8" s="15"/>
      <c r="E8" s="15"/>
      <c r="F8" s="15"/>
      <c r="G8" s="15"/>
      <c r="H8" s="36"/>
      <c r="I8" s="15"/>
      <c r="J8" s="15"/>
      <c r="K8" s="15"/>
      <c r="L8" s="22"/>
      <c r="M8" s="21"/>
      <c r="N8" s="3"/>
    </row>
    <row r="9" spans="1:14" x14ac:dyDescent="0.35">
      <c r="A9" s="1"/>
      <c r="B9" s="86" t="s">
        <v>172</v>
      </c>
      <c r="C9" s="1"/>
      <c r="D9" s="1"/>
      <c r="E9" s="1"/>
      <c r="F9" s="21"/>
      <c r="G9" s="21"/>
      <c r="H9" s="21"/>
      <c r="I9" s="21"/>
      <c r="J9" s="87"/>
      <c r="K9" s="21"/>
      <c r="L9" s="21"/>
      <c r="M9" s="21"/>
    </row>
    <row r="10" spans="1:14" s="11" customFormat="1" ht="58" x14ac:dyDescent="0.35">
      <c r="A10" s="23" t="s">
        <v>167</v>
      </c>
      <c r="B10" s="24" t="s">
        <v>173</v>
      </c>
      <c r="C10" s="24" t="s">
        <v>174</v>
      </c>
      <c r="D10" s="24" t="s">
        <v>175</v>
      </c>
      <c r="E10" s="24" t="s">
        <v>176</v>
      </c>
      <c r="F10" s="24" t="s">
        <v>177</v>
      </c>
      <c r="G10" s="25" t="s">
        <v>14</v>
      </c>
      <c r="H10" s="25" t="s">
        <v>178</v>
      </c>
      <c r="I10" s="538"/>
      <c r="J10" s="327"/>
      <c r="K10" s="327"/>
      <c r="L10" s="89"/>
      <c r="M10" s="89"/>
    </row>
    <row r="11" spans="1:14" s="94" customFormat="1" x14ac:dyDescent="0.35">
      <c r="A11" s="23" t="s">
        <v>64</v>
      </c>
      <c r="B11" s="24" t="s">
        <v>560</v>
      </c>
      <c r="C11" s="24">
        <v>1986</v>
      </c>
      <c r="D11" s="24"/>
      <c r="E11" s="65"/>
      <c r="F11" s="65" t="s">
        <v>376</v>
      </c>
      <c r="G11" s="24"/>
      <c r="H11" s="114">
        <v>6</v>
      </c>
      <c r="I11" s="539"/>
      <c r="J11" s="41"/>
      <c r="K11" s="41"/>
    </row>
    <row r="12" spans="1:14" s="94" customFormat="1" x14ac:dyDescent="0.35">
      <c r="A12" s="23" t="s">
        <v>67</v>
      </c>
      <c r="B12" s="24" t="s">
        <v>561</v>
      </c>
      <c r="C12" s="24">
        <v>1878</v>
      </c>
      <c r="D12" s="24">
        <v>2015</v>
      </c>
      <c r="E12" s="24" t="s">
        <v>485</v>
      </c>
      <c r="F12" s="24" t="s">
        <v>376</v>
      </c>
      <c r="G12" s="24"/>
      <c r="H12" s="114">
        <v>1</v>
      </c>
      <c r="I12" s="539"/>
      <c r="J12" s="41"/>
      <c r="K12" s="41"/>
    </row>
    <row r="13" spans="1:14" s="94" customFormat="1" x14ac:dyDescent="0.35">
      <c r="A13" s="23" t="s">
        <v>69</v>
      </c>
      <c r="B13" s="24" t="s">
        <v>562</v>
      </c>
      <c r="C13" s="24">
        <v>2007</v>
      </c>
      <c r="D13" s="24"/>
      <c r="E13" s="24"/>
      <c r="F13" s="24" t="s">
        <v>376</v>
      </c>
      <c r="G13" s="24"/>
      <c r="H13" s="114">
        <v>4</v>
      </c>
      <c r="I13" s="539"/>
      <c r="J13" s="41"/>
      <c r="K13" s="41"/>
    </row>
    <row r="14" spans="1:14" s="26" customFormat="1" x14ac:dyDescent="0.35">
      <c r="A14" s="23" t="s">
        <v>486</v>
      </c>
      <c r="B14" s="24" t="s">
        <v>563</v>
      </c>
      <c r="C14" s="24">
        <v>1948</v>
      </c>
      <c r="D14" s="24"/>
      <c r="E14" s="24"/>
      <c r="F14" s="24" t="s">
        <v>376</v>
      </c>
      <c r="G14" s="24"/>
      <c r="H14" s="114">
        <v>3</v>
      </c>
      <c r="I14" s="539"/>
      <c r="J14" s="41"/>
      <c r="K14" s="41"/>
    </row>
    <row r="15" spans="1:14" s="26" customFormat="1" x14ac:dyDescent="0.35">
      <c r="A15" s="23" t="s">
        <v>488</v>
      </c>
      <c r="B15" s="24" t="s">
        <v>564</v>
      </c>
      <c r="C15" s="24">
        <v>1960</v>
      </c>
      <c r="D15" s="24"/>
      <c r="E15" s="24"/>
      <c r="F15" s="24" t="s">
        <v>376</v>
      </c>
      <c r="G15" s="24"/>
      <c r="H15" s="114">
        <v>4</v>
      </c>
      <c r="I15" s="539"/>
      <c r="J15" s="41"/>
      <c r="K15" s="41"/>
    </row>
    <row r="16" spans="1:14" s="26" customFormat="1" ht="29" x14ac:dyDescent="0.35">
      <c r="A16" s="23" t="s">
        <v>493</v>
      </c>
      <c r="B16" s="24" t="s">
        <v>565</v>
      </c>
      <c r="C16" s="24">
        <v>1920</v>
      </c>
      <c r="D16" s="24">
        <v>1995</v>
      </c>
      <c r="E16" s="24" t="s">
        <v>566</v>
      </c>
      <c r="F16" s="24" t="s">
        <v>376</v>
      </c>
      <c r="G16" s="24">
        <v>125.94</v>
      </c>
      <c r="H16" s="114">
        <v>6</v>
      </c>
      <c r="I16" s="539"/>
      <c r="J16" s="41"/>
      <c r="K16" s="41"/>
    </row>
    <row r="17" spans="1:27" s="26" customFormat="1" x14ac:dyDescent="0.35">
      <c r="A17" s="23" t="s">
        <v>495</v>
      </c>
      <c r="B17" s="24" t="s">
        <v>567</v>
      </c>
      <c r="C17" s="24">
        <v>1960</v>
      </c>
      <c r="D17" s="24"/>
      <c r="E17" s="24"/>
      <c r="F17" s="24" t="s">
        <v>376</v>
      </c>
      <c r="G17" s="24"/>
      <c r="H17" s="114">
        <v>2</v>
      </c>
      <c r="I17" s="539"/>
      <c r="J17" s="41"/>
      <c r="K17" s="41"/>
    </row>
    <row r="18" spans="1:27" s="26" customFormat="1" x14ac:dyDescent="0.35">
      <c r="A18" s="23" t="s">
        <v>535</v>
      </c>
      <c r="B18" s="24" t="s">
        <v>568</v>
      </c>
      <c r="C18" s="24">
        <v>2015</v>
      </c>
      <c r="D18" s="24"/>
      <c r="E18" s="24"/>
      <c r="F18" s="24" t="s">
        <v>376</v>
      </c>
      <c r="G18" s="24">
        <v>157.80000000000001</v>
      </c>
      <c r="H18" s="114">
        <v>3</v>
      </c>
      <c r="I18" s="539"/>
      <c r="J18" s="41"/>
      <c r="K18" s="41"/>
    </row>
    <row r="19" spans="1:27" s="26" customFormat="1" x14ac:dyDescent="0.35">
      <c r="A19" s="23" t="s">
        <v>548</v>
      </c>
      <c r="B19" s="24" t="s">
        <v>569</v>
      </c>
      <c r="C19" s="24">
        <v>2001</v>
      </c>
      <c r="D19" s="24"/>
      <c r="E19" s="24"/>
      <c r="F19" s="24" t="s">
        <v>376</v>
      </c>
      <c r="G19" s="24"/>
      <c r="H19" s="114">
        <v>2</v>
      </c>
      <c r="I19" s="539"/>
      <c r="J19" s="41"/>
      <c r="K19" s="41"/>
    </row>
    <row r="20" spans="1:27" s="26" customFormat="1" x14ac:dyDescent="0.35">
      <c r="A20" s="23" t="s">
        <v>570</v>
      </c>
      <c r="B20" s="24" t="s">
        <v>571</v>
      </c>
      <c r="C20" s="24">
        <v>1930</v>
      </c>
      <c r="D20" s="24">
        <v>1990</v>
      </c>
      <c r="E20" s="24" t="s">
        <v>572</v>
      </c>
      <c r="F20" s="24" t="s">
        <v>376</v>
      </c>
      <c r="G20" s="24"/>
      <c r="H20" s="114">
        <v>4</v>
      </c>
      <c r="I20" s="539"/>
      <c r="J20" s="41"/>
      <c r="K20" s="41"/>
    </row>
    <row r="21" spans="1:27" s="26" customFormat="1" x14ac:dyDescent="0.35">
      <c r="A21" s="23" t="s">
        <v>573</v>
      </c>
      <c r="B21" s="24" t="s">
        <v>574</v>
      </c>
      <c r="C21" s="24">
        <v>1982</v>
      </c>
      <c r="D21" s="24"/>
      <c r="E21" s="24"/>
      <c r="F21" s="24" t="s">
        <v>376</v>
      </c>
      <c r="G21" s="24"/>
      <c r="H21" s="114">
        <v>2</v>
      </c>
      <c r="I21" s="539"/>
      <c r="J21" s="41"/>
      <c r="K21" s="41"/>
    </row>
    <row r="22" spans="1:27" s="26" customFormat="1" x14ac:dyDescent="0.35">
      <c r="A22" s="27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27" s="26" customFormat="1" x14ac:dyDescent="0.35">
      <c r="A23" s="27"/>
      <c r="B23" s="41"/>
      <c r="C23" s="27"/>
      <c r="D23" s="41"/>
      <c r="E23" s="27"/>
      <c r="F23" s="27"/>
      <c r="G23" s="27"/>
      <c r="H23" s="27"/>
      <c r="I23" s="27"/>
      <c r="J23" s="27"/>
    </row>
    <row r="24" spans="1:27" s="26" customFormat="1" x14ac:dyDescent="0.35">
      <c r="A24" s="27"/>
      <c r="B24" s="167" t="s">
        <v>321</v>
      </c>
      <c r="C24" s="27"/>
      <c r="D24" s="41"/>
      <c r="E24" s="27"/>
      <c r="F24" s="27"/>
      <c r="G24" s="27"/>
      <c r="H24" s="27"/>
      <c r="I24" s="27"/>
      <c r="J24" s="27"/>
    </row>
    <row r="25" spans="1:27" s="26" customFormat="1" ht="96.65" customHeight="1" x14ac:dyDescent="0.35">
      <c r="A25" s="12" t="s">
        <v>167</v>
      </c>
      <c r="B25" s="168" t="s">
        <v>575</v>
      </c>
      <c r="C25" s="7" t="s">
        <v>323</v>
      </c>
      <c r="D25" s="7" t="s">
        <v>576</v>
      </c>
      <c r="E25" s="169" t="s">
        <v>577</v>
      </c>
      <c r="F25" s="169" t="s">
        <v>578</v>
      </c>
      <c r="G25" s="7" t="s">
        <v>579</v>
      </c>
      <c r="H25" s="7" t="s">
        <v>580</v>
      </c>
      <c r="I25" s="27"/>
      <c r="J25" s="27"/>
    </row>
    <row r="26" spans="1:27" s="26" customFormat="1" x14ac:dyDescent="0.35">
      <c r="A26" s="170">
        <v>1</v>
      </c>
      <c r="B26" s="24" t="s">
        <v>560</v>
      </c>
      <c r="C26" s="540">
        <v>2106130.4900000002</v>
      </c>
      <c r="D26" s="511">
        <v>858011.84</v>
      </c>
      <c r="E26" s="541">
        <v>336370</v>
      </c>
      <c r="F26" s="541">
        <v>57995.49</v>
      </c>
      <c r="G26" s="511">
        <v>11793</v>
      </c>
      <c r="H26" s="511">
        <f t="shared" ref="H26:H41" si="0">D26+E26+F26+G26</f>
        <v>1264170.3299999998</v>
      </c>
      <c r="I26" s="27"/>
      <c r="J26" s="27"/>
    </row>
    <row r="27" spans="1:27" s="26" customFormat="1" x14ac:dyDescent="0.35">
      <c r="A27" s="170">
        <v>2</v>
      </c>
      <c r="B27" s="24" t="s">
        <v>581</v>
      </c>
      <c r="C27" s="542">
        <v>0</v>
      </c>
      <c r="D27" s="511">
        <f>524.19+179.3+373.47</f>
        <v>1076.96</v>
      </c>
      <c r="E27" s="541">
        <f>657.8</f>
        <v>657.8</v>
      </c>
      <c r="F27" s="541">
        <f>672.23+310.8</f>
        <v>983.03</v>
      </c>
      <c r="G27" s="543">
        <v>0</v>
      </c>
      <c r="H27" s="511">
        <f t="shared" si="0"/>
        <v>2717.79</v>
      </c>
      <c r="I27" s="27"/>
      <c r="J27" s="27"/>
    </row>
    <row r="28" spans="1:27" s="26" customFormat="1" x14ac:dyDescent="0.35">
      <c r="A28" s="170">
        <v>3</v>
      </c>
      <c r="B28" s="24" t="s">
        <v>582</v>
      </c>
      <c r="C28" s="542">
        <v>0</v>
      </c>
      <c r="D28" s="511">
        <f>1094.34+35347.3+249.88+659.57</f>
        <v>37351.089999999997</v>
      </c>
      <c r="E28" s="541">
        <f>20073.81+2433.11</f>
        <v>22506.920000000002</v>
      </c>
      <c r="F28" s="541">
        <f>728.73+580.81</f>
        <v>1309.54</v>
      </c>
      <c r="G28" s="543">
        <v>0</v>
      </c>
      <c r="H28" s="511">
        <f t="shared" si="0"/>
        <v>61167.549999999996</v>
      </c>
      <c r="I28" s="27"/>
      <c r="J28" s="27"/>
    </row>
    <row r="29" spans="1:27" s="26" customFormat="1" x14ac:dyDescent="0.35">
      <c r="A29" s="170">
        <v>4</v>
      </c>
      <c r="B29" s="24" t="s">
        <v>583</v>
      </c>
      <c r="C29" s="542">
        <v>0</v>
      </c>
      <c r="D29" s="511">
        <f>1166.1+565.79+35385.66+274.94+108.22+1189.6</f>
        <v>38690.310000000005</v>
      </c>
      <c r="E29" s="541">
        <f>14030.75+744.76</f>
        <v>14775.51</v>
      </c>
      <c r="F29" s="541">
        <f>816.01+731.94</f>
        <v>1547.95</v>
      </c>
      <c r="G29" s="543">
        <v>0</v>
      </c>
      <c r="H29" s="511">
        <f t="shared" si="0"/>
        <v>55013.770000000004</v>
      </c>
      <c r="I29" s="27"/>
      <c r="J29" s="27"/>
    </row>
    <row r="30" spans="1:27" s="177" customFormat="1" ht="15.65" customHeight="1" x14ac:dyDescent="0.35">
      <c r="A30" s="170">
        <v>5</v>
      </c>
      <c r="B30" s="24" t="s">
        <v>561</v>
      </c>
      <c r="C30" s="540">
        <v>36000</v>
      </c>
      <c r="D30" s="511">
        <f>26642.92+1030.6</f>
        <v>27673.519999999997</v>
      </c>
      <c r="E30" s="541">
        <f>6292.24+356</f>
        <v>6648.24</v>
      </c>
      <c r="F30" s="541">
        <f>1134.41+309.92</f>
        <v>1444.3300000000002</v>
      </c>
      <c r="G30" s="543">
        <v>0</v>
      </c>
      <c r="H30" s="511">
        <f t="shared" si="0"/>
        <v>35766.089999999997</v>
      </c>
      <c r="I30" s="176"/>
      <c r="J30" s="176">
        <v>455</v>
      </c>
      <c r="K30" s="176">
        <f>J30*1200</f>
        <v>546000</v>
      </c>
      <c r="L30" s="176"/>
      <c r="M30" s="176"/>
      <c r="N30" s="176"/>
      <c r="O30" s="176"/>
      <c r="P30" s="176"/>
      <c r="Q30" s="176"/>
      <c r="R30" s="176"/>
      <c r="S30" s="176"/>
      <c r="T30" s="176"/>
      <c r="V30" s="176"/>
      <c r="W30" s="176"/>
      <c r="X30" s="176"/>
      <c r="Y30" s="176"/>
      <c r="Z30" s="176"/>
      <c r="AA30" s="176"/>
    </row>
    <row r="31" spans="1:27" s="177" customFormat="1" ht="15.65" customHeight="1" x14ac:dyDescent="0.35">
      <c r="A31" s="170">
        <v>6</v>
      </c>
      <c r="B31" s="24" t="s">
        <v>562</v>
      </c>
      <c r="C31" s="540">
        <v>237105.48</v>
      </c>
      <c r="D31" s="511">
        <f>1788.7+1182.22+2320.4+27791.89+24657.54+1041.58+119.25+271.83+117.41+893.18+404.02+74.59</f>
        <v>60662.61</v>
      </c>
      <c r="E31" s="541">
        <f>2113.71+3921.54+6694.84+2888.44+5331.54+5396.35+337.04</f>
        <v>26683.46</v>
      </c>
      <c r="F31" s="541">
        <f>1862.76+749.5+235.9</f>
        <v>2848.1600000000003</v>
      </c>
      <c r="G31" s="543">
        <v>0</v>
      </c>
      <c r="H31" s="511">
        <f t="shared" si="0"/>
        <v>90194.23000000001</v>
      </c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V31" s="176"/>
      <c r="W31" s="176"/>
      <c r="X31" s="176"/>
      <c r="Y31" s="176"/>
      <c r="Z31" s="176"/>
      <c r="AA31" s="176"/>
    </row>
    <row r="32" spans="1:27" s="177" customFormat="1" ht="15.65" customHeight="1" x14ac:dyDescent="0.35">
      <c r="A32" s="170">
        <v>7</v>
      </c>
      <c r="B32" s="24" t="s">
        <v>563</v>
      </c>
      <c r="C32" s="540">
        <v>50000</v>
      </c>
      <c r="D32" s="511">
        <f>993.98+30911.02+988.89+555.51+74.59</f>
        <v>33523.99</v>
      </c>
      <c r="E32" s="541">
        <f>24724.76+8694.56</f>
        <v>33419.32</v>
      </c>
      <c r="F32" s="541">
        <f>707.65+328.28</f>
        <v>1035.9299999999998</v>
      </c>
      <c r="G32" s="543">
        <v>0</v>
      </c>
      <c r="H32" s="511">
        <f t="shared" si="0"/>
        <v>67979.239999999991</v>
      </c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V32" s="176"/>
      <c r="W32" s="176"/>
      <c r="X32" s="176"/>
      <c r="Y32" s="176"/>
      <c r="Z32" s="176"/>
      <c r="AA32" s="176"/>
    </row>
    <row r="33" spans="1:27" s="177" customFormat="1" ht="15.65" customHeight="1" x14ac:dyDescent="0.35">
      <c r="A33" s="170">
        <v>8</v>
      </c>
      <c r="B33" s="24" t="s">
        <v>564</v>
      </c>
      <c r="C33" s="540">
        <v>546000</v>
      </c>
      <c r="D33" s="511">
        <f>5208.01+912.35+1274.03+912.35+1107.98+912.35+2054.02+9069.57+2776.88+25852.89+29710.36+29261.53+90601.53+40608.84+3535.16+1020.41+626.72+3141.06+312.02+287.8+200.35+393.89+492.56+48.75+242.42+99.27+559.5+390.98+2521.03+342.78+1923.94+148.49+348.47+316.82+445.53+148.49+430.08+860.15</f>
        <v>259099.36</v>
      </c>
      <c r="E33" s="541">
        <f>1457.64+21014.03+15403.62+868.45+12530.74+9131.67+15318.75+23166.29+19777.47+7007.87+196.5+4231.85+1142.2+367.62+2458.27+2418.1+510.74+6389.63+1471.85</f>
        <v>144863.29</v>
      </c>
      <c r="F33" s="541">
        <f>816.01+685.08+815.99+649.81+2256.22+333.61+260.7+489.14+291.32+379.56+430.16</f>
        <v>7407.5999999999995</v>
      </c>
      <c r="G33" s="511">
        <v>11489.3</v>
      </c>
      <c r="H33" s="511">
        <f t="shared" si="0"/>
        <v>422859.55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V33" s="176"/>
      <c r="W33" s="176"/>
      <c r="X33" s="176"/>
      <c r="Y33" s="176"/>
      <c r="Z33" s="176"/>
      <c r="AA33" s="176"/>
    </row>
    <row r="34" spans="1:27" s="177" customFormat="1" ht="15.65" customHeight="1" x14ac:dyDescent="0.35">
      <c r="A34" s="170">
        <v>9</v>
      </c>
      <c r="B34" s="24" t="s">
        <v>565</v>
      </c>
      <c r="C34" s="540">
        <v>236321.02</v>
      </c>
      <c r="D34" s="511">
        <f>2899.73+3447.79+525.14+1888.33+471.19+71.61+190.65</f>
        <v>9494.4400000000023</v>
      </c>
      <c r="E34" s="541">
        <f>21544.54+2386.81+294.3+309.5+13339.32+299.4+1194.49</f>
        <v>39368.36</v>
      </c>
      <c r="F34" s="541">
        <f>11294.31+42484.45+1829.42+1641.61</f>
        <v>57249.789999999994</v>
      </c>
      <c r="G34" s="543">
        <v>0</v>
      </c>
      <c r="H34" s="511">
        <f t="shared" si="0"/>
        <v>106112.59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V34" s="176"/>
      <c r="W34" s="176"/>
      <c r="X34" s="176"/>
      <c r="Y34" s="176"/>
      <c r="Z34" s="176"/>
      <c r="AA34" s="176"/>
    </row>
    <row r="35" spans="1:27" s="177" customFormat="1" ht="15.65" customHeight="1" x14ac:dyDescent="0.35">
      <c r="A35" s="170">
        <v>10</v>
      </c>
      <c r="B35" s="24" t="s">
        <v>567</v>
      </c>
      <c r="C35" s="540">
        <v>110903.86</v>
      </c>
      <c r="D35" s="543">
        <v>0</v>
      </c>
      <c r="E35" s="543">
        <v>0</v>
      </c>
      <c r="F35" s="543">
        <v>0</v>
      </c>
      <c r="G35" s="543">
        <v>0</v>
      </c>
      <c r="H35" s="511">
        <f t="shared" si="0"/>
        <v>0</v>
      </c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V35" s="176"/>
      <c r="W35" s="176"/>
      <c r="X35" s="176"/>
      <c r="Y35" s="176"/>
      <c r="Z35" s="176"/>
      <c r="AA35" s="176"/>
    </row>
    <row r="36" spans="1:27" s="177" customFormat="1" ht="15.65" customHeight="1" x14ac:dyDescent="0.35">
      <c r="A36" s="170">
        <v>11</v>
      </c>
      <c r="B36" s="24" t="s">
        <v>568</v>
      </c>
      <c r="C36" s="540">
        <v>204348.6</v>
      </c>
      <c r="D36" s="511">
        <f>3511.68+32874.99+269.92+759.54+333.53</f>
        <v>37749.659999999996</v>
      </c>
      <c r="E36" s="541">
        <f>12143.7+552.75+1132.14+2485.02</f>
        <v>16313.61</v>
      </c>
      <c r="F36" s="541">
        <f>744.05+767.26</f>
        <v>1511.31</v>
      </c>
      <c r="G36" s="543">
        <v>0</v>
      </c>
      <c r="H36" s="511">
        <f t="shared" si="0"/>
        <v>55574.579999999994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V36" s="176"/>
      <c r="W36" s="176"/>
      <c r="X36" s="176"/>
      <c r="Y36" s="176"/>
      <c r="Z36" s="176"/>
      <c r="AA36" s="176"/>
    </row>
    <row r="37" spans="1:27" s="177" customFormat="1" ht="15.65" customHeight="1" x14ac:dyDescent="0.35">
      <c r="A37" s="170">
        <v>12</v>
      </c>
      <c r="B37" s="24" t="s">
        <v>584</v>
      </c>
      <c r="C37" s="542">
        <v>0</v>
      </c>
      <c r="D37" s="511">
        <f>857.53+524.21+34587.97+188.68+391.04+2350.51</f>
        <v>38899.94</v>
      </c>
      <c r="E37" s="541">
        <f>5747.79+3997.17</f>
        <v>9744.9599999999991</v>
      </c>
      <c r="F37" s="541">
        <f>816.01+393.96</f>
        <v>1209.97</v>
      </c>
      <c r="G37" s="543">
        <v>0</v>
      </c>
      <c r="H37" s="511">
        <f t="shared" si="0"/>
        <v>49854.87</v>
      </c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V37" s="176"/>
      <c r="W37" s="176"/>
      <c r="X37" s="176"/>
      <c r="Y37" s="176"/>
      <c r="Z37" s="176"/>
      <c r="AA37" s="176"/>
    </row>
    <row r="38" spans="1:27" s="177" customFormat="1" ht="15.65" customHeight="1" x14ac:dyDescent="0.35">
      <c r="A38" s="170">
        <v>13</v>
      </c>
      <c r="B38" s="24" t="s">
        <v>569</v>
      </c>
      <c r="C38" s="540">
        <v>78539.839999999997</v>
      </c>
      <c r="D38" s="511">
        <f>2891.53+31625.96+474.03+74.59</f>
        <v>35066.109999999993</v>
      </c>
      <c r="E38" s="541">
        <f>6450.52+3900.89</f>
        <v>10351.41</v>
      </c>
      <c r="F38" s="541">
        <f>744.05+641.68</f>
        <v>1385.73</v>
      </c>
      <c r="G38" s="543">
        <v>0</v>
      </c>
      <c r="H38" s="511">
        <f t="shared" si="0"/>
        <v>46803.249999999993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V38" s="176"/>
      <c r="W38" s="176"/>
      <c r="X38" s="176"/>
      <c r="Y38" s="176"/>
      <c r="Z38" s="176"/>
      <c r="AA38" s="176"/>
    </row>
    <row r="39" spans="1:27" s="177" customFormat="1" ht="15.65" customHeight="1" x14ac:dyDescent="0.35">
      <c r="A39" s="170">
        <v>14</v>
      </c>
      <c r="B39" s="24" t="s">
        <v>571</v>
      </c>
      <c r="C39" s="540">
        <v>131000</v>
      </c>
      <c r="D39" s="511">
        <f>1088+1274.03+37872.44+19834.96+281.81+601.64+67.67+1322.32+604.98+53.29+74.59</f>
        <v>63075.729999999996</v>
      </c>
      <c r="E39" s="541">
        <f>17145.04+1698.43+1100.81</f>
        <v>19944.280000000002</v>
      </c>
      <c r="F39" s="541">
        <f>816.01+301.85</f>
        <v>1117.8600000000001</v>
      </c>
      <c r="G39" s="543">
        <v>0</v>
      </c>
      <c r="H39" s="511">
        <f t="shared" si="0"/>
        <v>84137.87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V39" s="176"/>
      <c r="W39" s="176"/>
      <c r="X39" s="176"/>
      <c r="Y39" s="176"/>
      <c r="Z39" s="176"/>
      <c r="AA39" s="176"/>
    </row>
    <row r="40" spans="1:27" s="177" customFormat="1" ht="15.65" customHeight="1" x14ac:dyDescent="0.35">
      <c r="A40" s="170">
        <v>15</v>
      </c>
      <c r="B40" s="24" t="s">
        <v>574</v>
      </c>
      <c r="C40" s="540">
        <v>123000</v>
      </c>
      <c r="D40" s="511">
        <f>808.51+863.41+984.67+1505.67+10333.13+30450.87+33613.84+11071.34+78.31+286.53+892.79+116.41+124.78+1286.6+1692.22+447.93+74.59</f>
        <v>94631.599999999977</v>
      </c>
      <c r="E40" s="541">
        <f>1281.8+19951.64+13136.96+29197.63+195+1830.11+2682.26+3751.55</f>
        <v>72026.95</v>
      </c>
      <c r="F40" s="541">
        <f>730.6+816.01+3863.01+731.13+343.08+698.84</f>
        <v>7182.670000000001</v>
      </c>
      <c r="G40" s="543">
        <v>0</v>
      </c>
      <c r="H40" s="511">
        <f t="shared" si="0"/>
        <v>173841.22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V40" s="176"/>
      <c r="W40" s="176"/>
      <c r="X40" s="176"/>
      <c r="Y40" s="176"/>
      <c r="Z40" s="176"/>
      <c r="AA40" s="176"/>
    </row>
    <row r="41" spans="1:27" s="177" customFormat="1" ht="15.65" customHeight="1" x14ac:dyDescent="0.35">
      <c r="A41" s="170">
        <v>16</v>
      </c>
      <c r="B41" s="6" t="s">
        <v>585</v>
      </c>
      <c r="C41" s="543">
        <v>0</v>
      </c>
      <c r="D41" s="511">
        <f>30810.8+218.8+1038.04+74.59</f>
        <v>32142.23</v>
      </c>
      <c r="E41" s="541">
        <f>5588.93+3494.76</f>
        <v>9083.69</v>
      </c>
      <c r="F41" s="541">
        <f>943.91+334.72</f>
        <v>1278.6300000000001</v>
      </c>
      <c r="G41" s="543">
        <v>0</v>
      </c>
      <c r="H41" s="511">
        <f t="shared" si="0"/>
        <v>42504.549999999996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V41" s="176"/>
      <c r="W41" s="176"/>
      <c r="X41" s="176"/>
      <c r="Y41" s="176"/>
      <c r="Z41" s="176"/>
      <c r="AA41" s="176"/>
    </row>
    <row r="42" spans="1:27" s="177" customFormat="1" ht="15.65" customHeight="1" x14ac:dyDescent="0.35">
      <c r="A42" s="170"/>
      <c r="B42" s="6"/>
      <c r="C42" s="174"/>
      <c r="D42" s="544"/>
      <c r="E42" s="286"/>
      <c r="F42" s="286"/>
      <c r="G42" s="544"/>
      <c r="H42" s="544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V42" s="176"/>
      <c r="W42" s="176"/>
      <c r="X42" s="176"/>
      <c r="Y42" s="176"/>
      <c r="Z42" s="176"/>
      <c r="AA42" s="176"/>
    </row>
    <row r="43" spans="1:27" s="177" customFormat="1" ht="15.65" customHeight="1" x14ac:dyDescent="0.35">
      <c r="A43" s="170"/>
      <c r="B43" s="6" t="s">
        <v>586</v>
      </c>
      <c r="C43" s="174">
        <f>SUM(C26:C41)</f>
        <v>3859349.29</v>
      </c>
      <c r="D43" s="511">
        <f>SUM(D26:D41)</f>
        <v>1627149.3900000001</v>
      </c>
      <c r="E43" s="511">
        <f>SUM(E26:E41)</f>
        <v>762757.79999999993</v>
      </c>
      <c r="F43" s="511">
        <f>SUM(F26:F41)</f>
        <v>145507.99000000002</v>
      </c>
      <c r="G43" s="511">
        <f>SUM(G26:G41)</f>
        <v>23282.3</v>
      </c>
      <c r="H43" s="174">
        <f>D43+E43+F43+G43</f>
        <v>2558697.48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V43" s="176"/>
      <c r="W43" s="176"/>
      <c r="X43" s="176"/>
      <c r="Y43" s="176"/>
      <c r="Z43" s="176"/>
      <c r="AA43" s="176"/>
    </row>
    <row r="44" spans="1:27" s="177" customFormat="1" ht="15.65" customHeight="1" x14ac:dyDescent="0.35">
      <c r="A44" s="247"/>
      <c r="B44" s="545"/>
      <c r="C44" s="390"/>
      <c r="D44" s="546"/>
      <c r="E44" s="546"/>
      <c r="F44" s="546"/>
      <c r="G44" s="546"/>
      <c r="H44" s="390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V44" s="176"/>
      <c r="W44" s="176"/>
      <c r="X44" s="176"/>
      <c r="Y44" s="176"/>
      <c r="Z44" s="176"/>
      <c r="AA44" s="176"/>
    </row>
    <row r="45" spans="1:27" s="177" customFormat="1" ht="15.65" customHeight="1" thickBot="1" x14ac:dyDescent="0.4">
      <c r="A45" s="247"/>
      <c r="B45" s="545"/>
      <c r="C45" s="390"/>
      <c r="D45" s="546"/>
      <c r="E45" s="546"/>
      <c r="F45" s="546"/>
      <c r="G45" s="546"/>
      <c r="H45" s="390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V45" s="176"/>
      <c r="W45" s="176"/>
      <c r="X45" s="176"/>
      <c r="Y45" s="176"/>
      <c r="Z45" s="176"/>
      <c r="AA45" s="176"/>
    </row>
    <row r="46" spans="1:27" s="177" customFormat="1" ht="15.65" customHeight="1" thickBot="1" x14ac:dyDescent="0.4">
      <c r="A46" s="609" t="s">
        <v>79</v>
      </c>
      <c r="B46" s="610"/>
      <c r="C46" s="610"/>
      <c r="D46" s="610"/>
      <c r="E46" s="610"/>
      <c r="F46" s="610"/>
      <c r="G46" s="610"/>
      <c r="H46" s="610"/>
      <c r="I46" s="611"/>
      <c r="J46" s="42"/>
      <c r="K46" s="43" t="s">
        <v>80</v>
      </c>
      <c r="L46" s="44"/>
      <c r="M46" s="45"/>
      <c r="N46" s="176"/>
      <c r="O46" s="176"/>
      <c r="P46" s="176"/>
      <c r="Q46" s="176"/>
      <c r="R46" s="176"/>
      <c r="S46" s="176"/>
      <c r="T46" s="176"/>
      <c r="V46" s="176"/>
      <c r="W46" s="176"/>
      <c r="X46" s="176"/>
      <c r="Y46" s="176"/>
      <c r="Z46" s="176"/>
      <c r="AA46" s="176"/>
    </row>
    <row r="47" spans="1:27" s="177" customFormat="1" ht="85" customHeight="1" thickBot="1" x14ac:dyDescent="0.4">
      <c r="A47" s="47"/>
      <c r="B47" s="48" t="s">
        <v>82</v>
      </c>
      <c r="C47" s="612" t="s">
        <v>83</v>
      </c>
      <c r="D47" s="613"/>
      <c r="E47" s="614" t="s">
        <v>84</v>
      </c>
      <c r="F47" s="615"/>
      <c r="G47" s="612" t="s">
        <v>85</v>
      </c>
      <c r="H47" s="613"/>
      <c r="I47" s="49" t="s">
        <v>86</v>
      </c>
      <c r="J47" s="49" t="s">
        <v>181</v>
      </c>
      <c r="K47" s="50" t="s">
        <v>87</v>
      </c>
      <c r="L47" s="49" t="s">
        <v>88</v>
      </c>
      <c r="M47" s="46" t="s">
        <v>81</v>
      </c>
      <c r="N47" s="176"/>
      <c r="O47" s="176"/>
      <c r="P47" s="176"/>
      <c r="Q47" s="176"/>
      <c r="R47" s="176"/>
      <c r="S47" s="176"/>
      <c r="T47" s="176"/>
      <c r="V47" s="176"/>
      <c r="W47" s="176"/>
      <c r="X47" s="176"/>
      <c r="Y47" s="176"/>
      <c r="Z47" s="176"/>
      <c r="AA47" s="176"/>
    </row>
    <row r="48" spans="1:27" s="177" customFormat="1" ht="15.65" customHeight="1" x14ac:dyDescent="0.35">
      <c r="A48" s="51"/>
      <c r="B48" s="52"/>
      <c r="C48" s="53" t="s">
        <v>90</v>
      </c>
      <c r="D48" s="54" t="s">
        <v>91</v>
      </c>
      <c r="E48" s="55" t="s">
        <v>90</v>
      </c>
      <c r="F48" s="55" t="s">
        <v>91</v>
      </c>
      <c r="G48" s="54" t="s">
        <v>90</v>
      </c>
      <c r="H48" s="54" t="s">
        <v>91</v>
      </c>
      <c r="I48" s="56"/>
      <c r="J48" s="685" t="s">
        <v>587</v>
      </c>
      <c r="K48" s="54"/>
      <c r="L48" s="54"/>
      <c r="M48" s="58"/>
      <c r="N48" s="176"/>
      <c r="O48" s="176"/>
      <c r="P48" s="176"/>
      <c r="Q48" s="176"/>
      <c r="R48" s="176"/>
      <c r="S48" s="176"/>
      <c r="T48" s="176"/>
      <c r="V48" s="176"/>
      <c r="W48" s="176"/>
      <c r="X48" s="176"/>
      <c r="Y48" s="176"/>
      <c r="Z48" s="176"/>
      <c r="AA48" s="176"/>
    </row>
    <row r="49" spans="1:27" s="177" customFormat="1" ht="15.65" customHeight="1" x14ac:dyDescent="0.35">
      <c r="A49" s="170">
        <v>1</v>
      </c>
      <c r="B49" s="24" t="s">
        <v>560</v>
      </c>
      <c r="C49" s="511"/>
      <c r="D49" s="60"/>
      <c r="E49" s="59"/>
      <c r="F49" s="59"/>
      <c r="G49" s="547">
        <v>8400</v>
      </c>
      <c r="H49" s="547">
        <v>8400</v>
      </c>
      <c r="I49" s="59"/>
      <c r="J49" s="686"/>
      <c r="K49" s="59">
        <v>2000</v>
      </c>
      <c r="L49" s="59">
        <v>2000</v>
      </c>
      <c r="M49" s="59"/>
      <c r="N49" s="176"/>
      <c r="O49" s="176"/>
      <c r="P49" s="176"/>
      <c r="Q49" s="176"/>
      <c r="R49" s="176"/>
      <c r="S49" s="176"/>
      <c r="T49" s="176"/>
      <c r="V49" s="176"/>
      <c r="W49" s="176"/>
      <c r="X49" s="176"/>
      <c r="Y49" s="176"/>
      <c r="Z49" s="176"/>
      <c r="AA49" s="176"/>
    </row>
    <row r="50" spans="1:27" s="177" customFormat="1" ht="15.65" customHeight="1" x14ac:dyDescent="0.35">
      <c r="A50" s="170">
        <v>2</v>
      </c>
      <c r="B50" s="24" t="s">
        <v>581</v>
      </c>
      <c r="C50" s="543"/>
      <c r="D50" s="511"/>
      <c r="E50" s="511"/>
      <c r="F50" s="511"/>
      <c r="G50" s="511"/>
      <c r="H50" s="174">
        <v>1000</v>
      </c>
      <c r="I50" s="548"/>
      <c r="J50" s="686"/>
      <c r="K50" s="548">
        <v>500</v>
      </c>
      <c r="L50" s="59">
        <v>500</v>
      </c>
      <c r="M50" s="548"/>
      <c r="N50" s="176"/>
      <c r="O50" s="176"/>
      <c r="P50" s="176"/>
      <c r="Q50" s="176"/>
      <c r="R50" s="176"/>
      <c r="S50" s="176"/>
      <c r="T50" s="176"/>
      <c r="V50" s="176"/>
      <c r="W50" s="176"/>
      <c r="X50" s="176"/>
      <c r="Y50" s="176"/>
      <c r="Z50" s="176"/>
      <c r="AA50" s="176"/>
    </row>
    <row r="51" spans="1:27" s="177" customFormat="1" ht="15.65" customHeight="1" x14ac:dyDescent="0.35">
      <c r="A51" s="170">
        <v>3</v>
      </c>
      <c r="B51" s="24" t="s">
        <v>582</v>
      </c>
      <c r="C51" s="543"/>
      <c r="D51" s="511"/>
      <c r="E51" s="511"/>
      <c r="F51" s="511"/>
      <c r="G51" s="511"/>
      <c r="H51" s="174">
        <v>1000</v>
      </c>
      <c r="I51" s="548"/>
      <c r="J51" s="686"/>
      <c r="K51" s="548">
        <v>500</v>
      </c>
      <c r="L51" s="59">
        <v>500</v>
      </c>
      <c r="M51" s="548"/>
      <c r="N51" s="176"/>
      <c r="O51" s="176"/>
      <c r="P51" s="176"/>
      <c r="Q51" s="176"/>
      <c r="R51" s="176"/>
      <c r="S51" s="176"/>
      <c r="T51" s="176"/>
      <c r="V51" s="176"/>
      <c r="W51" s="176"/>
      <c r="X51" s="176"/>
      <c r="Y51" s="176"/>
      <c r="Z51" s="176"/>
      <c r="AA51" s="176"/>
    </row>
    <row r="52" spans="1:27" s="177" customFormat="1" ht="15.65" customHeight="1" x14ac:dyDescent="0.35">
      <c r="A52" s="170">
        <v>4</v>
      </c>
      <c r="B52" s="24" t="s">
        <v>583</v>
      </c>
      <c r="C52" s="543"/>
      <c r="D52" s="511"/>
      <c r="E52" s="511"/>
      <c r="F52" s="511"/>
      <c r="G52" s="511"/>
      <c r="H52" s="174">
        <v>1000</v>
      </c>
      <c r="I52" s="548"/>
      <c r="J52" s="686"/>
      <c r="K52" s="548">
        <v>500</v>
      </c>
      <c r="L52" s="59">
        <v>500</v>
      </c>
      <c r="M52" s="548"/>
      <c r="N52" s="176"/>
      <c r="O52" s="176"/>
      <c r="P52" s="176"/>
      <c r="Q52" s="176"/>
      <c r="R52" s="176"/>
      <c r="S52" s="176"/>
      <c r="T52" s="176"/>
      <c r="V52" s="176"/>
      <c r="W52" s="176"/>
      <c r="X52" s="176"/>
      <c r="Y52" s="176"/>
      <c r="Z52" s="176"/>
      <c r="AA52" s="176"/>
    </row>
    <row r="53" spans="1:27" s="177" customFormat="1" ht="15.65" customHeight="1" x14ac:dyDescent="0.35">
      <c r="A53" s="170">
        <v>5</v>
      </c>
      <c r="B53" s="24" t="s">
        <v>561</v>
      </c>
      <c r="C53" s="511"/>
      <c r="D53" s="511"/>
      <c r="E53" s="511"/>
      <c r="F53" s="511"/>
      <c r="G53" s="511">
        <v>2000</v>
      </c>
      <c r="H53" s="174">
        <v>1000</v>
      </c>
      <c r="I53" s="548"/>
      <c r="J53" s="686"/>
      <c r="K53" s="548">
        <v>500</v>
      </c>
      <c r="L53" s="59">
        <v>500</v>
      </c>
      <c r="M53" s="548"/>
      <c r="N53" s="176"/>
      <c r="O53" s="176"/>
      <c r="P53" s="176"/>
      <c r="Q53" s="176"/>
      <c r="R53" s="176"/>
      <c r="S53" s="176"/>
      <c r="T53" s="176"/>
      <c r="V53" s="176"/>
      <c r="W53" s="176"/>
      <c r="X53" s="176"/>
      <c r="Y53" s="176"/>
      <c r="Z53" s="176"/>
      <c r="AA53" s="176"/>
    </row>
    <row r="54" spans="1:27" s="177" customFormat="1" ht="15.65" customHeight="1" x14ac:dyDescent="0.35">
      <c r="A54" s="170">
        <v>6</v>
      </c>
      <c r="B54" s="24" t="s">
        <v>562</v>
      </c>
      <c r="C54" s="511"/>
      <c r="D54" s="511"/>
      <c r="E54" s="511"/>
      <c r="F54" s="511"/>
      <c r="G54" s="511">
        <v>2000</v>
      </c>
      <c r="H54" s="174">
        <v>1000</v>
      </c>
      <c r="I54" s="548"/>
      <c r="J54" s="686"/>
      <c r="K54" s="548">
        <v>500</v>
      </c>
      <c r="L54" s="59">
        <v>500</v>
      </c>
      <c r="M54" s="548"/>
      <c r="N54" s="176"/>
      <c r="O54" s="176"/>
      <c r="P54" s="176"/>
      <c r="Q54" s="176"/>
      <c r="R54" s="176"/>
      <c r="S54" s="176"/>
      <c r="T54" s="176"/>
      <c r="V54" s="176"/>
      <c r="W54" s="176"/>
      <c r="X54" s="176"/>
      <c r="Y54" s="176"/>
      <c r="Z54" s="176"/>
      <c r="AA54" s="176"/>
    </row>
    <row r="55" spans="1:27" s="177" customFormat="1" ht="15.65" customHeight="1" x14ac:dyDescent="0.35">
      <c r="A55" s="170">
        <v>7</v>
      </c>
      <c r="B55" s="24" t="s">
        <v>563</v>
      </c>
      <c r="C55" s="511"/>
      <c r="D55" s="511"/>
      <c r="E55" s="511"/>
      <c r="F55" s="511"/>
      <c r="G55" s="511">
        <v>2000</v>
      </c>
      <c r="H55" s="174">
        <v>1000</v>
      </c>
      <c r="I55" s="548"/>
      <c r="J55" s="686"/>
      <c r="K55" s="548">
        <v>500</v>
      </c>
      <c r="L55" s="59">
        <v>500</v>
      </c>
      <c r="M55" s="548"/>
      <c r="N55" s="176"/>
      <c r="O55" s="176"/>
      <c r="P55" s="176"/>
      <c r="Q55" s="176"/>
      <c r="R55" s="176"/>
      <c r="S55" s="176"/>
      <c r="T55" s="176"/>
      <c r="V55" s="176"/>
      <c r="W55" s="176"/>
      <c r="X55" s="176"/>
      <c r="Y55" s="176"/>
      <c r="Z55" s="176"/>
      <c r="AA55" s="176"/>
    </row>
    <row r="56" spans="1:27" s="177" customFormat="1" ht="15.65" customHeight="1" x14ac:dyDescent="0.35">
      <c r="A56" s="170">
        <v>8</v>
      </c>
      <c r="B56" s="24" t="s">
        <v>564</v>
      </c>
      <c r="C56" s="511"/>
      <c r="D56" s="511"/>
      <c r="E56" s="511"/>
      <c r="F56" s="511"/>
      <c r="G56" s="511">
        <v>3000</v>
      </c>
      <c r="H56" s="174">
        <v>3000</v>
      </c>
      <c r="I56" s="548"/>
      <c r="J56" s="686"/>
      <c r="K56" s="548">
        <v>500</v>
      </c>
      <c r="L56" s="59">
        <v>500</v>
      </c>
      <c r="M56" s="548"/>
      <c r="N56" s="176"/>
      <c r="O56" s="176"/>
      <c r="P56" s="176"/>
      <c r="Q56" s="176"/>
      <c r="R56" s="176"/>
      <c r="S56" s="176"/>
      <c r="T56" s="176"/>
      <c r="V56" s="176"/>
      <c r="W56" s="176"/>
      <c r="X56" s="176"/>
      <c r="Y56" s="176"/>
      <c r="Z56" s="176"/>
      <c r="AA56" s="176"/>
    </row>
    <row r="57" spans="1:27" s="177" customFormat="1" ht="15.65" customHeight="1" x14ac:dyDescent="0.35">
      <c r="A57" s="170">
        <v>9</v>
      </c>
      <c r="B57" s="24" t="s">
        <v>565</v>
      </c>
      <c r="C57" s="511"/>
      <c r="D57" s="511"/>
      <c r="E57" s="511"/>
      <c r="F57" s="511"/>
      <c r="G57" s="511">
        <v>2000</v>
      </c>
      <c r="H57" s="174">
        <v>1000</v>
      </c>
      <c r="I57" s="548"/>
      <c r="J57" s="686"/>
      <c r="K57" s="548">
        <v>500</v>
      </c>
      <c r="L57" s="59">
        <v>500</v>
      </c>
      <c r="M57" s="548"/>
      <c r="N57" s="176"/>
      <c r="O57" s="176"/>
      <c r="P57" s="176"/>
      <c r="Q57" s="176"/>
      <c r="R57" s="176"/>
      <c r="S57" s="176"/>
      <c r="T57" s="176"/>
      <c r="V57" s="176"/>
      <c r="W57" s="176"/>
      <c r="X57" s="176"/>
      <c r="Y57" s="176"/>
      <c r="Z57" s="176"/>
      <c r="AA57" s="176"/>
    </row>
    <row r="58" spans="1:27" s="177" customFormat="1" ht="15.65" customHeight="1" x14ac:dyDescent="0.35">
      <c r="A58" s="170">
        <v>10</v>
      </c>
      <c r="B58" s="24" t="s">
        <v>567</v>
      </c>
      <c r="C58" s="511"/>
      <c r="D58" s="511"/>
      <c r="E58" s="511"/>
      <c r="F58" s="511"/>
      <c r="G58" s="511">
        <v>2000</v>
      </c>
      <c r="H58" s="174"/>
      <c r="I58" s="548"/>
      <c r="J58" s="686"/>
      <c r="K58" s="548"/>
      <c r="L58" s="59"/>
      <c r="M58" s="548"/>
      <c r="N58" s="176"/>
      <c r="O58" s="176"/>
      <c r="P58" s="176"/>
      <c r="Q58" s="176"/>
      <c r="R58" s="176"/>
      <c r="S58" s="176"/>
      <c r="T58" s="176"/>
      <c r="V58" s="176"/>
      <c r="W58" s="176"/>
      <c r="X58" s="176"/>
      <c r="Y58" s="176"/>
      <c r="Z58" s="176"/>
      <c r="AA58" s="176"/>
    </row>
    <row r="59" spans="1:27" s="27" customFormat="1" ht="15.5" customHeight="1" x14ac:dyDescent="0.35">
      <c r="A59" s="170">
        <v>11</v>
      </c>
      <c r="B59" s="24" t="s">
        <v>568</v>
      </c>
      <c r="C59" s="511"/>
      <c r="D59" s="99"/>
      <c r="E59" s="99"/>
      <c r="F59" s="99"/>
      <c r="G59" s="511">
        <v>2000</v>
      </c>
      <c r="H59" s="174">
        <v>1000</v>
      </c>
      <c r="I59" s="99"/>
      <c r="J59" s="686"/>
      <c r="K59" s="548">
        <v>500</v>
      </c>
      <c r="L59" s="59">
        <v>500</v>
      </c>
      <c r="M59" s="99"/>
      <c r="N59" s="182"/>
    </row>
    <row r="60" spans="1:27" s="27" customFormat="1" ht="15.5" customHeight="1" x14ac:dyDescent="0.35">
      <c r="A60" s="170">
        <v>12</v>
      </c>
      <c r="B60" s="24" t="s">
        <v>584</v>
      </c>
      <c r="C60" s="543"/>
      <c r="D60" s="99"/>
      <c r="E60" s="99"/>
      <c r="F60" s="99"/>
      <c r="G60" s="511"/>
      <c r="H60" s="174">
        <v>1000</v>
      </c>
      <c r="I60" s="99"/>
      <c r="J60" s="686"/>
      <c r="K60" s="548">
        <v>500</v>
      </c>
      <c r="L60" s="548">
        <v>500</v>
      </c>
      <c r="M60" s="99"/>
      <c r="N60" s="182"/>
    </row>
    <row r="61" spans="1:27" s="27" customFormat="1" ht="15.5" customHeight="1" x14ac:dyDescent="0.35">
      <c r="A61" s="170">
        <v>13</v>
      </c>
      <c r="B61" s="24" t="s">
        <v>569</v>
      </c>
      <c r="C61" s="511"/>
      <c r="D61" s="99"/>
      <c r="E61" s="99"/>
      <c r="F61" s="99"/>
      <c r="G61" s="511">
        <v>2000</v>
      </c>
      <c r="H61" s="174">
        <v>1000</v>
      </c>
      <c r="I61" s="99"/>
      <c r="J61" s="686"/>
      <c r="K61" s="548">
        <v>500</v>
      </c>
      <c r="L61" s="548">
        <v>500</v>
      </c>
      <c r="M61" s="99"/>
      <c r="N61" s="182"/>
    </row>
    <row r="62" spans="1:27" s="27" customFormat="1" ht="15.5" customHeight="1" x14ac:dyDescent="0.35">
      <c r="A62" s="170">
        <v>14</v>
      </c>
      <c r="B62" s="24" t="s">
        <v>571</v>
      </c>
      <c r="C62" s="511"/>
      <c r="D62" s="99"/>
      <c r="E62" s="99"/>
      <c r="F62" s="99"/>
      <c r="G62" s="511">
        <v>2000</v>
      </c>
      <c r="H62" s="174">
        <v>1000</v>
      </c>
      <c r="I62" s="99"/>
      <c r="J62" s="686"/>
      <c r="K62" s="548">
        <v>500</v>
      </c>
      <c r="L62" s="548">
        <v>500</v>
      </c>
      <c r="M62" s="99"/>
      <c r="N62" s="182"/>
    </row>
    <row r="63" spans="1:27" s="27" customFormat="1" ht="15.5" customHeight="1" x14ac:dyDescent="0.35">
      <c r="A63" s="170">
        <v>15</v>
      </c>
      <c r="B63" s="24" t="s">
        <v>574</v>
      </c>
      <c r="C63" s="511"/>
      <c r="D63" s="99"/>
      <c r="E63" s="99"/>
      <c r="F63" s="99"/>
      <c r="G63" s="511">
        <v>2000</v>
      </c>
      <c r="H63" s="174">
        <v>1000</v>
      </c>
      <c r="I63" s="99"/>
      <c r="J63" s="686"/>
      <c r="K63" s="548">
        <v>500</v>
      </c>
      <c r="L63" s="548">
        <v>500</v>
      </c>
      <c r="M63" s="99"/>
      <c r="N63" s="182"/>
    </row>
    <row r="64" spans="1:27" s="27" customFormat="1" ht="15.5" customHeight="1" x14ac:dyDescent="0.35">
      <c r="A64" s="170">
        <v>16</v>
      </c>
      <c r="B64" s="6" t="s">
        <v>585</v>
      </c>
      <c r="C64" s="543"/>
      <c r="D64" s="99"/>
      <c r="E64" s="99"/>
      <c r="F64" s="99"/>
      <c r="G64" s="511"/>
      <c r="H64" s="174">
        <v>1000</v>
      </c>
      <c r="I64" s="99"/>
      <c r="J64" s="687"/>
      <c r="K64" s="548">
        <v>500</v>
      </c>
      <c r="L64" s="548">
        <v>500</v>
      </c>
      <c r="M64" s="99"/>
      <c r="N64" s="182"/>
    </row>
    <row r="65" spans="1:14" s="27" customFormat="1" ht="38.15" customHeight="1" x14ac:dyDescent="0.35">
      <c r="A65" s="1"/>
      <c r="B65" s="8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s="27" customFormat="1" x14ac:dyDescent="0.35"/>
    <row r="67" spans="1:14" x14ac:dyDescent="0.35">
      <c r="A67" s="1"/>
      <c r="B67" s="86" t="s">
        <v>588</v>
      </c>
      <c r="C67" s="28"/>
    </row>
    <row r="68" spans="1:14" x14ac:dyDescent="0.35">
      <c r="A68" s="23" t="s">
        <v>167</v>
      </c>
      <c r="B68" s="24" t="s">
        <v>589</v>
      </c>
      <c r="C68" s="25" t="s">
        <v>590</v>
      </c>
    </row>
    <row r="69" spans="1:14" x14ac:dyDescent="0.35">
      <c r="A69" s="23" t="s">
        <v>64</v>
      </c>
      <c r="B69" s="24" t="s">
        <v>591</v>
      </c>
      <c r="C69" s="24"/>
    </row>
    <row r="70" spans="1:14" x14ac:dyDescent="0.35">
      <c r="A70" s="23"/>
      <c r="B70" s="23" t="s">
        <v>592</v>
      </c>
      <c r="C70" s="23">
        <v>1</v>
      </c>
    </row>
    <row r="71" spans="1:14" x14ac:dyDescent="0.35">
      <c r="A71" s="23"/>
      <c r="B71" s="23" t="s">
        <v>593</v>
      </c>
      <c r="C71" s="23">
        <v>2</v>
      </c>
    </row>
    <row r="72" spans="1:14" x14ac:dyDescent="0.35">
      <c r="A72" s="23"/>
      <c r="B72" s="23" t="s">
        <v>594</v>
      </c>
      <c r="C72" s="23">
        <v>1</v>
      </c>
    </row>
    <row r="73" spans="1:14" x14ac:dyDescent="0.35">
      <c r="A73" s="23"/>
      <c r="B73" s="23" t="s">
        <v>595</v>
      </c>
      <c r="C73" s="23">
        <v>1</v>
      </c>
    </row>
    <row r="74" spans="1:14" x14ac:dyDescent="0.35">
      <c r="A74" s="23" t="s">
        <v>67</v>
      </c>
      <c r="B74" s="24" t="s">
        <v>596</v>
      </c>
      <c r="C74" s="24">
        <v>1</v>
      </c>
    </row>
    <row r="75" spans="1:14" x14ac:dyDescent="0.35">
      <c r="A75" s="23" t="s">
        <v>69</v>
      </c>
      <c r="B75" s="24" t="s">
        <v>597</v>
      </c>
      <c r="C75" s="24">
        <v>19</v>
      </c>
    </row>
    <row r="76" spans="1:14" x14ac:dyDescent="0.35">
      <c r="A76" s="23" t="s">
        <v>486</v>
      </c>
      <c r="B76" s="24" t="s">
        <v>598</v>
      </c>
      <c r="C76" s="24">
        <v>3</v>
      </c>
    </row>
    <row r="77" spans="1:14" x14ac:dyDescent="0.35">
      <c r="A77" s="23" t="s">
        <v>488</v>
      </c>
      <c r="B77" s="24" t="s">
        <v>599</v>
      </c>
      <c r="C77" s="24">
        <v>2</v>
      </c>
    </row>
    <row r="78" spans="1:14" x14ac:dyDescent="0.35">
      <c r="A78" s="23" t="s">
        <v>493</v>
      </c>
      <c r="B78" s="24" t="s">
        <v>600</v>
      </c>
      <c r="C78" s="24">
        <v>2</v>
      </c>
    </row>
    <row r="79" spans="1:14" x14ac:dyDescent="0.35">
      <c r="A79" s="23" t="s">
        <v>495</v>
      </c>
      <c r="B79" s="24" t="s">
        <v>601</v>
      </c>
      <c r="C79" s="24">
        <v>25</v>
      </c>
    </row>
    <row r="80" spans="1:14" x14ac:dyDescent="0.35">
      <c r="A80" s="23" t="s">
        <v>535</v>
      </c>
      <c r="B80" s="24" t="s">
        <v>602</v>
      </c>
      <c r="C80" s="24">
        <v>8</v>
      </c>
    </row>
    <row r="81" spans="1:4" x14ac:dyDescent="0.35">
      <c r="A81" s="23" t="s">
        <v>548</v>
      </c>
      <c r="B81" s="24" t="s">
        <v>603</v>
      </c>
      <c r="C81" s="24">
        <v>1</v>
      </c>
    </row>
    <row r="82" spans="1:4" x14ac:dyDescent="0.35">
      <c r="A82" s="23" t="s">
        <v>570</v>
      </c>
      <c r="B82" s="24" t="s">
        <v>604</v>
      </c>
      <c r="C82" s="24">
        <v>5</v>
      </c>
    </row>
    <row r="83" spans="1:4" x14ac:dyDescent="0.35">
      <c r="A83" s="23" t="s">
        <v>573</v>
      </c>
      <c r="B83" s="24" t="s">
        <v>605</v>
      </c>
      <c r="C83" s="24">
        <v>6</v>
      </c>
    </row>
    <row r="84" spans="1:4" x14ac:dyDescent="0.35">
      <c r="B84" s="23"/>
      <c r="C84" s="23"/>
    </row>
    <row r="85" spans="1:4" x14ac:dyDescent="0.35">
      <c r="B85" s="25" t="s">
        <v>586</v>
      </c>
      <c r="C85" s="23">
        <f>SUM(C70:C83)</f>
        <v>77</v>
      </c>
    </row>
    <row r="88" spans="1:4" x14ac:dyDescent="0.35">
      <c r="B88" t="s">
        <v>606</v>
      </c>
    </row>
    <row r="89" spans="1:4" ht="28.5" x14ac:dyDescent="0.35">
      <c r="A89" s="23" t="s">
        <v>167</v>
      </c>
      <c r="B89" s="24" t="s">
        <v>607</v>
      </c>
      <c r="C89" s="169" t="s">
        <v>608</v>
      </c>
      <c r="D89" s="169" t="s">
        <v>445</v>
      </c>
    </row>
    <row r="90" spans="1:4" x14ac:dyDescent="0.35">
      <c r="A90" s="23" t="s">
        <v>64</v>
      </c>
      <c r="B90" s="453" t="s">
        <v>609</v>
      </c>
      <c r="C90" s="24">
        <v>2005</v>
      </c>
      <c r="D90" s="40">
        <v>4749.3120000000008</v>
      </c>
    </row>
    <row r="91" spans="1:4" x14ac:dyDescent="0.35">
      <c r="A91" s="23" t="s">
        <v>67</v>
      </c>
      <c r="B91" s="453" t="s">
        <v>610</v>
      </c>
      <c r="C91" s="24">
        <v>1998</v>
      </c>
      <c r="D91" s="40">
        <v>2647.0640000000003</v>
      </c>
    </row>
    <row r="92" spans="1:4" x14ac:dyDescent="0.35">
      <c r="A92" s="23" t="s">
        <v>69</v>
      </c>
      <c r="B92" s="453" t="s">
        <v>611</v>
      </c>
      <c r="C92" s="24">
        <v>2009</v>
      </c>
      <c r="D92" s="40">
        <v>4957.3300000000008</v>
      </c>
    </row>
    <row r="93" spans="1:4" x14ac:dyDescent="0.35">
      <c r="A93" s="23" t="s">
        <v>486</v>
      </c>
      <c r="B93" s="453" t="s">
        <v>612</v>
      </c>
      <c r="C93" s="24">
        <v>2008</v>
      </c>
      <c r="D93" s="40">
        <v>5247.4459999999999</v>
      </c>
    </row>
    <row r="94" spans="1:4" x14ac:dyDescent="0.35">
      <c r="A94" s="23" t="s">
        <v>488</v>
      </c>
      <c r="B94" s="453" t="s">
        <v>613</v>
      </c>
      <c r="C94" s="24">
        <v>2008</v>
      </c>
      <c r="D94" s="40">
        <v>5247.4459999999999</v>
      </c>
    </row>
    <row r="95" spans="1:4" x14ac:dyDescent="0.35">
      <c r="A95" s="23" t="s">
        <v>493</v>
      </c>
      <c r="B95" s="453" t="s">
        <v>614</v>
      </c>
      <c r="C95" s="24">
        <v>2015</v>
      </c>
      <c r="D95" s="40">
        <v>26485.367999999999</v>
      </c>
    </row>
    <row r="96" spans="1:4" x14ac:dyDescent="0.35">
      <c r="A96" s="23" t="s">
        <v>495</v>
      </c>
      <c r="B96" s="453" t="s">
        <v>615</v>
      </c>
      <c r="C96" s="24">
        <v>2011</v>
      </c>
      <c r="D96" s="40">
        <v>5427.2540000000008</v>
      </c>
    </row>
    <row r="97" spans="1:4" x14ac:dyDescent="0.35">
      <c r="A97" s="23" t="s">
        <v>535</v>
      </c>
      <c r="B97" s="453" t="s">
        <v>616</v>
      </c>
      <c r="C97" s="24">
        <v>2010</v>
      </c>
      <c r="D97" s="40">
        <v>5064.9459999999999</v>
      </c>
    </row>
    <row r="98" spans="1:4" x14ac:dyDescent="0.35">
      <c r="A98" s="23" t="s">
        <v>548</v>
      </c>
      <c r="B98" s="453" t="s">
        <v>617</v>
      </c>
      <c r="C98" s="24">
        <v>2011</v>
      </c>
      <c r="D98" s="40">
        <v>5445.674</v>
      </c>
    </row>
    <row r="99" spans="1:4" x14ac:dyDescent="0.35">
      <c r="A99" s="23" t="s">
        <v>570</v>
      </c>
      <c r="B99" s="453" t="s">
        <v>618</v>
      </c>
      <c r="C99" s="24">
        <v>2009</v>
      </c>
      <c r="D99" s="40">
        <v>4957.3300000000008</v>
      </c>
    </row>
    <row r="100" spans="1:4" x14ac:dyDescent="0.35">
      <c r="A100" s="23" t="s">
        <v>573</v>
      </c>
      <c r="B100" s="453" t="s">
        <v>619</v>
      </c>
      <c r="C100" s="24">
        <v>2009</v>
      </c>
      <c r="D100" s="40">
        <v>4957.3300000000008</v>
      </c>
    </row>
    <row r="101" spans="1:4" x14ac:dyDescent="0.35">
      <c r="A101" s="23" t="s">
        <v>620</v>
      </c>
      <c r="B101" s="453" t="s">
        <v>621</v>
      </c>
      <c r="C101" s="24">
        <v>2011</v>
      </c>
      <c r="D101" s="40">
        <v>5389.5080000000007</v>
      </c>
    </row>
    <row r="102" spans="1:4" x14ac:dyDescent="0.35">
      <c r="A102" s="23" t="s">
        <v>622</v>
      </c>
      <c r="B102" s="453" t="s">
        <v>623</v>
      </c>
      <c r="C102" s="24">
        <v>2010</v>
      </c>
      <c r="D102" s="40">
        <v>5741.0640000000003</v>
      </c>
    </row>
    <row r="103" spans="1:4" x14ac:dyDescent="0.35">
      <c r="A103" s="23" t="s">
        <v>624</v>
      </c>
      <c r="B103" s="453" t="s">
        <v>625</v>
      </c>
      <c r="C103" s="24">
        <v>2009</v>
      </c>
      <c r="D103" s="40">
        <v>4957.3300000000008</v>
      </c>
    </row>
    <row r="104" spans="1:4" x14ac:dyDescent="0.35">
      <c r="A104" s="23" t="s">
        <v>626</v>
      </c>
      <c r="B104" s="453" t="s">
        <v>627</v>
      </c>
      <c r="C104" s="24">
        <v>2007</v>
      </c>
      <c r="D104" s="40">
        <v>4119.8320000000003</v>
      </c>
    </row>
    <row r="105" spans="1:4" x14ac:dyDescent="0.35">
      <c r="A105" s="23" t="s">
        <v>628</v>
      </c>
      <c r="B105" s="453" t="s">
        <v>629</v>
      </c>
      <c r="C105" s="24">
        <v>2007</v>
      </c>
      <c r="D105" s="40">
        <v>3944.6540000000005</v>
      </c>
    </row>
    <row r="106" spans="1:4" x14ac:dyDescent="0.35">
      <c r="A106" s="23" t="s">
        <v>630</v>
      </c>
      <c r="B106" s="453" t="s">
        <v>631</v>
      </c>
      <c r="C106" s="24">
        <v>2009</v>
      </c>
      <c r="D106" s="40">
        <v>4957.3320000000003</v>
      </c>
    </row>
    <row r="107" spans="1:4" x14ac:dyDescent="0.35">
      <c r="A107" s="23" t="s">
        <v>632</v>
      </c>
      <c r="B107" s="453" t="s">
        <v>633</v>
      </c>
      <c r="C107" s="24">
        <v>2011</v>
      </c>
      <c r="D107" s="40">
        <v>5541.3580000000002</v>
      </c>
    </row>
    <row r="108" spans="1:4" x14ac:dyDescent="0.35">
      <c r="A108" s="23" t="s">
        <v>634</v>
      </c>
      <c r="B108" s="453" t="s">
        <v>635</v>
      </c>
      <c r="C108" s="24">
        <v>2009</v>
      </c>
      <c r="D108" s="40">
        <v>4957.3300000000008</v>
      </c>
    </row>
    <row r="109" spans="1:4" x14ac:dyDescent="0.35">
      <c r="A109" s="23" t="s">
        <v>636</v>
      </c>
      <c r="B109" s="453" t="s">
        <v>637</v>
      </c>
      <c r="C109" s="24">
        <v>2008</v>
      </c>
      <c r="D109" s="40">
        <v>4816.8860000000004</v>
      </c>
    </row>
    <row r="110" spans="1:4" x14ac:dyDescent="0.35">
      <c r="A110" s="23" t="s">
        <v>638</v>
      </c>
      <c r="B110" s="453" t="s">
        <v>639</v>
      </c>
      <c r="C110" s="24">
        <v>2015</v>
      </c>
      <c r="D110" s="40">
        <v>23602.613999999998</v>
      </c>
    </row>
    <row r="111" spans="1:4" x14ac:dyDescent="0.35">
      <c r="A111" s="23" t="s">
        <v>640</v>
      </c>
      <c r="B111" s="453" t="s">
        <v>641</v>
      </c>
      <c r="C111" s="24">
        <v>2010</v>
      </c>
      <c r="D111" s="40">
        <v>5064.9459999999999</v>
      </c>
    </row>
    <row r="112" spans="1:4" x14ac:dyDescent="0.35">
      <c r="A112" s="23" t="s">
        <v>642</v>
      </c>
      <c r="B112" s="453" t="s">
        <v>643</v>
      </c>
      <c r="C112" s="24">
        <v>2011</v>
      </c>
      <c r="D112" s="40">
        <v>5410.5380000000005</v>
      </c>
    </row>
    <row r="113" spans="1:4" x14ac:dyDescent="0.35">
      <c r="A113" s="23" t="s">
        <v>644</v>
      </c>
      <c r="B113" s="453" t="s">
        <v>645</v>
      </c>
      <c r="C113" s="24">
        <v>2008</v>
      </c>
      <c r="D113" s="40">
        <v>5158.2120000000004</v>
      </c>
    </row>
    <row r="114" spans="1:4" x14ac:dyDescent="0.35">
      <c r="A114" s="23" t="s">
        <v>646</v>
      </c>
      <c r="B114" s="453" t="s">
        <v>647</v>
      </c>
      <c r="C114" s="24">
        <v>2010</v>
      </c>
      <c r="D114" s="40">
        <v>5766.2040000000006</v>
      </c>
    </row>
    <row r="115" spans="1:4" x14ac:dyDescent="0.35">
      <c r="A115" s="23" t="s">
        <v>648</v>
      </c>
      <c r="B115" s="453" t="s">
        <v>649</v>
      </c>
      <c r="C115" s="24">
        <v>2010</v>
      </c>
      <c r="D115" s="40">
        <v>5064.9459999999999</v>
      </c>
    </row>
    <row r="116" spans="1:4" x14ac:dyDescent="0.35">
      <c r="A116" s="23" t="s">
        <v>650</v>
      </c>
      <c r="B116" s="453" t="s">
        <v>651</v>
      </c>
      <c r="C116" s="24">
        <v>2011</v>
      </c>
      <c r="D116" s="40">
        <v>5624.424</v>
      </c>
    </row>
    <row r="117" spans="1:4" x14ac:dyDescent="0.35">
      <c r="A117" s="23" t="s">
        <v>652</v>
      </c>
      <c r="B117" s="453" t="s">
        <v>653</v>
      </c>
      <c r="C117" s="24">
        <v>2010</v>
      </c>
      <c r="D117" s="40">
        <v>5064.9500000000007</v>
      </c>
    </row>
  </sheetData>
  <mergeCells count="6">
    <mergeCell ref="J48:J64"/>
    <mergeCell ref="B3:B4"/>
    <mergeCell ref="A46:I46"/>
    <mergeCell ref="C47:D47"/>
    <mergeCell ref="E47:F47"/>
    <mergeCell ref="G47:H47"/>
  </mergeCells>
  <pageMargins left="0.25" right="0.22" top="0.74803149606299213" bottom="0.74803149606299213" header="0.31496062992125984" footer="0.31496062992125984"/>
  <pageSetup paperSize="9" scale="2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activeCell="F35" sqref="F35"/>
    </sheetView>
  </sheetViews>
  <sheetFormatPr defaultRowHeight="14.5" x14ac:dyDescent="0.35"/>
  <cols>
    <col min="2" max="2" width="12.90625" customWidth="1"/>
    <col min="3" max="3" width="13" customWidth="1"/>
    <col min="4" max="4" width="19.36328125" customWidth="1"/>
    <col min="5" max="5" width="18" customWidth="1"/>
    <col min="6" max="6" width="4.453125" customWidth="1"/>
    <col min="7" max="7" width="6" customWidth="1"/>
    <col min="8" max="8" width="6.26953125" customWidth="1"/>
    <col min="11" max="11" width="7.08984375" customWidth="1"/>
    <col min="12" max="12" width="8.90625" bestFit="1" customWidth="1"/>
    <col min="13" max="13" width="4.08984375" customWidth="1"/>
    <col min="14" max="14" width="4.36328125" customWidth="1"/>
    <col min="15" max="15" width="5.08984375" customWidth="1"/>
    <col min="17" max="17" width="14.453125" customWidth="1"/>
  </cols>
  <sheetData>
    <row r="1" spans="1:21" x14ac:dyDescent="0.35">
      <c r="A1" s="39" t="s">
        <v>654</v>
      </c>
    </row>
    <row r="5" spans="1:21" ht="58" x14ac:dyDescent="0.35">
      <c r="A5" s="23" t="s">
        <v>36</v>
      </c>
      <c r="B5" s="24" t="s">
        <v>37</v>
      </c>
      <c r="C5" s="24" t="s">
        <v>54</v>
      </c>
      <c r="D5" s="24" t="s">
        <v>38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4" t="s">
        <v>50</v>
      </c>
      <c r="K5" s="24" t="s">
        <v>44</v>
      </c>
      <c r="L5" s="68" t="s">
        <v>51</v>
      </c>
      <c r="M5" s="24" t="s">
        <v>45</v>
      </c>
      <c r="N5" s="24" t="s">
        <v>46</v>
      </c>
      <c r="O5" s="24" t="s">
        <v>47</v>
      </c>
      <c r="P5" s="24" t="s">
        <v>52</v>
      </c>
      <c r="Q5" s="24" t="s">
        <v>48</v>
      </c>
      <c r="R5" s="24" t="s">
        <v>53</v>
      </c>
      <c r="S5" s="24" t="s">
        <v>49</v>
      </c>
      <c r="T5" s="24" t="s">
        <v>191</v>
      </c>
      <c r="U5" s="25" t="s">
        <v>655</v>
      </c>
    </row>
    <row r="6" spans="1:21" ht="29" x14ac:dyDescent="0.35">
      <c r="A6" s="23">
        <v>1</v>
      </c>
      <c r="B6" s="23" t="s">
        <v>656</v>
      </c>
      <c r="C6" s="23" t="s">
        <v>98</v>
      </c>
      <c r="D6" s="23" t="s">
        <v>657</v>
      </c>
      <c r="E6" s="24" t="s">
        <v>658</v>
      </c>
      <c r="F6" s="23">
        <v>44</v>
      </c>
      <c r="G6" s="23">
        <v>1242</v>
      </c>
      <c r="H6" s="23">
        <v>4</v>
      </c>
      <c r="I6" s="23"/>
      <c r="J6" s="40">
        <v>12780</v>
      </c>
      <c r="K6" s="23">
        <v>2009</v>
      </c>
      <c r="L6" s="69">
        <v>42863</v>
      </c>
      <c r="M6" s="23" t="s">
        <v>101</v>
      </c>
      <c r="N6" s="23" t="s">
        <v>101</v>
      </c>
      <c r="O6" s="23" t="s">
        <v>101</v>
      </c>
      <c r="P6" s="62">
        <v>0.01</v>
      </c>
      <c r="Q6" s="24" t="s">
        <v>110</v>
      </c>
      <c r="R6" s="23" t="s">
        <v>101</v>
      </c>
      <c r="S6" s="23" t="s">
        <v>101</v>
      </c>
      <c r="T6" s="23" t="s">
        <v>110</v>
      </c>
      <c r="U6" s="23" t="s">
        <v>101</v>
      </c>
    </row>
    <row r="7" spans="1:21" ht="29" x14ac:dyDescent="0.35">
      <c r="A7" s="23">
        <v>2</v>
      </c>
      <c r="B7" s="23" t="s">
        <v>659</v>
      </c>
      <c r="C7" s="24" t="s">
        <v>98</v>
      </c>
      <c r="D7" s="23" t="s">
        <v>660</v>
      </c>
      <c r="E7" s="24" t="s">
        <v>661</v>
      </c>
      <c r="F7" s="23">
        <v>64</v>
      </c>
      <c r="G7" s="23">
        <v>1598</v>
      </c>
      <c r="H7" s="23">
        <v>5</v>
      </c>
      <c r="I7" s="23"/>
      <c r="J7" s="40">
        <v>13578</v>
      </c>
      <c r="K7" s="23">
        <v>2004</v>
      </c>
      <c r="L7" s="69">
        <v>42584</v>
      </c>
      <c r="M7" s="23" t="s">
        <v>101</v>
      </c>
      <c r="N7" s="23" t="s">
        <v>101</v>
      </c>
      <c r="O7" s="23" t="s">
        <v>110</v>
      </c>
      <c r="P7" s="62">
        <v>0</v>
      </c>
      <c r="Q7" s="24" t="s">
        <v>110</v>
      </c>
      <c r="R7" s="23" t="s">
        <v>101</v>
      </c>
      <c r="S7" s="23" t="s">
        <v>101</v>
      </c>
      <c r="T7" s="23" t="s">
        <v>110</v>
      </c>
      <c r="U7" s="23" t="s">
        <v>110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A7" zoomScale="85" zoomScaleNormal="85" workbookViewId="0">
      <selection activeCell="E18" sqref="E18:F18"/>
    </sheetView>
  </sheetViews>
  <sheetFormatPr defaultRowHeight="14.5" x14ac:dyDescent="0.35"/>
  <cols>
    <col min="1" max="1" width="6.1796875" customWidth="1"/>
    <col min="2" max="2" width="28.1796875" customWidth="1"/>
    <col min="3" max="3" width="13.81640625" customWidth="1"/>
    <col min="4" max="4" width="15.54296875" customWidth="1"/>
    <col min="5" max="5" width="14.54296875" customWidth="1"/>
    <col min="6" max="6" width="16.54296875" customWidth="1"/>
    <col min="7" max="7" width="14.54296875" customWidth="1"/>
    <col min="8" max="8" width="13.453125" customWidth="1"/>
    <col min="9" max="9" width="13.54296875" customWidth="1"/>
    <col min="10" max="10" width="12.81640625" customWidth="1"/>
    <col min="11" max="12" width="13.54296875" customWidth="1"/>
    <col min="13" max="13" width="13.453125" bestFit="1" customWidth="1"/>
    <col min="27" max="27" width="9.54296875" bestFit="1" customWidth="1"/>
    <col min="257" max="257" width="6.1796875" customWidth="1"/>
    <col min="258" max="258" width="28.1796875" customWidth="1"/>
    <col min="259" max="259" width="13.81640625" customWidth="1"/>
    <col min="260" max="260" width="14.54296875" customWidth="1"/>
    <col min="261" max="261" width="15.54296875" customWidth="1"/>
    <col min="262" max="262" width="14.54296875" customWidth="1"/>
    <col min="263" max="263" width="16.54296875" customWidth="1"/>
    <col min="264" max="264" width="14.54296875" customWidth="1"/>
    <col min="265" max="265" width="11.54296875" customWidth="1"/>
    <col min="266" max="266" width="12.81640625" customWidth="1"/>
    <col min="267" max="268" width="13.5429687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54296875" customWidth="1"/>
    <col min="517" max="517" width="15.54296875" customWidth="1"/>
    <col min="518" max="518" width="14.54296875" customWidth="1"/>
    <col min="519" max="519" width="16.54296875" customWidth="1"/>
    <col min="520" max="520" width="14.54296875" customWidth="1"/>
    <col min="521" max="521" width="11.54296875" customWidth="1"/>
    <col min="522" max="522" width="12.81640625" customWidth="1"/>
    <col min="523" max="524" width="13.5429687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54296875" customWidth="1"/>
    <col min="773" max="773" width="15.54296875" customWidth="1"/>
    <col min="774" max="774" width="14.54296875" customWidth="1"/>
    <col min="775" max="775" width="16.54296875" customWidth="1"/>
    <col min="776" max="776" width="14.54296875" customWidth="1"/>
    <col min="777" max="777" width="11.54296875" customWidth="1"/>
    <col min="778" max="778" width="12.81640625" customWidth="1"/>
    <col min="779" max="780" width="13.5429687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54296875" customWidth="1"/>
    <col min="1029" max="1029" width="15.54296875" customWidth="1"/>
    <col min="1030" max="1030" width="14.54296875" customWidth="1"/>
    <col min="1031" max="1031" width="16.54296875" customWidth="1"/>
    <col min="1032" max="1032" width="14.54296875" customWidth="1"/>
    <col min="1033" max="1033" width="11.54296875" customWidth="1"/>
    <col min="1034" max="1034" width="12.81640625" customWidth="1"/>
    <col min="1035" max="1036" width="13.5429687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54296875" customWidth="1"/>
    <col min="1285" max="1285" width="15.54296875" customWidth="1"/>
    <col min="1286" max="1286" width="14.54296875" customWidth="1"/>
    <col min="1287" max="1287" width="16.54296875" customWidth="1"/>
    <col min="1288" max="1288" width="14.54296875" customWidth="1"/>
    <col min="1289" max="1289" width="11.54296875" customWidth="1"/>
    <col min="1290" max="1290" width="12.81640625" customWidth="1"/>
    <col min="1291" max="1292" width="13.5429687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54296875" customWidth="1"/>
    <col min="1541" max="1541" width="15.54296875" customWidth="1"/>
    <col min="1542" max="1542" width="14.54296875" customWidth="1"/>
    <col min="1543" max="1543" width="16.54296875" customWidth="1"/>
    <col min="1544" max="1544" width="14.54296875" customWidth="1"/>
    <col min="1545" max="1545" width="11.54296875" customWidth="1"/>
    <col min="1546" max="1546" width="12.81640625" customWidth="1"/>
    <col min="1547" max="1548" width="13.5429687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54296875" customWidth="1"/>
    <col min="1797" max="1797" width="15.54296875" customWidth="1"/>
    <col min="1798" max="1798" width="14.54296875" customWidth="1"/>
    <col min="1799" max="1799" width="16.54296875" customWidth="1"/>
    <col min="1800" max="1800" width="14.54296875" customWidth="1"/>
    <col min="1801" max="1801" width="11.54296875" customWidth="1"/>
    <col min="1802" max="1802" width="12.81640625" customWidth="1"/>
    <col min="1803" max="1804" width="13.5429687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54296875" customWidth="1"/>
    <col min="2053" max="2053" width="15.54296875" customWidth="1"/>
    <col min="2054" max="2054" width="14.54296875" customWidth="1"/>
    <col min="2055" max="2055" width="16.54296875" customWidth="1"/>
    <col min="2056" max="2056" width="14.54296875" customWidth="1"/>
    <col min="2057" max="2057" width="11.54296875" customWidth="1"/>
    <col min="2058" max="2058" width="12.81640625" customWidth="1"/>
    <col min="2059" max="2060" width="13.5429687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54296875" customWidth="1"/>
    <col min="2309" max="2309" width="15.54296875" customWidth="1"/>
    <col min="2310" max="2310" width="14.54296875" customWidth="1"/>
    <col min="2311" max="2311" width="16.54296875" customWidth="1"/>
    <col min="2312" max="2312" width="14.54296875" customWidth="1"/>
    <col min="2313" max="2313" width="11.54296875" customWidth="1"/>
    <col min="2314" max="2314" width="12.81640625" customWidth="1"/>
    <col min="2315" max="2316" width="13.5429687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54296875" customWidth="1"/>
    <col min="2565" max="2565" width="15.54296875" customWidth="1"/>
    <col min="2566" max="2566" width="14.54296875" customWidth="1"/>
    <col min="2567" max="2567" width="16.54296875" customWidth="1"/>
    <col min="2568" max="2568" width="14.54296875" customWidth="1"/>
    <col min="2569" max="2569" width="11.54296875" customWidth="1"/>
    <col min="2570" max="2570" width="12.81640625" customWidth="1"/>
    <col min="2571" max="2572" width="13.5429687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54296875" customWidth="1"/>
    <col min="2821" max="2821" width="15.54296875" customWidth="1"/>
    <col min="2822" max="2822" width="14.54296875" customWidth="1"/>
    <col min="2823" max="2823" width="16.54296875" customWidth="1"/>
    <col min="2824" max="2824" width="14.54296875" customWidth="1"/>
    <col min="2825" max="2825" width="11.54296875" customWidth="1"/>
    <col min="2826" max="2826" width="12.81640625" customWidth="1"/>
    <col min="2827" max="2828" width="13.5429687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54296875" customWidth="1"/>
    <col min="3077" max="3077" width="15.54296875" customWidth="1"/>
    <col min="3078" max="3078" width="14.54296875" customWidth="1"/>
    <col min="3079" max="3079" width="16.54296875" customWidth="1"/>
    <col min="3080" max="3080" width="14.54296875" customWidth="1"/>
    <col min="3081" max="3081" width="11.54296875" customWidth="1"/>
    <col min="3082" max="3082" width="12.81640625" customWidth="1"/>
    <col min="3083" max="3084" width="13.5429687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54296875" customWidth="1"/>
    <col min="3333" max="3333" width="15.54296875" customWidth="1"/>
    <col min="3334" max="3334" width="14.54296875" customWidth="1"/>
    <col min="3335" max="3335" width="16.54296875" customWidth="1"/>
    <col min="3336" max="3336" width="14.54296875" customWidth="1"/>
    <col min="3337" max="3337" width="11.54296875" customWidth="1"/>
    <col min="3338" max="3338" width="12.81640625" customWidth="1"/>
    <col min="3339" max="3340" width="13.5429687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54296875" customWidth="1"/>
    <col min="3589" max="3589" width="15.54296875" customWidth="1"/>
    <col min="3590" max="3590" width="14.54296875" customWidth="1"/>
    <col min="3591" max="3591" width="16.54296875" customWidth="1"/>
    <col min="3592" max="3592" width="14.54296875" customWidth="1"/>
    <col min="3593" max="3593" width="11.54296875" customWidth="1"/>
    <col min="3594" max="3594" width="12.81640625" customWidth="1"/>
    <col min="3595" max="3596" width="13.5429687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54296875" customWidth="1"/>
    <col min="3845" max="3845" width="15.54296875" customWidth="1"/>
    <col min="3846" max="3846" width="14.54296875" customWidth="1"/>
    <col min="3847" max="3847" width="16.54296875" customWidth="1"/>
    <col min="3848" max="3848" width="14.54296875" customWidth="1"/>
    <col min="3849" max="3849" width="11.54296875" customWidth="1"/>
    <col min="3850" max="3850" width="12.81640625" customWidth="1"/>
    <col min="3851" max="3852" width="13.5429687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54296875" customWidth="1"/>
    <col min="4101" max="4101" width="15.54296875" customWidth="1"/>
    <col min="4102" max="4102" width="14.54296875" customWidth="1"/>
    <col min="4103" max="4103" width="16.54296875" customWidth="1"/>
    <col min="4104" max="4104" width="14.54296875" customWidth="1"/>
    <col min="4105" max="4105" width="11.54296875" customWidth="1"/>
    <col min="4106" max="4106" width="12.81640625" customWidth="1"/>
    <col min="4107" max="4108" width="13.5429687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54296875" customWidth="1"/>
    <col min="4357" max="4357" width="15.54296875" customWidth="1"/>
    <col min="4358" max="4358" width="14.54296875" customWidth="1"/>
    <col min="4359" max="4359" width="16.54296875" customWidth="1"/>
    <col min="4360" max="4360" width="14.54296875" customWidth="1"/>
    <col min="4361" max="4361" width="11.54296875" customWidth="1"/>
    <col min="4362" max="4362" width="12.81640625" customWidth="1"/>
    <col min="4363" max="4364" width="13.5429687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54296875" customWidth="1"/>
    <col min="4613" max="4613" width="15.54296875" customWidth="1"/>
    <col min="4614" max="4614" width="14.54296875" customWidth="1"/>
    <col min="4615" max="4615" width="16.54296875" customWidth="1"/>
    <col min="4616" max="4616" width="14.54296875" customWidth="1"/>
    <col min="4617" max="4617" width="11.54296875" customWidth="1"/>
    <col min="4618" max="4618" width="12.81640625" customWidth="1"/>
    <col min="4619" max="4620" width="13.5429687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54296875" customWidth="1"/>
    <col min="4869" max="4869" width="15.54296875" customWidth="1"/>
    <col min="4870" max="4870" width="14.54296875" customWidth="1"/>
    <col min="4871" max="4871" width="16.54296875" customWidth="1"/>
    <col min="4872" max="4872" width="14.54296875" customWidth="1"/>
    <col min="4873" max="4873" width="11.54296875" customWidth="1"/>
    <col min="4874" max="4874" width="12.81640625" customWidth="1"/>
    <col min="4875" max="4876" width="13.5429687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54296875" customWidth="1"/>
    <col min="5125" max="5125" width="15.54296875" customWidth="1"/>
    <col min="5126" max="5126" width="14.54296875" customWidth="1"/>
    <col min="5127" max="5127" width="16.54296875" customWidth="1"/>
    <col min="5128" max="5128" width="14.54296875" customWidth="1"/>
    <col min="5129" max="5129" width="11.54296875" customWidth="1"/>
    <col min="5130" max="5130" width="12.81640625" customWidth="1"/>
    <col min="5131" max="5132" width="13.5429687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54296875" customWidth="1"/>
    <col min="5381" max="5381" width="15.54296875" customWidth="1"/>
    <col min="5382" max="5382" width="14.54296875" customWidth="1"/>
    <col min="5383" max="5383" width="16.54296875" customWidth="1"/>
    <col min="5384" max="5384" width="14.54296875" customWidth="1"/>
    <col min="5385" max="5385" width="11.54296875" customWidth="1"/>
    <col min="5386" max="5386" width="12.81640625" customWidth="1"/>
    <col min="5387" max="5388" width="13.5429687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54296875" customWidth="1"/>
    <col min="5637" max="5637" width="15.54296875" customWidth="1"/>
    <col min="5638" max="5638" width="14.54296875" customWidth="1"/>
    <col min="5639" max="5639" width="16.54296875" customWidth="1"/>
    <col min="5640" max="5640" width="14.54296875" customWidth="1"/>
    <col min="5641" max="5641" width="11.54296875" customWidth="1"/>
    <col min="5642" max="5642" width="12.81640625" customWidth="1"/>
    <col min="5643" max="5644" width="13.5429687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54296875" customWidth="1"/>
    <col min="5893" max="5893" width="15.54296875" customWidth="1"/>
    <col min="5894" max="5894" width="14.54296875" customWidth="1"/>
    <col min="5895" max="5895" width="16.54296875" customWidth="1"/>
    <col min="5896" max="5896" width="14.54296875" customWidth="1"/>
    <col min="5897" max="5897" width="11.54296875" customWidth="1"/>
    <col min="5898" max="5898" width="12.81640625" customWidth="1"/>
    <col min="5899" max="5900" width="13.5429687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54296875" customWidth="1"/>
    <col min="6149" max="6149" width="15.54296875" customWidth="1"/>
    <col min="6150" max="6150" width="14.54296875" customWidth="1"/>
    <col min="6151" max="6151" width="16.54296875" customWidth="1"/>
    <col min="6152" max="6152" width="14.54296875" customWidth="1"/>
    <col min="6153" max="6153" width="11.54296875" customWidth="1"/>
    <col min="6154" max="6154" width="12.81640625" customWidth="1"/>
    <col min="6155" max="6156" width="13.5429687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54296875" customWidth="1"/>
    <col min="6405" max="6405" width="15.54296875" customWidth="1"/>
    <col min="6406" max="6406" width="14.54296875" customWidth="1"/>
    <col min="6407" max="6407" width="16.54296875" customWidth="1"/>
    <col min="6408" max="6408" width="14.54296875" customWidth="1"/>
    <col min="6409" max="6409" width="11.54296875" customWidth="1"/>
    <col min="6410" max="6410" width="12.81640625" customWidth="1"/>
    <col min="6411" max="6412" width="13.5429687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54296875" customWidth="1"/>
    <col min="6661" max="6661" width="15.54296875" customWidth="1"/>
    <col min="6662" max="6662" width="14.54296875" customWidth="1"/>
    <col min="6663" max="6663" width="16.54296875" customWidth="1"/>
    <col min="6664" max="6664" width="14.54296875" customWidth="1"/>
    <col min="6665" max="6665" width="11.54296875" customWidth="1"/>
    <col min="6666" max="6666" width="12.81640625" customWidth="1"/>
    <col min="6667" max="6668" width="13.5429687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54296875" customWidth="1"/>
    <col min="6917" max="6917" width="15.54296875" customWidth="1"/>
    <col min="6918" max="6918" width="14.54296875" customWidth="1"/>
    <col min="6919" max="6919" width="16.54296875" customWidth="1"/>
    <col min="6920" max="6920" width="14.54296875" customWidth="1"/>
    <col min="6921" max="6921" width="11.54296875" customWidth="1"/>
    <col min="6922" max="6922" width="12.81640625" customWidth="1"/>
    <col min="6923" max="6924" width="13.5429687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54296875" customWidth="1"/>
    <col min="7173" max="7173" width="15.54296875" customWidth="1"/>
    <col min="7174" max="7174" width="14.54296875" customWidth="1"/>
    <col min="7175" max="7175" width="16.54296875" customWidth="1"/>
    <col min="7176" max="7176" width="14.54296875" customWidth="1"/>
    <col min="7177" max="7177" width="11.54296875" customWidth="1"/>
    <col min="7178" max="7178" width="12.81640625" customWidth="1"/>
    <col min="7179" max="7180" width="13.5429687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54296875" customWidth="1"/>
    <col min="7429" max="7429" width="15.54296875" customWidth="1"/>
    <col min="7430" max="7430" width="14.54296875" customWidth="1"/>
    <col min="7431" max="7431" width="16.54296875" customWidth="1"/>
    <col min="7432" max="7432" width="14.54296875" customWidth="1"/>
    <col min="7433" max="7433" width="11.54296875" customWidth="1"/>
    <col min="7434" max="7434" width="12.81640625" customWidth="1"/>
    <col min="7435" max="7436" width="13.5429687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54296875" customWidth="1"/>
    <col min="7685" max="7685" width="15.54296875" customWidth="1"/>
    <col min="7686" max="7686" width="14.54296875" customWidth="1"/>
    <col min="7687" max="7687" width="16.54296875" customWidth="1"/>
    <col min="7688" max="7688" width="14.54296875" customWidth="1"/>
    <col min="7689" max="7689" width="11.54296875" customWidth="1"/>
    <col min="7690" max="7690" width="12.81640625" customWidth="1"/>
    <col min="7691" max="7692" width="13.5429687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54296875" customWidth="1"/>
    <col min="7941" max="7941" width="15.54296875" customWidth="1"/>
    <col min="7942" max="7942" width="14.54296875" customWidth="1"/>
    <col min="7943" max="7943" width="16.54296875" customWidth="1"/>
    <col min="7944" max="7944" width="14.54296875" customWidth="1"/>
    <col min="7945" max="7945" width="11.54296875" customWidth="1"/>
    <col min="7946" max="7946" width="12.81640625" customWidth="1"/>
    <col min="7947" max="7948" width="13.5429687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54296875" customWidth="1"/>
    <col min="8197" max="8197" width="15.54296875" customWidth="1"/>
    <col min="8198" max="8198" width="14.54296875" customWidth="1"/>
    <col min="8199" max="8199" width="16.54296875" customWidth="1"/>
    <col min="8200" max="8200" width="14.54296875" customWidth="1"/>
    <col min="8201" max="8201" width="11.54296875" customWidth="1"/>
    <col min="8202" max="8202" width="12.81640625" customWidth="1"/>
    <col min="8203" max="8204" width="13.5429687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54296875" customWidth="1"/>
    <col min="8453" max="8453" width="15.54296875" customWidth="1"/>
    <col min="8454" max="8454" width="14.54296875" customWidth="1"/>
    <col min="8455" max="8455" width="16.54296875" customWidth="1"/>
    <col min="8456" max="8456" width="14.54296875" customWidth="1"/>
    <col min="8457" max="8457" width="11.54296875" customWidth="1"/>
    <col min="8458" max="8458" width="12.81640625" customWidth="1"/>
    <col min="8459" max="8460" width="13.5429687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54296875" customWidth="1"/>
    <col min="8709" max="8709" width="15.54296875" customWidth="1"/>
    <col min="8710" max="8710" width="14.54296875" customWidth="1"/>
    <col min="8711" max="8711" width="16.54296875" customWidth="1"/>
    <col min="8712" max="8712" width="14.54296875" customWidth="1"/>
    <col min="8713" max="8713" width="11.54296875" customWidth="1"/>
    <col min="8714" max="8714" width="12.81640625" customWidth="1"/>
    <col min="8715" max="8716" width="13.5429687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54296875" customWidth="1"/>
    <col min="8965" max="8965" width="15.54296875" customWidth="1"/>
    <col min="8966" max="8966" width="14.54296875" customWidth="1"/>
    <col min="8967" max="8967" width="16.54296875" customWidth="1"/>
    <col min="8968" max="8968" width="14.54296875" customWidth="1"/>
    <col min="8969" max="8969" width="11.54296875" customWidth="1"/>
    <col min="8970" max="8970" width="12.81640625" customWidth="1"/>
    <col min="8971" max="8972" width="13.5429687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54296875" customWidth="1"/>
    <col min="9221" max="9221" width="15.54296875" customWidth="1"/>
    <col min="9222" max="9222" width="14.54296875" customWidth="1"/>
    <col min="9223" max="9223" width="16.54296875" customWidth="1"/>
    <col min="9224" max="9224" width="14.54296875" customWidth="1"/>
    <col min="9225" max="9225" width="11.54296875" customWidth="1"/>
    <col min="9226" max="9226" width="12.81640625" customWidth="1"/>
    <col min="9227" max="9228" width="13.5429687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54296875" customWidth="1"/>
    <col min="9477" max="9477" width="15.54296875" customWidth="1"/>
    <col min="9478" max="9478" width="14.54296875" customWidth="1"/>
    <col min="9479" max="9479" width="16.54296875" customWidth="1"/>
    <col min="9480" max="9480" width="14.54296875" customWidth="1"/>
    <col min="9481" max="9481" width="11.54296875" customWidth="1"/>
    <col min="9482" max="9482" width="12.81640625" customWidth="1"/>
    <col min="9483" max="9484" width="13.5429687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54296875" customWidth="1"/>
    <col min="9733" max="9733" width="15.54296875" customWidth="1"/>
    <col min="9734" max="9734" width="14.54296875" customWidth="1"/>
    <col min="9735" max="9735" width="16.54296875" customWidth="1"/>
    <col min="9736" max="9736" width="14.54296875" customWidth="1"/>
    <col min="9737" max="9737" width="11.54296875" customWidth="1"/>
    <col min="9738" max="9738" width="12.81640625" customWidth="1"/>
    <col min="9739" max="9740" width="13.5429687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54296875" customWidth="1"/>
    <col min="9989" max="9989" width="15.54296875" customWidth="1"/>
    <col min="9990" max="9990" width="14.54296875" customWidth="1"/>
    <col min="9991" max="9991" width="16.54296875" customWidth="1"/>
    <col min="9992" max="9992" width="14.54296875" customWidth="1"/>
    <col min="9993" max="9993" width="11.54296875" customWidth="1"/>
    <col min="9994" max="9994" width="12.81640625" customWidth="1"/>
    <col min="9995" max="9996" width="13.5429687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54296875" customWidth="1"/>
    <col min="10245" max="10245" width="15.54296875" customWidth="1"/>
    <col min="10246" max="10246" width="14.54296875" customWidth="1"/>
    <col min="10247" max="10247" width="16.54296875" customWidth="1"/>
    <col min="10248" max="10248" width="14.54296875" customWidth="1"/>
    <col min="10249" max="10249" width="11.54296875" customWidth="1"/>
    <col min="10250" max="10250" width="12.81640625" customWidth="1"/>
    <col min="10251" max="10252" width="13.5429687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54296875" customWidth="1"/>
    <col min="10501" max="10501" width="15.54296875" customWidth="1"/>
    <col min="10502" max="10502" width="14.54296875" customWidth="1"/>
    <col min="10503" max="10503" width="16.54296875" customWidth="1"/>
    <col min="10504" max="10504" width="14.54296875" customWidth="1"/>
    <col min="10505" max="10505" width="11.54296875" customWidth="1"/>
    <col min="10506" max="10506" width="12.81640625" customWidth="1"/>
    <col min="10507" max="10508" width="13.5429687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54296875" customWidth="1"/>
    <col min="10757" max="10757" width="15.54296875" customWidth="1"/>
    <col min="10758" max="10758" width="14.54296875" customWidth="1"/>
    <col min="10759" max="10759" width="16.54296875" customWidth="1"/>
    <col min="10760" max="10760" width="14.54296875" customWidth="1"/>
    <col min="10761" max="10761" width="11.54296875" customWidth="1"/>
    <col min="10762" max="10762" width="12.81640625" customWidth="1"/>
    <col min="10763" max="10764" width="13.5429687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54296875" customWidth="1"/>
    <col min="11013" max="11013" width="15.54296875" customWidth="1"/>
    <col min="11014" max="11014" width="14.54296875" customWidth="1"/>
    <col min="11015" max="11015" width="16.54296875" customWidth="1"/>
    <col min="11016" max="11016" width="14.54296875" customWidth="1"/>
    <col min="11017" max="11017" width="11.54296875" customWidth="1"/>
    <col min="11018" max="11018" width="12.81640625" customWidth="1"/>
    <col min="11019" max="11020" width="13.5429687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54296875" customWidth="1"/>
    <col min="11269" max="11269" width="15.54296875" customWidth="1"/>
    <col min="11270" max="11270" width="14.54296875" customWidth="1"/>
    <col min="11271" max="11271" width="16.54296875" customWidth="1"/>
    <col min="11272" max="11272" width="14.54296875" customWidth="1"/>
    <col min="11273" max="11273" width="11.54296875" customWidth="1"/>
    <col min="11274" max="11274" width="12.81640625" customWidth="1"/>
    <col min="11275" max="11276" width="13.5429687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54296875" customWidth="1"/>
    <col min="11525" max="11525" width="15.54296875" customWidth="1"/>
    <col min="11526" max="11526" width="14.54296875" customWidth="1"/>
    <col min="11527" max="11527" width="16.54296875" customWidth="1"/>
    <col min="11528" max="11528" width="14.54296875" customWidth="1"/>
    <col min="11529" max="11529" width="11.54296875" customWidth="1"/>
    <col min="11530" max="11530" width="12.81640625" customWidth="1"/>
    <col min="11531" max="11532" width="13.5429687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54296875" customWidth="1"/>
    <col min="11781" max="11781" width="15.54296875" customWidth="1"/>
    <col min="11782" max="11782" width="14.54296875" customWidth="1"/>
    <col min="11783" max="11783" width="16.54296875" customWidth="1"/>
    <col min="11784" max="11784" width="14.54296875" customWidth="1"/>
    <col min="11785" max="11785" width="11.54296875" customWidth="1"/>
    <col min="11786" max="11786" width="12.81640625" customWidth="1"/>
    <col min="11787" max="11788" width="13.5429687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54296875" customWidth="1"/>
    <col min="12037" max="12037" width="15.54296875" customWidth="1"/>
    <col min="12038" max="12038" width="14.54296875" customWidth="1"/>
    <col min="12039" max="12039" width="16.54296875" customWidth="1"/>
    <col min="12040" max="12040" width="14.54296875" customWidth="1"/>
    <col min="12041" max="12041" width="11.54296875" customWidth="1"/>
    <col min="12042" max="12042" width="12.81640625" customWidth="1"/>
    <col min="12043" max="12044" width="13.5429687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54296875" customWidth="1"/>
    <col min="12293" max="12293" width="15.54296875" customWidth="1"/>
    <col min="12294" max="12294" width="14.54296875" customWidth="1"/>
    <col min="12295" max="12295" width="16.54296875" customWidth="1"/>
    <col min="12296" max="12296" width="14.54296875" customWidth="1"/>
    <col min="12297" max="12297" width="11.54296875" customWidth="1"/>
    <col min="12298" max="12298" width="12.81640625" customWidth="1"/>
    <col min="12299" max="12300" width="13.5429687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54296875" customWidth="1"/>
    <col min="12549" max="12549" width="15.54296875" customWidth="1"/>
    <col min="12550" max="12550" width="14.54296875" customWidth="1"/>
    <col min="12551" max="12551" width="16.54296875" customWidth="1"/>
    <col min="12552" max="12552" width="14.54296875" customWidth="1"/>
    <col min="12553" max="12553" width="11.54296875" customWidth="1"/>
    <col min="12554" max="12554" width="12.81640625" customWidth="1"/>
    <col min="12555" max="12556" width="13.5429687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54296875" customWidth="1"/>
    <col min="12805" max="12805" width="15.54296875" customWidth="1"/>
    <col min="12806" max="12806" width="14.54296875" customWidth="1"/>
    <col min="12807" max="12807" width="16.54296875" customWidth="1"/>
    <col min="12808" max="12808" width="14.54296875" customWidth="1"/>
    <col min="12809" max="12809" width="11.54296875" customWidth="1"/>
    <col min="12810" max="12810" width="12.81640625" customWidth="1"/>
    <col min="12811" max="12812" width="13.5429687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54296875" customWidth="1"/>
    <col min="13061" max="13061" width="15.54296875" customWidth="1"/>
    <col min="13062" max="13062" width="14.54296875" customWidth="1"/>
    <col min="13063" max="13063" width="16.54296875" customWidth="1"/>
    <col min="13064" max="13064" width="14.54296875" customWidth="1"/>
    <col min="13065" max="13065" width="11.54296875" customWidth="1"/>
    <col min="13066" max="13066" width="12.81640625" customWidth="1"/>
    <col min="13067" max="13068" width="13.5429687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54296875" customWidth="1"/>
    <col min="13317" max="13317" width="15.54296875" customWidth="1"/>
    <col min="13318" max="13318" width="14.54296875" customWidth="1"/>
    <col min="13319" max="13319" width="16.54296875" customWidth="1"/>
    <col min="13320" max="13320" width="14.54296875" customWidth="1"/>
    <col min="13321" max="13321" width="11.54296875" customWidth="1"/>
    <col min="13322" max="13322" width="12.81640625" customWidth="1"/>
    <col min="13323" max="13324" width="13.5429687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54296875" customWidth="1"/>
    <col min="13573" max="13573" width="15.54296875" customWidth="1"/>
    <col min="13574" max="13574" width="14.54296875" customWidth="1"/>
    <col min="13575" max="13575" width="16.54296875" customWidth="1"/>
    <col min="13576" max="13576" width="14.54296875" customWidth="1"/>
    <col min="13577" max="13577" width="11.54296875" customWidth="1"/>
    <col min="13578" max="13578" width="12.81640625" customWidth="1"/>
    <col min="13579" max="13580" width="13.5429687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54296875" customWidth="1"/>
    <col min="13829" max="13829" width="15.54296875" customWidth="1"/>
    <col min="13830" max="13830" width="14.54296875" customWidth="1"/>
    <col min="13831" max="13831" width="16.54296875" customWidth="1"/>
    <col min="13832" max="13832" width="14.54296875" customWidth="1"/>
    <col min="13833" max="13833" width="11.54296875" customWidth="1"/>
    <col min="13834" max="13834" width="12.81640625" customWidth="1"/>
    <col min="13835" max="13836" width="13.5429687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54296875" customWidth="1"/>
    <col min="14085" max="14085" width="15.54296875" customWidth="1"/>
    <col min="14086" max="14086" width="14.54296875" customWidth="1"/>
    <col min="14087" max="14087" width="16.54296875" customWidth="1"/>
    <col min="14088" max="14088" width="14.54296875" customWidth="1"/>
    <col min="14089" max="14089" width="11.54296875" customWidth="1"/>
    <col min="14090" max="14090" width="12.81640625" customWidth="1"/>
    <col min="14091" max="14092" width="13.5429687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54296875" customWidth="1"/>
    <col min="14341" max="14341" width="15.54296875" customWidth="1"/>
    <col min="14342" max="14342" width="14.54296875" customWidth="1"/>
    <col min="14343" max="14343" width="16.54296875" customWidth="1"/>
    <col min="14344" max="14344" width="14.54296875" customWidth="1"/>
    <col min="14345" max="14345" width="11.54296875" customWidth="1"/>
    <col min="14346" max="14346" width="12.81640625" customWidth="1"/>
    <col min="14347" max="14348" width="13.5429687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54296875" customWidth="1"/>
    <col min="14597" max="14597" width="15.54296875" customWidth="1"/>
    <col min="14598" max="14598" width="14.54296875" customWidth="1"/>
    <col min="14599" max="14599" width="16.54296875" customWidth="1"/>
    <col min="14600" max="14600" width="14.54296875" customWidth="1"/>
    <col min="14601" max="14601" width="11.54296875" customWidth="1"/>
    <col min="14602" max="14602" width="12.81640625" customWidth="1"/>
    <col min="14603" max="14604" width="13.5429687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54296875" customWidth="1"/>
    <col min="14853" max="14853" width="15.54296875" customWidth="1"/>
    <col min="14854" max="14854" width="14.54296875" customWidth="1"/>
    <col min="14855" max="14855" width="16.54296875" customWidth="1"/>
    <col min="14856" max="14856" width="14.54296875" customWidth="1"/>
    <col min="14857" max="14857" width="11.54296875" customWidth="1"/>
    <col min="14858" max="14858" width="12.81640625" customWidth="1"/>
    <col min="14859" max="14860" width="13.5429687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54296875" customWidth="1"/>
    <col min="15109" max="15109" width="15.54296875" customWidth="1"/>
    <col min="15110" max="15110" width="14.54296875" customWidth="1"/>
    <col min="15111" max="15111" width="16.54296875" customWidth="1"/>
    <col min="15112" max="15112" width="14.54296875" customWidth="1"/>
    <col min="15113" max="15113" width="11.54296875" customWidth="1"/>
    <col min="15114" max="15114" width="12.81640625" customWidth="1"/>
    <col min="15115" max="15116" width="13.5429687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54296875" customWidth="1"/>
    <col min="15365" max="15365" width="15.54296875" customWidth="1"/>
    <col min="15366" max="15366" width="14.54296875" customWidth="1"/>
    <col min="15367" max="15367" width="16.54296875" customWidth="1"/>
    <col min="15368" max="15368" width="14.54296875" customWidth="1"/>
    <col min="15369" max="15369" width="11.54296875" customWidth="1"/>
    <col min="15370" max="15370" width="12.81640625" customWidth="1"/>
    <col min="15371" max="15372" width="13.5429687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54296875" customWidth="1"/>
    <col min="15621" max="15621" width="15.54296875" customWidth="1"/>
    <col min="15622" max="15622" width="14.54296875" customWidth="1"/>
    <col min="15623" max="15623" width="16.54296875" customWidth="1"/>
    <col min="15624" max="15624" width="14.54296875" customWidth="1"/>
    <col min="15625" max="15625" width="11.54296875" customWidth="1"/>
    <col min="15626" max="15626" width="12.81640625" customWidth="1"/>
    <col min="15627" max="15628" width="13.5429687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54296875" customWidth="1"/>
    <col min="15877" max="15877" width="15.54296875" customWidth="1"/>
    <col min="15878" max="15878" width="14.54296875" customWidth="1"/>
    <col min="15879" max="15879" width="16.54296875" customWidth="1"/>
    <col min="15880" max="15880" width="14.54296875" customWidth="1"/>
    <col min="15881" max="15881" width="11.54296875" customWidth="1"/>
    <col min="15882" max="15882" width="12.81640625" customWidth="1"/>
    <col min="15883" max="15884" width="13.5429687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54296875" customWidth="1"/>
    <col min="16133" max="16133" width="15.54296875" customWidth="1"/>
    <col min="16134" max="16134" width="14.54296875" customWidth="1"/>
    <col min="16135" max="16135" width="16.54296875" customWidth="1"/>
    <col min="16136" max="16136" width="14.54296875" customWidth="1"/>
    <col min="16137" max="16137" width="11.54296875" customWidth="1"/>
    <col min="16138" max="16138" width="12.81640625" customWidth="1"/>
    <col min="16139" max="16140" width="13.54296875" customWidth="1"/>
    <col min="16141" max="16141" width="13.453125" bestFit="1" customWidth="1"/>
  </cols>
  <sheetData>
    <row r="1" spans="1:14" ht="18.5" x14ac:dyDescent="0.45">
      <c r="B1" s="30" t="s">
        <v>662</v>
      </c>
    </row>
    <row r="2" spans="1:14" ht="18.5" x14ac:dyDescent="0.45">
      <c r="B2" s="142"/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3"/>
    </row>
    <row r="5" spans="1:14" s="11" customFormat="1" x14ac:dyDescent="0.35">
      <c r="A5" s="4"/>
      <c r="B5" s="640" t="s">
        <v>207</v>
      </c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8" t="s">
        <v>6</v>
      </c>
      <c r="J5" s="8" t="s">
        <v>7</v>
      </c>
      <c r="K5" s="8" t="s">
        <v>15</v>
      </c>
      <c r="L5" s="8" t="s">
        <v>16</v>
      </c>
      <c r="M5" s="9"/>
      <c r="N5" s="10"/>
    </row>
    <row r="6" spans="1:14" ht="91.4" customHeight="1" x14ac:dyDescent="0.35">
      <c r="A6" s="12" t="s">
        <v>167</v>
      </c>
      <c r="B6" s="641"/>
      <c r="C6" s="32" t="s">
        <v>168</v>
      </c>
      <c r="D6" s="7" t="s">
        <v>17</v>
      </c>
      <c r="E6" s="7" t="s">
        <v>8</v>
      </c>
      <c r="F6" s="7" t="s">
        <v>9</v>
      </c>
      <c r="G6" s="7" t="s">
        <v>10</v>
      </c>
      <c r="H6" s="7" t="s">
        <v>169</v>
      </c>
      <c r="I6" s="13" t="s">
        <v>11</v>
      </c>
      <c r="J6" s="13" t="s">
        <v>12</v>
      </c>
      <c r="K6" s="13" t="s">
        <v>13</v>
      </c>
      <c r="L6" s="13" t="s">
        <v>309</v>
      </c>
      <c r="M6" s="7" t="s">
        <v>171</v>
      </c>
      <c r="N6" s="3"/>
    </row>
    <row r="7" spans="1:14" s="11" customFormat="1" x14ac:dyDescent="0.35">
      <c r="A7" s="14">
        <v>1</v>
      </c>
      <c r="B7" s="108" t="s">
        <v>663</v>
      </c>
      <c r="C7" s="15">
        <v>3485100.26</v>
      </c>
      <c r="D7" s="15">
        <f>SUM(E7:L7)</f>
        <v>1549408.3199999998</v>
      </c>
      <c r="E7" s="15">
        <v>0</v>
      </c>
      <c r="F7" s="15">
        <v>1087520.55</v>
      </c>
      <c r="G7" s="15">
        <v>278701.49</v>
      </c>
      <c r="H7" s="15">
        <v>1244.8800000000001</v>
      </c>
      <c r="I7" s="15">
        <v>13204.05</v>
      </c>
      <c r="J7" s="15">
        <v>7836.26</v>
      </c>
      <c r="K7" s="15">
        <v>92860.47</v>
      </c>
      <c r="L7" s="15">
        <v>68040.62</v>
      </c>
      <c r="M7" s="16">
        <v>56</v>
      </c>
      <c r="N7" s="10"/>
    </row>
    <row r="8" spans="1:14" x14ac:dyDescent="0.35">
      <c r="A8" s="17"/>
      <c r="B8" s="31"/>
      <c r="C8" s="18"/>
      <c r="D8" s="19"/>
      <c r="E8" s="18"/>
      <c r="F8" s="18"/>
      <c r="G8" s="18"/>
      <c r="H8" s="18"/>
      <c r="I8" s="18"/>
      <c r="J8" s="18"/>
      <c r="K8" s="18"/>
      <c r="L8" s="18"/>
      <c r="M8" s="20"/>
      <c r="N8" s="3"/>
    </row>
    <row r="9" spans="1:14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2"/>
      <c r="L9" s="22"/>
      <c r="M9" s="109"/>
      <c r="N9" s="3"/>
    </row>
    <row r="10" spans="1:14" x14ac:dyDescent="0.35">
      <c r="A10" s="1"/>
      <c r="B10" s="1"/>
      <c r="C10" s="1"/>
      <c r="D10" s="1"/>
      <c r="E10" s="1"/>
      <c r="F10" s="21"/>
      <c r="G10" s="21"/>
      <c r="H10" s="21"/>
      <c r="I10" s="21"/>
      <c r="J10" s="21"/>
      <c r="K10" s="22"/>
      <c r="L10" s="22"/>
      <c r="M10" s="21"/>
      <c r="N10" s="3"/>
    </row>
    <row r="11" spans="1:14" x14ac:dyDescent="0.35">
      <c r="A11" s="1"/>
      <c r="B11" s="86" t="s">
        <v>172</v>
      </c>
      <c r="C11" s="1"/>
      <c r="D11" s="1"/>
      <c r="E11" s="1"/>
      <c r="F11" s="21"/>
      <c r="G11" s="21"/>
      <c r="H11" s="21"/>
      <c r="I11" s="21"/>
      <c r="J11" s="87"/>
      <c r="K11" s="21"/>
      <c r="L11" s="21"/>
      <c r="M11" s="21"/>
    </row>
    <row r="12" spans="1:14" s="11" customFormat="1" ht="58" x14ac:dyDescent="0.35">
      <c r="A12" s="23" t="s">
        <v>167</v>
      </c>
      <c r="B12" s="24" t="s">
        <v>173</v>
      </c>
      <c r="C12" s="24" t="s">
        <v>174</v>
      </c>
      <c r="D12" s="24" t="s">
        <v>175</v>
      </c>
      <c r="E12" s="24" t="s">
        <v>176</v>
      </c>
      <c r="F12" s="24" t="s">
        <v>177</v>
      </c>
      <c r="G12" s="25" t="s">
        <v>14</v>
      </c>
      <c r="H12" s="25" t="s">
        <v>178</v>
      </c>
      <c r="I12" s="25" t="s">
        <v>179</v>
      </c>
      <c r="J12" s="88"/>
      <c r="K12" s="79"/>
      <c r="L12" s="89"/>
      <c r="M12" s="89"/>
    </row>
    <row r="13" spans="1:14" s="94" customFormat="1" x14ac:dyDescent="0.35">
      <c r="A13" s="23" t="s">
        <v>64</v>
      </c>
      <c r="B13" s="24" t="s">
        <v>664</v>
      </c>
      <c r="C13" s="24"/>
      <c r="D13" s="24"/>
      <c r="E13" s="65"/>
      <c r="F13" s="65" t="s">
        <v>366</v>
      </c>
      <c r="G13" s="24">
        <v>1023.05</v>
      </c>
      <c r="H13" s="24">
        <v>3</v>
      </c>
      <c r="I13" s="243">
        <v>1218151.8700000001</v>
      </c>
      <c r="J13" s="132"/>
      <c r="K13" s="93"/>
    </row>
    <row r="14" spans="1:14" s="94" customFormat="1" x14ac:dyDescent="0.35">
      <c r="A14" s="23" t="s">
        <v>67</v>
      </c>
      <c r="B14" s="24" t="s">
        <v>665</v>
      </c>
      <c r="C14" s="24">
        <v>2008</v>
      </c>
      <c r="D14" s="24"/>
      <c r="E14" s="24"/>
      <c r="F14" s="24" t="s">
        <v>469</v>
      </c>
      <c r="G14" s="24">
        <v>1443.26</v>
      </c>
      <c r="H14" s="24">
        <v>3</v>
      </c>
      <c r="I14" s="65">
        <f>2903430.66-636482.27</f>
        <v>2266948.39</v>
      </c>
      <c r="J14" s="27"/>
      <c r="K14" s="247"/>
    </row>
    <row r="15" spans="1:14" s="26" customFormat="1" x14ac:dyDescent="0.35">
      <c r="A15" s="27"/>
      <c r="B15" s="41"/>
      <c r="C15" s="27"/>
      <c r="D15" s="41"/>
      <c r="E15" s="27"/>
      <c r="F15" s="27"/>
      <c r="G15" s="27"/>
      <c r="H15" s="27"/>
      <c r="I15" s="27"/>
      <c r="J15" s="27"/>
    </row>
    <row r="16" spans="1:14" s="27" customFormat="1" ht="38.15" customHeight="1" thickBot="1" x14ac:dyDescent="0.4">
      <c r="A16" t="s">
        <v>78</v>
      </c>
      <c r="B16" s="41"/>
      <c r="D16" s="41"/>
      <c r="K16" s="26"/>
      <c r="L16" s="26"/>
      <c r="M16" s="26"/>
      <c r="N16" s="28"/>
    </row>
    <row r="17" spans="1:13" s="27" customFormat="1" ht="15" thickBot="1" x14ac:dyDescent="0.4">
      <c r="A17" s="609" t="s">
        <v>79</v>
      </c>
      <c r="B17" s="610"/>
      <c r="C17" s="610"/>
      <c r="D17" s="610"/>
      <c r="E17" s="610"/>
      <c r="F17" s="610"/>
      <c r="G17" s="610"/>
      <c r="H17" s="610"/>
      <c r="I17" s="611"/>
      <c r="J17" s="42"/>
      <c r="K17" s="43" t="s">
        <v>80</v>
      </c>
      <c r="L17" s="44"/>
      <c r="M17" s="45"/>
    </row>
    <row r="18" spans="1:13" s="27" customFormat="1" ht="66" thickBot="1" x14ac:dyDescent="0.4">
      <c r="A18" s="47"/>
      <c r="B18" s="48" t="s">
        <v>82</v>
      </c>
      <c r="C18" s="612" t="s">
        <v>83</v>
      </c>
      <c r="D18" s="613"/>
      <c r="E18" s="614" t="s">
        <v>84</v>
      </c>
      <c r="F18" s="615"/>
      <c r="G18" s="612" t="s">
        <v>85</v>
      </c>
      <c r="H18" s="613"/>
      <c r="I18" s="49" t="s">
        <v>86</v>
      </c>
      <c r="J18" s="49" t="s">
        <v>181</v>
      </c>
      <c r="K18" s="50" t="s">
        <v>87</v>
      </c>
      <c r="L18" s="49" t="s">
        <v>88</v>
      </c>
      <c r="M18" s="46" t="s">
        <v>81</v>
      </c>
    </row>
    <row r="19" spans="1:13" s="27" customFormat="1" x14ac:dyDescent="0.35">
      <c r="A19" s="51"/>
      <c r="B19" s="52"/>
      <c r="C19" s="53" t="s">
        <v>90</v>
      </c>
      <c r="D19" s="54" t="s">
        <v>91</v>
      </c>
      <c r="E19" s="55" t="s">
        <v>90</v>
      </c>
      <c r="F19" s="55" t="s">
        <v>91</v>
      </c>
      <c r="G19" s="54" t="s">
        <v>90</v>
      </c>
      <c r="H19" s="54" t="s">
        <v>91</v>
      </c>
      <c r="I19" s="56"/>
      <c r="J19" s="57"/>
      <c r="K19" s="54"/>
      <c r="L19" s="54"/>
      <c r="M19" s="58"/>
    </row>
    <row r="20" spans="1:13" s="27" customFormat="1" x14ac:dyDescent="0.35">
      <c r="A20" s="97"/>
      <c r="B20" s="98" t="s">
        <v>666</v>
      </c>
      <c r="C20" s="60">
        <v>6000</v>
      </c>
      <c r="D20" s="60">
        <v>4000</v>
      </c>
      <c r="E20" s="59">
        <v>6000</v>
      </c>
      <c r="F20" s="60">
        <v>4000</v>
      </c>
      <c r="G20" s="59" t="s">
        <v>461</v>
      </c>
      <c r="H20" s="60">
        <v>4000</v>
      </c>
      <c r="I20" s="59">
        <v>2000</v>
      </c>
      <c r="J20" s="59">
        <v>10000</v>
      </c>
      <c r="K20" s="59">
        <v>0</v>
      </c>
      <c r="L20" s="59">
        <v>0</v>
      </c>
      <c r="M20" s="59">
        <v>2000</v>
      </c>
    </row>
    <row r="21" spans="1:13" s="27" customFormat="1" x14ac:dyDescent="0.35"/>
    <row r="22" spans="1:13" s="27" customFormat="1" x14ac:dyDescent="0.35"/>
    <row r="23" spans="1:13" s="27" customFormat="1" x14ac:dyDescent="0.35"/>
    <row r="24" spans="1:13" s="27" customFormat="1" x14ac:dyDescent="0.35"/>
    <row r="25" spans="1:13" s="27" customFormat="1" x14ac:dyDescent="0.35"/>
    <row r="26" spans="1:13" s="27" customFormat="1" x14ac:dyDescent="0.35"/>
    <row r="27" spans="1:13" s="27" customFormat="1" x14ac:dyDescent="0.35"/>
    <row r="28" spans="1:13" s="27" customFormat="1" x14ac:dyDescent="0.35"/>
    <row r="29" spans="1:13" s="27" customFormat="1" x14ac:dyDescent="0.35"/>
    <row r="30" spans="1:13" s="27" customFormat="1" x14ac:dyDescent="0.35"/>
    <row r="31" spans="1:13" s="27" customFormat="1" x14ac:dyDescent="0.35"/>
  </sheetData>
  <mergeCells count="5">
    <mergeCell ref="B5:B6"/>
    <mergeCell ref="A17:I17"/>
    <mergeCell ref="C18:D18"/>
    <mergeCell ref="E18:F18"/>
    <mergeCell ref="G18:H18"/>
  </mergeCells>
  <pageMargins left="0.25" right="0.22" top="0.74803149606299213" bottom="0.74803149606299213" header="0.31496062992125984" footer="0.31496062992125984"/>
  <pageSetup paperSize="9" scale="7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4" zoomScale="85" zoomScaleNormal="85" workbookViewId="0">
      <selection activeCell="I24" sqref="I24"/>
    </sheetView>
  </sheetViews>
  <sheetFormatPr defaultRowHeight="14.5" x14ac:dyDescent="0.35"/>
  <cols>
    <col min="1" max="1" width="6.1796875" customWidth="1"/>
    <col min="2" max="2" width="28.1796875" customWidth="1"/>
    <col min="3" max="3" width="13.81640625" customWidth="1"/>
    <col min="4" max="4" width="15.54296875" customWidth="1"/>
    <col min="5" max="5" width="14.54296875" customWidth="1"/>
    <col min="6" max="6" width="16.54296875" customWidth="1"/>
    <col min="7" max="7" width="14.54296875" customWidth="1"/>
    <col min="8" max="8" width="13.453125" customWidth="1"/>
    <col min="9" max="9" width="13.54296875" customWidth="1"/>
    <col min="10" max="10" width="12.81640625" customWidth="1"/>
    <col min="11" max="12" width="13.54296875" customWidth="1"/>
    <col min="13" max="13" width="13.453125" bestFit="1" customWidth="1"/>
    <col min="25" max="25" width="9.54296875" bestFit="1" customWidth="1"/>
    <col min="255" max="255" width="6.1796875" customWidth="1"/>
    <col min="256" max="256" width="28.1796875" customWidth="1"/>
    <col min="257" max="257" width="13.81640625" customWidth="1"/>
    <col min="258" max="258" width="14.54296875" customWidth="1"/>
    <col min="259" max="259" width="15.54296875" customWidth="1"/>
    <col min="260" max="260" width="14.54296875" customWidth="1"/>
    <col min="261" max="261" width="16.54296875" customWidth="1"/>
    <col min="262" max="262" width="14.54296875" customWidth="1"/>
    <col min="263" max="263" width="11.54296875" customWidth="1"/>
    <col min="264" max="264" width="12.81640625" customWidth="1"/>
    <col min="265" max="266" width="13.54296875" customWidth="1"/>
    <col min="267" max="267" width="13.453125" bestFit="1" customWidth="1"/>
    <col min="511" max="511" width="6.1796875" customWidth="1"/>
    <col min="512" max="512" width="28.1796875" customWidth="1"/>
    <col min="513" max="513" width="13.81640625" customWidth="1"/>
    <col min="514" max="514" width="14.54296875" customWidth="1"/>
    <col min="515" max="515" width="15.54296875" customWidth="1"/>
    <col min="516" max="516" width="14.54296875" customWidth="1"/>
    <col min="517" max="517" width="16.54296875" customWidth="1"/>
    <col min="518" max="518" width="14.54296875" customWidth="1"/>
    <col min="519" max="519" width="11.54296875" customWidth="1"/>
    <col min="520" max="520" width="12.81640625" customWidth="1"/>
    <col min="521" max="522" width="13.54296875" customWidth="1"/>
    <col min="523" max="523" width="13.453125" bestFit="1" customWidth="1"/>
    <col min="767" max="767" width="6.1796875" customWidth="1"/>
    <col min="768" max="768" width="28.1796875" customWidth="1"/>
    <col min="769" max="769" width="13.81640625" customWidth="1"/>
    <col min="770" max="770" width="14.54296875" customWidth="1"/>
    <col min="771" max="771" width="15.54296875" customWidth="1"/>
    <col min="772" max="772" width="14.54296875" customWidth="1"/>
    <col min="773" max="773" width="16.54296875" customWidth="1"/>
    <col min="774" max="774" width="14.54296875" customWidth="1"/>
    <col min="775" max="775" width="11.54296875" customWidth="1"/>
    <col min="776" max="776" width="12.81640625" customWidth="1"/>
    <col min="777" max="778" width="13.54296875" customWidth="1"/>
    <col min="779" max="779" width="13.453125" bestFit="1" customWidth="1"/>
    <col min="1023" max="1023" width="6.1796875" customWidth="1"/>
    <col min="1024" max="1024" width="28.1796875" customWidth="1"/>
    <col min="1025" max="1025" width="13.81640625" customWidth="1"/>
    <col min="1026" max="1026" width="14.54296875" customWidth="1"/>
    <col min="1027" max="1027" width="15.54296875" customWidth="1"/>
    <col min="1028" max="1028" width="14.54296875" customWidth="1"/>
    <col min="1029" max="1029" width="16.54296875" customWidth="1"/>
    <col min="1030" max="1030" width="14.54296875" customWidth="1"/>
    <col min="1031" max="1031" width="11.54296875" customWidth="1"/>
    <col min="1032" max="1032" width="12.81640625" customWidth="1"/>
    <col min="1033" max="1034" width="13.54296875" customWidth="1"/>
    <col min="1035" max="1035" width="13.453125" bestFit="1" customWidth="1"/>
    <col min="1279" max="1279" width="6.1796875" customWidth="1"/>
    <col min="1280" max="1280" width="28.1796875" customWidth="1"/>
    <col min="1281" max="1281" width="13.81640625" customWidth="1"/>
    <col min="1282" max="1282" width="14.54296875" customWidth="1"/>
    <col min="1283" max="1283" width="15.54296875" customWidth="1"/>
    <col min="1284" max="1284" width="14.54296875" customWidth="1"/>
    <col min="1285" max="1285" width="16.54296875" customWidth="1"/>
    <col min="1286" max="1286" width="14.54296875" customWidth="1"/>
    <col min="1287" max="1287" width="11.54296875" customWidth="1"/>
    <col min="1288" max="1288" width="12.81640625" customWidth="1"/>
    <col min="1289" max="1290" width="13.54296875" customWidth="1"/>
    <col min="1291" max="1291" width="13.453125" bestFit="1" customWidth="1"/>
    <col min="1535" max="1535" width="6.1796875" customWidth="1"/>
    <col min="1536" max="1536" width="28.1796875" customWidth="1"/>
    <col min="1537" max="1537" width="13.81640625" customWidth="1"/>
    <col min="1538" max="1538" width="14.54296875" customWidth="1"/>
    <col min="1539" max="1539" width="15.54296875" customWidth="1"/>
    <col min="1540" max="1540" width="14.54296875" customWidth="1"/>
    <col min="1541" max="1541" width="16.54296875" customWidth="1"/>
    <col min="1542" max="1542" width="14.54296875" customWidth="1"/>
    <col min="1543" max="1543" width="11.54296875" customWidth="1"/>
    <col min="1544" max="1544" width="12.81640625" customWidth="1"/>
    <col min="1545" max="1546" width="13.54296875" customWidth="1"/>
    <col min="1547" max="1547" width="13.453125" bestFit="1" customWidth="1"/>
    <col min="1791" max="1791" width="6.1796875" customWidth="1"/>
    <col min="1792" max="1792" width="28.1796875" customWidth="1"/>
    <col min="1793" max="1793" width="13.81640625" customWidth="1"/>
    <col min="1794" max="1794" width="14.54296875" customWidth="1"/>
    <col min="1795" max="1795" width="15.54296875" customWidth="1"/>
    <col min="1796" max="1796" width="14.54296875" customWidth="1"/>
    <col min="1797" max="1797" width="16.54296875" customWidth="1"/>
    <col min="1798" max="1798" width="14.54296875" customWidth="1"/>
    <col min="1799" max="1799" width="11.54296875" customWidth="1"/>
    <col min="1800" max="1800" width="12.81640625" customWidth="1"/>
    <col min="1801" max="1802" width="13.54296875" customWidth="1"/>
    <col min="1803" max="1803" width="13.453125" bestFit="1" customWidth="1"/>
    <col min="2047" max="2047" width="6.1796875" customWidth="1"/>
    <col min="2048" max="2048" width="28.1796875" customWidth="1"/>
    <col min="2049" max="2049" width="13.81640625" customWidth="1"/>
    <col min="2050" max="2050" width="14.54296875" customWidth="1"/>
    <col min="2051" max="2051" width="15.54296875" customWidth="1"/>
    <col min="2052" max="2052" width="14.54296875" customWidth="1"/>
    <col min="2053" max="2053" width="16.54296875" customWidth="1"/>
    <col min="2054" max="2054" width="14.54296875" customWidth="1"/>
    <col min="2055" max="2055" width="11.54296875" customWidth="1"/>
    <col min="2056" max="2056" width="12.81640625" customWidth="1"/>
    <col min="2057" max="2058" width="13.54296875" customWidth="1"/>
    <col min="2059" max="2059" width="13.453125" bestFit="1" customWidth="1"/>
    <col min="2303" max="2303" width="6.1796875" customWidth="1"/>
    <col min="2304" max="2304" width="28.1796875" customWidth="1"/>
    <col min="2305" max="2305" width="13.81640625" customWidth="1"/>
    <col min="2306" max="2306" width="14.54296875" customWidth="1"/>
    <col min="2307" max="2307" width="15.54296875" customWidth="1"/>
    <col min="2308" max="2308" width="14.54296875" customWidth="1"/>
    <col min="2309" max="2309" width="16.54296875" customWidth="1"/>
    <col min="2310" max="2310" width="14.54296875" customWidth="1"/>
    <col min="2311" max="2311" width="11.54296875" customWidth="1"/>
    <col min="2312" max="2312" width="12.81640625" customWidth="1"/>
    <col min="2313" max="2314" width="13.54296875" customWidth="1"/>
    <col min="2315" max="2315" width="13.453125" bestFit="1" customWidth="1"/>
    <col min="2559" max="2559" width="6.1796875" customWidth="1"/>
    <col min="2560" max="2560" width="28.1796875" customWidth="1"/>
    <col min="2561" max="2561" width="13.81640625" customWidth="1"/>
    <col min="2562" max="2562" width="14.54296875" customWidth="1"/>
    <col min="2563" max="2563" width="15.54296875" customWidth="1"/>
    <col min="2564" max="2564" width="14.54296875" customWidth="1"/>
    <col min="2565" max="2565" width="16.54296875" customWidth="1"/>
    <col min="2566" max="2566" width="14.54296875" customWidth="1"/>
    <col min="2567" max="2567" width="11.54296875" customWidth="1"/>
    <col min="2568" max="2568" width="12.81640625" customWidth="1"/>
    <col min="2569" max="2570" width="13.54296875" customWidth="1"/>
    <col min="2571" max="2571" width="13.453125" bestFit="1" customWidth="1"/>
    <col min="2815" max="2815" width="6.1796875" customWidth="1"/>
    <col min="2816" max="2816" width="28.1796875" customWidth="1"/>
    <col min="2817" max="2817" width="13.81640625" customWidth="1"/>
    <col min="2818" max="2818" width="14.54296875" customWidth="1"/>
    <col min="2819" max="2819" width="15.54296875" customWidth="1"/>
    <col min="2820" max="2820" width="14.54296875" customWidth="1"/>
    <col min="2821" max="2821" width="16.54296875" customWidth="1"/>
    <col min="2822" max="2822" width="14.54296875" customWidth="1"/>
    <col min="2823" max="2823" width="11.54296875" customWidth="1"/>
    <col min="2824" max="2824" width="12.81640625" customWidth="1"/>
    <col min="2825" max="2826" width="13.54296875" customWidth="1"/>
    <col min="2827" max="2827" width="13.453125" bestFit="1" customWidth="1"/>
    <col min="3071" max="3071" width="6.1796875" customWidth="1"/>
    <col min="3072" max="3072" width="28.1796875" customWidth="1"/>
    <col min="3073" max="3073" width="13.81640625" customWidth="1"/>
    <col min="3074" max="3074" width="14.54296875" customWidth="1"/>
    <col min="3075" max="3075" width="15.54296875" customWidth="1"/>
    <col min="3076" max="3076" width="14.54296875" customWidth="1"/>
    <col min="3077" max="3077" width="16.54296875" customWidth="1"/>
    <col min="3078" max="3078" width="14.54296875" customWidth="1"/>
    <col min="3079" max="3079" width="11.54296875" customWidth="1"/>
    <col min="3080" max="3080" width="12.81640625" customWidth="1"/>
    <col min="3081" max="3082" width="13.54296875" customWidth="1"/>
    <col min="3083" max="3083" width="13.453125" bestFit="1" customWidth="1"/>
    <col min="3327" max="3327" width="6.1796875" customWidth="1"/>
    <col min="3328" max="3328" width="28.1796875" customWidth="1"/>
    <col min="3329" max="3329" width="13.81640625" customWidth="1"/>
    <col min="3330" max="3330" width="14.54296875" customWidth="1"/>
    <col min="3331" max="3331" width="15.54296875" customWidth="1"/>
    <col min="3332" max="3332" width="14.54296875" customWidth="1"/>
    <col min="3333" max="3333" width="16.54296875" customWidth="1"/>
    <col min="3334" max="3334" width="14.54296875" customWidth="1"/>
    <col min="3335" max="3335" width="11.54296875" customWidth="1"/>
    <col min="3336" max="3336" width="12.81640625" customWidth="1"/>
    <col min="3337" max="3338" width="13.54296875" customWidth="1"/>
    <col min="3339" max="3339" width="13.453125" bestFit="1" customWidth="1"/>
    <col min="3583" max="3583" width="6.1796875" customWidth="1"/>
    <col min="3584" max="3584" width="28.1796875" customWidth="1"/>
    <col min="3585" max="3585" width="13.81640625" customWidth="1"/>
    <col min="3586" max="3586" width="14.54296875" customWidth="1"/>
    <col min="3587" max="3587" width="15.54296875" customWidth="1"/>
    <col min="3588" max="3588" width="14.54296875" customWidth="1"/>
    <col min="3589" max="3589" width="16.54296875" customWidth="1"/>
    <col min="3590" max="3590" width="14.54296875" customWidth="1"/>
    <col min="3591" max="3591" width="11.54296875" customWidth="1"/>
    <col min="3592" max="3592" width="12.81640625" customWidth="1"/>
    <col min="3593" max="3594" width="13.54296875" customWidth="1"/>
    <col min="3595" max="3595" width="13.453125" bestFit="1" customWidth="1"/>
    <col min="3839" max="3839" width="6.1796875" customWidth="1"/>
    <col min="3840" max="3840" width="28.1796875" customWidth="1"/>
    <col min="3841" max="3841" width="13.81640625" customWidth="1"/>
    <col min="3842" max="3842" width="14.54296875" customWidth="1"/>
    <col min="3843" max="3843" width="15.54296875" customWidth="1"/>
    <col min="3844" max="3844" width="14.54296875" customWidth="1"/>
    <col min="3845" max="3845" width="16.54296875" customWidth="1"/>
    <col min="3846" max="3846" width="14.54296875" customWidth="1"/>
    <col min="3847" max="3847" width="11.54296875" customWidth="1"/>
    <col min="3848" max="3848" width="12.81640625" customWidth="1"/>
    <col min="3849" max="3850" width="13.54296875" customWidth="1"/>
    <col min="3851" max="3851" width="13.453125" bestFit="1" customWidth="1"/>
    <col min="4095" max="4095" width="6.1796875" customWidth="1"/>
    <col min="4096" max="4096" width="28.1796875" customWidth="1"/>
    <col min="4097" max="4097" width="13.81640625" customWidth="1"/>
    <col min="4098" max="4098" width="14.54296875" customWidth="1"/>
    <col min="4099" max="4099" width="15.54296875" customWidth="1"/>
    <col min="4100" max="4100" width="14.54296875" customWidth="1"/>
    <col min="4101" max="4101" width="16.54296875" customWidth="1"/>
    <col min="4102" max="4102" width="14.54296875" customWidth="1"/>
    <col min="4103" max="4103" width="11.54296875" customWidth="1"/>
    <col min="4104" max="4104" width="12.81640625" customWidth="1"/>
    <col min="4105" max="4106" width="13.54296875" customWidth="1"/>
    <col min="4107" max="4107" width="13.453125" bestFit="1" customWidth="1"/>
    <col min="4351" max="4351" width="6.1796875" customWidth="1"/>
    <col min="4352" max="4352" width="28.1796875" customWidth="1"/>
    <col min="4353" max="4353" width="13.81640625" customWidth="1"/>
    <col min="4354" max="4354" width="14.54296875" customWidth="1"/>
    <col min="4355" max="4355" width="15.54296875" customWidth="1"/>
    <col min="4356" max="4356" width="14.54296875" customWidth="1"/>
    <col min="4357" max="4357" width="16.54296875" customWidth="1"/>
    <col min="4358" max="4358" width="14.54296875" customWidth="1"/>
    <col min="4359" max="4359" width="11.54296875" customWidth="1"/>
    <col min="4360" max="4360" width="12.81640625" customWidth="1"/>
    <col min="4361" max="4362" width="13.54296875" customWidth="1"/>
    <col min="4363" max="4363" width="13.453125" bestFit="1" customWidth="1"/>
    <col min="4607" max="4607" width="6.1796875" customWidth="1"/>
    <col min="4608" max="4608" width="28.1796875" customWidth="1"/>
    <col min="4609" max="4609" width="13.81640625" customWidth="1"/>
    <col min="4610" max="4610" width="14.54296875" customWidth="1"/>
    <col min="4611" max="4611" width="15.54296875" customWidth="1"/>
    <col min="4612" max="4612" width="14.54296875" customWidth="1"/>
    <col min="4613" max="4613" width="16.54296875" customWidth="1"/>
    <col min="4614" max="4614" width="14.54296875" customWidth="1"/>
    <col min="4615" max="4615" width="11.54296875" customWidth="1"/>
    <col min="4616" max="4616" width="12.81640625" customWidth="1"/>
    <col min="4617" max="4618" width="13.54296875" customWidth="1"/>
    <col min="4619" max="4619" width="13.453125" bestFit="1" customWidth="1"/>
    <col min="4863" max="4863" width="6.1796875" customWidth="1"/>
    <col min="4864" max="4864" width="28.1796875" customWidth="1"/>
    <col min="4865" max="4865" width="13.81640625" customWidth="1"/>
    <col min="4866" max="4866" width="14.54296875" customWidth="1"/>
    <col min="4867" max="4867" width="15.54296875" customWidth="1"/>
    <col min="4868" max="4868" width="14.54296875" customWidth="1"/>
    <col min="4869" max="4869" width="16.54296875" customWidth="1"/>
    <col min="4870" max="4870" width="14.54296875" customWidth="1"/>
    <col min="4871" max="4871" width="11.54296875" customWidth="1"/>
    <col min="4872" max="4872" width="12.81640625" customWidth="1"/>
    <col min="4873" max="4874" width="13.54296875" customWidth="1"/>
    <col min="4875" max="4875" width="13.453125" bestFit="1" customWidth="1"/>
    <col min="5119" max="5119" width="6.1796875" customWidth="1"/>
    <col min="5120" max="5120" width="28.1796875" customWidth="1"/>
    <col min="5121" max="5121" width="13.81640625" customWidth="1"/>
    <col min="5122" max="5122" width="14.54296875" customWidth="1"/>
    <col min="5123" max="5123" width="15.54296875" customWidth="1"/>
    <col min="5124" max="5124" width="14.54296875" customWidth="1"/>
    <col min="5125" max="5125" width="16.54296875" customWidth="1"/>
    <col min="5126" max="5126" width="14.54296875" customWidth="1"/>
    <col min="5127" max="5127" width="11.54296875" customWidth="1"/>
    <col min="5128" max="5128" width="12.81640625" customWidth="1"/>
    <col min="5129" max="5130" width="13.54296875" customWidth="1"/>
    <col min="5131" max="5131" width="13.453125" bestFit="1" customWidth="1"/>
    <col min="5375" max="5375" width="6.1796875" customWidth="1"/>
    <col min="5376" max="5376" width="28.1796875" customWidth="1"/>
    <col min="5377" max="5377" width="13.81640625" customWidth="1"/>
    <col min="5378" max="5378" width="14.54296875" customWidth="1"/>
    <col min="5379" max="5379" width="15.54296875" customWidth="1"/>
    <col min="5380" max="5380" width="14.54296875" customWidth="1"/>
    <col min="5381" max="5381" width="16.54296875" customWidth="1"/>
    <col min="5382" max="5382" width="14.54296875" customWidth="1"/>
    <col min="5383" max="5383" width="11.54296875" customWidth="1"/>
    <col min="5384" max="5384" width="12.81640625" customWidth="1"/>
    <col min="5385" max="5386" width="13.54296875" customWidth="1"/>
    <col min="5387" max="5387" width="13.453125" bestFit="1" customWidth="1"/>
    <col min="5631" max="5631" width="6.1796875" customWidth="1"/>
    <col min="5632" max="5632" width="28.1796875" customWidth="1"/>
    <col min="5633" max="5633" width="13.81640625" customWidth="1"/>
    <col min="5634" max="5634" width="14.54296875" customWidth="1"/>
    <col min="5635" max="5635" width="15.54296875" customWidth="1"/>
    <col min="5636" max="5636" width="14.54296875" customWidth="1"/>
    <col min="5637" max="5637" width="16.54296875" customWidth="1"/>
    <col min="5638" max="5638" width="14.54296875" customWidth="1"/>
    <col min="5639" max="5639" width="11.54296875" customWidth="1"/>
    <col min="5640" max="5640" width="12.81640625" customWidth="1"/>
    <col min="5641" max="5642" width="13.54296875" customWidth="1"/>
    <col min="5643" max="5643" width="13.453125" bestFit="1" customWidth="1"/>
    <col min="5887" max="5887" width="6.1796875" customWidth="1"/>
    <col min="5888" max="5888" width="28.1796875" customWidth="1"/>
    <col min="5889" max="5889" width="13.81640625" customWidth="1"/>
    <col min="5890" max="5890" width="14.54296875" customWidth="1"/>
    <col min="5891" max="5891" width="15.54296875" customWidth="1"/>
    <col min="5892" max="5892" width="14.54296875" customWidth="1"/>
    <col min="5893" max="5893" width="16.54296875" customWidth="1"/>
    <col min="5894" max="5894" width="14.54296875" customWidth="1"/>
    <col min="5895" max="5895" width="11.54296875" customWidth="1"/>
    <col min="5896" max="5896" width="12.81640625" customWidth="1"/>
    <col min="5897" max="5898" width="13.54296875" customWidth="1"/>
    <col min="5899" max="5899" width="13.453125" bestFit="1" customWidth="1"/>
    <col min="6143" max="6143" width="6.1796875" customWidth="1"/>
    <col min="6144" max="6144" width="28.1796875" customWidth="1"/>
    <col min="6145" max="6145" width="13.81640625" customWidth="1"/>
    <col min="6146" max="6146" width="14.54296875" customWidth="1"/>
    <col min="6147" max="6147" width="15.54296875" customWidth="1"/>
    <col min="6148" max="6148" width="14.54296875" customWidth="1"/>
    <col min="6149" max="6149" width="16.54296875" customWidth="1"/>
    <col min="6150" max="6150" width="14.54296875" customWidth="1"/>
    <col min="6151" max="6151" width="11.54296875" customWidth="1"/>
    <col min="6152" max="6152" width="12.81640625" customWidth="1"/>
    <col min="6153" max="6154" width="13.54296875" customWidth="1"/>
    <col min="6155" max="6155" width="13.453125" bestFit="1" customWidth="1"/>
    <col min="6399" max="6399" width="6.1796875" customWidth="1"/>
    <col min="6400" max="6400" width="28.1796875" customWidth="1"/>
    <col min="6401" max="6401" width="13.81640625" customWidth="1"/>
    <col min="6402" max="6402" width="14.54296875" customWidth="1"/>
    <col min="6403" max="6403" width="15.54296875" customWidth="1"/>
    <col min="6404" max="6404" width="14.54296875" customWidth="1"/>
    <col min="6405" max="6405" width="16.54296875" customWidth="1"/>
    <col min="6406" max="6406" width="14.54296875" customWidth="1"/>
    <col min="6407" max="6407" width="11.54296875" customWidth="1"/>
    <col min="6408" max="6408" width="12.81640625" customWidth="1"/>
    <col min="6409" max="6410" width="13.54296875" customWidth="1"/>
    <col min="6411" max="6411" width="13.453125" bestFit="1" customWidth="1"/>
    <col min="6655" max="6655" width="6.1796875" customWidth="1"/>
    <col min="6656" max="6656" width="28.1796875" customWidth="1"/>
    <col min="6657" max="6657" width="13.81640625" customWidth="1"/>
    <col min="6658" max="6658" width="14.54296875" customWidth="1"/>
    <col min="6659" max="6659" width="15.54296875" customWidth="1"/>
    <col min="6660" max="6660" width="14.54296875" customWidth="1"/>
    <col min="6661" max="6661" width="16.54296875" customWidth="1"/>
    <col min="6662" max="6662" width="14.54296875" customWidth="1"/>
    <col min="6663" max="6663" width="11.54296875" customWidth="1"/>
    <col min="6664" max="6664" width="12.81640625" customWidth="1"/>
    <col min="6665" max="6666" width="13.54296875" customWidth="1"/>
    <col min="6667" max="6667" width="13.453125" bestFit="1" customWidth="1"/>
    <col min="6911" max="6911" width="6.1796875" customWidth="1"/>
    <col min="6912" max="6912" width="28.1796875" customWidth="1"/>
    <col min="6913" max="6913" width="13.81640625" customWidth="1"/>
    <col min="6914" max="6914" width="14.54296875" customWidth="1"/>
    <col min="6915" max="6915" width="15.54296875" customWidth="1"/>
    <col min="6916" max="6916" width="14.54296875" customWidth="1"/>
    <col min="6917" max="6917" width="16.54296875" customWidth="1"/>
    <col min="6918" max="6918" width="14.54296875" customWidth="1"/>
    <col min="6919" max="6919" width="11.54296875" customWidth="1"/>
    <col min="6920" max="6920" width="12.81640625" customWidth="1"/>
    <col min="6921" max="6922" width="13.54296875" customWidth="1"/>
    <col min="6923" max="6923" width="13.453125" bestFit="1" customWidth="1"/>
    <col min="7167" max="7167" width="6.1796875" customWidth="1"/>
    <col min="7168" max="7168" width="28.1796875" customWidth="1"/>
    <col min="7169" max="7169" width="13.81640625" customWidth="1"/>
    <col min="7170" max="7170" width="14.54296875" customWidth="1"/>
    <col min="7171" max="7171" width="15.54296875" customWidth="1"/>
    <col min="7172" max="7172" width="14.54296875" customWidth="1"/>
    <col min="7173" max="7173" width="16.54296875" customWidth="1"/>
    <col min="7174" max="7174" width="14.54296875" customWidth="1"/>
    <col min="7175" max="7175" width="11.54296875" customWidth="1"/>
    <col min="7176" max="7176" width="12.81640625" customWidth="1"/>
    <col min="7177" max="7178" width="13.54296875" customWidth="1"/>
    <col min="7179" max="7179" width="13.453125" bestFit="1" customWidth="1"/>
    <col min="7423" max="7423" width="6.1796875" customWidth="1"/>
    <col min="7424" max="7424" width="28.1796875" customWidth="1"/>
    <col min="7425" max="7425" width="13.81640625" customWidth="1"/>
    <col min="7426" max="7426" width="14.54296875" customWidth="1"/>
    <col min="7427" max="7427" width="15.54296875" customWidth="1"/>
    <col min="7428" max="7428" width="14.54296875" customWidth="1"/>
    <col min="7429" max="7429" width="16.54296875" customWidth="1"/>
    <col min="7430" max="7430" width="14.54296875" customWidth="1"/>
    <col min="7431" max="7431" width="11.54296875" customWidth="1"/>
    <col min="7432" max="7432" width="12.81640625" customWidth="1"/>
    <col min="7433" max="7434" width="13.54296875" customWidth="1"/>
    <col min="7435" max="7435" width="13.453125" bestFit="1" customWidth="1"/>
    <col min="7679" max="7679" width="6.1796875" customWidth="1"/>
    <col min="7680" max="7680" width="28.1796875" customWidth="1"/>
    <col min="7681" max="7681" width="13.81640625" customWidth="1"/>
    <col min="7682" max="7682" width="14.54296875" customWidth="1"/>
    <col min="7683" max="7683" width="15.54296875" customWidth="1"/>
    <col min="7684" max="7684" width="14.54296875" customWidth="1"/>
    <col min="7685" max="7685" width="16.54296875" customWidth="1"/>
    <col min="7686" max="7686" width="14.54296875" customWidth="1"/>
    <col min="7687" max="7687" width="11.54296875" customWidth="1"/>
    <col min="7688" max="7688" width="12.81640625" customWidth="1"/>
    <col min="7689" max="7690" width="13.54296875" customWidth="1"/>
    <col min="7691" max="7691" width="13.453125" bestFit="1" customWidth="1"/>
    <col min="7935" max="7935" width="6.1796875" customWidth="1"/>
    <col min="7936" max="7936" width="28.1796875" customWidth="1"/>
    <col min="7937" max="7937" width="13.81640625" customWidth="1"/>
    <col min="7938" max="7938" width="14.54296875" customWidth="1"/>
    <col min="7939" max="7939" width="15.54296875" customWidth="1"/>
    <col min="7940" max="7940" width="14.54296875" customWidth="1"/>
    <col min="7941" max="7941" width="16.54296875" customWidth="1"/>
    <col min="7942" max="7942" width="14.54296875" customWidth="1"/>
    <col min="7943" max="7943" width="11.54296875" customWidth="1"/>
    <col min="7944" max="7944" width="12.81640625" customWidth="1"/>
    <col min="7945" max="7946" width="13.54296875" customWidth="1"/>
    <col min="7947" max="7947" width="13.453125" bestFit="1" customWidth="1"/>
    <col min="8191" max="8191" width="6.1796875" customWidth="1"/>
    <col min="8192" max="8192" width="28.1796875" customWidth="1"/>
    <col min="8193" max="8193" width="13.81640625" customWidth="1"/>
    <col min="8194" max="8194" width="14.54296875" customWidth="1"/>
    <col min="8195" max="8195" width="15.54296875" customWidth="1"/>
    <col min="8196" max="8196" width="14.54296875" customWidth="1"/>
    <col min="8197" max="8197" width="16.54296875" customWidth="1"/>
    <col min="8198" max="8198" width="14.54296875" customWidth="1"/>
    <col min="8199" max="8199" width="11.54296875" customWidth="1"/>
    <col min="8200" max="8200" width="12.81640625" customWidth="1"/>
    <col min="8201" max="8202" width="13.54296875" customWidth="1"/>
    <col min="8203" max="8203" width="13.453125" bestFit="1" customWidth="1"/>
    <col min="8447" max="8447" width="6.1796875" customWidth="1"/>
    <col min="8448" max="8448" width="28.1796875" customWidth="1"/>
    <col min="8449" max="8449" width="13.81640625" customWidth="1"/>
    <col min="8450" max="8450" width="14.54296875" customWidth="1"/>
    <col min="8451" max="8451" width="15.54296875" customWidth="1"/>
    <col min="8452" max="8452" width="14.54296875" customWidth="1"/>
    <col min="8453" max="8453" width="16.54296875" customWidth="1"/>
    <col min="8454" max="8454" width="14.54296875" customWidth="1"/>
    <col min="8455" max="8455" width="11.54296875" customWidth="1"/>
    <col min="8456" max="8456" width="12.81640625" customWidth="1"/>
    <col min="8457" max="8458" width="13.54296875" customWidth="1"/>
    <col min="8459" max="8459" width="13.453125" bestFit="1" customWidth="1"/>
    <col min="8703" max="8703" width="6.1796875" customWidth="1"/>
    <col min="8704" max="8704" width="28.1796875" customWidth="1"/>
    <col min="8705" max="8705" width="13.81640625" customWidth="1"/>
    <col min="8706" max="8706" width="14.54296875" customWidth="1"/>
    <col min="8707" max="8707" width="15.54296875" customWidth="1"/>
    <col min="8708" max="8708" width="14.54296875" customWidth="1"/>
    <col min="8709" max="8709" width="16.54296875" customWidth="1"/>
    <col min="8710" max="8710" width="14.54296875" customWidth="1"/>
    <col min="8711" max="8711" width="11.54296875" customWidth="1"/>
    <col min="8712" max="8712" width="12.81640625" customWidth="1"/>
    <col min="8713" max="8714" width="13.54296875" customWidth="1"/>
    <col min="8715" max="8715" width="13.453125" bestFit="1" customWidth="1"/>
    <col min="8959" max="8959" width="6.1796875" customWidth="1"/>
    <col min="8960" max="8960" width="28.1796875" customWidth="1"/>
    <col min="8961" max="8961" width="13.81640625" customWidth="1"/>
    <col min="8962" max="8962" width="14.54296875" customWidth="1"/>
    <col min="8963" max="8963" width="15.54296875" customWidth="1"/>
    <col min="8964" max="8964" width="14.54296875" customWidth="1"/>
    <col min="8965" max="8965" width="16.54296875" customWidth="1"/>
    <col min="8966" max="8966" width="14.54296875" customWidth="1"/>
    <col min="8967" max="8967" width="11.54296875" customWidth="1"/>
    <col min="8968" max="8968" width="12.81640625" customWidth="1"/>
    <col min="8969" max="8970" width="13.54296875" customWidth="1"/>
    <col min="8971" max="8971" width="13.453125" bestFit="1" customWidth="1"/>
    <col min="9215" max="9215" width="6.1796875" customWidth="1"/>
    <col min="9216" max="9216" width="28.1796875" customWidth="1"/>
    <col min="9217" max="9217" width="13.81640625" customWidth="1"/>
    <col min="9218" max="9218" width="14.54296875" customWidth="1"/>
    <col min="9219" max="9219" width="15.54296875" customWidth="1"/>
    <col min="9220" max="9220" width="14.54296875" customWidth="1"/>
    <col min="9221" max="9221" width="16.54296875" customWidth="1"/>
    <col min="9222" max="9222" width="14.54296875" customWidth="1"/>
    <col min="9223" max="9223" width="11.54296875" customWidth="1"/>
    <col min="9224" max="9224" width="12.81640625" customWidth="1"/>
    <col min="9225" max="9226" width="13.54296875" customWidth="1"/>
    <col min="9227" max="9227" width="13.453125" bestFit="1" customWidth="1"/>
    <col min="9471" max="9471" width="6.1796875" customWidth="1"/>
    <col min="9472" max="9472" width="28.1796875" customWidth="1"/>
    <col min="9473" max="9473" width="13.81640625" customWidth="1"/>
    <col min="9474" max="9474" width="14.54296875" customWidth="1"/>
    <col min="9475" max="9475" width="15.54296875" customWidth="1"/>
    <col min="9476" max="9476" width="14.54296875" customWidth="1"/>
    <col min="9477" max="9477" width="16.54296875" customWidth="1"/>
    <col min="9478" max="9478" width="14.54296875" customWidth="1"/>
    <col min="9479" max="9479" width="11.54296875" customWidth="1"/>
    <col min="9480" max="9480" width="12.81640625" customWidth="1"/>
    <col min="9481" max="9482" width="13.54296875" customWidth="1"/>
    <col min="9483" max="9483" width="13.453125" bestFit="1" customWidth="1"/>
    <col min="9727" max="9727" width="6.1796875" customWidth="1"/>
    <col min="9728" max="9728" width="28.1796875" customWidth="1"/>
    <col min="9729" max="9729" width="13.81640625" customWidth="1"/>
    <col min="9730" max="9730" width="14.54296875" customWidth="1"/>
    <col min="9731" max="9731" width="15.54296875" customWidth="1"/>
    <col min="9732" max="9732" width="14.54296875" customWidth="1"/>
    <col min="9733" max="9733" width="16.54296875" customWidth="1"/>
    <col min="9734" max="9734" width="14.54296875" customWidth="1"/>
    <col min="9735" max="9735" width="11.54296875" customWidth="1"/>
    <col min="9736" max="9736" width="12.81640625" customWidth="1"/>
    <col min="9737" max="9738" width="13.54296875" customWidth="1"/>
    <col min="9739" max="9739" width="13.453125" bestFit="1" customWidth="1"/>
    <col min="9983" max="9983" width="6.1796875" customWidth="1"/>
    <col min="9984" max="9984" width="28.1796875" customWidth="1"/>
    <col min="9985" max="9985" width="13.81640625" customWidth="1"/>
    <col min="9986" max="9986" width="14.54296875" customWidth="1"/>
    <col min="9987" max="9987" width="15.54296875" customWidth="1"/>
    <col min="9988" max="9988" width="14.54296875" customWidth="1"/>
    <col min="9989" max="9989" width="16.54296875" customWidth="1"/>
    <col min="9990" max="9990" width="14.54296875" customWidth="1"/>
    <col min="9991" max="9991" width="11.54296875" customWidth="1"/>
    <col min="9992" max="9992" width="12.81640625" customWidth="1"/>
    <col min="9993" max="9994" width="13.54296875" customWidth="1"/>
    <col min="9995" max="9995" width="13.453125" bestFit="1" customWidth="1"/>
    <col min="10239" max="10239" width="6.1796875" customWidth="1"/>
    <col min="10240" max="10240" width="28.1796875" customWidth="1"/>
    <col min="10241" max="10241" width="13.81640625" customWidth="1"/>
    <col min="10242" max="10242" width="14.54296875" customWidth="1"/>
    <col min="10243" max="10243" width="15.54296875" customWidth="1"/>
    <col min="10244" max="10244" width="14.54296875" customWidth="1"/>
    <col min="10245" max="10245" width="16.54296875" customWidth="1"/>
    <col min="10246" max="10246" width="14.54296875" customWidth="1"/>
    <col min="10247" max="10247" width="11.54296875" customWidth="1"/>
    <col min="10248" max="10248" width="12.81640625" customWidth="1"/>
    <col min="10249" max="10250" width="13.54296875" customWidth="1"/>
    <col min="10251" max="10251" width="13.453125" bestFit="1" customWidth="1"/>
    <col min="10495" max="10495" width="6.1796875" customWidth="1"/>
    <col min="10496" max="10496" width="28.1796875" customWidth="1"/>
    <col min="10497" max="10497" width="13.81640625" customWidth="1"/>
    <col min="10498" max="10498" width="14.54296875" customWidth="1"/>
    <col min="10499" max="10499" width="15.54296875" customWidth="1"/>
    <col min="10500" max="10500" width="14.54296875" customWidth="1"/>
    <col min="10501" max="10501" width="16.54296875" customWidth="1"/>
    <col min="10502" max="10502" width="14.54296875" customWidth="1"/>
    <col min="10503" max="10503" width="11.54296875" customWidth="1"/>
    <col min="10504" max="10504" width="12.81640625" customWidth="1"/>
    <col min="10505" max="10506" width="13.54296875" customWidth="1"/>
    <col min="10507" max="10507" width="13.453125" bestFit="1" customWidth="1"/>
    <col min="10751" max="10751" width="6.1796875" customWidth="1"/>
    <col min="10752" max="10752" width="28.1796875" customWidth="1"/>
    <col min="10753" max="10753" width="13.81640625" customWidth="1"/>
    <col min="10754" max="10754" width="14.54296875" customWidth="1"/>
    <col min="10755" max="10755" width="15.54296875" customWidth="1"/>
    <col min="10756" max="10756" width="14.54296875" customWidth="1"/>
    <col min="10757" max="10757" width="16.54296875" customWidth="1"/>
    <col min="10758" max="10758" width="14.54296875" customWidth="1"/>
    <col min="10759" max="10759" width="11.54296875" customWidth="1"/>
    <col min="10760" max="10760" width="12.81640625" customWidth="1"/>
    <col min="10761" max="10762" width="13.54296875" customWidth="1"/>
    <col min="10763" max="10763" width="13.453125" bestFit="1" customWidth="1"/>
    <col min="11007" max="11007" width="6.1796875" customWidth="1"/>
    <col min="11008" max="11008" width="28.1796875" customWidth="1"/>
    <col min="11009" max="11009" width="13.81640625" customWidth="1"/>
    <col min="11010" max="11010" width="14.54296875" customWidth="1"/>
    <col min="11011" max="11011" width="15.54296875" customWidth="1"/>
    <col min="11012" max="11012" width="14.54296875" customWidth="1"/>
    <col min="11013" max="11013" width="16.54296875" customWidth="1"/>
    <col min="11014" max="11014" width="14.54296875" customWidth="1"/>
    <col min="11015" max="11015" width="11.54296875" customWidth="1"/>
    <col min="11016" max="11016" width="12.81640625" customWidth="1"/>
    <col min="11017" max="11018" width="13.54296875" customWidth="1"/>
    <col min="11019" max="11019" width="13.453125" bestFit="1" customWidth="1"/>
    <col min="11263" max="11263" width="6.1796875" customWidth="1"/>
    <col min="11264" max="11264" width="28.1796875" customWidth="1"/>
    <col min="11265" max="11265" width="13.81640625" customWidth="1"/>
    <col min="11266" max="11266" width="14.54296875" customWidth="1"/>
    <col min="11267" max="11267" width="15.54296875" customWidth="1"/>
    <col min="11268" max="11268" width="14.54296875" customWidth="1"/>
    <col min="11269" max="11269" width="16.54296875" customWidth="1"/>
    <col min="11270" max="11270" width="14.54296875" customWidth="1"/>
    <col min="11271" max="11271" width="11.54296875" customWidth="1"/>
    <col min="11272" max="11272" width="12.81640625" customWidth="1"/>
    <col min="11273" max="11274" width="13.54296875" customWidth="1"/>
    <col min="11275" max="11275" width="13.453125" bestFit="1" customWidth="1"/>
    <col min="11519" max="11519" width="6.1796875" customWidth="1"/>
    <col min="11520" max="11520" width="28.1796875" customWidth="1"/>
    <col min="11521" max="11521" width="13.81640625" customWidth="1"/>
    <col min="11522" max="11522" width="14.54296875" customWidth="1"/>
    <col min="11523" max="11523" width="15.54296875" customWidth="1"/>
    <col min="11524" max="11524" width="14.54296875" customWidth="1"/>
    <col min="11525" max="11525" width="16.54296875" customWidth="1"/>
    <col min="11526" max="11526" width="14.54296875" customWidth="1"/>
    <col min="11527" max="11527" width="11.54296875" customWidth="1"/>
    <col min="11528" max="11528" width="12.81640625" customWidth="1"/>
    <col min="11529" max="11530" width="13.54296875" customWidth="1"/>
    <col min="11531" max="11531" width="13.453125" bestFit="1" customWidth="1"/>
    <col min="11775" max="11775" width="6.1796875" customWidth="1"/>
    <col min="11776" max="11776" width="28.1796875" customWidth="1"/>
    <col min="11777" max="11777" width="13.81640625" customWidth="1"/>
    <col min="11778" max="11778" width="14.54296875" customWidth="1"/>
    <col min="11779" max="11779" width="15.54296875" customWidth="1"/>
    <col min="11780" max="11780" width="14.54296875" customWidth="1"/>
    <col min="11781" max="11781" width="16.54296875" customWidth="1"/>
    <col min="11782" max="11782" width="14.54296875" customWidth="1"/>
    <col min="11783" max="11783" width="11.54296875" customWidth="1"/>
    <col min="11784" max="11784" width="12.81640625" customWidth="1"/>
    <col min="11785" max="11786" width="13.54296875" customWidth="1"/>
    <col min="11787" max="11787" width="13.453125" bestFit="1" customWidth="1"/>
    <col min="12031" max="12031" width="6.1796875" customWidth="1"/>
    <col min="12032" max="12032" width="28.1796875" customWidth="1"/>
    <col min="12033" max="12033" width="13.81640625" customWidth="1"/>
    <col min="12034" max="12034" width="14.54296875" customWidth="1"/>
    <col min="12035" max="12035" width="15.54296875" customWidth="1"/>
    <col min="12036" max="12036" width="14.54296875" customWidth="1"/>
    <col min="12037" max="12037" width="16.54296875" customWidth="1"/>
    <col min="12038" max="12038" width="14.54296875" customWidth="1"/>
    <col min="12039" max="12039" width="11.54296875" customWidth="1"/>
    <col min="12040" max="12040" width="12.81640625" customWidth="1"/>
    <col min="12041" max="12042" width="13.54296875" customWidth="1"/>
    <col min="12043" max="12043" width="13.453125" bestFit="1" customWidth="1"/>
    <col min="12287" max="12287" width="6.1796875" customWidth="1"/>
    <col min="12288" max="12288" width="28.1796875" customWidth="1"/>
    <col min="12289" max="12289" width="13.81640625" customWidth="1"/>
    <col min="12290" max="12290" width="14.54296875" customWidth="1"/>
    <col min="12291" max="12291" width="15.54296875" customWidth="1"/>
    <col min="12292" max="12292" width="14.54296875" customWidth="1"/>
    <col min="12293" max="12293" width="16.54296875" customWidth="1"/>
    <col min="12294" max="12294" width="14.54296875" customWidth="1"/>
    <col min="12295" max="12295" width="11.54296875" customWidth="1"/>
    <col min="12296" max="12296" width="12.81640625" customWidth="1"/>
    <col min="12297" max="12298" width="13.54296875" customWidth="1"/>
    <col min="12299" max="12299" width="13.453125" bestFit="1" customWidth="1"/>
    <col min="12543" max="12543" width="6.1796875" customWidth="1"/>
    <col min="12544" max="12544" width="28.1796875" customWidth="1"/>
    <col min="12545" max="12545" width="13.81640625" customWidth="1"/>
    <col min="12546" max="12546" width="14.54296875" customWidth="1"/>
    <col min="12547" max="12547" width="15.54296875" customWidth="1"/>
    <col min="12548" max="12548" width="14.54296875" customWidth="1"/>
    <col min="12549" max="12549" width="16.54296875" customWidth="1"/>
    <col min="12550" max="12550" width="14.54296875" customWidth="1"/>
    <col min="12551" max="12551" width="11.54296875" customWidth="1"/>
    <col min="12552" max="12552" width="12.81640625" customWidth="1"/>
    <col min="12553" max="12554" width="13.54296875" customWidth="1"/>
    <col min="12555" max="12555" width="13.453125" bestFit="1" customWidth="1"/>
    <col min="12799" max="12799" width="6.1796875" customWidth="1"/>
    <col min="12800" max="12800" width="28.1796875" customWidth="1"/>
    <col min="12801" max="12801" width="13.81640625" customWidth="1"/>
    <col min="12802" max="12802" width="14.54296875" customWidth="1"/>
    <col min="12803" max="12803" width="15.54296875" customWidth="1"/>
    <col min="12804" max="12804" width="14.54296875" customWidth="1"/>
    <col min="12805" max="12805" width="16.54296875" customWidth="1"/>
    <col min="12806" max="12806" width="14.54296875" customWidth="1"/>
    <col min="12807" max="12807" width="11.54296875" customWidth="1"/>
    <col min="12808" max="12808" width="12.81640625" customWidth="1"/>
    <col min="12809" max="12810" width="13.54296875" customWidth="1"/>
    <col min="12811" max="12811" width="13.453125" bestFit="1" customWidth="1"/>
    <col min="13055" max="13055" width="6.1796875" customWidth="1"/>
    <col min="13056" max="13056" width="28.1796875" customWidth="1"/>
    <col min="13057" max="13057" width="13.81640625" customWidth="1"/>
    <col min="13058" max="13058" width="14.54296875" customWidth="1"/>
    <col min="13059" max="13059" width="15.54296875" customWidth="1"/>
    <col min="13060" max="13060" width="14.54296875" customWidth="1"/>
    <col min="13061" max="13061" width="16.54296875" customWidth="1"/>
    <col min="13062" max="13062" width="14.54296875" customWidth="1"/>
    <col min="13063" max="13063" width="11.54296875" customWidth="1"/>
    <col min="13064" max="13064" width="12.81640625" customWidth="1"/>
    <col min="13065" max="13066" width="13.54296875" customWidth="1"/>
    <col min="13067" max="13067" width="13.453125" bestFit="1" customWidth="1"/>
    <col min="13311" max="13311" width="6.1796875" customWidth="1"/>
    <col min="13312" max="13312" width="28.1796875" customWidth="1"/>
    <col min="13313" max="13313" width="13.81640625" customWidth="1"/>
    <col min="13314" max="13314" width="14.54296875" customWidth="1"/>
    <col min="13315" max="13315" width="15.54296875" customWidth="1"/>
    <col min="13316" max="13316" width="14.54296875" customWidth="1"/>
    <col min="13317" max="13317" width="16.54296875" customWidth="1"/>
    <col min="13318" max="13318" width="14.54296875" customWidth="1"/>
    <col min="13319" max="13319" width="11.54296875" customWidth="1"/>
    <col min="13320" max="13320" width="12.81640625" customWidth="1"/>
    <col min="13321" max="13322" width="13.54296875" customWidth="1"/>
    <col min="13323" max="13323" width="13.453125" bestFit="1" customWidth="1"/>
    <col min="13567" max="13567" width="6.1796875" customWidth="1"/>
    <col min="13568" max="13568" width="28.1796875" customWidth="1"/>
    <col min="13569" max="13569" width="13.81640625" customWidth="1"/>
    <col min="13570" max="13570" width="14.54296875" customWidth="1"/>
    <col min="13571" max="13571" width="15.54296875" customWidth="1"/>
    <col min="13572" max="13572" width="14.54296875" customWidth="1"/>
    <col min="13573" max="13573" width="16.54296875" customWidth="1"/>
    <col min="13574" max="13574" width="14.54296875" customWidth="1"/>
    <col min="13575" max="13575" width="11.54296875" customWidth="1"/>
    <col min="13576" max="13576" width="12.81640625" customWidth="1"/>
    <col min="13577" max="13578" width="13.54296875" customWidth="1"/>
    <col min="13579" max="13579" width="13.453125" bestFit="1" customWidth="1"/>
    <col min="13823" max="13823" width="6.1796875" customWidth="1"/>
    <col min="13824" max="13824" width="28.1796875" customWidth="1"/>
    <col min="13825" max="13825" width="13.81640625" customWidth="1"/>
    <col min="13826" max="13826" width="14.54296875" customWidth="1"/>
    <col min="13827" max="13827" width="15.54296875" customWidth="1"/>
    <col min="13828" max="13828" width="14.54296875" customWidth="1"/>
    <col min="13829" max="13829" width="16.54296875" customWidth="1"/>
    <col min="13830" max="13830" width="14.54296875" customWidth="1"/>
    <col min="13831" max="13831" width="11.54296875" customWidth="1"/>
    <col min="13832" max="13832" width="12.81640625" customWidth="1"/>
    <col min="13833" max="13834" width="13.54296875" customWidth="1"/>
    <col min="13835" max="13835" width="13.453125" bestFit="1" customWidth="1"/>
    <col min="14079" max="14079" width="6.1796875" customWidth="1"/>
    <col min="14080" max="14080" width="28.1796875" customWidth="1"/>
    <col min="14081" max="14081" width="13.81640625" customWidth="1"/>
    <col min="14082" max="14082" width="14.54296875" customWidth="1"/>
    <col min="14083" max="14083" width="15.54296875" customWidth="1"/>
    <col min="14084" max="14084" width="14.54296875" customWidth="1"/>
    <col min="14085" max="14085" width="16.54296875" customWidth="1"/>
    <col min="14086" max="14086" width="14.54296875" customWidth="1"/>
    <col min="14087" max="14087" width="11.54296875" customWidth="1"/>
    <col min="14088" max="14088" width="12.81640625" customWidth="1"/>
    <col min="14089" max="14090" width="13.54296875" customWidth="1"/>
    <col min="14091" max="14091" width="13.453125" bestFit="1" customWidth="1"/>
    <col min="14335" max="14335" width="6.1796875" customWidth="1"/>
    <col min="14336" max="14336" width="28.1796875" customWidth="1"/>
    <col min="14337" max="14337" width="13.81640625" customWidth="1"/>
    <col min="14338" max="14338" width="14.54296875" customWidth="1"/>
    <col min="14339" max="14339" width="15.54296875" customWidth="1"/>
    <col min="14340" max="14340" width="14.54296875" customWidth="1"/>
    <col min="14341" max="14341" width="16.54296875" customWidth="1"/>
    <col min="14342" max="14342" width="14.54296875" customWidth="1"/>
    <col min="14343" max="14343" width="11.54296875" customWidth="1"/>
    <col min="14344" max="14344" width="12.81640625" customWidth="1"/>
    <col min="14345" max="14346" width="13.54296875" customWidth="1"/>
    <col min="14347" max="14347" width="13.453125" bestFit="1" customWidth="1"/>
    <col min="14591" max="14591" width="6.1796875" customWidth="1"/>
    <col min="14592" max="14592" width="28.1796875" customWidth="1"/>
    <col min="14593" max="14593" width="13.81640625" customWidth="1"/>
    <col min="14594" max="14594" width="14.54296875" customWidth="1"/>
    <col min="14595" max="14595" width="15.54296875" customWidth="1"/>
    <col min="14596" max="14596" width="14.54296875" customWidth="1"/>
    <col min="14597" max="14597" width="16.54296875" customWidth="1"/>
    <col min="14598" max="14598" width="14.54296875" customWidth="1"/>
    <col min="14599" max="14599" width="11.54296875" customWidth="1"/>
    <col min="14600" max="14600" width="12.81640625" customWidth="1"/>
    <col min="14601" max="14602" width="13.54296875" customWidth="1"/>
    <col min="14603" max="14603" width="13.453125" bestFit="1" customWidth="1"/>
    <col min="14847" max="14847" width="6.1796875" customWidth="1"/>
    <col min="14848" max="14848" width="28.1796875" customWidth="1"/>
    <col min="14849" max="14849" width="13.81640625" customWidth="1"/>
    <col min="14850" max="14850" width="14.54296875" customWidth="1"/>
    <col min="14851" max="14851" width="15.54296875" customWidth="1"/>
    <col min="14852" max="14852" width="14.54296875" customWidth="1"/>
    <col min="14853" max="14853" width="16.54296875" customWidth="1"/>
    <col min="14854" max="14854" width="14.54296875" customWidth="1"/>
    <col min="14855" max="14855" width="11.54296875" customWidth="1"/>
    <col min="14856" max="14856" width="12.81640625" customWidth="1"/>
    <col min="14857" max="14858" width="13.54296875" customWidth="1"/>
    <col min="14859" max="14859" width="13.453125" bestFit="1" customWidth="1"/>
    <col min="15103" max="15103" width="6.1796875" customWidth="1"/>
    <col min="15104" max="15104" width="28.1796875" customWidth="1"/>
    <col min="15105" max="15105" width="13.81640625" customWidth="1"/>
    <col min="15106" max="15106" width="14.54296875" customWidth="1"/>
    <col min="15107" max="15107" width="15.54296875" customWidth="1"/>
    <col min="15108" max="15108" width="14.54296875" customWidth="1"/>
    <col min="15109" max="15109" width="16.54296875" customWidth="1"/>
    <col min="15110" max="15110" width="14.54296875" customWidth="1"/>
    <col min="15111" max="15111" width="11.54296875" customWidth="1"/>
    <col min="15112" max="15112" width="12.81640625" customWidth="1"/>
    <col min="15113" max="15114" width="13.54296875" customWidth="1"/>
    <col min="15115" max="15115" width="13.453125" bestFit="1" customWidth="1"/>
    <col min="15359" max="15359" width="6.1796875" customWidth="1"/>
    <col min="15360" max="15360" width="28.1796875" customWidth="1"/>
    <col min="15361" max="15361" width="13.81640625" customWidth="1"/>
    <col min="15362" max="15362" width="14.54296875" customWidth="1"/>
    <col min="15363" max="15363" width="15.54296875" customWidth="1"/>
    <col min="15364" max="15364" width="14.54296875" customWidth="1"/>
    <col min="15365" max="15365" width="16.54296875" customWidth="1"/>
    <col min="15366" max="15366" width="14.54296875" customWidth="1"/>
    <col min="15367" max="15367" width="11.54296875" customWidth="1"/>
    <col min="15368" max="15368" width="12.81640625" customWidth="1"/>
    <col min="15369" max="15370" width="13.54296875" customWidth="1"/>
    <col min="15371" max="15371" width="13.453125" bestFit="1" customWidth="1"/>
    <col min="15615" max="15615" width="6.1796875" customWidth="1"/>
    <col min="15616" max="15616" width="28.1796875" customWidth="1"/>
    <col min="15617" max="15617" width="13.81640625" customWidth="1"/>
    <col min="15618" max="15618" width="14.54296875" customWidth="1"/>
    <col min="15619" max="15619" width="15.54296875" customWidth="1"/>
    <col min="15620" max="15620" width="14.54296875" customWidth="1"/>
    <col min="15621" max="15621" width="16.54296875" customWidth="1"/>
    <col min="15622" max="15622" width="14.54296875" customWidth="1"/>
    <col min="15623" max="15623" width="11.54296875" customWidth="1"/>
    <col min="15624" max="15624" width="12.81640625" customWidth="1"/>
    <col min="15625" max="15626" width="13.54296875" customWidth="1"/>
    <col min="15627" max="15627" width="13.453125" bestFit="1" customWidth="1"/>
    <col min="15871" max="15871" width="6.1796875" customWidth="1"/>
    <col min="15872" max="15872" width="28.1796875" customWidth="1"/>
    <col min="15873" max="15873" width="13.81640625" customWidth="1"/>
    <col min="15874" max="15874" width="14.54296875" customWidth="1"/>
    <col min="15875" max="15875" width="15.54296875" customWidth="1"/>
    <col min="15876" max="15876" width="14.54296875" customWidth="1"/>
    <col min="15877" max="15877" width="16.54296875" customWidth="1"/>
    <col min="15878" max="15878" width="14.54296875" customWidth="1"/>
    <col min="15879" max="15879" width="11.54296875" customWidth="1"/>
    <col min="15880" max="15880" width="12.81640625" customWidth="1"/>
    <col min="15881" max="15882" width="13.54296875" customWidth="1"/>
    <col min="15883" max="15883" width="13.453125" bestFit="1" customWidth="1"/>
    <col min="16127" max="16127" width="6.1796875" customWidth="1"/>
    <col min="16128" max="16128" width="28.1796875" customWidth="1"/>
    <col min="16129" max="16129" width="13.81640625" customWidth="1"/>
    <col min="16130" max="16130" width="14.54296875" customWidth="1"/>
    <col min="16131" max="16131" width="15.54296875" customWidth="1"/>
    <col min="16132" max="16132" width="14.54296875" customWidth="1"/>
    <col min="16133" max="16133" width="16.54296875" customWidth="1"/>
    <col min="16134" max="16134" width="14.54296875" customWidth="1"/>
    <col min="16135" max="16135" width="11.54296875" customWidth="1"/>
    <col min="16136" max="16136" width="12.81640625" customWidth="1"/>
    <col min="16137" max="16138" width="13.54296875" customWidth="1"/>
    <col min="16139" max="16139" width="13.453125" bestFit="1" customWidth="1"/>
  </cols>
  <sheetData>
    <row r="1" spans="1:13" ht="18.5" x14ac:dyDescent="0.45">
      <c r="B1" s="30" t="s">
        <v>667</v>
      </c>
    </row>
    <row r="2" spans="1:13" ht="18.5" x14ac:dyDescent="0.45">
      <c r="B2" s="142"/>
    </row>
    <row r="4" spans="1:13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</row>
    <row r="5" spans="1:13" s="11" customFormat="1" x14ac:dyDescent="0.35">
      <c r="A5" s="4"/>
      <c r="B5" s="640" t="s">
        <v>207</v>
      </c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8" t="s">
        <v>6</v>
      </c>
      <c r="J5" s="8" t="s">
        <v>7</v>
      </c>
      <c r="K5" s="8" t="s">
        <v>15</v>
      </c>
      <c r="L5" s="8" t="s">
        <v>16</v>
      </c>
      <c r="M5" s="9"/>
    </row>
    <row r="6" spans="1:13" ht="91.4" customHeight="1" x14ac:dyDescent="0.35">
      <c r="A6" s="12" t="s">
        <v>167</v>
      </c>
      <c r="B6" s="641"/>
      <c r="C6" s="32" t="s">
        <v>168</v>
      </c>
      <c r="D6" s="7" t="s">
        <v>17</v>
      </c>
      <c r="E6" s="7" t="s">
        <v>8</v>
      </c>
      <c r="F6" s="7" t="s">
        <v>9</v>
      </c>
      <c r="G6" s="7" t="s">
        <v>10</v>
      </c>
      <c r="H6" s="7" t="s">
        <v>169</v>
      </c>
      <c r="I6" s="13" t="s">
        <v>11</v>
      </c>
      <c r="J6" s="13" t="s">
        <v>12</v>
      </c>
      <c r="K6" s="13" t="s">
        <v>13</v>
      </c>
      <c r="L6" s="13" t="s">
        <v>309</v>
      </c>
      <c r="M6" s="7" t="s">
        <v>171</v>
      </c>
    </row>
    <row r="7" spans="1:13" s="11" customFormat="1" x14ac:dyDescent="0.35">
      <c r="A7" s="14"/>
      <c r="B7" s="108" t="s">
        <v>668</v>
      </c>
      <c r="C7" s="549">
        <v>677241</v>
      </c>
      <c r="D7" s="15">
        <f>E7+F7+G7+H7+I7+J7+K7</f>
        <v>267897.06</v>
      </c>
      <c r="E7" s="15"/>
      <c r="F7" s="15">
        <v>72178.63</v>
      </c>
      <c r="G7" s="85">
        <v>77871.94</v>
      </c>
      <c r="H7" s="15"/>
      <c r="I7" s="15">
        <v>39546.5</v>
      </c>
      <c r="J7" s="15">
        <v>40028.550000000003</v>
      </c>
      <c r="K7" s="15">
        <v>38271.440000000002</v>
      </c>
      <c r="L7" s="15"/>
      <c r="M7" s="16">
        <v>11</v>
      </c>
    </row>
    <row r="8" spans="1:13" x14ac:dyDescent="0.35">
      <c r="A8" s="17"/>
      <c r="B8" s="31"/>
      <c r="C8" s="18"/>
      <c r="D8" s="19"/>
      <c r="E8" s="18"/>
      <c r="F8" s="18"/>
      <c r="G8" s="18"/>
      <c r="H8" s="18"/>
      <c r="I8" s="18"/>
      <c r="J8" s="18"/>
      <c r="K8" s="18"/>
      <c r="L8" s="18"/>
      <c r="M8" s="20"/>
    </row>
    <row r="9" spans="1:13" x14ac:dyDescent="0.35">
      <c r="A9" s="21"/>
      <c r="B9" s="21"/>
      <c r="C9" s="21"/>
      <c r="D9" s="21"/>
      <c r="E9" s="21"/>
      <c r="F9" s="21"/>
      <c r="H9" s="21"/>
      <c r="I9" s="21"/>
      <c r="J9" s="21"/>
      <c r="K9" s="22"/>
      <c r="L9" s="22"/>
      <c r="M9" s="109"/>
    </row>
    <row r="10" spans="1:13" x14ac:dyDescent="0.35">
      <c r="A10" s="1"/>
      <c r="B10" s="1"/>
      <c r="C10" s="1"/>
      <c r="D10" s="1"/>
      <c r="E10" s="1"/>
      <c r="F10" s="21"/>
      <c r="G10" s="21"/>
      <c r="H10" s="21"/>
      <c r="I10" s="21"/>
      <c r="J10" s="21"/>
      <c r="K10" s="22"/>
      <c r="L10" s="22"/>
      <c r="M10" s="21"/>
    </row>
    <row r="11" spans="1:13" x14ac:dyDescent="0.35">
      <c r="A11" s="1"/>
      <c r="B11" s="86" t="s">
        <v>172</v>
      </c>
      <c r="C11" s="1"/>
      <c r="D11" s="1"/>
      <c r="E11" s="1"/>
      <c r="F11" s="21"/>
      <c r="G11" s="21"/>
      <c r="H11" s="21"/>
      <c r="I11" s="21"/>
      <c r="J11" s="87"/>
      <c r="K11" s="21"/>
      <c r="L11" s="21"/>
      <c r="M11" s="21"/>
    </row>
    <row r="12" spans="1:13" s="11" customFormat="1" ht="58" x14ac:dyDescent="0.35">
      <c r="A12" s="23" t="s">
        <v>167</v>
      </c>
      <c r="B12" s="24" t="s">
        <v>173</v>
      </c>
      <c r="C12" s="24" t="s">
        <v>174</v>
      </c>
      <c r="D12" s="24" t="s">
        <v>175</v>
      </c>
      <c r="E12" s="24" t="s">
        <v>176</v>
      </c>
      <c r="F12" s="24" t="s">
        <v>177</v>
      </c>
      <c r="G12" s="25" t="s">
        <v>14</v>
      </c>
      <c r="H12" s="91" t="s">
        <v>178</v>
      </c>
      <c r="I12" s="148" t="s">
        <v>179</v>
      </c>
      <c r="K12" s="79"/>
      <c r="L12" s="89"/>
      <c r="M12" s="89"/>
    </row>
    <row r="13" spans="1:13" s="94" customFormat="1" ht="29" x14ac:dyDescent="0.35">
      <c r="A13" s="23"/>
      <c r="B13" s="24" t="s">
        <v>669</v>
      </c>
      <c r="C13" s="24">
        <v>1972</v>
      </c>
      <c r="D13" s="24">
        <v>1999</v>
      </c>
      <c r="E13" s="65"/>
      <c r="F13" s="65" t="s">
        <v>376</v>
      </c>
      <c r="G13" s="24">
        <v>752.49</v>
      </c>
      <c r="H13" s="114">
        <v>2</v>
      </c>
      <c r="I13" s="40">
        <f>G13*900</f>
        <v>677241</v>
      </c>
      <c r="K13" s="93"/>
    </row>
    <row r="14" spans="1:13" s="94" customFormat="1" x14ac:dyDescent="0.35">
      <c r="A14" s="27"/>
      <c r="B14" s="41"/>
      <c r="C14" s="41"/>
      <c r="D14" s="41"/>
      <c r="E14" s="550"/>
      <c r="F14" s="550"/>
      <c r="G14" s="41"/>
      <c r="H14" s="41"/>
      <c r="I14" s="132"/>
      <c r="K14" s="93"/>
    </row>
    <row r="15" spans="1:13" s="26" customFormat="1" ht="15" thickBot="1" x14ac:dyDescent="0.4">
      <c r="A15" t="s">
        <v>78</v>
      </c>
      <c r="B15" s="41"/>
      <c r="C15" s="27"/>
      <c r="D15" s="41"/>
      <c r="E15" s="27"/>
      <c r="F15" s="27"/>
      <c r="G15" s="27"/>
      <c r="H15" s="27"/>
      <c r="I15" s="27"/>
      <c r="J15" s="27"/>
    </row>
    <row r="16" spans="1:13" s="27" customFormat="1" ht="15" thickBot="1" x14ac:dyDescent="0.4">
      <c r="A16" s="609" t="s">
        <v>79</v>
      </c>
      <c r="B16" s="610"/>
      <c r="C16" s="610"/>
      <c r="D16" s="610"/>
      <c r="E16" s="610"/>
      <c r="F16" s="610"/>
      <c r="G16" s="610"/>
      <c r="H16" s="610"/>
      <c r="I16" s="611"/>
      <c r="J16" s="42"/>
      <c r="K16" s="43" t="s">
        <v>80</v>
      </c>
      <c r="L16" s="44"/>
      <c r="M16" s="45"/>
    </row>
    <row r="17" spans="1:13" s="27" customFormat="1" ht="66" thickBot="1" x14ac:dyDescent="0.4">
      <c r="A17" s="47"/>
      <c r="B17" s="48" t="s">
        <v>82</v>
      </c>
      <c r="C17" s="612" t="s">
        <v>83</v>
      </c>
      <c r="D17" s="613"/>
      <c r="E17" s="614" t="s">
        <v>84</v>
      </c>
      <c r="F17" s="615"/>
      <c r="G17" s="612" t="s">
        <v>85</v>
      </c>
      <c r="H17" s="613"/>
      <c r="I17" s="49" t="s">
        <v>86</v>
      </c>
      <c r="J17" s="49" t="s">
        <v>181</v>
      </c>
      <c r="K17" s="50" t="s">
        <v>87</v>
      </c>
      <c r="L17" s="49" t="s">
        <v>88</v>
      </c>
      <c r="M17" s="46" t="s">
        <v>81</v>
      </c>
    </row>
    <row r="18" spans="1:13" s="27" customFormat="1" x14ac:dyDescent="0.35">
      <c r="A18" s="51"/>
      <c r="B18" s="52"/>
      <c r="C18" s="53" t="s">
        <v>90</v>
      </c>
      <c r="D18" s="54" t="s">
        <v>91</v>
      </c>
      <c r="E18" s="55" t="s">
        <v>90</v>
      </c>
      <c r="F18" s="55" t="s">
        <v>91</v>
      </c>
      <c r="G18" s="54" t="s">
        <v>90</v>
      </c>
      <c r="H18" s="54" t="s">
        <v>91</v>
      </c>
      <c r="I18" s="56"/>
      <c r="J18" s="57"/>
      <c r="K18" s="54"/>
      <c r="L18" s="54"/>
      <c r="M18" s="58"/>
    </row>
    <row r="19" spans="1:13" s="27" customFormat="1" x14ac:dyDescent="0.35">
      <c r="A19" s="97"/>
      <c r="B19" s="98" t="s">
        <v>670</v>
      </c>
      <c r="C19" s="60">
        <v>4200</v>
      </c>
      <c r="D19" s="60">
        <v>2100</v>
      </c>
      <c r="E19" s="59">
        <v>0</v>
      </c>
      <c r="F19" s="59">
        <v>0</v>
      </c>
      <c r="G19" s="59">
        <v>4200</v>
      </c>
      <c r="H19" s="59">
        <v>2100</v>
      </c>
      <c r="I19" s="59">
        <v>0</v>
      </c>
      <c r="J19" s="59">
        <v>2000</v>
      </c>
      <c r="K19" s="59">
        <v>0</v>
      </c>
      <c r="L19" s="59">
        <v>0</v>
      </c>
      <c r="M19" s="59">
        <v>2000</v>
      </c>
    </row>
    <row r="20" spans="1:13" s="27" customFormat="1" x14ac:dyDescent="0.35"/>
    <row r="21" spans="1:13" s="27" customFormat="1" x14ac:dyDescent="0.35"/>
    <row r="22" spans="1:13" s="27" customFormat="1" x14ac:dyDescent="0.35"/>
    <row r="23" spans="1:13" s="27" customFormat="1" x14ac:dyDescent="0.35"/>
    <row r="24" spans="1:13" s="27" customFormat="1" x14ac:dyDescent="0.35"/>
  </sheetData>
  <mergeCells count="5">
    <mergeCell ref="B5:B6"/>
    <mergeCell ref="A16:I16"/>
    <mergeCell ref="C17:D17"/>
    <mergeCell ref="E17:F17"/>
    <mergeCell ref="G17:H17"/>
  </mergeCells>
  <pageMargins left="0.25" right="0.22" top="0.74803149606299213" bottom="0.74803149606299213" header="0.31496062992125984" footer="0.31496062992125984"/>
  <pageSetup paperSize="9" scale="7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opLeftCell="A7" zoomScale="85" zoomScaleNormal="85" workbookViewId="0">
      <selection activeCell="I19" sqref="I19"/>
    </sheetView>
  </sheetViews>
  <sheetFormatPr defaultRowHeight="14.5" x14ac:dyDescent="0.35"/>
  <cols>
    <col min="1" max="1" width="6.08984375" customWidth="1"/>
    <col min="2" max="2" width="28.08984375" customWidth="1"/>
    <col min="3" max="3" width="13.90625" customWidth="1"/>
    <col min="4" max="4" width="15.6328125" customWidth="1"/>
    <col min="5" max="5" width="14.6328125" customWidth="1"/>
    <col min="6" max="6" width="16.6328125" customWidth="1"/>
    <col min="7" max="7" width="14.6328125" customWidth="1"/>
    <col min="8" max="8" width="13.453125" customWidth="1"/>
    <col min="9" max="9" width="13.54296875" customWidth="1"/>
    <col min="10" max="10" width="12.90625" customWidth="1"/>
    <col min="11" max="12" width="13.54296875" customWidth="1"/>
    <col min="13" max="13" width="13.453125" bestFit="1" customWidth="1"/>
    <col min="27" max="27" width="9.6328125" bestFit="1" customWidth="1"/>
    <col min="257" max="257" width="6.08984375" customWidth="1"/>
    <col min="258" max="258" width="28.08984375" customWidth="1"/>
    <col min="259" max="259" width="13.90625" customWidth="1"/>
    <col min="260" max="260" width="14.6328125" customWidth="1"/>
    <col min="261" max="261" width="15.6328125" customWidth="1"/>
    <col min="262" max="262" width="14.6328125" customWidth="1"/>
    <col min="263" max="263" width="16.6328125" customWidth="1"/>
    <col min="264" max="264" width="14.6328125" customWidth="1"/>
    <col min="265" max="265" width="11.6328125" customWidth="1"/>
    <col min="266" max="266" width="12.90625" customWidth="1"/>
    <col min="267" max="268" width="13.54296875" customWidth="1"/>
    <col min="269" max="269" width="13.453125" bestFit="1" customWidth="1"/>
    <col min="513" max="513" width="6.08984375" customWidth="1"/>
    <col min="514" max="514" width="28.08984375" customWidth="1"/>
    <col min="515" max="515" width="13.90625" customWidth="1"/>
    <col min="516" max="516" width="14.6328125" customWidth="1"/>
    <col min="517" max="517" width="15.6328125" customWidth="1"/>
    <col min="518" max="518" width="14.6328125" customWidth="1"/>
    <col min="519" max="519" width="16.6328125" customWidth="1"/>
    <col min="520" max="520" width="14.6328125" customWidth="1"/>
    <col min="521" max="521" width="11.6328125" customWidth="1"/>
    <col min="522" max="522" width="12.90625" customWidth="1"/>
    <col min="523" max="524" width="13.54296875" customWidth="1"/>
    <col min="525" max="525" width="13.453125" bestFit="1" customWidth="1"/>
    <col min="769" max="769" width="6.08984375" customWidth="1"/>
    <col min="770" max="770" width="28.08984375" customWidth="1"/>
    <col min="771" max="771" width="13.90625" customWidth="1"/>
    <col min="772" max="772" width="14.6328125" customWidth="1"/>
    <col min="773" max="773" width="15.6328125" customWidth="1"/>
    <col min="774" max="774" width="14.6328125" customWidth="1"/>
    <col min="775" max="775" width="16.6328125" customWidth="1"/>
    <col min="776" max="776" width="14.6328125" customWidth="1"/>
    <col min="777" max="777" width="11.6328125" customWidth="1"/>
    <col min="778" max="778" width="12.90625" customWidth="1"/>
    <col min="779" max="780" width="13.54296875" customWidth="1"/>
    <col min="781" max="781" width="13.453125" bestFit="1" customWidth="1"/>
    <col min="1025" max="1025" width="6.08984375" customWidth="1"/>
    <col min="1026" max="1026" width="28.08984375" customWidth="1"/>
    <col min="1027" max="1027" width="13.90625" customWidth="1"/>
    <col min="1028" max="1028" width="14.6328125" customWidth="1"/>
    <col min="1029" max="1029" width="15.6328125" customWidth="1"/>
    <col min="1030" max="1030" width="14.6328125" customWidth="1"/>
    <col min="1031" max="1031" width="16.6328125" customWidth="1"/>
    <col min="1032" max="1032" width="14.6328125" customWidth="1"/>
    <col min="1033" max="1033" width="11.6328125" customWidth="1"/>
    <col min="1034" max="1034" width="12.90625" customWidth="1"/>
    <col min="1035" max="1036" width="13.54296875" customWidth="1"/>
    <col min="1037" max="1037" width="13.453125" bestFit="1" customWidth="1"/>
    <col min="1281" max="1281" width="6.08984375" customWidth="1"/>
    <col min="1282" max="1282" width="28.08984375" customWidth="1"/>
    <col min="1283" max="1283" width="13.90625" customWidth="1"/>
    <col min="1284" max="1284" width="14.6328125" customWidth="1"/>
    <col min="1285" max="1285" width="15.6328125" customWidth="1"/>
    <col min="1286" max="1286" width="14.6328125" customWidth="1"/>
    <col min="1287" max="1287" width="16.6328125" customWidth="1"/>
    <col min="1288" max="1288" width="14.6328125" customWidth="1"/>
    <col min="1289" max="1289" width="11.6328125" customWidth="1"/>
    <col min="1290" max="1290" width="12.90625" customWidth="1"/>
    <col min="1291" max="1292" width="13.54296875" customWidth="1"/>
    <col min="1293" max="1293" width="13.453125" bestFit="1" customWidth="1"/>
    <col min="1537" max="1537" width="6.08984375" customWidth="1"/>
    <col min="1538" max="1538" width="28.08984375" customWidth="1"/>
    <col min="1539" max="1539" width="13.90625" customWidth="1"/>
    <col min="1540" max="1540" width="14.6328125" customWidth="1"/>
    <col min="1541" max="1541" width="15.6328125" customWidth="1"/>
    <col min="1542" max="1542" width="14.6328125" customWidth="1"/>
    <col min="1543" max="1543" width="16.6328125" customWidth="1"/>
    <col min="1544" max="1544" width="14.6328125" customWidth="1"/>
    <col min="1545" max="1545" width="11.6328125" customWidth="1"/>
    <col min="1546" max="1546" width="12.90625" customWidth="1"/>
    <col min="1547" max="1548" width="13.54296875" customWidth="1"/>
    <col min="1549" max="1549" width="13.453125" bestFit="1" customWidth="1"/>
    <col min="1793" max="1793" width="6.08984375" customWidth="1"/>
    <col min="1794" max="1794" width="28.08984375" customWidth="1"/>
    <col min="1795" max="1795" width="13.90625" customWidth="1"/>
    <col min="1796" max="1796" width="14.6328125" customWidth="1"/>
    <col min="1797" max="1797" width="15.6328125" customWidth="1"/>
    <col min="1798" max="1798" width="14.6328125" customWidth="1"/>
    <col min="1799" max="1799" width="16.6328125" customWidth="1"/>
    <col min="1800" max="1800" width="14.6328125" customWidth="1"/>
    <col min="1801" max="1801" width="11.6328125" customWidth="1"/>
    <col min="1802" max="1802" width="12.90625" customWidth="1"/>
    <col min="1803" max="1804" width="13.54296875" customWidth="1"/>
    <col min="1805" max="1805" width="13.453125" bestFit="1" customWidth="1"/>
    <col min="2049" max="2049" width="6.08984375" customWidth="1"/>
    <col min="2050" max="2050" width="28.08984375" customWidth="1"/>
    <col min="2051" max="2051" width="13.90625" customWidth="1"/>
    <col min="2052" max="2052" width="14.6328125" customWidth="1"/>
    <col min="2053" max="2053" width="15.6328125" customWidth="1"/>
    <col min="2054" max="2054" width="14.6328125" customWidth="1"/>
    <col min="2055" max="2055" width="16.6328125" customWidth="1"/>
    <col min="2056" max="2056" width="14.6328125" customWidth="1"/>
    <col min="2057" max="2057" width="11.6328125" customWidth="1"/>
    <col min="2058" max="2058" width="12.90625" customWidth="1"/>
    <col min="2059" max="2060" width="13.54296875" customWidth="1"/>
    <col min="2061" max="2061" width="13.453125" bestFit="1" customWidth="1"/>
    <col min="2305" max="2305" width="6.08984375" customWidth="1"/>
    <col min="2306" max="2306" width="28.08984375" customWidth="1"/>
    <col min="2307" max="2307" width="13.90625" customWidth="1"/>
    <col min="2308" max="2308" width="14.6328125" customWidth="1"/>
    <col min="2309" max="2309" width="15.6328125" customWidth="1"/>
    <col min="2310" max="2310" width="14.6328125" customWidth="1"/>
    <col min="2311" max="2311" width="16.6328125" customWidth="1"/>
    <col min="2312" max="2312" width="14.6328125" customWidth="1"/>
    <col min="2313" max="2313" width="11.6328125" customWidth="1"/>
    <col min="2314" max="2314" width="12.90625" customWidth="1"/>
    <col min="2315" max="2316" width="13.54296875" customWidth="1"/>
    <col min="2317" max="2317" width="13.453125" bestFit="1" customWidth="1"/>
    <col min="2561" max="2561" width="6.08984375" customWidth="1"/>
    <col min="2562" max="2562" width="28.08984375" customWidth="1"/>
    <col min="2563" max="2563" width="13.90625" customWidth="1"/>
    <col min="2564" max="2564" width="14.6328125" customWidth="1"/>
    <col min="2565" max="2565" width="15.6328125" customWidth="1"/>
    <col min="2566" max="2566" width="14.6328125" customWidth="1"/>
    <col min="2567" max="2567" width="16.6328125" customWidth="1"/>
    <col min="2568" max="2568" width="14.6328125" customWidth="1"/>
    <col min="2569" max="2569" width="11.6328125" customWidth="1"/>
    <col min="2570" max="2570" width="12.90625" customWidth="1"/>
    <col min="2571" max="2572" width="13.54296875" customWidth="1"/>
    <col min="2573" max="2573" width="13.453125" bestFit="1" customWidth="1"/>
    <col min="2817" max="2817" width="6.08984375" customWidth="1"/>
    <col min="2818" max="2818" width="28.08984375" customWidth="1"/>
    <col min="2819" max="2819" width="13.90625" customWidth="1"/>
    <col min="2820" max="2820" width="14.6328125" customWidth="1"/>
    <col min="2821" max="2821" width="15.6328125" customWidth="1"/>
    <col min="2822" max="2822" width="14.6328125" customWidth="1"/>
    <col min="2823" max="2823" width="16.6328125" customWidth="1"/>
    <col min="2824" max="2824" width="14.6328125" customWidth="1"/>
    <col min="2825" max="2825" width="11.6328125" customWidth="1"/>
    <col min="2826" max="2826" width="12.90625" customWidth="1"/>
    <col min="2827" max="2828" width="13.54296875" customWidth="1"/>
    <col min="2829" max="2829" width="13.453125" bestFit="1" customWidth="1"/>
    <col min="3073" max="3073" width="6.08984375" customWidth="1"/>
    <col min="3074" max="3074" width="28.08984375" customWidth="1"/>
    <col min="3075" max="3075" width="13.90625" customWidth="1"/>
    <col min="3076" max="3076" width="14.6328125" customWidth="1"/>
    <col min="3077" max="3077" width="15.6328125" customWidth="1"/>
    <col min="3078" max="3078" width="14.6328125" customWidth="1"/>
    <col min="3079" max="3079" width="16.6328125" customWidth="1"/>
    <col min="3080" max="3080" width="14.6328125" customWidth="1"/>
    <col min="3081" max="3081" width="11.6328125" customWidth="1"/>
    <col min="3082" max="3082" width="12.90625" customWidth="1"/>
    <col min="3083" max="3084" width="13.54296875" customWidth="1"/>
    <col min="3085" max="3085" width="13.453125" bestFit="1" customWidth="1"/>
    <col min="3329" max="3329" width="6.08984375" customWidth="1"/>
    <col min="3330" max="3330" width="28.08984375" customWidth="1"/>
    <col min="3331" max="3331" width="13.90625" customWidth="1"/>
    <col min="3332" max="3332" width="14.6328125" customWidth="1"/>
    <col min="3333" max="3333" width="15.6328125" customWidth="1"/>
    <col min="3334" max="3334" width="14.6328125" customWidth="1"/>
    <col min="3335" max="3335" width="16.6328125" customWidth="1"/>
    <col min="3336" max="3336" width="14.6328125" customWidth="1"/>
    <col min="3337" max="3337" width="11.6328125" customWidth="1"/>
    <col min="3338" max="3338" width="12.90625" customWidth="1"/>
    <col min="3339" max="3340" width="13.54296875" customWidth="1"/>
    <col min="3341" max="3341" width="13.453125" bestFit="1" customWidth="1"/>
    <col min="3585" max="3585" width="6.08984375" customWidth="1"/>
    <col min="3586" max="3586" width="28.08984375" customWidth="1"/>
    <col min="3587" max="3587" width="13.90625" customWidth="1"/>
    <col min="3588" max="3588" width="14.6328125" customWidth="1"/>
    <col min="3589" max="3589" width="15.6328125" customWidth="1"/>
    <col min="3590" max="3590" width="14.6328125" customWidth="1"/>
    <col min="3591" max="3591" width="16.6328125" customWidth="1"/>
    <col min="3592" max="3592" width="14.6328125" customWidth="1"/>
    <col min="3593" max="3593" width="11.6328125" customWidth="1"/>
    <col min="3594" max="3594" width="12.90625" customWidth="1"/>
    <col min="3595" max="3596" width="13.54296875" customWidth="1"/>
    <col min="3597" max="3597" width="13.453125" bestFit="1" customWidth="1"/>
    <col min="3841" max="3841" width="6.08984375" customWidth="1"/>
    <col min="3842" max="3842" width="28.08984375" customWidth="1"/>
    <col min="3843" max="3843" width="13.90625" customWidth="1"/>
    <col min="3844" max="3844" width="14.6328125" customWidth="1"/>
    <col min="3845" max="3845" width="15.6328125" customWidth="1"/>
    <col min="3846" max="3846" width="14.6328125" customWidth="1"/>
    <col min="3847" max="3847" width="16.6328125" customWidth="1"/>
    <col min="3848" max="3848" width="14.6328125" customWidth="1"/>
    <col min="3849" max="3849" width="11.6328125" customWidth="1"/>
    <col min="3850" max="3850" width="12.90625" customWidth="1"/>
    <col min="3851" max="3852" width="13.54296875" customWidth="1"/>
    <col min="3853" max="3853" width="13.453125" bestFit="1" customWidth="1"/>
    <col min="4097" max="4097" width="6.08984375" customWidth="1"/>
    <col min="4098" max="4098" width="28.08984375" customWidth="1"/>
    <col min="4099" max="4099" width="13.90625" customWidth="1"/>
    <col min="4100" max="4100" width="14.6328125" customWidth="1"/>
    <col min="4101" max="4101" width="15.6328125" customWidth="1"/>
    <col min="4102" max="4102" width="14.6328125" customWidth="1"/>
    <col min="4103" max="4103" width="16.6328125" customWidth="1"/>
    <col min="4104" max="4104" width="14.6328125" customWidth="1"/>
    <col min="4105" max="4105" width="11.6328125" customWidth="1"/>
    <col min="4106" max="4106" width="12.90625" customWidth="1"/>
    <col min="4107" max="4108" width="13.54296875" customWidth="1"/>
    <col min="4109" max="4109" width="13.453125" bestFit="1" customWidth="1"/>
    <col min="4353" max="4353" width="6.08984375" customWidth="1"/>
    <col min="4354" max="4354" width="28.08984375" customWidth="1"/>
    <col min="4355" max="4355" width="13.90625" customWidth="1"/>
    <col min="4356" max="4356" width="14.6328125" customWidth="1"/>
    <col min="4357" max="4357" width="15.6328125" customWidth="1"/>
    <col min="4358" max="4358" width="14.6328125" customWidth="1"/>
    <col min="4359" max="4359" width="16.6328125" customWidth="1"/>
    <col min="4360" max="4360" width="14.6328125" customWidth="1"/>
    <col min="4361" max="4361" width="11.6328125" customWidth="1"/>
    <col min="4362" max="4362" width="12.90625" customWidth="1"/>
    <col min="4363" max="4364" width="13.54296875" customWidth="1"/>
    <col min="4365" max="4365" width="13.453125" bestFit="1" customWidth="1"/>
    <col min="4609" max="4609" width="6.08984375" customWidth="1"/>
    <col min="4610" max="4610" width="28.08984375" customWidth="1"/>
    <col min="4611" max="4611" width="13.90625" customWidth="1"/>
    <col min="4612" max="4612" width="14.6328125" customWidth="1"/>
    <col min="4613" max="4613" width="15.6328125" customWidth="1"/>
    <col min="4614" max="4614" width="14.6328125" customWidth="1"/>
    <col min="4615" max="4615" width="16.6328125" customWidth="1"/>
    <col min="4616" max="4616" width="14.6328125" customWidth="1"/>
    <col min="4617" max="4617" width="11.6328125" customWidth="1"/>
    <col min="4618" max="4618" width="12.90625" customWidth="1"/>
    <col min="4619" max="4620" width="13.54296875" customWidth="1"/>
    <col min="4621" max="4621" width="13.453125" bestFit="1" customWidth="1"/>
    <col min="4865" max="4865" width="6.08984375" customWidth="1"/>
    <col min="4866" max="4866" width="28.08984375" customWidth="1"/>
    <col min="4867" max="4867" width="13.90625" customWidth="1"/>
    <col min="4868" max="4868" width="14.6328125" customWidth="1"/>
    <col min="4869" max="4869" width="15.6328125" customWidth="1"/>
    <col min="4870" max="4870" width="14.6328125" customWidth="1"/>
    <col min="4871" max="4871" width="16.6328125" customWidth="1"/>
    <col min="4872" max="4872" width="14.6328125" customWidth="1"/>
    <col min="4873" max="4873" width="11.6328125" customWidth="1"/>
    <col min="4874" max="4874" width="12.90625" customWidth="1"/>
    <col min="4875" max="4876" width="13.54296875" customWidth="1"/>
    <col min="4877" max="4877" width="13.453125" bestFit="1" customWidth="1"/>
    <col min="5121" max="5121" width="6.08984375" customWidth="1"/>
    <col min="5122" max="5122" width="28.08984375" customWidth="1"/>
    <col min="5123" max="5123" width="13.90625" customWidth="1"/>
    <col min="5124" max="5124" width="14.6328125" customWidth="1"/>
    <col min="5125" max="5125" width="15.6328125" customWidth="1"/>
    <col min="5126" max="5126" width="14.6328125" customWidth="1"/>
    <col min="5127" max="5127" width="16.6328125" customWidth="1"/>
    <col min="5128" max="5128" width="14.6328125" customWidth="1"/>
    <col min="5129" max="5129" width="11.6328125" customWidth="1"/>
    <col min="5130" max="5130" width="12.90625" customWidth="1"/>
    <col min="5131" max="5132" width="13.54296875" customWidth="1"/>
    <col min="5133" max="5133" width="13.453125" bestFit="1" customWidth="1"/>
    <col min="5377" max="5377" width="6.08984375" customWidth="1"/>
    <col min="5378" max="5378" width="28.08984375" customWidth="1"/>
    <col min="5379" max="5379" width="13.90625" customWidth="1"/>
    <col min="5380" max="5380" width="14.6328125" customWidth="1"/>
    <col min="5381" max="5381" width="15.6328125" customWidth="1"/>
    <col min="5382" max="5382" width="14.6328125" customWidth="1"/>
    <col min="5383" max="5383" width="16.6328125" customWidth="1"/>
    <col min="5384" max="5384" width="14.6328125" customWidth="1"/>
    <col min="5385" max="5385" width="11.6328125" customWidth="1"/>
    <col min="5386" max="5386" width="12.90625" customWidth="1"/>
    <col min="5387" max="5388" width="13.54296875" customWidth="1"/>
    <col min="5389" max="5389" width="13.453125" bestFit="1" customWidth="1"/>
    <col min="5633" max="5633" width="6.08984375" customWidth="1"/>
    <col min="5634" max="5634" width="28.08984375" customWidth="1"/>
    <col min="5635" max="5635" width="13.90625" customWidth="1"/>
    <col min="5636" max="5636" width="14.6328125" customWidth="1"/>
    <col min="5637" max="5637" width="15.6328125" customWidth="1"/>
    <col min="5638" max="5638" width="14.6328125" customWidth="1"/>
    <col min="5639" max="5639" width="16.6328125" customWidth="1"/>
    <col min="5640" max="5640" width="14.6328125" customWidth="1"/>
    <col min="5641" max="5641" width="11.6328125" customWidth="1"/>
    <col min="5642" max="5642" width="12.90625" customWidth="1"/>
    <col min="5643" max="5644" width="13.54296875" customWidth="1"/>
    <col min="5645" max="5645" width="13.453125" bestFit="1" customWidth="1"/>
    <col min="5889" max="5889" width="6.08984375" customWidth="1"/>
    <col min="5890" max="5890" width="28.08984375" customWidth="1"/>
    <col min="5891" max="5891" width="13.90625" customWidth="1"/>
    <col min="5892" max="5892" width="14.6328125" customWidth="1"/>
    <col min="5893" max="5893" width="15.6328125" customWidth="1"/>
    <col min="5894" max="5894" width="14.6328125" customWidth="1"/>
    <col min="5895" max="5895" width="16.6328125" customWidth="1"/>
    <col min="5896" max="5896" width="14.6328125" customWidth="1"/>
    <col min="5897" max="5897" width="11.6328125" customWidth="1"/>
    <col min="5898" max="5898" width="12.90625" customWidth="1"/>
    <col min="5899" max="5900" width="13.54296875" customWidth="1"/>
    <col min="5901" max="5901" width="13.453125" bestFit="1" customWidth="1"/>
    <col min="6145" max="6145" width="6.08984375" customWidth="1"/>
    <col min="6146" max="6146" width="28.08984375" customWidth="1"/>
    <col min="6147" max="6147" width="13.90625" customWidth="1"/>
    <col min="6148" max="6148" width="14.6328125" customWidth="1"/>
    <col min="6149" max="6149" width="15.6328125" customWidth="1"/>
    <col min="6150" max="6150" width="14.6328125" customWidth="1"/>
    <col min="6151" max="6151" width="16.6328125" customWidth="1"/>
    <col min="6152" max="6152" width="14.6328125" customWidth="1"/>
    <col min="6153" max="6153" width="11.6328125" customWidth="1"/>
    <col min="6154" max="6154" width="12.90625" customWidth="1"/>
    <col min="6155" max="6156" width="13.54296875" customWidth="1"/>
    <col min="6157" max="6157" width="13.453125" bestFit="1" customWidth="1"/>
    <col min="6401" max="6401" width="6.08984375" customWidth="1"/>
    <col min="6402" max="6402" width="28.08984375" customWidth="1"/>
    <col min="6403" max="6403" width="13.90625" customWidth="1"/>
    <col min="6404" max="6404" width="14.6328125" customWidth="1"/>
    <col min="6405" max="6405" width="15.6328125" customWidth="1"/>
    <col min="6406" max="6406" width="14.6328125" customWidth="1"/>
    <col min="6407" max="6407" width="16.6328125" customWidth="1"/>
    <col min="6408" max="6408" width="14.6328125" customWidth="1"/>
    <col min="6409" max="6409" width="11.6328125" customWidth="1"/>
    <col min="6410" max="6410" width="12.90625" customWidth="1"/>
    <col min="6411" max="6412" width="13.54296875" customWidth="1"/>
    <col min="6413" max="6413" width="13.453125" bestFit="1" customWidth="1"/>
    <col min="6657" max="6657" width="6.08984375" customWidth="1"/>
    <col min="6658" max="6658" width="28.08984375" customWidth="1"/>
    <col min="6659" max="6659" width="13.90625" customWidth="1"/>
    <col min="6660" max="6660" width="14.6328125" customWidth="1"/>
    <col min="6661" max="6661" width="15.6328125" customWidth="1"/>
    <col min="6662" max="6662" width="14.6328125" customWidth="1"/>
    <col min="6663" max="6663" width="16.6328125" customWidth="1"/>
    <col min="6664" max="6664" width="14.6328125" customWidth="1"/>
    <col min="6665" max="6665" width="11.6328125" customWidth="1"/>
    <col min="6666" max="6666" width="12.90625" customWidth="1"/>
    <col min="6667" max="6668" width="13.54296875" customWidth="1"/>
    <col min="6669" max="6669" width="13.453125" bestFit="1" customWidth="1"/>
    <col min="6913" max="6913" width="6.08984375" customWidth="1"/>
    <col min="6914" max="6914" width="28.08984375" customWidth="1"/>
    <col min="6915" max="6915" width="13.90625" customWidth="1"/>
    <col min="6916" max="6916" width="14.6328125" customWidth="1"/>
    <col min="6917" max="6917" width="15.6328125" customWidth="1"/>
    <col min="6918" max="6918" width="14.6328125" customWidth="1"/>
    <col min="6919" max="6919" width="16.6328125" customWidth="1"/>
    <col min="6920" max="6920" width="14.6328125" customWidth="1"/>
    <col min="6921" max="6921" width="11.6328125" customWidth="1"/>
    <col min="6922" max="6922" width="12.90625" customWidth="1"/>
    <col min="6923" max="6924" width="13.54296875" customWidth="1"/>
    <col min="6925" max="6925" width="13.453125" bestFit="1" customWidth="1"/>
    <col min="7169" max="7169" width="6.08984375" customWidth="1"/>
    <col min="7170" max="7170" width="28.08984375" customWidth="1"/>
    <col min="7171" max="7171" width="13.90625" customWidth="1"/>
    <col min="7172" max="7172" width="14.6328125" customWidth="1"/>
    <col min="7173" max="7173" width="15.6328125" customWidth="1"/>
    <col min="7174" max="7174" width="14.6328125" customWidth="1"/>
    <col min="7175" max="7175" width="16.6328125" customWidth="1"/>
    <col min="7176" max="7176" width="14.6328125" customWidth="1"/>
    <col min="7177" max="7177" width="11.6328125" customWidth="1"/>
    <col min="7178" max="7178" width="12.90625" customWidth="1"/>
    <col min="7179" max="7180" width="13.54296875" customWidth="1"/>
    <col min="7181" max="7181" width="13.453125" bestFit="1" customWidth="1"/>
    <col min="7425" max="7425" width="6.08984375" customWidth="1"/>
    <col min="7426" max="7426" width="28.08984375" customWidth="1"/>
    <col min="7427" max="7427" width="13.90625" customWidth="1"/>
    <col min="7428" max="7428" width="14.6328125" customWidth="1"/>
    <col min="7429" max="7429" width="15.6328125" customWidth="1"/>
    <col min="7430" max="7430" width="14.6328125" customWidth="1"/>
    <col min="7431" max="7431" width="16.6328125" customWidth="1"/>
    <col min="7432" max="7432" width="14.6328125" customWidth="1"/>
    <col min="7433" max="7433" width="11.6328125" customWidth="1"/>
    <col min="7434" max="7434" width="12.90625" customWidth="1"/>
    <col min="7435" max="7436" width="13.54296875" customWidth="1"/>
    <col min="7437" max="7437" width="13.453125" bestFit="1" customWidth="1"/>
    <col min="7681" max="7681" width="6.08984375" customWidth="1"/>
    <col min="7682" max="7682" width="28.08984375" customWidth="1"/>
    <col min="7683" max="7683" width="13.90625" customWidth="1"/>
    <col min="7684" max="7684" width="14.6328125" customWidth="1"/>
    <col min="7685" max="7685" width="15.6328125" customWidth="1"/>
    <col min="7686" max="7686" width="14.6328125" customWidth="1"/>
    <col min="7687" max="7687" width="16.6328125" customWidth="1"/>
    <col min="7688" max="7688" width="14.6328125" customWidth="1"/>
    <col min="7689" max="7689" width="11.6328125" customWidth="1"/>
    <col min="7690" max="7690" width="12.90625" customWidth="1"/>
    <col min="7691" max="7692" width="13.54296875" customWidth="1"/>
    <col min="7693" max="7693" width="13.453125" bestFit="1" customWidth="1"/>
    <col min="7937" max="7937" width="6.08984375" customWidth="1"/>
    <col min="7938" max="7938" width="28.08984375" customWidth="1"/>
    <col min="7939" max="7939" width="13.90625" customWidth="1"/>
    <col min="7940" max="7940" width="14.6328125" customWidth="1"/>
    <col min="7941" max="7941" width="15.6328125" customWidth="1"/>
    <col min="7942" max="7942" width="14.6328125" customWidth="1"/>
    <col min="7943" max="7943" width="16.6328125" customWidth="1"/>
    <col min="7944" max="7944" width="14.6328125" customWidth="1"/>
    <col min="7945" max="7945" width="11.6328125" customWidth="1"/>
    <col min="7946" max="7946" width="12.90625" customWidth="1"/>
    <col min="7947" max="7948" width="13.54296875" customWidth="1"/>
    <col min="7949" max="7949" width="13.453125" bestFit="1" customWidth="1"/>
    <col min="8193" max="8193" width="6.08984375" customWidth="1"/>
    <col min="8194" max="8194" width="28.08984375" customWidth="1"/>
    <col min="8195" max="8195" width="13.90625" customWidth="1"/>
    <col min="8196" max="8196" width="14.6328125" customWidth="1"/>
    <col min="8197" max="8197" width="15.6328125" customWidth="1"/>
    <col min="8198" max="8198" width="14.6328125" customWidth="1"/>
    <col min="8199" max="8199" width="16.6328125" customWidth="1"/>
    <col min="8200" max="8200" width="14.6328125" customWidth="1"/>
    <col min="8201" max="8201" width="11.6328125" customWidth="1"/>
    <col min="8202" max="8202" width="12.90625" customWidth="1"/>
    <col min="8203" max="8204" width="13.54296875" customWidth="1"/>
    <col min="8205" max="8205" width="13.453125" bestFit="1" customWidth="1"/>
    <col min="8449" max="8449" width="6.08984375" customWidth="1"/>
    <col min="8450" max="8450" width="28.08984375" customWidth="1"/>
    <col min="8451" max="8451" width="13.90625" customWidth="1"/>
    <col min="8452" max="8452" width="14.6328125" customWidth="1"/>
    <col min="8453" max="8453" width="15.6328125" customWidth="1"/>
    <col min="8454" max="8454" width="14.6328125" customWidth="1"/>
    <col min="8455" max="8455" width="16.6328125" customWidth="1"/>
    <col min="8456" max="8456" width="14.6328125" customWidth="1"/>
    <col min="8457" max="8457" width="11.6328125" customWidth="1"/>
    <col min="8458" max="8458" width="12.90625" customWidth="1"/>
    <col min="8459" max="8460" width="13.54296875" customWidth="1"/>
    <col min="8461" max="8461" width="13.453125" bestFit="1" customWidth="1"/>
    <col min="8705" max="8705" width="6.08984375" customWidth="1"/>
    <col min="8706" max="8706" width="28.08984375" customWidth="1"/>
    <col min="8707" max="8707" width="13.90625" customWidth="1"/>
    <col min="8708" max="8708" width="14.6328125" customWidth="1"/>
    <col min="8709" max="8709" width="15.6328125" customWidth="1"/>
    <col min="8710" max="8710" width="14.6328125" customWidth="1"/>
    <col min="8711" max="8711" width="16.6328125" customWidth="1"/>
    <col min="8712" max="8712" width="14.6328125" customWidth="1"/>
    <col min="8713" max="8713" width="11.6328125" customWidth="1"/>
    <col min="8714" max="8714" width="12.90625" customWidth="1"/>
    <col min="8715" max="8716" width="13.54296875" customWidth="1"/>
    <col min="8717" max="8717" width="13.453125" bestFit="1" customWidth="1"/>
    <col min="8961" max="8961" width="6.08984375" customWidth="1"/>
    <col min="8962" max="8962" width="28.08984375" customWidth="1"/>
    <col min="8963" max="8963" width="13.90625" customWidth="1"/>
    <col min="8964" max="8964" width="14.6328125" customWidth="1"/>
    <col min="8965" max="8965" width="15.6328125" customWidth="1"/>
    <col min="8966" max="8966" width="14.6328125" customWidth="1"/>
    <col min="8967" max="8967" width="16.6328125" customWidth="1"/>
    <col min="8968" max="8968" width="14.6328125" customWidth="1"/>
    <col min="8969" max="8969" width="11.6328125" customWidth="1"/>
    <col min="8970" max="8970" width="12.90625" customWidth="1"/>
    <col min="8971" max="8972" width="13.54296875" customWidth="1"/>
    <col min="8973" max="8973" width="13.453125" bestFit="1" customWidth="1"/>
    <col min="9217" max="9217" width="6.08984375" customWidth="1"/>
    <col min="9218" max="9218" width="28.08984375" customWidth="1"/>
    <col min="9219" max="9219" width="13.90625" customWidth="1"/>
    <col min="9220" max="9220" width="14.6328125" customWidth="1"/>
    <col min="9221" max="9221" width="15.6328125" customWidth="1"/>
    <col min="9222" max="9222" width="14.6328125" customWidth="1"/>
    <col min="9223" max="9223" width="16.6328125" customWidth="1"/>
    <col min="9224" max="9224" width="14.6328125" customWidth="1"/>
    <col min="9225" max="9225" width="11.6328125" customWidth="1"/>
    <col min="9226" max="9226" width="12.90625" customWidth="1"/>
    <col min="9227" max="9228" width="13.54296875" customWidth="1"/>
    <col min="9229" max="9229" width="13.453125" bestFit="1" customWidth="1"/>
    <col min="9473" max="9473" width="6.08984375" customWidth="1"/>
    <col min="9474" max="9474" width="28.08984375" customWidth="1"/>
    <col min="9475" max="9475" width="13.90625" customWidth="1"/>
    <col min="9476" max="9476" width="14.6328125" customWidth="1"/>
    <col min="9477" max="9477" width="15.6328125" customWidth="1"/>
    <col min="9478" max="9478" width="14.6328125" customWidth="1"/>
    <col min="9479" max="9479" width="16.6328125" customWidth="1"/>
    <col min="9480" max="9480" width="14.6328125" customWidth="1"/>
    <col min="9481" max="9481" width="11.6328125" customWidth="1"/>
    <col min="9482" max="9482" width="12.90625" customWidth="1"/>
    <col min="9483" max="9484" width="13.54296875" customWidth="1"/>
    <col min="9485" max="9485" width="13.453125" bestFit="1" customWidth="1"/>
    <col min="9729" max="9729" width="6.08984375" customWidth="1"/>
    <col min="9730" max="9730" width="28.08984375" customWidth="1"/>
    <col min="9731" max="9731" width="13.90625" customWidth="1"/>
    <col min="9732" max="9732" width="14.6328125" customWidth="1"/>
    <col min="9733" max="9733" width="15.6328125" customWidth="1"/>
    <col min="9734" max="9734" width="14.6328125" customWidth="1"/>
    <col min="9735" max="9735" width="16.6328125" customWidth="1"/>
    <col min="9736" max="9736" width="14.6328125" customWidth="1"/>
    <col min="9737" max="9737" width="11.6328125" customWidth="1"/>
    <col min="9738" max="9738" width="12.90625" customWidth="1"/>
    <col min="9739" max="9740" width="13.54296875" customWidth="1"/>
    <col min="9741" max="9741" width="13.453125" bestFit="1" customWidth="1"/>
    <col min="9985" max="9985" width="6.08984375" customWidth="1"/>
    <col min="9986" max="9986" width="28.08984375" customWidth="1"/>
    <col min="9987" max="9987" width="13.90625" customWidth="1"/>
    <col min="9988" max="9988" width="14.6328125" customWidth="1"/>
    <col min="9989" max="9989" width="15.6328125" customWidth="1"/>
    <col min="9990" max="9990" width="14.6328125" customWidth="1"/>
    <col min="9991" max="9991" width="16.6328125" customWidth="1"/>
    <col min="9992" max="9992" width="14.6328125" customWidth="1"/>
    <col min="9993" max="9993" width="11.6328125" customWidth="1"/>
    <col min="9994" max="9994" width="12.90625" customWidth="1"/>
    <col min="9995" max="9996" width="13.54296875" customWidth="1"/>
    <col min="9997" max="9997" width="13.453125" bestFit="1" customWidth="1"/>
    <col min="10241" max="10241" width="6.08984375" customWidth="1"/>
    <col min="10242" max="10242" width="28.08984375" customWidth="1"/>
    <col min="10243" max="10243" width="13.90625" customWidth="1"/>
    <col min="10244" max="10244" width="14.6328125" customWidth="1"/>
    <col min="10245" max="10245" width="15.6328125" customWidth="1"/>
    <col min="10246" max="10246" width="14.6328125" customWidth="1"/>
    <col min="10247" max="10247" width="16.6328125" customWidth="1"/>
    <col min="10248" max="10248" width="14.6328125" customWidth="1"/>
    <col min="10249" max="10249" width="11.6328125" customWidth="1"/>
    <col min="10250" max="10250" width="12.90625" customWidth="1"/>
    <col min="10251" max="10252" width="13.54296875" customWidth="1"/>
    <col min="10253" max="10253" width="13.453125" bestFit="1" customWidth="1"/>
    <col min="10497" max="10497" width="6.08984375" customWidth="1"/>
    <col min="10498" max="10498" width="28.08984375" customWidth="1"/>
    <col min="10499" max="10499" width="13.90625" customWidth="1"/>
    <col min="10500" max="10500" width="14.6328125" customWidth="1"/>
    <col min="10501" max="10501" width="15.6328125" customWidth="1"/>
    <col min="10502" max="10502" width="14.6328125" customWidth="1"/>
    <col min="10503" max="10503" width="16.6328125" customWidth="1"/>
    <col min="10504" max="10504" width="14.6328125" customWidth="1"/>
    <col min="10505" max="10505" width="11.6328125" customWidth="1"/>
    <col min="10506" max="10506" width="12.90625" customWidth="1"/>
    <col min="10507" max="10508" width="13.54296875" customWidth="1"/>
    <col min="10509" max="10509" width="13.453125" bestFit="1" customWidth="1"/>
    <col min="10753" max="10753" width="6.08984375" customWidth="1"/>
    <col min="10754" max="10754" width="28.08984375" customWidth="1"/>
    <col min="10755" max="10755" width="13.90625" customWidth="1"/>
    <col min="10756" max="10756" width="14.6328125" customWidth="1"/>
    <col min="10757" max="10757" width="15.6328125" customWidth="1"/>
    <col min="10758" max="10758" width="14.6328125" customWidth="1"/>
    <col min="10759" max="10759" width="16.6328125" customWidth="1"/>
    <col min="10760" max="10760" width="14.6328125" customWidth="1"/>
    <col min="10761" max="10761" width="11.6328125" customWidth="1"/>
    <col min="10762" max="10762" width="12.90625" customWidth="1"/>
    <col min="10763" max="10764" width="13.54296875" customWidth="1"/>
    <col min="10765" max="10765" width="13.453125" bestFit="1" customWidth="1"/>
    <col min="11009" max="11009" width="6.08984375" customWidth="1"/>
    <col min="11010" max="11010" width="28.08984375" customWidth="1"/>
    <col min="11011" max="11011" width="13.90625" customWidth="1"/>
    <col min="11012" max="11012" width="14.6328125" customWidth="1"/>
    <col min="11013" max="11013" width="15.6328125" customWidth="1"/>
    <col min="11014" max="11014" width="14.6328125" customWidth="1"/>
    <col min="11015" max="11015" width="16.6328125" customWidth="1"/>
    <col min="11016" max="11016" width="14.6328125" customWidth="1"/>
    <col min="11017" max="11017" width="11.6328125" customWidth="1"/>
    <col min="11018" max="11018" width="12.90625" customWidth="1"/>
    <col min="11019" max="11020" width="13.54296875" customWidth="1"/>
    <col min="11021" max="11021" width="13.453125" bestFit="1" customWidth="1"/>
    <col min="11265" max="11265" width="6.08984375" customWidth="1"/>
    <col min="11266" max="11266" width="28.08984375" customWidth="1"/>
    <col min="11267" max="11267" width="13.90625" customWidth="1"/>
    <col min="11268" max="11268" width="14.6328125" customWidth="1"/>
    <col min="11269" max="11269" width="15.6328125" customWidth="1"/>
    <col min="11270" max="11270" width="14.6328125" customWidth="1"/>
    <col min="11271" max="11271" width="16.6328125" customWidth="1"/>
    <col min="11272" max="11272" width="14.6328125" customWidth="1"/>
    <col min="11273" max="11273" width="11.6328125" customWidth="1"/>
    <col min="11274" max="11274" width="12.90625" customWidth="1"/>
    <col min="11275" max="11276" width="13.54296875" customWidth="1"/>
    <col min="11277" max="11277" width="13.453125" bestFit="1" customWidth="1"/>
    <col min="11521" max="11521" width="6.08984375" customWidth="1"/>
    <col min="11522" max="11522" width="28.08984375" customWidth="1"/>
    <col min="11523" max="11523" width="13.90625" customWidth="1"/>
    <col min="11524" max="11524" width="14.6328125" customWidth="1"/>
    <col min="11525" max="11525" width="15.6328125" customWidth="1"/>
    <col min="11526" max="11526" width="14.6328125" customWidth="1"/>
    <col min="11527" max="11527" width="16.6328125" customWidth="1"/>
    <col min="11528" max="11528" width="14.6328125" customWidth="1"/>
    <col min="11529" max="11529" width="11.6328125" customWidth="1"/>
    <col min="11530" max="11530" width="12.90625" customWidth="1"/>
    <col min="11531" max="11532" width="13.54296875" customWidth="1"/>
    <col min="11533" max="11533" width="13.453125" bestFit="1" customWidth="1"/>
    <col min="11777" max="11777" width="6.08984375" customWidth="1"/>
    <col min="11778" max="11778" width="28.08984375" customWidth="1"/>
    <col min="11779" max="11779" width="13.90625" customWidth="1"/>
    <col min="11780" max="11780" width="14.6328125" customWidth="1"/>
    <col min="11781" max="11781" width="15.6328125" customWidth="1"/>
    <col min="11782" max="11782" width="14.6328125" customWidth="1"/>
    <col min="11783" max="11783" width="16.6328125" customWidth="1"/>
    <col min="11784" max="11784" width="14.6328125" customWidth="1"/>
    <col min="11785" max="11785" width="11.6328125" customWidth="1"/>
    <col min="11786" max="11786" width="12.90625" customWidth="1"/>
    <col min="11787" max="11788" width="13.54296875" customWidth="1"/>
    <col min="11789" max="11789" width="13.453125" bestFit="1" customWidth="1"/>
    <col min="12033" max="12033" width="6.08984375" customWidth="1"/>
    <col min="12034" max="12034" width="28.08984375" customWidth="1"/>
    <col min="12035" max="12035" width="13.90625" customWidth="1"/>
    <col min="12036" max="12036" width="14.6328125" customWidth="1"/>
    <col min="12037" max="12037" width="15.6328125" customWidth="1"/>
    <col min="12038" max="12038" width="14.6328125" customWidth="1"/>
    <col min="12039" max="12039" width="16.6328125" customWidth="1"/>
    <col min="12040" max="12040" width="14.6328125" customWidth="1"/>
    <col min="12041" max="12041" width="11.6328125" customWidth="1"/>
    <col min="12042" max="12042" width="12.90625" customWidth="1"/>
    <col min="12043" max="12044" width="13.54296875" customWidth="1"/>
    <col min="12045" max="12045" width="13.453125" bestFit="1" customWidth="1"/>
    <col min="12289" max="12289" width="6.08984375" customWidth="1"/>
    <col min="12290" max="12290" width="28.08984375" customWidth="1"/>
    <col min="12291" max="12291" width="13.90625" customWidth="1"/>
    <col min="12292" max="12292" width="14.6328125" customWidth="1"/>
    <col min="12293" max="12293" width="15.6328125" customWidth="1"/>
    <col min="12294" max="12294" width="14.6328125" customWidth="1"/>
    <col min="12295" max="12295" width="16.6328125" customWidth="1"/>
    <col min="12296" max="12296" width="14.6328125" customWidth="1"/>
    <col min="12297" max="12297" width="11.6328125" customWidth="1"/>
    <col min="12298" max="12298" width="12.90625" customWidth="1"/>
    <col min="12299" max="12300" width="13.54296875" customWidth="1"/>
    <col min="12301" max="12301" width="13.453125" bestFit="1" customWidth="1"/>
    <col min="12545" max="12545" width="6.08984375" customWidth="1"/>
    <col min="12546" max="12546" width="28.08984375" customWidth="1"/>
    <col min="12547" max="12547" width="13.90625" customWidth="1"/>
    <col min="12548" max="12548" width="14.6328125" customWidth="1"/>
    <col min="12549" max="12549" width="15.6328125" customWidth="1"/>
    <col min="12550" max="12550" width="14.6328125" customWidth="1"/>
    <col min="12551" max="12551" width="16.6328125" customWidth="1"/>
    <col min="12552" max="12552" width="14.6328125" customWidth="1"/>
    <col min="12553" max="12553" width="11.6328125" customWidth="1"/>
    <col min="12554" max="12554" width="12.90625" customWidth="1"/>
    <col min="12555" max="12556" width="13.54296875" customWidth="1"/>
    <col min="12557" max="12557" width="13.453125" bestFit="1" customWidth="1"/>
    <col min="12801" max="12801" width="6.08984375" customWidth="1"/>
    <col min="12802" max="12802" width="28.08984375" customWidth="1"/>
    <col min="12803" max="12803" width="13.90625" customWidth="1"/>
    <col min="12804" max="12804" width="14.6328125" customWidth="1"/>
    <col min="12805" max="12805" width="15.6328125" customWidth="1"/>
    <col min="12806" max="12806" width="14.6328125" customWidth="1"/>
    <col min="12807" max="12807" width="16.6328125" customWidth="1"/>
    <col min="12808" max="12808" width="14.6328125" customWidth="1"/>
    <col min="12809" max="12809" width="11.6328125" customWidth="1"/>
    <col min="12810" max="12810" width="12.90625" customWidth="1"/>
    <col min="12811" max="12812" width="13.54296875" customWidth="1"/>
    <col min="12813" max="12813" width="13.453125" bestFit="1" customWidth="1"/>
    <col min="13057" max="13057" width="6.08984375" customWidth="1"/>
    <col min="13058" max="13058" width="28.08984375" customWidth="1"/>
    <col min="13059" max="13059" width="13.90625" customWidth="1"/>
    <col min="13060" max="13060" width="14.6328125" customWidth="1"/>
    <col min="13061" max="13061" width="15.6328125" customWidth="1"/>
    <col min="13062" max="13062" width="14.6328125" customWidth="1"/>
    <col min="13063" max="13063" width="16.6328125" customWidth="1"/>
    <col min="13064" max="13064" width="14.6328125" customWidth="1"/>
    <col min="13065" max="13065" width="11.6328125" customWidth="1"/>
    <col min="13066" max="13066" width="12.90625" customWidth="1"/>
    <col min="13067" max="13068" width="13.54296875" customWidth="1"/>
    <col min="13069" max="13069" width="13.453125" bestFit="1" customWidth="1"/>
    <col min="13313" max="13313" width="6.08984375" customWidth="1"/>
    <col min="13314" max="13314" width="28.08984375" customWidth="1"/>
    <col min="13315" max="13315" width="13.90625" customWidth="1"/>
    <col min="13316" max="13316" width="14.6328125" customWidth="1"/>
    <col min="13317" max="13317" width="15.6328125" customWidth="1"/>
    <col min="13318" max="13318" width="14.6328125" customWidth="1"/>
    <col min="13319" max="13319" width="16.6328125" customWidth="1"/>
    <col min="13320" max="13320" width="14.6328125" customWidth="1"/>
    <col min="13321" max="13321" width="11.6328125" customWidth="1"/>
    <col min="13322" max="13322" width="12.90625" customWidth="1"/>
    <col min="13323" max="13324" width="13.54296875" customWidth="1"/>
    <col min="13325" max="13325" width="13.453125" bestFit="1" customWidth="1"/>
    <col min="13569" max="13569" width="6.08984375" customWidth="1"/>
    <col min="13570" max="13570" width="28.08984375" customWidth="1"/>
    <col min="13571" max="13571" width="13.90625" customWidth="1"/>
    <col min="13572" max="13572" width="14.6328125" customWidth="1"/>
    <col min="13573" max="13573" width="15.6328125" customWidth="1"/>
    <col min="13574" max="13574" width="14.6328125" customWidth="1"/>
    <col min="13575" max="13575" width="16.6328125" customWidth="1"/>
    <col min="13576" max="13576" width="14.6328125" customWidth="1"/>
    <col min="13577" max="13577" width="11.6328125" customWidth="1"/>
    <col min="13578" max="13578" width="12.90625" customWidth="1"/>
    <col min="13579" max="13580" width="13.54296875" customWidth="1"/>
    <col min="13581" max="13581" width="13.453125" bestFit="1" customWidth="1"/>
    <col min="13825" max="13825" width="6.08984375" customWidth="1"/>
    <col min="13826" max="13826" width="28.08984375" customWidth="1"/>
    <col min="13827" max="13827" width="13.90625" customWidth="1"/>
    <col min="13828" max="13828" width="14.6328125" customWidth="1"/>
    <col min="13829" max="13829" width="15.6328125" customWidth="1"/>
    <col min="13830" max="13830" width="14.6328125" customWidth="1"/>
    <col min="13831" max="13831" width="16.6328125" customWidth="1"/>
    <col min="13832" max="13832" width="14.6328125" customWidth="1"/>
    <col min="13833" max="13833" width="11.6328125" customWidth="1"/>
    <col min="13834" max="13834" width="12.90625" customWidth="1"/>
    <col min="13835" max="13836" width="13.54296875" customWidth="1"/>
    <col min="13837" max="13837" width="13.453125" bestFit="1" customWidth="1"/>
    <col min="14081" max="14081" width="6.08984375" customWidth="1"/>
    <col min="14082" max="14082" width="28.08984375" customWidth="1"/>
    <col min="14083" max="14083" width="13.90625" customWidth="1"/>
    <col min="14084" max="14084" width="14.6328125" customWidth="1"/>
    <col min="14085" max="14085" width="15.6328125" customWidth="1"/>
    <col min="14086" max="14086" width="14.6328125" customWidth="1"/>
    <col min="14087" max="14087" width="16.6328125" customWidth="1"/>
    <col min="14088" max="14088" width="14.6328125" customWidth="1"/>
    <col min="14089" max="14089" width="11.6328125" customWidth="1"/>
    <col min="14090" max="14090" width="12.90625" customWidth="1"/>
    <col min="14091" max="14092" width="13.54296875" customWidth="1"/>
    <col min="14093" max="14093" width="13.453125" bestFit="1" customWidth="1"/>
    <col min="14337" max="14337" width="6.08984375" customWidth="1"/>
    <col min="14338" max="14338" width="28.08984375" customWidth="1"/>
    <col min="14339" max="14339" width="13.90625" customWidth="1"/>
    <col min="14340" max="14340" width="14.6328125" customWidth="1"/>
    <col min="14341" max="14341" width="15.6328125" customWidth="1"/>
    <col min="14342" max="14342" width="14.6328125" customWidth="1"/>
    <col min="14343" max="14343" width="16.6328125" customWidth="1"/>
    <col min="14344" max="14344" width="14.6328125" customWidth="1"/>
    <col min="14345" max="14345" width="11.6328125" customWidth="1"/>
    <col min="14346" max="14346" width="12.90625" customWidth="1"/>
    <col min="14347" max="14348" width="13.54296875" customWidth="1"/>
    <col min="14349" max="14349" width="13.453125" bestFit="1" customWidth="1"/>
    <col min="14593" max="14593" width="6.08984375" customWidth="1"/>
    <col min="14594" max="14594" width="28.08984375" customWidth="1"/>
    <col min="14595" max="14595" width="13.90625" customWidth="1"/>
    <col min="14596" max="14596" width="14.6328125" customWidth="1"/>
    <col min="14597" max="14597" width="15.6328125" customWidth="1"/>
    <col min="14598" max="14598" width="14.6328125" customWidth="1"/>
    <col min="14599" max="14599" width="16.6328125" customWidth="1"/>
    <col min="14600" max="14600" width="14.6328125" customWidth="1"/>
    <col min="14601" max="14601" width="11.6328125" customWidth="1"/>
    <col min="14602" max="14602" width="12.90625" customWidth="1"/>
    <col min="14603" max="14604" width="13.54296875" customWidth="1"/>
    <col min="14605" max="14605" width="13.453125" bestFit="1" customWidth="1"/>
    <col min="14849" max="14849" width="6.08984375" customWidth="1"/>
    <col min="14850" max="14850" width="28.08984375" customWidth="1"/>
    <col min="14851" max="14851" width="13.90625" customWidth="1"/>
    <col min="14852" max="14852" width="14.6328125" customWidth="1"/>
    <col min="14853" max="14853" width="15.6328125" customWidth="1"/>
    <col min="14854" max="14854" width="14.6328125" customWidth="1"/>
    <col min="14855" max="14855" width="16.6328125" customWidth="1"/>
    <col min="14856" max="14856" width="14.6328125" customWidth="1"/>
    <col min="14857" max="14857" width="11.6328125" customWidth="1"/>
    <col min="14858" max="14858" width="12.90625" customWidth="1"/>
    <col min="14859" max="14860" width="13.54296875" customWidth="1"/>
    <col min="14861" max="14861" width="13.453125" bestFit="1" customWidth="1"/>
    <col min="15105" max="15105" width="6.08984375" customWidth="1"/>
    <col min="15106" max="15106" width="28.08984375" customWidth="1"/>
    <col min="15107" max="15107" width="13.90625" customWidth="1"/>
    <col min="15108" max="15108" width="14.6328125" customWidth="1"/>
    <col min="15109" max="15109" width="15.6328125" customWidth="1"/>
    <col min="15110" max="15110" width="14.6328125" customWidth="1"/>
    <col min="15111" max="15111" width="16.6328125" customWidth="1"/>
    <col min="15112" max="15112" width="14.6328125" customWidth="1"/>
    <col min="15113" max="15113" width="11.6328125" customWidth="1"/>
    <col min="15114" max="15114" width="12.90625" customWidth="1"/>
    <col min="15115" max="15116" width="13.54296875" customWidth="1"/>
    <col min="15117" max="15117" width="13.453125" bestFit="1" customWidth="1"/>
    <col min="15361" max="15361" width="6.08984375" customWidth="1"/>
    <col min="15362" max="15362" width="28.08984375" customWidth="1"/>
    <col min="15363" max="15363" width="13.90625" customWidth="1"/>
    <col min="15364" max="15364" width="14.6328125" customWidth="1"/>
    <col min="15365" max="15365" width="15.6328125" customWidth="1"/>
    <col min="15366" max="15366" width="14.6328125" customWidth="1"/>
    <col min="15367" max="15367" width="16.6328125" customWidth="1"/>
    <col min="15368" max="15368" width="14.6328125" customWidth="1"/>
    <col min="15369" max="15369" width="11.6328125" customWidth="1"/>
    <col min="15370" max="15370" width="12.90625" customWidth="1"/>
    <col min="15371" max="15372" width="13.54296875" customWidth="1"/>
    <col min="15373" max="15373" width="13.453125" bestFit="1" customWidth="1"/>
    <col min="15617" max="15617" width="6.08984375" customWidth="1"/>
    <col min="15618" max="15618" width="28.08984375" customWidth="1"/>
    <col min="15619" max="15619" width="13.90625" customWidth="1"/>
    <col min="15620" max="15620" width="14.6328125" customWidth="1"/>
    <col min="15621" max="15621" width="15.6328125" customWidth="1"/>
    <col min="15622" max="15622" width="14.6328125" customWidth="1"/>
    <col min="15623" max="15623" width="16.6328125" customWidth="1"/>
    <col min="15624" max="15624" width="14.6328125" customWidth="1"/>
    <col min="15625" max="15625" width="11.6328125" customWidth="1"/>
    <col min="15626" max="15626" width="12.90625" customWidth="1"/>
    <col min="15627" max="15628" width="13.54296875" customWidth="1"/>
    <col min="15629" max="15629" width="13.453125" bestFit="1" customWidth="1"/>
    <col min="15873" max="15873" width="6.08984375" customWidth="1"/>
    <col min="15874" max="15874" width="28.08984375" customWidth="1"/>
    <col min="15875" max="15875" width="13.90625" customWidth="1"/>
    <col min="15876" max="15876" width="14.6328125" customWidth="1"/>
    <col min="15877" max="15877" width="15.6328125" customWidth="1"/>
    <col min="15878" max="15878" width="14.6328125" customWidth="1"/>
    <col min="15879" max="15879" width="16.6328125" customWidth="1"/>
    <col min="15880" max="15880" width="14.6328125" customWidth="1"/>
    <col min="15881" max="15881" width="11.6328125" customWidth="1"/>
    <col min="15882" max="15882" width="12.90625" customWidth="1"/>
    <col min="15883" max="15884" width="13.54296875" customWidth="1"/>
    <col min="15885" max="15885" width="13.453125" bestFit="1" customWidth="1"/>
    <col min="16129" max="16129" width="6.08984375" customWidth="1"/>
    <col min="16130" max="16130" width="28.08984375" customWidth="1"/>
    <col min="16131" max="16131" width="13.90625" customWidth="1"/>
    <col min="16132" max="16132" width="14.6328125" customWidth="1"/>
    <col min="16133" max="16133" width="15.6328125" customWidth="1"/>
    <col min="16134" max="16134" width="14.6328125" customWidth="1"/>
    <col min="16135" max="16135" width="16.6328125" customWidth="1"/>
    <col min="16136" max="16136" width="14.6328125" customWidth="1"/>
    <col min="16137" max="16137" width="11.6328125" customWidth="1"/>
    <col min="16138" max="16138" width="12.90625" customWidth="1"/>
    <col min="16139" max="16140" width="13.54296875" customWidth="1"/>
    <col min="16141" max="16141" width="13.453125" bestFit="1" customWidth="1"/>
  </cols>
  <sheetData>
    <row r="1" spans="1:14" ht="18.5" x14ac:dyDescent="0.45">
      <c r="B1" s="30" t="s">
        <v>671</v>
      </c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3"/>
    </row>
    <row r="3" spans="1:14" s="11" customFormat="1" x14ac:dyDescent="0.35">
      <c r="A3" s="4"/>
      <c r="B3" s="605" t="s">
        <v>672</v>
      </c>
      <c r="C3" s="5" t="s">
        <v>0</v>
      </c>
      <c r="D3" s="6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  <c r="K3" s="8" t="s">
        <v>15</v>
      </c>
      <c r="L3" s="8" t="s">
        <v>16</v>
      </c>
      <c r="M3" s="9"/>
      <c r="N3" s="10"/>
    </row>
    <row r="4" spans="1:14" ht="91.25" customHeight="1" x14ac:dyDescent="0.35">
      <c r="A4" s="12"/>
      <c r="B4" s="606"/>
      <c r="C4" s="32" t="s">
        <v>168</v>
      </c>
      <c r="D4" s="7" t="s">
        <v>17</v>
      </c>
      <c r="E4" s="7" t="s">
        <v>8</v>
      </c>
      <c r="F4" s="7" t="s">
        <v>9</v>
      </c>
      <c r="G4" s="7" t="s">
        <v>10</v>
      </c>
      <c r="H4" s="7" t="s">
        <v>169</v>
      </c>
      <c r="I4" s="13" t="s">
        <v>11</v>
      </c>
      <c r="J4" s="13" t="s">
        <v>12</v>
      </c>
      <c r="K4" s="13" t="s">
        <v>13</v>
      </c>
      <c r="L4" s="13" t="s">
        <v>309</v>
      </c>
      <c r="M4" s="7" t="s">
        <v>171</v>
      </c>
      <c r="N4" s="3"/>
    </row>
    <row r="5" spans="1:14" s="11" customFormat="1" ht="30" customHeight="1" x14ac:dyDescent="0.35">
      <c r="A5" s="14"/>
      <c r="B5" s="108" t="s">
        <v>673</v>
      </c>
      <c r="C5" s="15">
        <v>400000</v>
      </c>
      <c r="D5" s="15">
        <v>60000</v>
      </c>
      <c r="E5" s="15"/>
      <c r="F5" s="15"/>
      <c r="G5" s="15"/>
      <c r="H5" s="15"/>
      <c r="I5" s="15"/>
      <c r="J5" s="15"/>
      <c r="K5" s="15"/>
      <c r="L5" s="15"/>
      <c r="M5" s="688">
        <v>3</v>
      </c>
      <c r="N5" s="10"/>
    </row>
    <row r="6" spans="1:14" ht="28.5" customHeight="1" x14ac:dyDescent="0.35">
      <c r="A6" s="17"/>
      <c r="B6" s="551" t="s">
        <v>674</v>
      </c>
      <c r="C6" s="18">
        <v>300000</v>
      </c>
      <c r="D6" s="19">
        <v>30000</v>
      </c>
      <c r="E6" s="18"/>
      <c r="F6" s="18">
        <v>25000</v>
      </c>
      <c r="G6" s="18">
        <v>5000</v>
      </c>
      <c r="H6" s="18"/>
      <c r="I6" s="18"/>
      <c r="J6" s="18"/>
      <c r="K6" s="18"/>
      <c r="L6" s="18"/>
      <c r="M6" s="689"/>
      <c r="N6" s="3"/>
    </row>
    <row r="7" spans="1:14" ht="28.5" x14ac:dyDescent="0.35">
      <c r="A7" s="20"/>
      <c r="B7" s="184" t="s">
        <v>675</v>
      </c>
      <c r="C7" s="20">
        <v>0</v>
      </c>
      <c r="D7" s="19">
        <v>30000</v>
      </c>
      <c r="E7" s="20"/>
      <c r="F7" s="20"/>
      <c r="G7" s="20"/>
      <c r="H7" s="20"/>
      <c r="I7" s="20"/>
      <c r="J7" s="20"/>
      <c r="K7" s="34"/>
      <c r="L7" s="34"/>
      <c r="M7" s="690"/>
      <c r="N7" s="3"/>
    </row>
    <row r="8" spans="1:14" s="27" customFormat="1" x14ac:dyDescent="0.35">
      <c r="A8" s="21"/>
      <c r="B8" s="21"/>
      <c r="C8" s="21"/>
      <c r="D8" s="21"/>
      <c r="E8" s="21"/>
      <c r="F8" s="21"/>
      <c r="G8" s="21"/>
      <c r="H8" s="21"/>
      <c r="I8" s="21"/>
      <c r="J8" s="21"/>
      <c r="K8" s="22"/>
      <c r="L8" s="22"/>
      <c r="M8" s="21"/>
      <c r="N8" s="254"/>
    </row>
    <row r="9" spans="1:14" s="27" customFormat="1" ht="15" thickBot="1" x14ac:dyDescent="0.4">
      <c r="A9" t="s">
        <v>78</v>
      </c>
      <c r="B9" s="41"/>
      <c r="D9" s="41"/>
      <c r="K9" s="26"/>
      <c r="L9" s="26"/>
      <c r="M9" s="26"/>
    </row>
    <row r="10" spans="1:14" s="88" customFormat="1" ht="15" thickBot="1" x14ac:dyDescent="0.4">
      <c r="A10" s="609" t="s">
        <v>79</v>
      </c>
      <c r="B10" s="610"/>
      <c r="C10" s="610"/>
      <c r="D10" s="610"/>
      <c r="E10" s="610"/>
      <c r="F10" s="610"/>
      <c r="G10" s="610"/>
      <c r="H10" s="610"/>
      <c r="I10" s="611"/>
      <c r="J10" s="42"/>
      <c r="K10" s="43" t="s">
        <v>80</v>
      </c>
      <c r="L10" s="44"/>
      <c r="M10" s="45"/>
    </row>
    <row r="11" spans="1:14" s="247" customFormat="1" ht="66" thickBot="1" x14ac:dyDescent="0.4">
      <c r="A11" s="47"/>
      <c r="B11" s="48" t="s">
        <v>82</v>
      </c>
      <c r="C11" s="612" t="s">
        <v>83</v>
      </c>
      <c r="D11" s="613"/>
      <c r="E11" s="614" t="s">
        <v>84</v>
      </c>
      <c r="F11" s="615"/>
      <c r="G11" s="612" t="s">
        <v>85</v>
      </c>
      <c r="H11" s="613"/>
      <c r="I11" s="49" t="s">
        <v>86</v>
      </c>
      <c r="J11" s="49" t="s">
        <v>181</v>
      </c>
      <c r="K11" s="50" t="s">
        <v>87</v>
      </c>
      <c r="L11" s="49" t="s">
        <v>88</v>
      </c>
      <c r="M11" s="46" t="s">
        <v>81</v>
      </c>
    </row>
    <row r="12" spans="1:14" s="247" customFormat="1" x14ac:dyDescent="0.35">
      <c r="A12" s="51"/>
      <c r="B12" s="52"/>
      <c r="C12" s="53" t="s">
        <v>90</v>
      </c>
      <c r="D12" s="54" t="s">
        <v>91</v>
      </c>
      <c r="E12" s="55" t="s">
        <v>90</v>
      </c>
      <c r="F12" s="55" t="s">
        <v>91</v>
      </c>
      <c r="G12" s="54" t="s">
        <v>90</v>
      </c>
      <c r="H12" s="54" t="s">
        <v>91</v>
      </c>
      <c r="I12" s="56"/>
      <c r="J12" s="57"/>
      <c r="K12" s="54"/>
      <c r="L12" s="54"/>
      <c r="M12" s="58"/>
    </row>
    <row r="13" spans="1:14" s="247" customFormat="1" ht="28" customHeight="1" x14ac:dyDescent="0.35">
      <c r="A13" s="97"/>
      <c r="B13" s="81" t="s">
        <v>673</v>
      </c>
      <c r="C13" s="60">
        <v>5000</v>
      </c>
      <c r="D13" s="60">
        <v>5000</v>
      </c>
      <c r="E13" s="59"/>
      <c r="F13" s="60"/>
      <c r="G13" s="59">
        <v>2500</v>
      </c>
      <c r="H13" s="60"/>
      <c r="I13" s="59">
        <v>3000</v>
      </c>
      <c r="J13" s="59">
        <v>3000</v>
      </c>
      <c r="K13" s="59"/>
      <c r="L13" s="59"/>
      <c r="M13" s="59">
        <v>2000</v>
      </c>
    </row>
    <row r="14" spans="1:14" s="26" customFormat="1" ht="28" customHeight="1" x14ac:dyDescent="0.35">
      <c r="A14" s="23"/>
      <c r="B14" s="551" t="s">
        <v>674</v>
      </c>
      <c r="C14" s="65"/>
      <c r="D14" s="65"/>
      <c r="E14" s="65"/>
      <c r="F14" s="65"/>
      <c r="G14" s="65">
        <v>2500</v>
      </c>
      <c r="H14" s="65"/>
      <c r="I14" s="65">
        <v>1500</v>
      </c>
      <c r="J14" s="40">
        <v>500</v>
      </c>
      <c r="K14" s="552"/>
      <c r="L14" s="552"/>
      <c r="M14" s="552">
        <v>1500</v>
      </c>
    </row>
    <row r="15" spans="1:14" s="26" customFormat="1" ht="28.5" x14ac:dyDescent="0.35">
      <c r="A15" s="23"/>
      <c r="B15" s="184" t="s">
        <v>675</v>
      </c>
      <c r="C15" s="40"/>
      <c r="D15" s="65"/>
      <c r="E15" s="40"/>
      <c r="F15" s="40">
        <v>2000</v>
      </c>
      <c r="G15" s="40"/>
      <c r="H15" s="40">
        <v>2000</v>
      </c>
      <c r="I15" s="40">
        <v>1500</v>
      </c>
      <c r="J15" s="40">
        <v>3000</v>
      </c>
      <c r="K15" s="552"/>
      <c r="L15" s="552"/>
      <c r="M15" s="552">
        <v>1500</v>
      </c>
    </row>
    <row r="16" spans="1:14" s="26" customFormat="1" x14ac:dyDescent="0.35">
      <c r="A16" s="27"/>
      <c r="B16" s="41"/>
      <c r="C16" s="27"/>
      <c r="D16" s="41"/>
      <c r="E16" s="27"/>
      <c r="F16" s="27"/>
      <c r="G16" s="27"/>
      <c r="H16" s="27"/>
      <c r="I16" s="27"/>
      <c r="J16" s="27"/>
    </row>
    <row r="17" spans="2:14" s="27" customFormat="1" ht="38" customHeight="1" x14ac:dyDescent="0.35">
      <c r="B17" s="25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s="27" customFormat="1" ht="38" customHeight="1" x14ac:dyDescent="0.35">
      <c r="B18" s="25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s="27" customFormat="1" x14ac:dyDescent="0.35"/>
    <row r="20" spans="2:14" s="27" customFormat="1" x14ac:dyDescent="0.35"/>
    <row r="21" spans="2:14" s="27" customFormat="1" x14ac:dyDescent="0.35"/>
    <row r="22" spans="2:14" s="27" customFormat="1" x14ac:dyDescent="0.35"/>
    <row r="23" spans="2:14" s="27" customFormat="1" x14ac:dyDescent="0.35"/>
    <row r="24" spans="2:14" s="27" customFormat="1" x14ac:dyDescent="0.35"/>
    <row r="25" spans="2:14" s="27" customFormat="1" x14ac:dyDescent="0.35"/>
    <row r="26" spans="2:14" s="27" customFormat="1" x14ac:dyDescent="0.35"/>
    <row r="27" spans="2:14" s="27" customFormat="1" x14ac:dyDescent="0.35"/>
    <row r="28" spans="2:14" s="27" customFormat="1" x14ac:dyDescent="0.35"/>
    <row r="29" spans="2:14" s="27" customFormat="1" x14ac:dyDescent="0.35"/>
    <row r="30" spans="2:14" s="27" customFormat="1" x14ac:dyDescent="0.35"/>
    <row r="31" spans="2:14" s="27" customFormat="1" x14ac:dyDescent="0.35"/>
    <row r="32" spans="2:14" s="27" customFormat="1" x14ac:dyDescent="0.35"/>
  </sheetData>
  <mergeCells count="6">
    <mergeCell ref="B3:B4"/>
    <mergeCell ref="M5:M7"/>
    <mergeCell ref="A10:I10"/>
    <mergeCell ref="C11:D11"/>
    <mergeCell ref="E11:F11"/>
    <mergeCell ref="G11:H11"/>
  </mergeCells>
  <pageMargins left="0.25" right="0.22" top="0.74803149606299213" bottom="0.74803149606299213" header="0.31496062992125984" footer="0.31496062992125984"/>
  <pageSetup paperSize="9" scale="7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5" zoomScaleNormal="85" workbookViewId="0">
      <selection activeCell="J17" sqref="J17"/>
    </sheetView>
  </sheetViews>
  <sheetFormatPr defaultRowHeight="14.5" x14ac:dyDescent="0.35"/>
  <cols>
    <col min="1" max="1" width="6.1796875" customWidth="1"/>
    <col min="2" max="2" width="28.1796875" customWidth="1"/>
    <col min="3" max="3" width="15.1796875" customWidth="1"/>
    <col min="4" max="4" width="15.54296875" customWidth="1"/>
    <col min="5" max="5" width="14.54296875" customWidth="1"/>
    <col min="6" max="6" width="16.54296875" customWidth="1"/>
    <col min="7" max="7" width="14.54296875" customWidth="1"/>
    <col min="8" max="8" width="13.453125" customWidth="1"/>
    <col min="9" max="9" width="15.7265625" customWidth="1"/>
    <col min="10" max="10" width="12.81640625" customWidth="1"/>
    <col min="11" max="12" width="13.54296875" customWidth="1"/>
    <col min="13" max="13" width="11.453125" customWidth="1"/>
    <col min="14" max="14" width="10.453125" customWidth="1"/>
    <col min="27" max="27" width="9.54296875" bestFit="1" customWidth="1"/>
    <col min="257" max="257" width="6.1796875" customWidth="1"/>
    <col min="258" max="258" width="28.1796875" customWidth="1"/>
    <col min="259" max="259" width="13.81640625" customWidth="1"/>
    <col min="260" max="260" width="14.54296875" customWidth="1"/>
    <col min="261" max="261" width="15.54296875" customWidth="1"/>
    <col min="262" max="262" width="14.54296875" customWidth="1"/>
    <col min="263" max="263" width="16.54296875" customWidth="1"/>
    <col min="264" max="264" width="14.54296875" customWidth="1"/>
    <col min="265" max="265" width="11.54296875" customWidth="1"/>
    <col min="266" max="266" width="12.81640625" customWidth="1"/>
    <col min="267" max="268" width="13.54296875" customWidth="1"/>
    <col min="269" max="269" width="13.453125" bestFit="1" customWidth="1"/>
    <col min="513" max="513" width="6.1796875" customWidth="1"/>
    <col min="514" max="514" width="28.1796875" customWidth="1"/>
    <col min="515" max="515" width="13.81640625" customWidth="1"/>
    <col min="516" max="516" width="14.54296875" customWidth="1"/>
    <col min="517" max="517" width="15.54296875" customWidth="1"/>
    <col min="518" max="518" width="14.54296875" customWidth="1"/>
    <col min="519" max="519" width="16.54296875" customWidth="1"/>
    <col min="520" max="520" width="14.54296875" customWidth="1"/>
    <col min="521" max="521" width="11.54296875" customWidth="1"/>
    <col min="522" max="522" width="12.81640625" customWidth="1"/>
    <col min="523" max="524" width="13.54296875" customWidth="1"/>
    <col min="525" max="525" width="13.453125" bestFit="1" customWidth="1"/>
    <col min="769" max="769" width="6.1796875" customWidth="1"/>
    <col min="770" max="770" width="28.1796875" customWidth="1"/>
    <col min="771" max="771" width="13.81640625" customWidth="1"/>
    <col min="772" max="772" width="14.54296875" customWidth="1"/>
    <col min="773" max="773" width="15.54296875" customWidth="1"/>
    <col min="774" max="774" width="14.54296875" customWidth="1"/>
    <col min="775" max="775" width="16.54296875" customWidth="1"/>
    <col min="776" max="776" width="14.54296875" customWidth="1"/>
    <col min="777" max="777" width="11.54296875" customWidth="1"/>
    <col min="778" max="778" width="12.81640625" customWidth="1"/>
    <col min="779" max="780" width="13.54296875" customWidth="1"/>
    <col min="781" max="781" width="13.453125" bestFit="1" customWidth="1"/>
    <col min="1025" max="1025" width="6.1796875" customWidth="1"/>
    <col min="1026" max="1026" width="28.1796875" customWidth="1"/>
    <col min="1027" max="1027" width="13.81640625" customWidth="1"/>
    <col min="1028" max="1028" width="14.54296875" customWidth="1"/>
    <col min="1029" max="1029" width="15.54296875" customWidth="1"/>
    <col min="1030" max="1030" width="14.54296875" customWidth="1"/>
    <col min="1031" max="1031" width="16.54296875" customWidth="1"/>
    <col min="1032" max="1032" width="14.54296875" customWidth="1"/>
    <col min="1033" max="1033" width="11.54296875" customWidth="1"/>
    <col min="1034" max="1034" width="12.81640625" customWidth="1"/>
    <col min="1035" max="1036" width="13.54296875" customWidth="1"/>
    <col min="1037" max="1037" width="13.453125" bestFit="1" customWidth="1"/>
    <col min="1281" max="1281" width="6.1796875" customWidth="1"/>
    <col min="1282" max="1282" width="28.1796875" customWidth="1"/>
    <col min="1283" max="1283" width="13.81640625" customWidth="1"/>
    <col min="1284" max="1284" width="14.54296875" customWidth="1"/>
    <col min="1285" max="1285" width="15.54296875" customWidth="1"/>
    <col min="1286" max="1286" width="14.54296875" customWidth="1"/>
    <col min="1287" max="1287" width="16.54296875" customWidth="1"/>
    <col min="1288" max="1288" width="14.54296875" customWidth="1"/>
    <col min="1289" max="1289" width="11.54296875" customWidth="1"/>
    <col min="1290" max="1290" width="12.81640625" customWidth="1"/>
    <col min="1291" max="1292" width="13.54296875" customWidth="1"/>
    <col min="1293" max="1293" width="13.453125" bestFit="1" customWidth="1"/>
    <col min="1537" max="1537" width="6.1796875" customWidth="1"/>
    <col min="1538" max="1538" width="28.1796875" customWidth="1"/>
    <col min="1539" max="1539" width="13.81640625" customWidth="1"/>
    <col min="1540" max="1540" width="14.54296875" customWidth="1"/>
    <col min="1541" max="1541" width="15.54296875" customWidth="1"/>
    <col min="1542" max="1542" width="14.54296875" customWidth="1"/>
    <col min="1543" max="1543" width="16.54296875" customWidth="1"/>
    <col min="1544" max="1544" width="14.54296875" customWidth="1"/>
    <col min="1545" max="1545" width="11.54296875" customWidth="1"/>
    <col min="1546" max="1546" width="12.81640625" customWidth="1"/>
    <col min="1547" max="1548" width="13.54296875" customWidth="1"/>
    <col min="1549" max="1549" width="13.453125" bestFit="1" customWidth="1"/>
    <col min="1793" max="1793" width="6.1796875" customWidth="1"/>
    <col min="1794" max="1794" width="28.1796875" customWidth="1"/>
    <col min="1795" max="1795" width="13.81640625" customWidth="1"/>
    <col min="1796" max="1796" width="14.54296875" customWidth="1"/>
    <col min="1797" max="1797" width="15.54296875" customWidth="1"/>
    <col min="1798" max="1798" width="14.54296875" customWidth="1"/>
    <col min="1799" max="1799" width="16.54296875" customWidth="1"/>
    <col min="1800" max="1800" width="14.54296875" customWidth="1"/>
    <col min="1801" max="1801" width="11.54296875" customWidth="1"/>
    <col min="1802" max="1802" width="12.81640625" customWidth="1"/>
    <col min="1803" max="1804" width="13.54296875" customWidth="1"/>
    <col min="1805" max="1805" width="13.453125" bestFit="1" customWidth="1"/>
    <col min="2049" max="2049" width="6.1796875" customWidth="1"/>
    <col min="2050" max="2050" width="28.1796875" customWidth="1"/>
    <col min="2051" max="2051" width="13.81640625" customWidth="1"/>
    <col min="2052" max="2052" width="14.54296875" customWidth="1"/>
    <col min="2053" max="2053" width="15.54296875" customWidth="1"/>
    <col min="2054" max="2054" width="14.54296875" customWidth="1"/>
    <col min="2055" max="2055" width="16.54296875" customWidth="1"/>
    <col min="2056" max="2056" width="14.54296875" customWidth="1"/>
    <col min="2057" max="2057" width="11.54296875" customWidth="1"/>
    <col min="2058" max="2058" width="12.81640625" customWidth="1"/>
    <col min="2059" max="2060" width="13.54296875" customWidth="1"/>
    <col min="2061" max="2061" width="13.453125" bestFit="1" customWidth="1"/>
    <col min="2305" max="2305" width="6.1796875" customWidth="1"/>
    <col min="2306" max="2306" width="28.1796875" customWidth="1"/>
    <col min="2307" max="2307" width="13.81640625" customWidth="1"/>
    <col min="2308" max="2308" width="14.54296875" customWidth="1"/>
    <col min="2309" max="2309" width="15.54296875" customWidth="1"/>
    <col min="2310" max="2310" width="14.54296875" customWidth="1"/>
    <col min="2311" max="2311" width="16.54296875" customWidth="1"/>
    <col min="2312" max="2312" width="14.54296875" customWidth="1"/>
    <col min="2313" max="2313" width="11.54296875" customWidth="1"/>
    <col min="2314" max="2314" width="12.81640625" customWidth="1"/>
    <col min="2315" max="2316" width="13.54296875" customWidth="1"/>
    <col min="2317" max="2317" width="13.453125" bestFit="1" customWidth="1"/>
    <col min="2561" max="2561" width="6.1796875" customWidth="1"/>
    <col min="2562" max="2562" width="28.1796875" customWidth="1"/>
    <col min="2563" max="2563" width="13.81640625" customWidth="1"/>
    <col min="2564" max="2564" width="14.54296875" customWidth="1"/>
    <col min="2565" max="2565" width="15.54296875" customWidth="1"/>
    <col min="2566" max="2566" width="14.54296875" customWidth="1"/>
    <col min="2567" max="2567" width="16.54296875" customWidth="1"/>
    <col min="2568" max="2568" width="14.54296875" customWidth="1"/>
    <col min="2569" max="2569" width="11.54296875" customWidth="1"/>
    <col min="2570" max="2570" width="12.81640625" customWidth="1"/>
    <col min="2571" max="2572" width="13.54296875" customWidth="1"/>
    <col min="2573" max="2573" width="13.453125" bestFit="1" customWidth="1"/>
    <col min="2817" max="2817" width="6.1796875" customWidth="1"/>
    <col min="2818" max="2818" width="28.1796875" customWidth="1"/>
    <col min="2819" max="2819" width="13.81640625" customWidth="1"/>
    <col min="2820" max="2820" width="14.54296875" customWidth="1"/>
    <col min="2821" max="2821" width="15.54296875" customWidth="1"/>
    <col min="2822" max="2822" width="14.54296875" customWidth="1"/>
    <col min="2823" max="2823" width="16.54296875" customWidth="1"/>
    <col min="2824" max="2824" width="14.54296875" customWidth="1"/>
    <col min="2825" max="2825" width="11.54296875" customWidth="1"/>
    <col min="2826" max="2826" width="12.81640625" customWidth="1"/>
    <col min="2827" max="2828" width="13.54296875" customWidth="1"/>
    <col min="2829" max="2829" width="13.453125" bestFit="1" customWidth="1"/>
    <col min="3073" max="3073" width="6.1796875" customWidth="1"/>
    <col min="3074" max="3074" width="28.1796875" customWidth="1"/>
    <col min="3075" max="3075" width="13.81640625" customWidth="1"/>
    <col min="3076" max="3076" width="14.54296875" customWidth="1"/>
    <col min="3077" max="3077" width="15.54296875" customWidth="1"/>
    <col min="3078" max="3078" width="14.54296875" customWidth="1"/>
    <col min="3079" max="3079" width="16.54296875" customWidth="1"/>
    <col min="3080" max="3080" width="14.54296875" customWidth="1"/>
    <col min="3081" max="3081" width="11.54296875" customWidth="1"/>
    <col min="3082" max="3082" width="12.81640625" customWidth="1"/>
    <col min="3083" max="3084" width="13.54296875" customWidth="1"/>
    <col min="3085" max="3085" width="13.453125" bestFit="1" customWidth="1"/>
    <col min="3329" max="3329" width="6.1796875" customWidth="1"/>
    <col min="3330" max="3330" width="28.1796875" customWidth="1"/>
    <col min="3331" max="3331" width="13.81640625" customWidth="1"/>
    <col min="3332" max="3332" width="14.54296875" customWidth="1"/>
    <col min="3333" max="3333" width="15.54296875" customWidth="1"/>
    <col min="3334" max="3334" width="14.54296875" customWidth="1"/>
    <col min="3335" max="3335" width="16.54296875" customWidth="1"/>
    <col min="3336" max="3336" width="14.54296875" customWidth="1"/>
    <col min="3337" max="3337" width="11.54296875" customWidth="1"/>
    <col min="3338" max="3338" width="12.81640625" customWidth="1"/>
    <col min="3339" max="3340" width="13.54296875" customWidth="1"/>
    <col min="3341" max="3341" width="13.453125" bestFit="1" customWidth="1"/>
    <col min="3585" max="3585" width="6.1796875" customWidth="1"/>
    <col min="3586" max="3586" width="28.1796875" customWidth="1"/>
    <col min="3587" max="3587" width="13.81640625" customWidth="1"/>
    <col min="3588" max="3588" width="14.54296875" customWidth="1"/>
    <col min="3589" max="3589" width="15.54296875" customWidth="1"/>
    <col min="3590" max="3590" width="14.54296875" customWidth="1"/>
    <col min="3591" max="3591" width="16.54296875" customWidth="1"/>
    <col min="3592" max="3592" width="14.54296875" customWidth="1"/>
    <col min="3593" max="3593" width="11.54296875" customWidth="1"/>
    <col min="3594" max="3594" width="12.81640625" customWidth="1"/>
    <col min="3595" max="3596" width="13.54296875" customWidth="1"/>
    <col min="3597" max="3597" width="13.453125" bestFit="1" customWidth="1"/>
    <col min="3841" max="3841" width="6.1796875" customWidth="1"/>
    <col min="3842" max="3842" width="28.1796875" customWidth="1"/>
    <col min="3843" max="3843" width="13.81640625" customWidth="1"/>
    <col min="3844" max="3844" width="14.54296875" customWidth="1"/>
    <col min="3845" max="3845" width="15.54296875" customWidth="1"/>
    <col min="3846" max="3846" width="14.54296875" customWidth="1"/>
    <col min="3847" max="3847" width="16.54296875" customWidth="1"/>
    <col min="3848" max="3848" width="14.54296875" customWidth="1"/>
    <col min="3849" max="3849" width="11.54296875" customWidth="1"/>
    <col min="3850" max="3850" width="12.81640625" customWidth="1"/>
    <col min="3851" max="3852" width="13.54296875" customWidth="1"/>
    <col min="3853" max="3853" width="13.453125" bestFit="1" customWidth="1"/>
    <col min="4097" max="4097" width="6.1796875" customWidth="1"/>
    <col min="4098" max="4098" width="28.1796875" customWidth="1"/>
    <col min="4099" max="4099" width="13.81640625" customWidth="1"/>
    <col min="4100" max="4100" width="14.54296875" customWidth="1"/>
    <col min="4101" max="4101" width="15.54296875" customWidth="1"/>
    <col min="4102" max="4102" width="14.54296875" customWidth="1"/>
    <col min="4103" max="4103" width="16.54296875" customWidth="1"/>
    <col min="4104" max="4104" width="14.54296875" customWidth="1"/>
    <col min="4105" max="4105" width="11.54296875" customWidth="1"/>
    <col min="4106" max="4106" width="12.81640625" customWidth="1"/>
    <col min="4107" max="4108" width="13.54296875" customWidth="1"/>
    <col min="4109" max="4109" width="13.453125" bestFit="1" customWidth="1"/>
    <col min="4353" max="4353" width="6.1796875" customWidth="1"/>
    <col min="4354" max="4354" width="28.1796875" customWidth="1"/>
    <col min="4355" max="4355" width="13.81640625" customWidth="1"/>
    <col min="4356" max="4356" width="14.54296875" customWidth="1"/>
    <col min="4357" max="4357" width="15.54296875" customWidth="1"/>
    <col min="4358" max="4358" width="14.54296875" customWidth="1"/>
    <col min="4359" max="4359" width="16.54296875" customWidth="1"/>
    <col min="4360" max="4360" width="14.54296875" customWidth="1"/>
    <col min="4361" max="4361" width="11.54296875" customWidth="1"/>
    <col min="4362" max="4362" width="12.81640625" customWidth="1"/>
    <col min="4363" max="4364" width="13.54296875" customWidth="1"/>
    <col min="4365" max="4365" width="13.453125" bestFit="1" customWidth="1"/>
    <col min="4609" max="4609" width="6.1796875" customWidth="1"/>
    <col min="4610" max="4610" width="28.1796875" customWidth="1"/>
    <col min="4611" max="4611" width="13.81640625" customWidth="1"/>
    <col min="4612" max="4612" width="14.54296875" customWidth="1"/>
    <col min="4613" max="4613" width="15.54296875" customWidth="1"/>
    <col min="4614" max="4614" width="14.54296875" customWidth="1"/>
    <col min="4615" max="4615" width="16.54296875" customWidth="1"/>
    <col min="4616" max="4616" width="14.54296875" customWidth="1"/>
    <col min="4617" max="4617" width="11.54296875" customWidth="1"/>
    <col min="4618" max="4618" width="12.81640625" customWidth="1"/>
    <col min="4619" max="4620" width="13.54296875" customWidth="1"/>
    <col min="4621" max="4621" width="13.453125" bestFit="1" customWidth="1"/>
    <col min="4865" max="4865" width="6.1796875" customWidth="1"/>
    <col min="4866" max="4866" width="28.1796875" customWidth="1"/>
    <col min="4867" max="4867" width="13.81640625" customWidth="1"/>
    <col min="4868" max="4868" width="14.54296875" customWidth="1"/>
    <col min="4869" max="4869" width="15.54296875" customWidth="1"/>
    <col min="4870" max="4870" width="14.54296875" customWidth="1"/>
    <col min="4871" max="4871" width="16.54296875" customWidth="1"/>
    <col min="4872" max="4872" width="14.54296875" customWidth="1"/>
    <col min="4873" max="4873" width="11.54296875" customWidth="1"/>
    <col min="4874" max="4874" width="12.81640625" customWidth="1"/>
    <col min="4875" max="4876" width="13.54296875" customWidth="1"/>
    <col min="4877" max="4877" width="13.453125" bestFit="1" customWidth="1"/>
    <col min="5121" max="5121" width="6.1796875" customWidth="1"/>
    <col min="5122" max="5122" width="28.1796875" customWidth="1"/>
    <col min="5123" max="5123" width="13.81640625" customWidth="1"/>
    <col min="5124" max="5124" width="14.54296875" customWidth="1"/>
    <col min="5125" max="5125" width="15.54296875" customWidth="1"/>
    <col min="5126" max="5126" width="14.54296875" customWidth="1"/>
    <col min="5127" max="5127" width="16.54296875" customWidth="1"/>
    <col min="5128" max="5128" width="14.54296875" customWidth="1"/>
    <col min="5129" max="5129" width="11.54296875" customWidth="1"/>
    <col min="5130" max="5130" width="12.81640625" customWidth="1"/>
    <col min="5131" max="5132" width="13.54296875" customWidth="1"/>
    <col min="5133" max="5133" width="13.453125" bestFit="1" customWidth="1"/>
    <col min="5377" max="5377" width="6.1796875" customWidth="1"/>
    <col min="5378" max="5378" width="28.1796875" customWidth="1"/>
    <col min="5379" max="5379" width="13.81640625" customWidth="1"/>
    <col min="5380" max="5380" width="14.54296875" customWidth="1"/>
    <col min="5381" max="5381" width="15.54296875" customWidth="1"/>
    <col min="5382" max="5382" width="14.54296875" customWidth="1"/>
    <col min="5383" max="5383" width="16.54296875" customWidth="1"/>
    <col min="5384" max="5384" width="14.54296875" customWidth="1"/>
    <col min="5385" max="5385" width="11.54296875" customWidth="1"/>
    <col min="5386" max="5386" width="12.81640625" customWidth="1"/>
    <col min="5387" max="5388" width="13.54296875" customWidth="1"/>
    <col min="5389" max="5389" width="13.453125" bestFit="1" customWidth="1"/>
    <col min="5633" max="5633" width="6.1796875" customWidth="1"/>
    <col min="5634" max="5634" width="28.1796875" customWidth="1"/>
    <col min="5635" max="5635" width="13.81640625" customWidth="1"/>
    <col min="5636" max="5636" width="14.54296875" customWidth="1"/>
    <col min="5637" max="5637" width="15.54296875" customWidth="1"/>
    <col min="5638" max="5638" width="14.54296875" customWidth="1"/>
    <col min="5639" max="5639" width="16.54296875" customWidth="1"/>
    <col min="5640" max="5640" width="14.54296875" customWidth="1"/>
    <col min="5641" max="5641" width="11.54296875" customWidth="1"/>
    <col min="5642" max="5642" width="12.81640625" customWidth="1"/>
    <col min="5643" max="5644" width="13.54296875" customWidth="1"/>
    <col min="5645" max="5645" width="13.453125" bestFit="1" customWidth="1"/>
    <col min="5889" max="5889" width="6.1796875" customWidth="1"/>
    <col min="5890" max="5890" width="28.1796875" customWidth="1"/>
    <col min="5891" max="5891" width="13.81640625" customWidth="1"/>
    <col min="5892" max="5892" width="14.54296875" customWidth="1"/>
    <col min="5893" max="5893" width="15.54296875" customWidth="1"/>
    <col min="5894" max="5894" width="14.54296875" customWidth="1"/>
    <col min="5895" max="5895" width="16.54296875" customWidth="1"/>
    <col min="5896" max="5896" width="14.54296875" customWidth="1"/>
    <col min="5897" max="5897" width="11.54296875" customWidth="1"/>
    <col min="5898" max="5898" width="12.81640625" customWidth="1"/>
    <col min="5899" max="5900" width="13.54296875" customWidth="1"/>
    <col min="5901" max="5901" width="13.453125" bestFit="1" customWidth="1"/>
    <col min="6145" max="6145" width="6.1796875" customWidth="1"/>
    <col min="6146" max="6146" width="28.1796875" customWidth="1"/>
    <col min="6147" max="6147" width="13.81640625" customWidth="1"/>
    <col min="6148" max="6148" width="14.54296875" customWidth="1"/>
    <col min="6149" max="6149" width="15.54296875" customWidth="1"/>
    <col min="6150" max="6150" width="14.54296875" customWidth="1"/>
    <col min="6151" max="6151" width="16.54296875" customWidth="1"/>
    <col min="6152" max="6152" width="14.54296875" customWidth="1"/>
    <col min="6153" max="6153" width="11.54296875" customWidth="1"/>
    <col min="6154" max="6154" width="12.81640625" customWidth="1"/>
    <col min="6155" max="6156" width="13.54296875" customWidth="1"/>
    <col min="6157" max="6157" width="13.453125" bestFit="1" customWidth="1"/>
    <col min="6401" max="6401" width="6.1796875" customWidth="1"/>
    <col min="6402" max="6402" width="28.1796875" customWidth="1"/>
    <col min="6403" max="6403" width="13.81640625" customWidth="1"/>
    <col min="6404" max="6404" width="14.54296875" customWidth="1"/>
    <col min="6405" max="6405" width="15.54296875" customWidth="1"/>
    <col min="6406" max="6406" width="14.54296875" customWidth="1"/>
    <col min="6407" max="6407" width="16.54296875" customWidth="1"/>
    <col min="6408" max="6408" width="14.54296875" customWidth="1"/>
    <col min="6409" max="6409" width="11.54296875" customWidth="1"/>
    <col min="6410" max="6410" width="12.81640625" customWidth="1"/>
    <col min="6411" max="6412" width="13.54296875" customWidth="1"/>
    <col min="6413" max="6413" width="13.453125" bestFit="1" customWidth="1"/>
    <col min="6657" max="6657" width="6.1796875" customWidth="1"/>
    <col min="6658" max="6658" width="28.1796875" customWidth="1"/>
    <col min="6659" max="6659" width="13.81640625" customWidth="1"/>
    <col min="6660" max="6660" width="14.54296875" customWidth="1"/>
    <col min="6661" max="6661" width="15.54296875" customWidth="1"/>
    <col min="6662" max="6662" width="14.54296875" customWidth="1"/>
    <col min="6663" max="6663" width="16.54296875" customWidth="1"/>
    <col min="6664" max="6664" width="14.54296875" customWidth="1"/>
    <col min="6665" max="6665" width="11.54296875" customWidth="1"/>
    <col min="6666" max="6666" width="12.81640625" customWidth="1"/>
    <col min="6667" max="6668" width="13.54296875" customWidth="1"/>
    <col min="6669" max="6669" width="13.453125" bestFit="1" customWidth="1"/>
    <col min="6913" max="6913" width="6.1796875" customWidth="1"/>
    <col min="6914" max="6914" width="28.1796875" customWidth="1"/>
    <col min="6915" max="6915" width="13.81640625" customWidth="1"/>
    <col min="6916" max="6916" width="14.54296875" customWidth="1"/>
    <col min="6917" max="6917" width="15.54296875" customWidth="1"/>
    <col min="6918" max="6918" width="14.54296875" customWidth="1"/>
    <col min="6919" max="6919" width="16.54296875" customWidth="1"/>
    <col min="6920" max="6920" width="14.54296875" customWidth="1"/>
    <col min="6921" max="6921" width="11.54296875" customWidth="1"/>
    <col min="6922" max="6922" width="12.81640625" customWidth="1"/>
    <col min="6923" max="6924" width="13.54296875" customWidth="1"/>
    <col min="6925" max="6925" width="13.453125" bestFit="1" customWidth="1"/>
    <col min="7169" max="7169" width="6.1796875" customWidth="1"/>
    <col min="7170" max="7170" width="28.1796875" customWidth="1"/>
    <col min="7171" max="7171" width="13.81640625" customWidth="1"/>
    <col min="7172" max="7172" width="14.54296875" customWidth="1"/>
    <col min="7173" max="7173" width="15.54296875" customWidth="1"/>
    <col min="7174" max="7174" width="14.54296875" customWidth="1"/>
    <col min="7175" max="7175" width="16.54296875" customWidth="1"/>
    <col min="7176" max="7176" width="14.54296875" customWidth="1"/>
    <col min="7177" max="7177" width="11.54296875" customWidth="1"/>
    <col min="7178" max="7178" width="12.81640625" customWidth="1"/>
    <col min="7179" max="7180" width="13.54296875" customWidth="1"/>
    <col min="7181" max="7181" width="13.453125" bestFit="1" customWidth="1"/>
    <col min="7425" max="7425" width="6.1796875" customWidth="1"/>
    <col min="7426" max="7426" width="28.1796875" customWidth="1"/>
    <col min="7427" max="7427" width="13.81640625" customWidth="1"/>
    <col min="7428" max="7428" width="14.54296875" customWidth="1"/>
    <col min="7429" max="7429" width="15.54296875" customWidth="1"/>
    <col min="7430" max="7430" width="14.54296875" customWidth="1"/>
    <col min="7431" max="7431" width="16.54296875" customWidth="1"/>
    <col min="7432" max="7432" width="14.54296875" customWidth="1"/>
    <col min="7433" max="7433" width="11.54296875" customWidth="1"/>
    <col min="7434" max="7434" width="12.81640625" customWidth="1"/>
    <col min="7435" max="7436" width="13.54296875" customWidth="1"/>
    <col min="7437" max="7437" width="13.453125" bestFit="1" customWidth="1"/>
    <col min="7681" max="7681" width="6.1796875" customWidth="1"/>
    <col min="7682" max="7682" width="28.1796875" customWidth="1"/>
    <col min="7683" max="7683" width="13.81640625" customWidth="1"/>
    <col min="7684" max="7684" width="14.54296875" customWidth="1"/>
    <col min="7685" max="7685" width="15.54296875" customWidth="1"/>
    <col min="7686" max="7686" width="14.54296875" customWidth="1"/>
    <col min="7687" max="7687" width="16.54296875" customWidth="1"/>
    <col min="7688" max="7688" width="14.54296875" customWidth="1"/>
    <col min="7689" max="7689" width="11.54296875" customWidth="1"/>
    <col min="7690" max="7690" width="12.81640625" customWidth="1"/>
    <col min="7691" max="7692" width="13.54296875" customWidth="1"/>
    <col min="7693" max="7693" width="13.453125" bestFit="1" customWidth="1"/>
    <col min="7937" max="7937" width="6.1796875" customWidth="1"/>
    <col min="7938" max="7938" width="28.1796875" customWidth="1"/>
    <col min="7939" max="7939" width="13.81640625" customWidth="1"/>
    <col min="7940" max="7940" width="14.54296875" customWidth="1"/>
    <col min="7941" max="7941" width="15.54296875" customWidth="1"/>
    <col min="7942" max="7942" width="14.54296875" customWidth="1"/>
    <col min="7943" max="7943" width="16.54296875" customWidth="1"/>
    <col min="7944" max="7944" width="14.54296875" customWidth="1"/>
    <col min="7945" max="7945" width="11.54296875" customWidth="1"/>
    <col min="7946" max="7946" width="12.81640625" customWidth="1"/>
    <col min="7947" max="7948" width="13.54296875" customWidth="1"/>
    <col min="7949" max="7949" width="13.453125" bestFit="1" customWidth="1"/>
    <col min="8193" max="8193" width="6.1796875" customWidth="1"/>
    <col min="8194" max="8194" width="28.1796875" customWidth="1"/>
    <col min="8195" max="8195" width="13.81640625" customWidth="1"/>
    <col min="8196" max="8196" width="14.54296875" customWidth="1"/>
    <col min="8197" max="8197" width="15.54296875" customWidth="1"/>
    <col min="8198" max="8198" width="14.54296875" customWidth="1"/>
    <col min="8199" max="8199" width="16.54296875" customWidth="1"/>
    <col min="8200" max="8200" width="14.54296875" customWidth="1"/>
    <col min="8201" max="8201" width="11.54296875" customWidth="1"/>
    <col min="8202" max="8202" width="12.81640625" customWidth="1"/>
    <col min="8203" max="8204" width="13.54296875" customWidth="1"/>
    <col min="8205" max="8205" width="13.453125" bestFit="1" customWidth="1"/>
    <col min="8449" max="8449" width="6.1796875" customWidth="1"/>
    <col min="8450" max="8450" width="28.1796875" customWidth="1"/>
    <col min="8451" max="8451" width="13.81640625" customWidth="1"/>
    <col min="8452" max="8452" width="14.54296875" customWidth="1"/>
    <col min="8453" max="8453" width="15.54296875" customWidth="1"/>
    <col min="8454" max="8454" width="14.54296875" customWidth="1"/>
    <col min="8455" max="8455" width="16.54296875" customWidth="1"/>
    <col min="8456" max="8456" width="14.54296875" customWidth="1"/>
    <col min="8457" max="8457" width="11.54296875" customWidth="1"/>
    <col min="8458" max="8458" width="12.81640625" customWidth="1"/>
    <col min="8459" max="8460" width="13.54296875" customWidth="1"/>
    <col min="8461" max="8461" width="13.453125" bestFit="1" customWidth="1"/>
    <col min="8705" max="8705" width="6.1796875" customWidth="1"/>
    <col min="8706" max="8706" width="28.1796875" customWidth="1"/>
    <col min="8707" max="8707" width="13.81640625" customWidth="1"/>
    <col min="8708" max="8708" width="14.54296875" customWidth="1"/>
    <col min="8709" max="8709" width="15.54296875" customWidth="1"/>
    <col min="8710" max="8710" width="14.54296875" customWidth="1"/>
    <col min="8711" max="8711" width="16.54296875" customWidth="1"/>
    <col min="8712" max="8712" width="14.54296875" customWidth="1"/>
    <col min="8713" max="8713" width="11.54296875" customWidth="1"/>
    <col min="8714" max="8714" width="12.81640625" customWidth="1"/>
    <col min="8715" max="8716" width="13.54296875" customWidth="1"/>
    <col min="8717" max="8717" width="13.453125" bestFit="1" customWidth="1"/>
    <col min="8961" max="8961" width="6.1796875" customWidth="1"/>
    <col min="8962" max="8962" width="28.1796875" customWidth="1"/>
    <col min="8963" max="8963" width="13.81640625" customWidth="1"/>
    <col min="8964" max="8964" width="14.54296875" customWidth="1"/>
    <col min="8965" max="8965" width="15.54296875" customWidth="1"/>
    <col min="8966" max="8966" width="14.54296875" customWidth="1"/>
    <col min="8967" max="8967" width="16.54296875" customWidth="1"/>
    <col min="8968" max="8968" width="14.54296875" customWidth="1"/>
    <col min="8969" max="8969" width="11.54296875" customWidth="1"/>
    <col min="8970" max="8970" width="12.81640625" customWidth="1"/>
    <col min="8971" max="8972" width="13.54296875" customWidth="1"/>
    <col min="8973" max="8973" width="13.453125" bestFit="1" customWidth="1"/>
    <col min="9217" max="9217" width="6.1796875" customWidth="1"/>
    <col min="9218" max="9218" width="28.1796875" customWidth="1"/>
    <col min="9219" max="9219" width="13.81640625" customWidth="1"/>
    <col min="9220" max="9220" width="14.54296875" customWidth="1"/>
    <col min="9221" max="9221" width="15.54296875" customWidth="1"/>
    <col min="9222" max="9222" width="14.54296875" customWidth="1"/>
    <col min="9223" max="9223" width="16.54296875" customWidth="1"/>
    <col min="9224" max="9224" width="14.54296875" customWidth="1"/>
    <col min="9225" max="9225" width="11.54296875" customWidth="1"/>
    <col min="9226" max="9226" width="12.81640625" customWidth="1"/>
    <col min="9227" max="9228" width="13.54296875" customWidth="1"/>
    <col min="9229" max="9229" width="13.453125" bestFit="1" customWidth="1"/>
    <col min="9473" max="9473" width="6.1796875" customWidth="1"/>
    <col min="9474" max="9474" width="28.1796875" customWidth="1"/>
    <col min="9475" max="9475" width="13.81640625" customWidth="1"/>
    <col min="9476" max="9476" width="14.54296875" customWidth="1"/>
    <col min="9477" max="9477" width="15.54296875" customWidth="1"/>
    <col min="9478" max="9478" width="14.54296875" customWidth="1"/>
    <col min="9479" max="9479" width="16.54296875" customWidth="1"/>
    <col min="9480" max="9480" width="14.54296875" customWidth="1"/>
    <col min="9481" max="9481" width="11.54296875" customWidth="1"/>
    <col min="9482" max="9482" width="12.81640625" customWidth="1"/>
    <col min="9483" max="9484" width="13.54296875" customWidth="1"/>
    <col min="9485" max="9485" width="13.453125" bestFit="1" customWidth="1"/>
    <col min="9729" max="9729" width="6.1796875" customWidth="1"/>
    <col min="9730" max="9730" width="28.1796875" customWidth="1"/>
    <col min="9731" max="9731" width="13.81640625" customWidth="1"/>
    <col min="9732" max="9732" width="14.54296875" customWidth="1"/>
    <col min="9733" max="9733" width="15.54296875" customWidth="1"/>
    <col min="9734" max="9734" width="14.54296875" customWidth="1"/>
    <col min="9735" max="9735" width="16.54296875" customWidth="1"/>
    <col min="9736" max="9736" width="14.54296875" customWidth="1"/>
    <col min="9737" max="9737" width="11.54296875" customWidth="1"/>
    <col min="9738" max="9738" width="12.81640625" customWidth="1"/>
    <col min="9739" max="9740" width="13.54296875" customWidth="1"/>
    <col min="9741" max="9741" width="13.453125" bestFit="1" customWidth="1"/>
    <col min="9985" max="9985" width="6.1796875" customWidth="1"/>
    <col min="9986" max="9986" width="28.1796875" customWidth="1"/>
    <col min="9987" max="9987" width="13.81640625" customWidth="1"/>
    <col min="9988" max="9988" width="14.54296875" customWidth="1"/>
    <col min="9989" max="9989" width="15.54296875" customWidth="1"/>
    <col min="9990" max="9990" width="14.54296875" customWidth="1"/>
    <col min="9991" max="9991" width="16.54296875" customWidth="1"/>
    <col min="9992" max="9992" width="14.54296875" customWidth="1"/>
    <col min="9993" max="9993" width="11.54296875" customWidth="1"/>
    <col min="9994" max="9994" width="12.81640625" customWidth="1"/>
    <col min="9995" max="9996" width="13.54296875" customWidth="1"/>
    <col min="9997" max="9997" width="13.453125" bestFit="1" customWidth="1"/>
    <col min="10241" max="10241" width="6.1796875" customWidth="1"/>
    <col min="10242" max="10242" width="28.1796875" customWidth="1"/>
    <col min="10243" max="10243" width="13.81640625" customWidth="1"/>
    <col min="10244" max="10244" width="14.54296875" customWidth="1"/>
    <col min="10245" max="10245" width="15.54296875" customWidth="1"/>
    <col min="10246" max="10246" width="14.54296875" customWidth="1"/>
    <col min="10247" max="10247" width="16.54296875" customWidth="1"/>
    <col min="10248" max="10248" width="14.54296875" customWidth="1"/>
    <col min="10249" max="10249" width="11.54296875" customWidth="1"/>
    <col min="10250" max="10250" width="12.81640625" customWidth="1"/>
    <col min="10251" max="10252" width="13.54296875" customWidth="1"/>
    <col min="10253" max="10253" width="13.453125" bestFit="1" customWidth="1"/>
    <col min="10497" max="10497" width="6.1796875" customWidth="1"/>
    <col min="10498" max="10498" width="28.1796875" customWidth="1"/>
    <col min="10499" max="10499" width="13.81640625" customWidth="1"/>
    <col min="10500" max="10500" width="14.54296875" customWidth="1"/>
    <col min="10501" max="10501" width="15.54296875" customWidth="1"/>
    <col min="10502" max="10502" width="14.54296875" customWidth="1"/>
    <col min="10503" max="10503" width="16.54296875" customWidth="1"/>
    <col min="10504" max="10504" width="14.54296875" customWidth="1"/>
    <col min="10505" max="10505" width="11.54296875" customWidth="1"/>
    <col min="10506" max="10506" width="12.81640625" customWidth="1"/>
    <col min="10507" max="10508" width="13.54296875" customWidth="1"/>
    <col min="10509" max="10509" width="13.453125" bestFit="1" customWidth="1"/>
    <col min="10753" max="10753" width="6.1796875" customWidth="1"/>
    <col min="10754" max="10754" width="28.1796875" customWidth="1"/>
    <col min="10755" max="10755" width="13.81640625" customWidth="1"/>
    <col min="10756" max="10756" width="14.54296875" customWidth="1"/>
    <col min="10757" max="10757" width="15.54296875" customWidth="1"/>
    <col min="10758" max="10758" width="14.54296875" customWidth="1"/>
    <col min="10759" max="10759" width="16.54296875" customWidth="1"/>
    <col min="10760" max="10760" width="14.54296875" customWidth="1"/>
    <col min="10761" max="10761" width="11.54296875" customWidth="1"/>
    <col min="10762" max="10762" width="12.81640625" customWidth="1"/>
    <col min="10763" max="10764" width="13.54296875" customWidth="1"/>
    <col min="10765" max="10765" width="13.453125" bestFit="1" customWidth="1"/>
    <col min="11009" max="11009" width="6.1796875" customWidth="1"/>
    <col min="11010" max="11010" width="28.1796875" customWidth="1"/>
    <col min="11011" max="11011" width="13.81640625" customWidth="1"/>
    <col min="11012" max="11012" width="14.54296875" customWidth="1"/>
    <col min="11013" max="11013" width="15.54296875" customWidth="1"/>
    <col min="11014" max="11014" width="14.54296875" customWidth="1"/>
    <col min="11015" max="11015" width="16.54296875" customWidth="1"/>
    <col min="11016" max="11016" width="14.54296875" customWidth="1"/>
    <col min="11017" max="11017" width="11.54296875" customWidth="1"/>
    <col min="11018" max="11018" width="12.81640625" customWidth="1"/>
    <col min="11019" max="11020" width="13.54296875" customWidth="1"/>
    <col min="11021" max="11021" width="13.453125" bestFit="1" customWidth="1"/>
    <col min="11265" max="11265" width="6.1796875" customWidth="1"/>
    <col min="11266" max="11266" width="28.1796875" customWidth="1"/>
    <col min="11267" max="11267" width="13.81640625" customWidth="1"/>
    <col min="11268" max="11268" width="14.54296875" customWidth="1"/>
    <col min="11269" max="11269" width="15.54296875" customWidth="1"/>
    <col min="11270" max="11270" width="14.54296875" customWidth="1"/>
    <col min="11271" max="11271" width="16.54296875" customWidth="1"/>
    <col min="11272" max="11272" width="14.54296875" customWidth="1"/>
    <col min="11273" max="11273" width="11.54296875" customWidth="1"/>
    <col min="11274" max="11274" width="12.81640625" customWidth="1"/>
    <col min="11275" max="11276" width="13.54296875" customWidth="1"/>
    <col min="11277" max="11277" width="13.453125" bestFit="1" customWidth="1"/>
    <col min="11521" max="11521" width="6.1796875" customWidth="1"/>
    <col min="11522" max="11522" width="28.1796875" customWidth="1"/>
    <col min="11523" max="11523" width="13.81640625" customWidth="1"/>
    <col min="11524" max="11524" width="14.54296875" customWidth="1"/>
    <col min="11525" max="11525" width="15.54296875" customWidth="1"/>
    <col min="11526" max="11526" width="14.54296875" customWidth="1"/>
    <col min="11527" max="11527" width="16.54296875" customWidth="1"/>
    <col min="11528" max="11528" width="14.54296875" customWidth="1"/>
    <col min="11529" max="11529" width="11.54296875" customWidth="1"/>
    <col min="11530" max="11530" width="12.81640625" customWidth="1"/>
    <col min="11531" max="11532" width="13.54296875" customWidth="1"/>
    <col min="11533" max="11533" width="13.453125" bestFit="1" customWidth="1"/>
    <col min="11777" max="11777" width="6.1796875" customWidth="1"/>
    <col min="11778" max="11778" width="28.1796875" customWidth="1"/>
    <col min="11779" max="11779" width="13.81640625" customWidth="1"/>
    <col min="11780" max="11780" width="14.54296875" customWidth="1"/>
    <col min="11781" max="11781" width="15.54296875" customWidth="1"/>
    <col min="11782" max="11782" width="14.54296875" customWidth="1"/>
    <col min="11783" max="11783" width="16.54296875" customWidth="1"/>
    <col min="11784" max="11784" width="14.54296875" customWidth="1"/>
    <col min="11785" max="11785" width="11.54296875" customWidth="1"/>
    <col min="11786" max="11786" width="12.81640625" customWidth="1"/>
    <col min="11787" max="11788" width="13.54296875" customWidth="1"/>
    <col min="11789" max="11789" width="13.453125" bestFit="1" customWidth="1"/>
    <col min="12033" max="12033" width="6.1796875" customWidth="1"/>
    <col min="12034" max="12034" width="28.1796875" customWidth="1"/>
    <col min="12035" max="12035" width="13.81640625" customWidth="1"/>
    <col min="12036" max="12036" width="14.54296875" customWidth="1"/>
    <col min="12037" max="12037" width="15.54296875" customWidth="1"/>
    <col min="12038" max="12038" width="14.54296875" customWidth="1"/>
    <col min="12039" max="12039" width="16.54296875" customWidth="1"/>
    <col min="12040" max="12040" width="14.54296875" customWidth="1"/>
    <col min="12041" max="12041" width="11.54296875" customWidth="1"/>
    <col min="12042" max="12042" width="12.81640625" customWidth="1"/>
    <col min="12043" max="12044" width="13.54296875" customWidth="1"/>
    <col min="12045" max="12045" width="13.453125" bestFit="1" customWidth="1"/>
    <col min="12289" max="12289" width="6.1796875" customWidth="1"/>
    <col min="12290" max="12290" width="28.1796875" customWidth="1"/>
    <col min="12291" max="12291" width="13.81640625" customWidth="1"/>
    <col min="12292" max="12292" width="14.54296875" customWidth="1"/>
    <col min="12293" max="12293" width="15.54296875" customWidth="1"/>
    <col min="12294" max="12294" width="14.54296875" customWidth="1"/>
    <col min="12295" max="12295" width="16.54296875" customWidth="1"/>
    <col min="12296" max="12296" width="14.54296875" customWidth="1"/>
    <col min="12297" max="12297" width="11.54296875" customWidth="1"/>
    <col min="12298" max="12298" width="12.81640625" customWidth="1"/>
    <col min="12299" max="12300" width="13.54296875" customWidth="1"/>
    <col min="12301" max="12301" width="13.453125" bestFit="1" customWidth="1"/>
    <col min="12545" max="12545" width="6.1796875" customWidth="1"/>
    <col min="12546" max="12546" width="28.1796875" customWidth="1"/>
    <col min="12547" max="12547" width="13.81640625" customWidth="1"/>
    <col min="12548" max="12548" width="14.54296875" customWidth="1"/>
    <col min="12549" max="12549" width="15.54296875" customWidth="1"/>
    <col min="12550" max="12550" width="14.54296875" customWidth="1"/>
    <col min="12551" max="12551" width="16.54296875" customWidth="1"/>
    <col min="12552" max="12552" width="14.54296875" customWidth="1"/>
    <col min="12553" max="12553" width="11.54296875" customWidth="1"/>
    <col min="12554" max="12554" width="12.81640625" customWidth="1"/>
    <col min="12555" max="12556" width="13.54296875" customWidth="1"/>
    <col min="12557" max="12557" width="13.453125" bestFit="1" customWidth="1"/>
    <col min="12801" max="12801" width="6.1796875" customWidth="1"/>
    <col min="12802" max="12802" width="28.1796875" customWidth="1"/>
    <col min="12803" max="12803" width="13.81640625" customWidth="1"/>
    <col min="12804" max="12804" width="14.54296875" customWidth="1"/>
    <col min="12805" max="12805" width="15.54296875" customWidth="1"/>
    <col min="12806" max="12806" width="14.54296875" customWidth="1"/>
    <col min="12807" max="12807" width="16.54296875" customWidth="1"/>
    <col min="12808" max="12808" width="14.54296875" customWidth="1"/>
    <col min="12809" max="12809" width="11.54296875" customWidth="1"/>
    <col min="12810" max="12810" width="12.81640625" customWidth="1"/>
    <col min="12811" max="12812" width="13.54296875" customWidth="1"/>
    <col min="12813" max="12813" width="13.453125" bestFit="1" customWidth="1"/>
    <col min="13057" max="13057" width="6.1796875" customWidth="1"/>
    <col min="13058" max="13058" width="28.1796875" customWidth="1"/>
    <col min="13059" max="13059" width="13.81640625" customWidth="1"/>
    <col min="13060" max="13060" width="14.54296875" customWidth="1"/>
    <col min="13061" max="13061" width="15.54296875" customWidth="1"/>
    <col min="13062" max="13062" width="14.54296875" customWidth="1"/>
    <col min="13063" max="13063" width="16.54296875" customWidth="1"/>
    <col min="13064" max="13064" width="14.54296875" customWidth="1"/>
    <col min="13065" max="13065" width="11.54296875" customWidth="1"/>
    <col min="13066" max="13066" width="12.81640625" customWidth="1"/>
    <col min="13067" max="13068" width="13.54296875" customWidth="1"/>
    <col min="13069" max="13069" width="13.453125" bestFit="1" customWidth="1"/>
    <col min="13313" max="13313" width="6.1796875" customWidth="1"/>
    <col min="13314" max="13314" width="28.1796875" customWidth="1"/>
    <col min="13315" max="13315" width="13.81640625" customWidth="1"/>
    <col min="13316" max="13316" width="14.54296875" customWidth="1"/>
    <col min="13317" max="13317" width="15.54296875" customWidth="1"/>
    <col min="13318" max="13318" width="14.54296875" customWidth="1"/>
    <col min="13319" max="13319" width="16.54296875" customWidth="1"/>
    <col min="13320" max="13320" width="14.54296875" customWidth="1"/>
    <col min="13321" max="13321" width="11.54296875" customWidth="1"/>
    <col min="13322" max="13322" width="12.81640625" customWidth="1"/>
    <col min="13323" max="13324" width="13.54296875" customWidth="1"/>
    <col min="13325" max="13325" width="13.453125" bestFit="1" customWidth="1"/>
    <col min="13569" max="13569" width="6.1796875" customWidth="1"/>
    <col min="13570" max="13570" width="28.1796875" customWidth="1"/>
    <col min="13571" max="13571" width="13.81640625" customWidth="1"/>
    <col min="13572" max="13572" width="14.54296875" customWidth="1"/>
    <col min="13573" max="13573" width="15.54296875" customWidth="1"/>
    <col min="13574" max="13574" width="14.54296875" customWidth="1"/>
    <col min="13575" max="13575" width="16.54296875" customWidth="1"/>
    <col min="13576" max="13576" width="14.54296875" customWidth="1"/>
    <col min="13577" max="13577" width="11.54296875" customWidth="1"/>
    <col min="13578" max="13578" width="12.81640625" customWidth="1"/>
    <col min="13579" max="13580" width="13.54296875" customWidth="1"/>
    <col min="13581" max="13581" width="13.453125" bestFit="1" customWidth="1"/>
    <col min="13825" max="13825" width="6.1796875" customWidth="1"/>
    <col min="13826" max="13826" width="28.1796875" customWidth="1"/>
    <col min="13827" max="13827" width="13.81640625" customWidth="1"/>
    <col min="13828" max="13828" width="14.54296875" customWidth="1"/>
    <col min="13829" max="13829" width="15.54296875" customWidth="1"/>
    <col min="13830" max="13830" width="14.54296875" customWidth="1"/>
    <col min="13831" max="13831" width="16.54296875" customWidth="1"/>
    <col min="13832" max="13832" width="14.54296875" customWidth="1"/>
    <col min="13833" max="13833" width="11.54296875" customWidth="1"/>
    <col min="13834" max="13834" width="12.81640625" customWidth="1"/>
    <col min="13835" max="13836" width="13.54296875" customWidth="1"/>
    <col min="13837" max="13837" width="13.453125" bestFit="1" customWidth="1"/>
    <col min="14081" max="14081" width="6.1796875" customWidth="1"/>
    <col min="14082" max="14082" width="28.1796875" customWidth="1"/>
    <col min="14083" max="14083" width="13.81640625" customWidth="1"/>
    <col min="14084" max="14084" width="14.54296875" customWidth="1"/>
    <col min="14085" max="14085" width="15.54296875" customWidth="1"/>
    <col min="14086" max="14086" width="14.54296875" customWidth="1"/>
    <col min="14087" max="14087" width="16.54296875" customWidth="1"/>
    <col min="14088" max="14088" width="14.54296875" customWidth="1"/>
    <col min="14089" max="14089" width="11.54296875" customWidth="1"/>
    <col min="14090" max="14090" width="12.81640625" customWidth="1"/>
    <col min="14091" max="14092" width="13.54296875" customWidth="1"/>
    <col min="14093" max="14093" width="13.453125" bestFit="1" customWidth="1"/>
    <col min="14337" max="14337" width="6.1796875" customWidth="1"/>
    <col min="14338" max="14338" width="28.1796875" customWidth="1"/>
    <col min="14339" max="14339" width="13.81640625" customWidth="1"/>
    <col min="14340" max="14340" width="14.54296875" customWidth="1"/>
    <col min="14341" max="14341" width="15.54296875" customWidth="1"/>
    <col min="14342" max="14342" width="14.54296875" customWidth="1"/>
    <col min="14343" max="14343" width="16.54296875" customWidth="1"/>
    <col min="14344" max="14344" width="14.54296875" customWidth="1"/>
    <col min="14345" max="14345" width="11.54296875" customWidth="1"/>
    <col min="14346" max="14346" width="12.81640625" customWidth="1"/>
    <col min="14347" max="14348" width="13.54296875" customWidth="1"/>
    <col min="14349" max="14349" width="13.453125" bestFit="1" customWidth="1"/>
    <col min="14593" max="14593" width="6.1796875" customWidth="1"/>
    <col min="14594" max="14594" width="28.1796875" customWidth="1"/>
    <col min="14595" max="14595" width="13.81640625" customWidth="1"/>
    <col min="14596" max="14596" width="14.54296875" customWidth="1"/>
    <col min="14597" max="14597" width="15.54296875" customWidth="1"/>
    <col min="14598" max="14598" width="14.54296875" customWidth="1"/>
    <col min="14599" max="14599" width="16.54296875" customWidth="1"/>
    <col min="14600" max="14600" width="14.54296875" customWidth="1"/>
    <col min="14601" max="14601" width="11.54296875" customWidth="1"/>
    <col min="14602" max="14602" width="12.81640625" customWidth="1"/>
    <col min="14603" max="14604" width="13.54296875" customWidth="1"/>
    <col min="14605" max="14605" width="13.453125" bestFit="1" customWidth="1"/>
    <col min="14849" max="14849" width="6.1796875" customWidth="1"/>
    <col min="14850" max="14850" width="28.1796875" customWidth="1"/>
    <col min="14851" max="14851" width="13.81640625" customWidth="1"/>
    <col min="14852" max="14852" width="14.54296875" customWidth="1"/>
    <col min="14853" max="14853" width="15.54296875" customWidth="1"/>
    <col min="14854" max="14854" width="14.54296875" customWidth="1"/>
    <col min="14855" max="14855" width="16.54296875" customWidth="1"/>
    <col min="14856" max="14856" width="14.54296875" customWidth="1"/>
    <col min="14857" max="14857" width="11.54296875" customWidth="1"/>
    <col min="14858" max="14858" width="12.81640625" customWidth="1"/>
    <col min="14859" max="14860" width="13.54296875" customWidth="1"/>
    <col min="14861" max="14861" width="13.453125" bestFit="1" customWidth="1"/>
    <col min="15105" max="15105" width="6.1796875" customWidth="1"/>
    <col min="15106" max="15106" width="28.1796875" customWidth="1"/>
    <col min="15107" max="15107" width="13.81640625" customWidth="1"/>
    <col min="15108" max="15108" width="14.54296875" customWidth="1"/>
    <col min="15109" max="15109" width="15.54296875" customWidth="1"/>
    <col min="15110" max="15110" width="14.54296875" customWidth="1"/>
    <col min="15111" max="15111" width="16.54296875" customWidth="1"/>
    <col min="15112" max="15112" width="14.54296875" customWidth="1"/>
    <col min="15113" max="15113" width="11.54296875" customWidth="1"/>
    <col min="15114" max="15114" width="12.81640625" customWidth="1"/>
    <col min="15115" max="15116" width="13.54296875" customWidth="1"/>
    <col min="15117" max="15117" width="13.453125" bestFit="1" customWidth="1"/>
    <col min="15361" max="15361" width="6.1796875" customWidth="1"/>
    <col min="15362" max="15362" width="28.1796875" customWidth="1"/>
    <col min="15363" max="15363" width="13.81640625" customWidth="1"/>
    <col min="15364" max="15364" width="14.54296875" customWidth="1"/>
    <col min="15365" max="15365" width="15.54296875" customWidth="1"/>
    <col min="15366" max="15366" width="14.54296875" customWidth="1"/>
    <col min="15367" max="15367" width="16.54296875" customWidth="1"/>
    <col min="15368" max="15368" width="14.54296875" customWidth="1"/>
    <col min="15369" max="15369" width="11.54296875" customWidth="1"/>
    <col min="15370" max="15370" width="12.81640625" customWidth="1"/>
    <col min="15371" max="15372" width="13.54296875" customWidth="1"/>
    <col min="15373" max="15373" width="13.453125" bestFit="1" customWidth="1"/>
    <col min="15617" max="15617" width="6.1796875" customWidth="1"/>
    <col min="15618" max="15618" width="28.1796875" customWidth="1"/>
    <col min="15619" max="15619" width="13.81640625" customWidth="1"/>
    <col min="15620" max="15620" width="14.54296875" customWidth="1"/>
    <col min="15621" max="15621" width="15.54296875" customWidth="1"/>
    <col min="15622" max="15622" width="14.54296875" customWidth="1"/>
    <col min="15623" max="15623" width="16.54296875" customWidth="1"/>
    <col min="15624" max="15624" width="14.54296875" customWidth="1"/>
    <col min="15625" max="15625" width="11.54296875" customWidth="1"/>
    <col min="15626" max="15626" width="12.81640625" customWidth="1"/>
    <col min="15627" max="15628" width="13.54296875" customWidth="1"/>
    <col min="15629" max="15629" width="13.453125" bestFit="1" customWidth="1"/>
    <col min="15873" max="15873" width="6.1796875" customWidth="1"/>
    <col min="15874" max="15874" width="28.1796875" customWidth="1"/>
    <col min="15875" max="15875" width="13.81640625" customWidth="1"/>
    <col min="15876" max="15876" width="14.54296875" customWidth="1"/>
    <col min="15877" max="15877" width="15.54296875" customWidth="1"/>
    <col min="15878" max="15878" width="14.54296875" customWidth="1"/>
    <col min="15879" max="15879" width="16.54296875" customWidth="1"/>
    <col min="15880" max="15880" width="14.54296875" customWidth="1"/>
    <col min="15881" max="15881" width="11.54296875" customWidth="1"/>
    <col min="15882" max="15882" width="12.81640625" customWidth="1"/>
    <col min="15883" max="15884" width="13.54296875" customWidth="1"/>
    <col min="15885" max="15885" width="13.453125" bestFit="1" customWidth="1"/>
    <col min="16129" max="16129" width="6.1796875" customWidth="1"/>
    <col min="16130" max="16130" width="28.1796875" customWidth="1"/>
    <col min="16131" max="16131" width="13.81640625" customWidth="1"/>
    <col min="16132" max="16132" width="14.54296875" customWidth="1"/>
    <col min="16133" max="16133" width="15.54296875" customWidth="1"/>
    <col min="16134" max="16134" width="14.54296875" customWidth="1"/>
    <col min="16135" max="16135" width="16.54296875" customWidth="1"/>
    <col min="16136" max="16136" width="14.54296875" customWidth="1"/>
    <col min="16137" max="16137" width="11.54296875" customWidth="1"/>
    <col min="16138" max="16138" width="12.81640625" customWidth="1"/>
    <col min="16139" max="16140" width="13.54296875" customWidth="1"/>
    <col min="16141" max="16141" width="13.453125" bestFit="1" customWidth="1"/>
  </cols>
  <sheetData>
    <row r="1" spans="1:14" ht="18.5" x14ac:dyDescent="0.45">
      <c r="B1" s="30" t="s">
        <v>676</v>
      </c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3"/>
    </row>
    <row r="3" spans="1:14" s="11" customFormat="1" x14ac:dyDescent="0.35">
      <c r="A3" s="4"/>
      <c r="B3" s="691" t="s">
        <v>207</v>
      </c>
      <c r="C3" s="5" t="s">
        <v>0</v>
      </c>
      <c r="D3" s="6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  <c r="K3" s="8" t="s">
        <v>15</v>
      </c>
      <c r="L3" s="8" t="s">
        <v>16</v>
      </c>
      <c r="M3" s="9"/>
      <c r="N3" s="10"/>
    </row>
    <row r="4" spans="1:14" ht="91.4" customHeight="1" x14ac:dyDescent="0.35">
      <c r="A4" s="12"/>
      <c r="B4" s="692"/>
      <c r="C4" s="144" t="s">
        <v>168</v>
      </c>
      <c r="D4" s="544" t="s">
        <v>17</v>
      </c>
      <c r="E4" s="544" t="s">
        <v>8</v>
      </c>
      <c r="F4" s="544" t="s">
        <v>9</v>
      </c>
      <c r="G4" s="544" t="s">
        <v>10</v>
      </c>
      <c r="H4" s="544" t="s">
        <v>677</v>
      </c>
      <c r="I4" s="553" t="s">
        <v>11</v>
      </c>
      <c r="J4" s="553" t="s">
        <v>12</v>
      </c>
      <c r="K4" s="553" t="s">
        <v>725</v>
      </c>
      <c r="L4" s="553" t="s">
        <v>309</v>
      </c>
      <c r="M4" s="544" t="s">
        <v>171</v>
      </c>
      <c r="N4" s="3"/>
    </row>
    <row r="5" spans="1:14" s="11" customFormat="1" x14ac:dyDescent="0.35">
      <c r="A5" s="14"/>
      <c r="B5" s="554" t="s">
        <v>678</v>
      </c>
      <c r="C5" s="15">
        <v>2700000</v>
      </c>
      <c r="D5" s="15">
        <f>E5+F5+G5+H5+I5+J5+F6+K5</f>
        <v>281403.59000000003</v>
      </c>
      <c r="E5" s="15">
        <v>0</v>
      </c>
      <c r="F5" s="15">
        <v>8892.02</v>
      </c>
      <c r="G5" s="15">
        <v>159064.07</v>
      </c>
      <c r="H5" s="15">
        <v>5624</v>
      </c>
      <c r="I5" s="15">
        <v>3865.76</v>
      </c>
      <c r="J5" s="15">
        <v>1432.54</v>
      </c>
      <c r="K5" s="15">
        <v>9000</v>
      </c>
      <c r="L5" s="15">
        <v>0</v>
      </c>
      <c r="M5" s="16">
        <v>12</v>
      </c>
      <c r="N5" s="10"/>
    </row>
    <row r="6" spans="1:14" x14ac:dyDescent="0.35">
      <c r="A6" s="17"/>
      <c r="B6" s="551" t="s">
        <v>679</v>
      </c>
      <c r="C6" s="18"/>
      <c r="D6" s="19"/>
      <c r="E6" s="18"/>
      <c r="F6" s="18">
        <v>93525.2</v>
      </c>
      <c r="G6" s="18"/>
      <c r="H6" s="18"/>
      <c r="I6" s="18"/>
      <c r="J6" s="18"/>
      <c r="K6" s="18"/>
      <c r="L6" s="18"/>
      <c r="M6" s="20"/>
      <c r="N6" s="3"/>
    </row>
    <row r="7" spans="1:14" x14ac:dyDescent="0.35">
      <c r="A7" s="17"/>
      <c r="B7" s="31"/>
      <c r="C7" s="18"/>
      <c r="D7" s="19"/>
      <c r="E7" s="18"/>
      <c r="F7" s="18"/>
      <c r="G7" s="18"/>
      <c r="H7" s="18"/>
      <c r="I7" s="18"/>
      <c r="J7" s="18"/>
      <c r="K7" s="18"/>
      <c r="L7" s="18"/>
      <c r="M7" s="20"/>
      <c r="N7" s="3"/>
    </row>
    <row r="8" spans="1:14" x14ac:dyDescent="0.35">
      <c r="A8" s="21"/>
      <c r="B8" s="21"/>
      <c r="C8" s="21"/>
      <c r="D8" s="21"/>
      <c r="E8" s="21"/>
      <c r="F8" s="21"/>
      <c r="G8" s="21"/>
      <c r="H8" s="21"/>
      <c r="I8" s="21"/>
      <c r="J8" s="21"/>
      <c r="K8" s="22"/>
      <c r="L8" s="22"/>
      <c r="M8" s="109"/>
      <c r="N8" s="3"/>
    </row>
    <row r="9" spans="1:14" s="27" customFormat="1" ht="15" thickBot="1" x14ac:dyDescent="0.4">
      <c r="A9" t="s">
        <v>78</v>
      </c>
      <c r="B9" s="41"/>
      <c r="D9" s="41"/>
      <c r="K9" s="26"/>
      <c r="L9" s="26"/>
      <c r="M9" s="26"/>
      <c r="N9" s="28"/>
    </row>
    <row r="10" spans="1:14" s="27" customFormat="1" ht="15" thickBot="1" x14ac:dyDescent="0.4">
      <c r="A10" s="609" t="s">
        <v>79</v>
      </c>
      <c r="B10" s="610"/>
      <c r="C10" s="610"/>
      <c r="D10" s="610"/>
      <c r="E10" s="610"/>
      <c r="F10" s="610"/>
      <c r="G10" s="610"/>
      <c r="H10" s="610"/>
      <c r="I10" s="611"/>
      <c r="J10" s="42"/>
      <c r="K10" s="43" t="s">
        <v>80</v>
      </c>
      <c r="L10" s="44"/>
      <c r="M10" s="45"/>
      <c r="N10" s="46"/>
    </row>
    <row r="11" spans="1:14" s="27" customFormat="1" ht="66" thickBot="1" x14ac:dyDescent="0.4">
      <c r="A11" s="47"/>
      <c r="B11" s="48" t="s">
        <v>82</v>
      </c>
      <c r="C11" s="612" t="s">
        <v>83</v>
      </c>
      <c r="D11" s="613"/>
      <c r="E11" s="614" t="s">
        <v>84</v>
      </c>
      <c r="F11" s="615"/>
      <c r="G11" s="612" t="s">
        <v>85</v>
      </c>
      <c r="H11" s="613"/>
      <c r="I11" s="49" t="s">
        <v>86</v>
      </c>
      <c r="J11" s="49" t="s">
        <v>181</v>
      </c>
      <c r="K11" s="50" t="s">
        <v>87</v>
      </c>
      <c r="L11" s="49" t="s">
        <v>88</v>
      </c>
      <c r="M11" s="49" t="s">
        <v>89</v>
      </c>
      <c r="N11" s="46" t="s">
        <v>81</v>
      </c>
    </row>
    <row r="12" spans="1:14" s="27" customFormat="1" x14ac:dyDescent="0.35">
      <c r="A12" s="51"/>
      <c r="B12" s="52"/>
      <c r="C12" s="53" t="s">
        <v>90</v>
      </c>
      <c r="D12" s="54" t="s">
        <v>91</v>
      </c>
      <c r="E12" s="55" t="s">
        <v>90</v>
      </c>
      <c r="F12" s="55" t="s">
        <v>91</v>
      </c>
      <c r="G12" s="54" t="s">
        <v>90</v>
      </c>
      <c r="H12" s="54" t="s">
        <v>91</v>
      </c>
      <c r="I12" s="56"/>
      <c r="J12" s="57"/>
      <c r="K12" s="54"/>
      <c r="L12" s="54"/>
      <c r="M12" s="58"/>
      <c r="N12" s="59"/>
    </row>
    <row r="13" spans="1:14" s="27" customFormat="1" x14ac:dyDescent="0.35">
      <c r="A13" s="97"/>
      <c r="B13" s="81" t="s">
        <v>680</v>
      </c>
      <c r="C13" s="60">
        <v>4200</v>
      </c>
      <c r="D13" s="60">
        <v>4200</v>
      </c>
      <c r="E13" s="59">
        <v>4200</v>
      </c>
      <c r="F13" s="60">
        <v>4200</v>
      </c>
      <c r="G13" s="59">
        <v>4200</v>
      </c>
      <c r="H13" s="60">
        <v>3000</v>
      </c>
      <c r="I13" s="59">
        <v>2000</v>
      </c>
      <c r="J13" s="59">
        <v>3000</v>
      </c>
      <c r="K13" s="59">
        <v>3000</v>
      </c>
      <c r="L13" s="59">
        <v>3000</v>
      </c>
      <c r="M13" s="59">
        <v>3000</v>
      </c>
      <c r="N13" s="59">
        <v>2000</v>
      </c>
    </row>
    <row r="14" spans="1:14" s="27" customFormat="1" x14ac:dyDescent="0.35"/>
    <row r="15" spans="1:14" s="27" customFormat="1" x14ac:dyDescent="0.35"/>
    <row r="16" spans="1:14" s="27" customFormat="1" x14ac:dyDescent="0.35"/>
    <row r="17" s="27" customFormat="1" x14ac:dyDescent="0.35"/>
    <row r="18" s="27" customFormat="1" x14ac:dyDescent="0.35"/>
    <row r="19" s="27" customFormat="1" x14ac:dyDescent="0.35"/>
    <row r="20" s="27" customFormat="1" x14ac:dyDescent="0.35"/>
    <row r="21" s="27" customFormat="1" x14ac:dyDescent="0.35"/>
  </sheetData>
  <mergeCells count="5">
    <mergeCell ref="B3:B4"/>
    <mergeCell ref="A10:I10"/>
    <mergeCell ref="C11:D11"/>
    <mergeCell ref="E11:F11"/>
    <mergeCell ref="G11:H11"/>
  </mergeCells>
  <pageMargins left="0.25" right="0.22" top="0.74803149606299213" bottom="0.74803149606299213" header="0.31496062992125984" footer="0.31496062992125984"/>
  <pageSetup paperSize="9" scale="74" orientation="landscape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A28" zoomScale="85" zoomScaleNormal="85" workbookViewId="0">
      <selection activeCell="M29" sqref="M29"/>
    </sheetView>
  </sheetViews>
  <sheetFormatPr defaultRowHeight="14.5" x14ac:dyDescent="0.35"/>
  <cols>
    <col min="1" max="1" width="6.08984375" customWidth="1"/>
    <col min="2" max="2" width="28.08984375" customWidth="1"/>
    <col min="3" max="5" width="17.6328125" customWidth="1"/>
    <col min="6" max="6" width="15.54296875" customWidth="1"/>
    <col min="7" max="7" width="14.54296875" customWidth="1"/>
    <col min="8" max="8" width="16.54296875" customWidth="1"/>
    <col min="9" max="9" width="14.54296875" customWidth="1"/>
    <col min="10" max="10" width="13.453125" customWidth="1"/>
    <col min="11" max="11" width="13.54296875" customWidth="1"/>
    <col min="12" max="12" width="12.90625" customWidth="1"/>
    <col min="13" max="14" width="13.54296875" customWidth="1"/>
    <col min="15" max="15" width="13.453125" bestFit="1" customWidth="1"/>
    <col min="29" max="29" width="9.54296875" bestFit="1" customWidth="1"/>
    <col min="259" max="259" width="6.08984375" customWidth="1"/>
    <col min="260" max="260" width="28.08984375" customWidth="1"/>
    <col min="261" max="261" width="13.90625" customWidth="1"/>
    <col min="262" max="262" width="14.54296875" customWidth="1"/>
    <col min="263" max="263" width="15.54296875" customWidth="1"/>
    <col min="264" max="264" width="14.54296875" customWidth="1"/>
    <col min="265" max="265" width="16.54296875" customWidth="1"/>
    <col min="266" max="266" width="14.54296875" customWidth="1"/>
    <col min="267" max="267" width="11.54296875" customWidth="1"/>
    <col min="268" max="268" width="12.90625" customWidth="1"/>
    <col min="269" max="270" width="13.54296875" customWidth="1"/>
    <col min="271" max="271" width="13.453125" bestFit="1" customWidth="1"/>
    <col min="515" max="515" width="6.08984375" customWidth="1"/>
    <col min="516" max="516" width="28.08984375" customWidth="1"/>
    <col min="517" max="517" width="13.90625" customWidth="1"/>
    <col min="518" max="518" width="14.54296875" customWidth="1"/>
    <col min="519" max="519" width="15.54296875" customWidth="1"/>
    <col min="520" max="520" width="14.54296875" customWidth="1"/>
    <col min="521" max="521" width="16.54296875" customWidth="1"/>
    <col min="522" max="522" width="14.54296875" customWidth="1"/>
    <col min="523" max="523" width="11.54296875" customWidth="1"/>
    <col min="524" max="524" width="12.90625" customWidth="1"/>
    <col min="525" max="526" width="13.54296875" customWidth="1"/>
    <col min="527" max="527" width="13.453125" bestFit="1" customWidth="1"/>
    <col min="771" max="771" width="6.08984375" customWidth="1"/>
    <col min="772" max="772" width="28.08984375" customWidth="1"/>
    <col min="773" max="773" width="13.90625" customWidth="1"/>
    <col min="774" max="774" width="14.54296875" customWidth="1"/>
    <col min="775" max="775" width="15.54296875" customWidth="1"/>
    <col min="776" max="776" width="14.54296875" customWidth="1"/>
    <col min="777" max="777" width="16.54296875" customWidth="1"/>
    <col min="778" max="778" width="14.54296875" customWidth="1"/>
    <col min="779" max="779" width="11.54296875" customWidth="1"/>
    <col min="780" max="780" width="12.90625" customWidth="1"/>
    <col min="781" max="782" width="13.54296875" customWidth="1"/>
    <col min="783" max="783" width="13.453125" bestFit="1" customWidth="1"/>
    <col min="1027" max="1027" width="6.08984375" customWidth="1"/>
    <col min="1028" max="1028" width="28.08984375" customWidth="1"/>
    <col min="1029" max="1029" width="13.90625" customWidth="1"/>
    <col min="1030" max="1030" width="14.54296875" customWidth="1"/>
    <col min="1031" max="1031" width="15.54296875" customWidth="1"/>
    <col min="1032" max="1032" width="14.54296875" customWidth="1"/>
    <col min="1033" max="1033" width="16.54296875" customWidth="1"/>
    <col min="1034" max="1034" width="14.54296875" customWidth="1"/>
    <col min="1035" max="1035" width="11.54296875" customWidth="1"/>
    <col min="1036" max="1036" width="12.90625" customWidth="1"/>
    <col min="1037" max="1038" width="13.54296875" customWidth="1"/>
    <col min="1039" max="1039" width="13.453125" bestFit="1" customWidth="1"/>
    <col min="1283" max="1283" width="6.08984375" customWidth="1"/>
    <col min="1284" max="1284" width="28.08984375" customWidth="1"/>
    <col min="1285" max="1285" width="13.90625" customWidth="1"/>
    <col min="1286" max="1286" width="14.54296875" customWidth="1"/>
    <col min="1287" max="1287" width="15.54296875" customWidth="1"/>
    <col min="1288" max="1288" width="14.54296875" customWidth="1"/>
    <col min="1289" max="1289" width="16.54296875" customWidth="1"/>
    <col min="1290" max="1290" width="14.54296875" customWidth="1"/>
    <col min="1291" max="1291" width="11.54296875" customWidth="1"/>
    <col min="1292" max="1292" width="12.90625" customWidth="1"/>
    <col min="1293" max="1294" width="13.54296875" customWidth="1"/>
    <col min="1295" max="1295" width="13.453125" bestFit="1" customWidth="1"/>
    <col min="1539" max="1539" width="6.08984375" customWidth="1"/>
    <col min="1540" max="1540" width="28.08984375" customWidth="1"/>
    <col min="1541" max="1541" width="13.90625" customWidth="1"/>
    <col min="1542" max="1542" width="14.54296875" customWidth="1"/>
    <col min="1543" max="1543" width="15.54296875" customWidth="1"/>
    <col min="1544" max="1544" width="14.54296875" customWidth="1"/>
    <col min="1545" max="1545" width="16.54296875" customWidth="1"/>
    <col min="1546" max="1546" width="14.54296875" customWidth="1"/>
    <col min="1547" max="1547" width="11.54296875" customWidth="1"/>
    <col min="1548" max="1548" width="12.90625" customWidth="1"/>
    <col min="1549" max="1550" width="13.54296875" customWidth="1"/>
    <col min="1551" max="1551" width="13.453125" bestFit="1" customWidth="1"/>
    <col min="1795" max="1795" width="6.08984375" customWidth="1"/>
    <col min="1796" max="1796" width="28.08984375" customWidth="1"/>
    <col min="1797" max="1797" width="13.90625" customWidth="1"/>
    <col min="1798" max="1798" width="14.54296875" customWidth="1"/>
    <col min="1799" max="1799" width="15.54296875" customWidth="1"/>
    <col min="1800" max="1800" width="14.54296875" customWidth="1"/>
    <col min="1801" max="1801" width="16.54296875" customWidth="1"/>
    <col min="1802" max="1802" width="14.54296875" customWidth="1"/>
    <col min="1803" max="1803" width="11.54296875" customWidth="1"/>
    <col min="1804" max="1804" width="12.90625" customWidth="1"/>
    <col min="1805" max="1806" width="13.54296875" customWidth="1"/>
    <col min="1807" max="1807" width="13.453125" bestFit="1" customWidth="1"/>
    <col min="2051" max="2051" width="6.08984375" customWidth="1"/>
    <col min="2052" max="2052" width="28.08984375" customWidth="1"/>
    <col min="2053" max="2053" width="13.90625" customWidth="1"/>
    <col min="2054" max="2054" width="14.54296875" customWidth="1"/>
    <col min="2055" max="2055" width="15.54296875" customWidth="1"/>
    <col min="2056" max="2056" width="14.54296875" customWidth="1"/>
    <col min="2057" max="2057" width="16.54296875" customWidth="1"/>
    <col min="2058" max="2058" width="14.54296875" customWidth="1"/>
    <col min="2059" max="2059" width="11.54296875" customWidth="1"/>
    <col min="2060" max="2060" width="12.90625" customWidth="1"/>
    <col min="2061" max="2062" width="13.54296875" customWidth="1"/>
    <col min="2063" max="2063" width="13.453125" bestFit="1" customWidth="1"/>
    <col min="2307" max="2307" width="6.08984375" customWidth="1"/>
    <col min="2308" max="2308" width="28.08984375" customWidth="1"/>
    <col min="2309" max="2309" width="13.90625" customWidth="1"/>
    <col min="2310" max="2310" width="14.54296875" customWidth="1"/>
    <col min="2311" max="2311" width="15.54296875" customWidth="1"/>
    <col min="2312" max="2312" width="14.54296875" customWidth="1"/>
    <col min="2313" max="2313" width="16.54296875" customWidth="1"/>
    <col min="2314" max="2314" width="14.54296875" customWidth="1"/>
    <col min="2315" max="2315" width="11.54296875" customWidth="1"/>
    <col min="2316" max="2316" width="12.90625" customWidth="1"/>
    <col min="2317" max="2318" width="13.54296875" customWidth="1"/>
    <col min="2319" max="2319" width="13.453125" bestFit="1" customWidth="1"/>
    <col min="2563" max="2563" width="6.08984375" customWidth="1"/>
    <col min="2564" max="2564" width="28.08984375" customWidth="1"/>
    <col min="2565" max="2565" width="13.90625" customWidth="1"/>
    <col min="2566" max="2566" width="14.54296875" customWidth="1"/>
    <col min="2567" max="2567" width="15.54296875" customWidth="1"/>
    <col min="2568" max="2568" width="14.54296875" customWidth="1"/>
    <col min="2569" max="2569" width="16.54296875" customWidth="1"/>
    <col min="2570" max="2570" width="14.54296875" customWidth="1"/>
    <col min="2571" max="2571" width="11.54296875" customWidth="1"/>
    <col min="2572" max="2572" width="12.90625" customWidth="1"/>
    <col min="2573" max="2574" width="13.54296875" customWidth="1"/>
    <col min="2575" max="2575" width="13.453125" bestFit="1" customWidth="1"/>
    <col min="2819" max="2819" width="6.08984375" customWidth="1"/>
    <col min="2820" max="2820" width="28.08984375" customWidth="1"/>
    <col min="2821" max="2821" width="13.90625" customWidth="1"/>
    <col min="2822" max="2822" width="14.54296875" customWidth="1"/>
    <col min="2823" max="2823" width="15.54296875" customWidth="1"/>
    <col min="2824" max="2824" width="14.54296875" customWidth="1"/>
    <col min="2825" max="2825" width="16.54296875" customWidth="1"/>
    <col min="2826" max="2826" width="14.54296875" customWidth="1"/>
    <col min="2827" max="2827" width="11.54296875" customWidth="1"/>
    <col min="2828" max="2828" width="12.90625" customWidth="1"/>
    <col min="2829" max="2830" width="13.54296875" customWidth="1"/>
    <col min="2831" max="2831" width="13.453125" bestFit="1" customWidth="1"/>
    <col min="3075" max="3075" width="6.08984375" customWidth="1"/>
    <col min="3076" max="3076" width="28.08984375" customWidth="1"/>
    <col min="3077" max="3077" width="13.90625" customWidth="1"/>
    <col min="3078" max="3078" width="14.54296875" customWidth="1"/>
    <col min="3079" max="3079" width="15.54296875" customWidth="1"/>
    <col min="3080" max="3080" width="14.54296875" customWidth="1"/>
    <col min="3081" max="3081" width="16.54296875" customWidth="1"/>
    <col min="3082" max="3082" width="14.54296875" customWidth="1"/>
    <col min="3083" max="3083" width="11.54296875" customWidth="1"/>
    <col min="3084" max="3084" width="12.90625" customWidth="1"/>
    <col min="3085" max="3086" width="13.54296875" customWidth="1"/>
    <col min="3087" max="3087" width="13.453125" bestFit="1" customWidth="1"/>
    <col min="3331" max="3331" width="6.08984375" customWidth="1"/>
    <col min="3332" max="3332" width="28.08984375" customWidth="1"/>
    <col min="3333" max="3333" width="13.90625" customWidth="1"/>
    <col min="3334" max="3334" width="14.54296875" customWidth="1"/>
    <col min="3335" max="3335" width="15.54296875" customWidth="1"/>
    <col min="3336" max="3336" width="14.54296875" customWidth="1"/>
    <col min="3337" max="3337" width="16.54296875" customWidth="1"/>
    <col min="3338" max="3338" width="14.54296875" customWidth="1"/>
    <col min="3339" max="3339" width="11.54296875" customWidth="1"/>
    <col min="3340" max="3340" width="12.90625" customWidth="1"/>
    <col min="3341" max="3342" width="13.54296875" customWidth="1"/>
    <col min="3343" max="3343" width="13.453125" bestFit="1" customWidth="1"/>
    <col min="3587" max="3587" width="6.08984375" customWidth="1"/>
    <col min="3588" max="3588" width="28.08984375" customWidth="1"/>
    <col min="3589" max="3589" width="13.90625" customWidth="1"/>
    <col min="3590" max="3590" width="14.54296875" customWidth="1"/>
    <col min="3591" max="3591" width="15.54296875" customWidth="1"/>
    <col min="3592" max="3592" width="14.54296875" customWidth="1"/>
    <col min="3593" max="3593" width="16.54296875" customWidth="1"/>
    <col min="3594" max="3594" width="14.54296875" customWidth="1"/>
    <col min="3595" max="3595" width="11.54296875" customWidth="1"/>
    <col min="3596" max="3596" width="12.90625" customWidth="1"/>
    <col min="3597" max="3598" width="13.54296875" customWidth="1"/>
    <col min="3599" max="3599" width="13.453125" bestFit="1" customWidth="1"/>
    <col min="3843" max="3843" width="6.08984375" customWidth="1"/>
    <col min="3844" max="3844" width="28.08984375" customWidth="1"/>
    <col min="3845" max="3845" width="13.90625" customWidth="1"/>
    <col min="3846" max="3846" width="14.54296875" customWidth="1"/>
    <col min="3847" max="3847" width="15.54296875" customWidth="1"/>
    <col min="3848" max="3848" width="14.54296875" customWidth="1"/>
    <col min="3849" max="3849" width="16.54296875" customWidth="1"/>
    <col min="3850" max="3850" width="14.54296875" customWidth="1"/>
    <col min="3851" max="3851" width="11.54296875" customWidth="1"/>
    <col min="3852" max="3852" width="12.90625" customWidth="1"/>
    <col min="3853" max="3854" width="13.54296875" customWidth="1"/>
    <col min="3855" max="3855" width="13.453125" bestFit="1" customWidth="1"/>
    <col min="4099" max="4099" width="6.08984375" customWidth="1"/>
    <col min="4100" max="4100" width="28.08984375" customWidth="1"/>
    <col min="4101" max="4101" width="13.90625" customWidth="1"/>
    <col min="4102" max="4102" width="14.54296875" customWidth="1"/>
    <col min="4103" max="4103" width="15.54296875" customWidth="1"/>
    <col min="4104" max="4104" width="14.54296875" customWidth="1"/>
    <col min="4105" max="4105" width="16.54296875" customWidth="1"/>
    <col min="4106" max="4106" width="14.54296875" customWidth="1"/>
    <col min="4107" max="4107" width="11.54296875" customWidth="1"/>
    <col min="4108" max="4108" width="12.90625" customWidth="1"/>
    <col min="4109" max="4110" width="13.54296875" customWidth="1"/>
    <col min="4111" max="4111" width="13.453125" bestFit="1" customWidth="1"/>
    <col min="4355" max="4355" width="6.08984375" customWidth="1"/>
    <col min="4356" max="4356" width="28.08984375" customWidth="1"/>
    <col min="4357" max="4357" width="13.90625" customWidth="1"/>
    <col min="4358" max="4358" width="14.54296875" customWidth="1"/>
    <col min="4359" max="4359" width="15.54296875" customWidth="1"/>
    <col min="4360" max="4360" width="14.54296875" customWidth="1"/>
    <col min="4361" max="4361" width="16.54296875" customWidth="1"/>
    <col min="4362" max="4362" width="14.54296875" customWidth="1"/>
    <col min="4363" max="4363" width="11.54296875" customWidth="1"/>
    <col min="4364" max="4364" width="12.90625" customWidth="1"/>
    <col min="4365" max="4366" width="13.54296875" customWidth="1"/>
    <col min="4367" max="4367" width="13.453125" bestFit="1" customWidth="1"/>
    <col min="4611" max="4611" width="6.08984375" customWidth="1"/>
    <col min="4612" max="4612" width="28.08984375" customWidth="1"/>
    <col min="4613" max="4613" width="13.90625" customWidth="1"/>
    <col min="4614" max="4614" width="14.54296875" customWidth="1"/>
    <col min="4615" max="4615" width="15.54296875" customWidth="1"/>
    <col min="4616" max="4616" width="14.54296875" customWidth="1"/>
    <col min="4617" max="4617" width="16.54296875" customWidth="1"/>
    <col min="4618" max="4618" width="14.54296875" customWidth="1"/>
    <col min="4619" max="4619" width="11.54296875" customWidth="1"/>
    <col min="4620" max="4620" width="12.90625" customWidth="1"/>
    <col min="4621" max="4622" width="13.54296875" customWidth="1"/>
    <col min="4623" max="4623" width="13.453125" bestFit="1" customWidth="1"/>
    <col min="4867" max="4867" width="6.08984375" customWidth="1"/>
    <col min="4868" max="4868" width="28.08984375" customWidth="1"/>
    <col min="4869" max="4869" width="13.90625" customWidth="1"/>
    <col min="4870" max="4870" width="14.54296875" customWidth="1"/>
    <col min="4871" max="4871" width="15.54296875" customWidth="1"/>
    <col min="4872" max="4872" width="14.54296875" customWidth="1"/>
    <col min="4873" max="4873" width="16.54296875" customWidth="1"/>
    <col min="4874" max="4874" width="14.54296875" customWidth="1"/>
    <col min="4875" max="4875" width="11.54296875" customWidth="1"/>
    <col min="4876" max="4876" width="12.90625" customWidth="1"/>
    <col min="4877" max="4878" width="13.54296875" customWidth="1"/>
    <col min="4879" max="4879" width="13.453125" bestFit="1" customWidth="1"/>
    <col min="5123" max="5123" width="6.08984375" customWidth="1"/>
    <col min="5124" max="5124" width="28.08984375" customWidth="1"/>
    <col min="5125" max="5125" width="13.90625" customWidth="1"/>
    <col min="5126" max="5126" width="14.54296875" customWidth="1"/>
    <col min="5127" max="5127" width="15.54296875" customWidth="1"/>
    <col min="5128" max="5128" width="14.54296875" customWidth="1"/>
    <col min="5129" max="5129" width="16.54296875" customWidth="1"/>
    <col min="5130" max="5130" width="14.54296875" customWidth="1"/>
    <col min="5131" max="5131" width="11.54296875" customWidth="1"/>
    <col min="5132" max="5132" width="12.90625" customWidth="1"/>
    <col min="5133" max="5134" width="13.54296875" customWidth="1"/>
    <col min="5135" max="5135" width="13.453125" bestFit="1" customWidth="1"/>
    <col min="5379" max="5379" width="6.08984375" customWidth="1"/>
    <col min="5380" max="5380" width="28.08984375" customWidth="1"/>
    <col min="5381" max="5381" width="13.90625" customWidth="1"/>
    <col min="5382" max="5382" width="14.54296875" customWidth="1"/>
    <col min="5383" max="5383" width="15.54296875" customWidth="1"/>
    <col min="5384" max="5384" width="14.54296875" customWidth="1"/>
    <col min="5385" max="5385" width="16.54296875" customWidth="1"/>
    <col min="5386" max="5386" width="14.54296875" customWidth="1"/>
    <col min="5387" max="5387" width="11.54296875" customWidth="1"/>
    <col min="5388" max="5388" width="12.90625" customWidth="1"/>
    <col min="5389" max="5390" width="13.54296875" customWidth="1"/>
    <col min="5391" max="5391" width="13.453125" bestFit="1" customWidth="1"/>
    <col min="5635" max="5635" width="6.08984375" customWidth="1"/>
    <col min="5636" max="5636" width="28.08984375" customWidth="1"/>
    <col min="5637" max="5637" width="13.90625" customWidth="1"/>
    <col min="5638" max="5638" width="14.54296875" customWidth="1"/>
    <col min="5639" max="5639" width="15.54296875" customWidth="1"/>
    <col min="5640" max="5640" width="14.54296875" customWidth="1"/>
    <col min="5641" max="5641" width="16.54296875" customWidth="1"/>
    <col min="5642" max="5642" width="14.54296875" customWidth="1"/>
    <col min="5643" max="5643" width="11.54296875" customWidth="1"/>
    <col min="5644" max="5644" width="12.90625" customWidth="1"/>
    <col min="5645" max="5646" width="13.54296875" customWidth="1"/>
    <col min="5647" max="5647" width="13.453125" bestFit="1" customWidth="1"/>
    <col min="5891" max="5891" width="6.08984375" customWidth="1"/>
    <col min="5892" max="5892" width="28.08984375" customWidth="1"/>
    <col min="5893" max="5893" width="13.90625" customWidth="1"/>
    <col min="5894" max="5894" width="14.54296875" customWidth="1"/>
    <col min="5895" max="5895" width="15.54296875" customWidth="1"/>
    <col min="5896" max="5896" width="14.54296875" customWidth="1"/>
    <col min="5897" max="5897" width="16.54296875" customWidth="1"/>
    <col min="5898" max="5898" width="14.54296875" customWidth="1"/>
    <col min="5899" max="5899" width="11.54296875" customWidth="1"/>
    <col min="5900" max="5900" width="12.90625" customWidth="1"/>
    <col min="5901" max="5902" width="13.54296875" customWidth="1"/>
    <col min="5903" max="5903" width="13.453125" bestFit="1" customWidth="1"/>
    <col min="6147" max="6147" width="6.08984375" customWidth="1"/>
    <col min="6148" max="6148" width="28.08984375" customWidth="1"/>
    <col min="6149" max="6149" width="13.90625" customWidth="1"/>
    <col min="6150" max="6150" width="14.54296875" customWidth="1"/>
    <col min="6151" max="6151" width="15.54296875" customWidth="1"/>
    <col min="6152" max="6152" width="14.54296875" customWidth="1"/>
    <col min="6153" max="6153" width="16.54296875" customWidth="1"/>
    <col min="6154" max="6154" width="14.54296875" customWidth="1"/>
    <col min="6155" max="6155" width="11.54296875" customWidth="1"/>
    <col min="6156" max="6156" width="12.90625" customWidth="1"/>
    <col min="6157" max="6158" width="13.54296875" customWidth="1"/>
    <col min="6159" max="6159" width="13.453125" bestFit="1" customWidth="1"/>
    <col min="6403" max="6403" width="6.08984375" customWidth="1"/>
    <col min="6404" max="6404" width="28.08984375" customWidth="1"/>
    <col min="6405" max="6405" width="13.90625" customWidth="1"/>
    <col min="6406" max="6406" width="14.54296875" customWidth="1"/>
    <col min="6407" max="6407" width="15.54296875" customWidth="1"/>
    <col min="6408" max="6408" width="14.54296875" customWidth="1"/>
    <col min="6409" max="6409" width="16.54296875" customWidth="1"/>
    <col min="6410" max="6410" width="14.54296875" customWidth="1"/>
    <col min="6411" max="6411" width="11.54296875" customWidth="1"/>
    <col min="6412" max="6412" width="12.90625" customWidth="1"/>
    <col min="6413" max="6414" width="13.54296875" customWidth="1"/>
    <col min="6415" max="6415" width="13.453125" bestFit="1" customWidth="1"/>
    <col min="6659" max="6659" width="6.08984375" customWidth="1"/>
    <col min="6660" max="6660" width="28.08984375" customWidth="1"/>
    <col min="6661" max="6661" width="13.90625" customWidth="1"/>
    <col min="6662" max="6662" width="14.54296875" customWidth="1"/>
    <col min="6663" max="6663" width="15.54296875" customWidth="1"/>
    <col min="6664" max="6664" width="14.54296875" customWidth="1"/>
    <col min="6665" max="6665" width="16.54296875" customWidth="1"/>
    <col min="6666" max="6666" width="14.54296875" customWidth="1"/>
    <col min="6667" max="6667" width="11.54296875" customWidth="1"/>
    <col min="6668" max="6668" width="12.90625" customWidth="1"/>
    <col min="6669" max="6670" width="13.54296875" customWidth="1"/>
    <col min="6671" max="6671" width="13.453125" bestFit="1" customWidth="1"/>
    <col min="6915" max="6915" width="6.08984375" customWidth="1"/>
    <col min="6916" max="6916" width="28.08984375" customWidth="1"/>
    <col min="6917" max="6917" width="13.90625" customWidth="1"/>
    <col min="6918" max="6918" width="14.54296875" customWidth="1"/>
    <col min="6919" max="6919" width="15.54296875" customWidth="1"/>
    <col min="6920" max="6920" width="14.54296875" customWidth="1"/>
    <col min="6921" max="6921" width="16.54296875" customWidth="1"/>
    <col min="6922" max="6922" width="14.54296875" customWidth="1"/>
    <col min="6923" max="6923" width="11.54296875" customWidth="1"/>
    <col min="6924" max="6924" width="12.90625" customWidth="1"/>
    <col min="6925" max="6926" width="13.54296875" customWidth="1"/>
    <col min="6927" max="6927" width="13.453125" bestFit="1" customWidth="1"/>
    <col min="7171" max="7171" width="6.08984375" customWidth="1"/>
    <col min="7172" max="7172" width="28.08984375" customWidth="1"/>
    <col min="7173" max="7173" width="13.90625" customWidth="1"/>
    <col min="7174" max="7174" width="14.54296875" customWidth="1"/>
    <col min="7175" max="7175" width="15.54296875" customWidth="1"/>
    <col min="7176" max="7176" width="14.54296875" customWidth="1"/>
    <col min="7177" max="7177" width="16.54296875" customWidth="1"/>
    <col min="7178" max="7178" width="14.54296875" customWidth="1"/>
    <col min="7179" max="7179" width="11.54296875" customWidth="1"/>
    <col min="7180" max="7180" width="12.90625" customWidth="1"/>
    <col min="7181" max="7182" width="13.54296875" customWidth="1"/>
    <col min="7183" max="7183" width="13.453125" bestFit="1" customWidth="1"/>
    <col min="7427" max="7427" width="6.08984375" customWidth="1"/>
    <col min="7428" max="7428" width="28.08984375" customWidth="1"/>
    <col min="7429" max="7429" width="13.90625" customWidth="1"/>
    <col min="7430" max="7430" width="14.54296875" customWidth="1"/>
    <col min="7431" max="7431" width="15.54296875" customWidth="1"/>
    <col min="7432" max="7432" width="14.54296875" customWidth="1"/>
    <col min="7433" max="7433" width="16.54296875" customWidth="1"/>
    <col min="7434" max="7434" width="14.54296875" customWidth="1"/>
    <col min="7435" max="7435" width="11.54296875" customWidth="1"/>
    <col min="7436" max="7436" width="12.90625" customWidth="1"/>
    <col min="7437" max="7438" width="13.54296875" customWidth="1"/>
    <col min="7439" max="7439" width="13.453125" bestFit="1" customWidth="1"/>
    <col min="7683" max="7683" width="6.08984375" customWidth="1"/>
    <col min="7684" max="7684" width="28.08984375" customWidth="1"/>
    <col min="7685" max="7685" width="13.90625" customWidth="1"/>
    <col min="7686" max="7686" width="14.54296875" customWidth="1"/>
    <col min="7687" max="7687" width="15.54296875" customWidth="1"/>
    <col min="7688" max="7688" width="14.54296875" customWidth="1"/>
    <col min="7689" max="7689" width="16.54296875" customWidth="1"/>
    <col min="7690" max="7690" width="14.54296875" customWidth="1"/>
    <col min="7691" max="7691" width="11.54296875" customWidth="1"/>
    <col min="7692" max="7692" width="12.90625" customWidth="1"/>
    <col min="7693" max="7694" width="13.54296875" customWidth="1"/>
    <col min="7695" max="7695" width="13.453125" bestFit="1" customWidth="1"/>
    <col min="7939" max="7939" width="6.08984375" customWidth="1"/>
    <col min="7940" max="7940" width="28.08984375" customWidth="1"/>
    <col min="7941" max="7941" width="13.90625" customWidth="1"/>
    <col min="7942" max="7942" width="14.54296875" customWidth="1"/>
    <col min="7943" max="7943" width="15.54296875" customWidth="1"/>
    <col min="7944" max="7944" width="14.54296875" customWidth="1"/>
    <col min="7945" max="7945" width="16.54296875" customWidth="1"/>
    <col min="7946" max="7946" width="14.54296875" customWidth="1"/>
    <col min="7947" max="7947" width="11.54296875" customWidth="1"/>
    <col min="7948" max="7948" width="12.90625" customWidth="1"/>
    <col min="7949" max="7950" width="13.54296875" customWidth="1"/>
    <col min="7951" max="7951" width="13.453125" bestFit="1" customWidth="1"/>
    <col min="8195" max="8195" width="6.08984375" customWidth="1"/>
    <col min="8196" max="8196" width="28.08984375" customWidth="1"/>
    <col min="8197" max="8197" width="13.90625" customWidth="1"/>
    <col min="8198" max="8198" width="14.54296875" customWidth="1"/>
    <col min="8199" max="8199" width="15.54296875" customWidth="1"/>
    <col min="8200" max="8200" width="14.54296875" customWidth="1"/>
    <col min="8201" max="8201" width="16.54296875" customWidth="1"/>
    <col min="8202" max="8202" width="14.54296875" customWidth="1"/>
    <col min="8203" max="8203" width="11.54296875" customWidth="1"/>
    <col min="8204" max="8204" width="12.90625" customWidth="1"/>
    <col min="8205" max="8206" width="13.54296875" customWidth="1"/>
    <col min="8207" max="8207" width="13.453125" bestFit="1" customWidth="1"/>
    <col min="8451" max="8451" width="6.08984375" customWidth="1"/>
    <col min="8452" max="8452" width="28.08984375" customWidth="1"/>
    <col min="8453" max="8453" width="13.90625" customWidth="1"/>
    <col min="8454" max="8454" width="14.54296875" customWidth="1"/>
    <col min="8455" max="8455" width="15.54296875" customWidth="1"/>
    <col min="8456" max="8456" width="14.54296875" customWidth="1"/>
    <col min="8457" max="8457" width="16.54296875" customWidth="1"/>
    <col min="8458" max="8458" width="14.54296875" customWidth="1"/>
    <col min="8459" max="8459" width="11.54296875" customWidth="1"/>
    <col min="8460" max="8460" width="12.90625" customWidth="1"/>
    <col min="8461" max="8462" width="13.54296875" customWidth="1"/>
    <col min="8463" max="8463" width="13.453125" bestFit="1" customWidth="1"/>
    <col min="8707" max="8707" width="6.08984375" customWidth="1"/>
    <col min="8708" max="8708" width="28.08984375" customWidth="1"/>
    <col min="8709" max="8709" width="13.90625" customWidth="1"/>
    <col min="8710" max="8710" width="14.54296875" customWidth="1"/>
    <col min="8711" max="8711" width="15.54296875" customWidth="1"/>
    <col min="8712" max="8712" width="14.54296875" customWidth="1"/>
    <col min="8713" max="8713" width="16.54296875" customWidth="1"/>
    <col min="8714" max="8714" width="14.54296875" customWidth="1"/>
    <col min="8715" max="8715" width="11.54296875" customWidth="1"/>
    <col min="8716" max="8716" width="12.90625" customWidth="1"/>
    <col min="8717" max="8718" width="13.54296875" customWidth="1"/>
    <col min="8719" max="8719" width="13.453125" bestFit="1" customWidth="1"/>
    <col min="8963" max="8963" width="6.08984375" customWidth="1"/>
    <col min="8964" max="8964" width="28.08984375" customWidth="1"/>
    <col min="8965" max="8965" width="13.90625" customWidth="1"/>
    <col min="8966" max="8966" width="14.54296875" customWidth="1"/>
    <col min="8967" max="8967" width="15.54296875" customWidth="1"/>
    <col min="8968" max="8968" width="14.54296875" customWidth="1"/>
    <col min="8969" max="8969" width="16.54296875" customWidth="1"/>
    <col min="8970" max="8970" width="14.54296875" customWidth="1"/>
    <col min="8971" max="8971" width="11.54296875" customWidth="1"/>
    <col min="8972" max="8972" width="12.90625" customWidth="1"/>
    <col min="8973" max="8974" width="13.54296875" customWidth="1"/>
    <col min="8975" max="8975" width="13.453125" bestFit="1" customWidth="1"/>
    <col min="9219" max="9219" width="6.08984375" customWidth="1"/>
    <col min="9220" max="9220" width="28.08984375" customWidth="1"/>
    <col min="9221" max="9221" width="13.90625" customWidth="1"/>
    <col min="9222" max="9222" width="14.54296875" customWidth="1"/>
    <col min="9223" max="9223" width="15.54296875" customWidth="1"/>
    <col min="9224" max="9224" width="14.54296875" customWidth="1"/>
    <col min="9225" max="9225" width="16.54296875" customWidth="1"/>
    <col min="9226" max="9226" width="14.54296875" customWidth="1"/>
    <col min="9227" max="9227" width="11.54296875" customWidth="1"/>
    <col min="9228" max="9228" width="12.90625" customWidth="1"/>
    <col min="9229" max="9230" width="13.54296875" customWidth="1"/>
    <col min="9231" max="9231" width="13.453125" bestFit="1" customWidth="1"/>
    <col min="9475" max="9475" width="6.08984375" customWidth="1"/>
    <col min="9476" max="9476" width="28.08984375" customWidth="1"/>
    <col min="9477" max="9477" width="13.90625" customWidth="1"/>
    <col min="9478" max="9478" width="14.54296875" customWidth="1"/>
    <col min="9479" max="9479" width="15.54296875" customWidth="1"/>
    <col min="9480" max="9480" width="14.54296875" customWidth="1"/>
    <col min="9481" max="9481" width="16.54296875" customWidth="1"/>
    <col min="9482" max="9482" width="14.54296875" customWidth="1"/>
    <col min="9483" max="9483" width="11.54296875" customWidth="1"/>
    <col min="9484" max="9484" width="12.90625" customWidth="1"/>
    <col min="9485" max="9486" width="13.54296875" customWidth="1"/>
    <col min="9487" max="9487" width="13.453125" bestFit="1" customWidth="1"/>
    <col min="9731" max="9731" width="6.08984375" customWidth="1"/>
    <col min="9732" max="9732" width="28.08984375" customWidth="1"/>
    <col min="9733" max="9733" width="13.90625" customWidth="1"/>
    <col min="9734" max="9734" width="14.54296875" customWidth="1"/>
    <col min="9735" max="9735" width="15.54296875" customWidth="1"/>
    <col min="9736" max="9736" width="14.54296875" customWidth="1"/>
    <col min="9737" max="9737" width="16.54296875" customWidth="1"/>
    <col min="9738" max="9738" width="14.54296875" customWidth="1"/>
    <col min="9739" max="9739" width="11.54296875" customWidth="1"/>
    <col min="9740" max="9740" width="12.90625" customWidth="1"/>
    <col min="9741" max="9742" width="13.54296875" customWidth="1"/>
    <col min="9743" max="9743" width="13.453125" bestFit="1" customWidth="1"/>
    <col min="9987" max="9987" width="6.08984375" customWidth="1"/>
    <col min="9988" max="9988" width="28.08984375" customWidth="1"/>
    <col min="9989" max="9989" width="13.90625" customWidth="1"/>
    <col min="9990" max="9990" width="14.54296875" customWidth="1"/>
    <col min="9991" max="9991" width="15.54296875" customWidth="1"/>
    <col min="9992" max="9992" width="14.54296875" customWidth="1"/>
    <col min="9993" max="9993" width="16.54296875" customWidth="1"/>
    <col min="9994" max="9994" width="14.54296875" customWidth="1"/>
    <col min="9995" max="9995" width="11.54296875" customWidth="1"/>
    <col min="9996" max="9996" width="12.90625" customWidth="1"/>
    <col min="9997" max="9998" width="13.54296875" customWidth="1"/>
    <col min="9999" max="9999" width="13.453125" bestFit="1" customWidth="1"/>
    <col min="10243" max="10243" width="6.08984375" customWidth="1"/>
    <col min="10244" max="10244" width="28.08984375" customWidth="1"/>
    <col min="10245" max="10245" width="13.90625" customWidth="1"/>
    <col min="10246" max="10246" width="14.54296875" customWidth="1"/>
    <col min="10247" max="10247" width="15.54296875" customWidth="1"/>
    <col min="10248" max="10248" width="14.54296875" customWidth="1"/>
    <col min="10249" max="10249" width="16.54296875" customWidth="1"/>
    <col min="10250" max="10250" width="14.54296875" customWidth="1"/>
    <col min="10251" max="10251" width="11.54296875" customWidth="1"/>
    <col min="10252" max="10252" width="12.90625" customWidth="1"/>
    <col min="10253" max="10254" width="13.54296875" customWidth="1"/>
    <col min="10255" max="10255" width="13.453125" bestFit="1" customWidth="1"/>
    <col min="10499" max="10499" width="6.08984375" customWidth="1"/>
    <col min="10500" max="10500" width="28.08984375" customWidth="1"/>
    <col min="10501" max="10501" width="13.90625" customWidth="1"/>
    <col min="10502" max="10502" width="14.54296875" customWidth="1"/>
    <col min="10503" max="10503" width="15.54296875" customWidth="1"/>
    <col min="10504" max="10504" width="14.54296875" customWidth="1"/>
    <col min="10505" max="10505" width="16.54296875" customWidth="1"/>
    <col min="10506" max="10506" width="14.54296875" customWidth="1"/>
    <col min="10507" max="10507" width="11.54296875" customWidth="1"/>
    <col min="10508" max="10508" width="12.90625" customWidth="1"/>
    <col min="10509" max="10510" width="13.54296875" customWidth="1"/>
    <col min="10511" max="10511" width="13.453125" bestFit="1" customWidth="1"/>
    <col min="10755" max="10755" width="6.08984375" customWidth="1"/>
    <col min="10756" max="10756" width="28.08984375" customWidth="1"/>
    <col min="10757" max="10757" width="13.90625" customWidth="1"/>
    <col min="10758" max="10758" width="14.54296875" customWidth="1"/>
    <col min="10759" max="10759" width="15.54296875" customWidth="1"/>
    <col min="10760" max="10760" width="14.54296875" customWidth="1"/>
    <col min="10761" max="10761" width="16.54296875" customWidth="1"/>
    <col min="10762" max="10762" width="14.54296875" customWidth="1"/>
    <col min="10763" max="10763" width="11.54296875" customWidth="1"/>
    <col min="10764" max="10764" width="12.90625" customWidth="1"/>
    <col min="10765" max="10766" width="13.54296875" customWidth="1"/>
    <col min="10767" max="10767" width="13.453125" bestFit="1" customWidth="1"/>
    <col min="11011" max="11011" width="6.08984375" customWidth="1"/>
    <col min="11012" max="11012" width="28.08984375" customWidth="1"/>
    <col min="11013" max="11013" width="13.90625" customWidth="1"/>
    <col min="11014" max="11014" width="14.54296875" customWidth="1"/>
    <col min="11015" max="11015" width="15.54296875" customWidth="1"/>
    <col min="11016" max="11016" width="14.54296875" customWidth="1"/>
    <col min="11017" max="11017" width="16.54296875" customWidth="1"/>
    <col min="11018" max="11018" width="14.54296875" customWidth="1"/>
    <col min="11019" max="11019" width="11.54296875" customWidth="1"/>
    <col min="11020" max="11020" width="12.90625" customWidth="1"/>
    <col min="11021" max="11022" width="13.54296875" customWidth="1"/>
    <col min="11023" max="11023" width="13.453125" bestFit="1" customWidth="1"/>
    <col min="11267" max="11267" width="6.08984375" customWidth="1"/>
    <col min="11268" max="11268" width="28.08984375" customWidth="1"/>
    <col min="11269" max="11269" width="13.90625" customWidth="1"/>
    <col min="11270" max="11270" width="14.54296875" customWidth="1"/>
    <col min="11271" max="11271" width="15.54296875" customWidth="1"/>
    <col min="11272" max="11272" width="14.54296875" customWidth="1"/>
    <col min="11273" max="11273" width="16.54296875" customWidth="1"/>
    <col min="11274" max="11274" width="14.54296875" customWidth="1"/>
    <col min="11275" max="11275" width="11.54296875" customWidth="1"/>
    <col min="11276" max="11276" width="12.90625" customWidth="1"/>
    <col min="11277" max="11278" width="13.54296875" customWidth="1"/>
    <col min="11279" max="11279" width="13.453125" bestFit="1" customWidth="1"/>
    <col min="11523" max="11523" width="6.08984375" customWidth="1"/>
    <col min="11524" max="11524" width="28.08984375" customWidth="1"/>
    <col min="11525" max="11525" width="13.90625" customWidth="1"/>
    <col min="11526" max="11526" width="14.54296875" customWidth="1"/>
    <col min="11527" max="11527" width="15.54296875" customWidth="1"/>
    <col min="11528" max="11528" width="14.54296875" customWidth="1"/>
    <col min="11529" max="11529" width="16.54296875" customWidth="1"/>
    <col min="11530" max="11530" width="14.54296875" customWidth="1"/>
    <col min="11531" max="11531" width="11.54296875" customWidth="1"/>
    <col min="11532" max="11532" width="12.90625" customWidth="1"/>
    <col min="11533" max="11534" width="13.54296875" customWidth="1"/>
    <col min="11535" max="11535" width="13.453125" bestFit="1" customWidth="1"/>
    <col min="11779" max="11779" width="6.08984375" customWidth="1"/>
    <col min="11780" max="11780" width="28.08984375" customWidth="1"/>
    <col min="11781" max="11781" width="13.90625" customWidth="1"/>
    <col min="11782" max="11782" width="14.54296875" customWidth="1"/>
    <col min="11783" max="11783" width="15.54296875" customWidth="1"/>
    <col min="11784" max="11784" width="14.54296875" customWidth="1"/>
    <col min="11785" max="11785" width="16.54296875" customWidth="1"/>
    <col min="11786" max="11786" width="14.54296875" customWidth="1"/>
    <col min="11787" max="11787" width="11.54296875" customWidth="1"/>
    <col min="11788" max="11788" width="12.90625" customWidth="1"/>
    <col min="11789" max="11790" width="13.54296875" customWidth="1"/>
    <col min="11791" max="11791" width="13.453125" bestFit="1" customWidth="1"/>
    <col min="12035" max="12035" width="6.08984375" customWidth="1"/>
    <col min="12036" max="12036" width="28.08984375" customWidth="1"/>
    <col min="12037" max="12037" width="13.90625" customWidth="1"/>
    <col min="12038" max="12038" width="14.54296875" customWidth="1"/>
    <col min="12039" max="12039" width="15.54296875" customWidth="1"/>
    <col min="12040" max="12040" width="14.54296875" customWidth="1"/>
    <col min="12041" max="12041" width="16.54296875" customWidth="1"/>
    <col min="12042" max="12042" width="14.54296875" customWidth="1"/>
    <col min="12043" max="12043" width="11.54296875" customWidth="1"/>
    <col min="12044" max="12044" width="12.90625" customWidth="1"/>
    <col min="12045" max="12046" width="13.54296875" customWidth="1"/>
    <col min="12047" max="12047" width="13.453125" bestFit="1" customWidth="1"/>
    <col min="12291" max="12291" width="6.08984375" customWidth="1"/>
    <col min="12292" max="12292" width="28.08984375" customWidth="1"/>
    <col min="12293" max="12293" width="13.90625" customWidth="1"/>
    <col min="12294" max="12294" width="14.54296875" customWidth="1"/>
    <col min="12295" max="12295" width="15.54296875" customWidth="1"/>
    <col min="12296" max="12296" width="14.54296875" customWidth="1"/>
    <col min="12297" max="12297" width="16.54296875" customWidth="1"/>
    <col min="12298" max="12298" width="14.54296875" customWidth="1"/>
    <col min="12299" max="12299" width="11.54296875" customWidth="1"/>
    <col min="12300" max="12300" width="12.90625" customWidth="1"/>
    <col min="12301" max="12302" width="13.54296875" customWidth="1"/>
    <col min="12303" max="12303" width="13.453125" bestFit="1" customWidth="1"/>
    <col min="12547" max="12547" width="6.08984375" customWidth="1"/>
    <col min="12548" max="12548" width="28.08984375" customWidth="1"/>
    <col min="12549" max="12549" width="13.90625" customWidth="1"/>
    <col min="12550" max="12550" width="14.54296875" customWidth="1"/>
    <col min="12551" max="12551" width="15.54296875" customWidth="1"/>
    <col min="12552" max="12552" width="14.54296875" customWidth="1"/>
    <col min="12553" max="12553" width="16.54296875" customWidth="1"/>
    <col min="12554" max="12554" width="14.54296875" customWidth="1"/>
    <col min="12555" max="12555" width="11.54296875" customWidth="1"/>
    <col min="12556" max="12556" width="12.90625" customWidth="1"/>
    <col min="12557" max="12558" width="13.54296875" customWidth="1"/>
    <col min="12559" max="12559" width="13.453125" bestFit="1" customWidth="1"/>
    <col min="12803" max="12803" width="6.08984375" customWidth="1"/>
    <col min="12804" max="12804" width="28.08984375" customWidth="1"/>
    <col min="12805" max="12805" width="13.90625" customWidth="1"/>
    <col min="12806" max="12806" width="14.54296875" customWidth="1"/>
    <col min="12807" max="12807" width="15.54296875" customWidth="1"/>
    <col min="12808" max="12808" width="14.54296875" customWidth="1"/>
    <col min="12809" max="12809" width="16.54296875" customWidth="1"/>
    <col min="12810" max="12810" width="14.54296875" customWidth="1"/>
    <col min="12811" max="12811" width="11.54296875" customWidth="1"/>
    <col min="12812" max="12812" width="12.90625" customWidth="1"/>
    <col min="12813" max="12814" width="13.54296875" customWidth="1"/>
    <col min="12815" max="12815" width="13.453125" bestFit="1" customWidth="1"/>
    <col min="13059" max="13059" width="6.08984375" customWidth="1"/>
    <col min="13060" max="13060" width="28.08984375" customWidth="1"/>
    <col min="13061" max="13061" width="13.90625" customWidth="1"/>
    <col min="13062" max="13062" width="14.54296875" customWidth="1"/>
    <col min="13063" max="13063" width="15.54296875" customWidth="1"/>
    <col min="13064" max="13064" width="14.54296875" customWidth="1"/>
    <col min="13065" max="13065" width="16.54296875" customWidth="1"/>
    <col min="13066" max="13066" width="14.54296875" customWidth="1"/>
    <col min="13067" max="13067" width="11.54296875" customWidth="1"/>
    <col min="13068" max="13068" width="12.90625" customWidth="1"/>
    <col min="13069" max="13070" width="13.54296875" customWidth="1"/>
    <col min="13071" max="13071" width="13.453125" bestFit="1" customWidth="1"/>
    <col min="13315" max="13315" width="6.08984375" customWidth="1"/>
    <col min="13316" max="13316" width="28.08984375" customWidth="1"/>
    <col min="13317" max="13317" width="13.90625" customWidth="1"/>
    <col min="13318" max="13318" width="14.54296875" customWidth="1"/>
    <col min="13319" max="13319" width="15.54296875" customWidth="1"/>
    <col min="13320" max="13320" width="14.54296875" customWidth="1"/>
    <col min="13321" max="13321" width="16.54296875" customWidth="1"/>
    <col min="13322" max="13322" width="14.54296875" customWidth="1"/>
    <col min="13323" max="13323" width="11.54296875" customWidth="1"/>
    <col min="13324" max="13324" width="12.90625" customWidth="1"/>
    <col min="13325" max="13326" width="13.54296875" customWidth="1"/>
    <col min="13327" max="13327" width="13.453125" bestFit="1" customWidth="1"/>
    <col min="13571" max="13571" width="6.08984375" customWidth="1"/>
    <col min="13572" max="13572" width="28.08984375" customWidth="1"/>
    <col min="13573" max="13573" width="13.90625" customWidth="1"/>
    <col min="13574" max="13574" width="14.54296875" customWidth="1"/>
    <col min="13575" max="13575" width="15.54296875" customWidth="1"/>
    <col min="13576" max="13576" width="14.54296875" customWidth="1"/>
    <col min="13577" max="13577" width="16.54296875" customWidth="1"/>
    <col min="13578" max="13578" width="14.54296875" customWidth="1"/>
    <col min="13579" max="13579" width="11.54296875" customWidth="1"/>
    <col min="13580" max="13580" width="12.90625" customWidth="1"/>
    <col min="13581" max="13582" width="13.54296875" customWidth="1"/>
    <col min="13583" max="13583" width="13.453125" bestFit="1" customWidth="1"/>
    <col min="13827" max="13827" width="6.08984375" customWidth="1"/>
    <col min="13828" max="13828" width="28.08984375" customWidth="1"/>
    <col min="13829" max="13829" width="13.90625" customWidth="1"/>
    <col min="13830" max="13830" width="14.54296875" customWidth="1"/>
    <col min="13831" max="13831" width="15.54296875" customWidth="1"/>
    <col min="13832" max="13832" width="14.54296875" customWidth="1"/>
    <col min="13833" max="13833" width="16.54296875" customWidth="1"/>
    <col min="13834" max="13834" width="14.54296875" customWidth="1"/>
    <col min="13835" max="13835" width="11.54296875" customWidth="1"/>
    <col min="13836" max="13836" width="12.90625" customWidth="1"/>
    <col min="13837" max="13838" width="13.54296875" customWidth="1"/>
    <col min="13839" max="13839" width="13.453125" bestFit="1" customWidth="1"/>
    <col min="14083" max="14083" width="6.08984375" customWidth="1"/>
    <col min="14084" max="14084" width="28.08984375" customWidth="1"/>
    <col min="14085" max="14085" width="13.90625" customWidth="1"/>
    <col min="14086" max="14086" width="14.54296875" customWidth="1"/>
    <col min="14087" max="14087" width="15.54296875" customWidth="1"/>
    <col min="14088" max="14088" width="14.54296875" customWidth="1"/>
    <col min="14089" max="14089" width="16.54296875" customWidth="1"/>
    <col min="14090" max="14090" width="14.54296875" customWidth="1"/>
    <col min="14091" max="14091" width="11.54296875" customWidth="1"/>
    <col min="14092" max="14092" width="12.90625" customWidth="1"/>
    <col min="14093" max="14094" width="13.54296875" customWidth="1"/>
    <col min="14095" max="14095" width="13.453125" bestFit="1" customWidth="1"/>
    <col min="14339" max="14339" width="6.08984375" customWidth="1"/>
    <col min="14340" max="14340" width="28.08984375" customWidth="1"/>
    <col min="14341" max="14341" width="13.90625" customWidth="1"/>
    <col min="14342" max="14342" width="14.54296875" customWidth="1"/>
    <col min="14343" max="14343" width="15.54296875" customWidth="1"/>
    <col min="14344" max="14344" width="14.54296875" customWidth="1"/>
    <col min="14345" max="14345" width="16.54296875" customWidth="1"/>
    <col min="14346" max="14346" width="14.54296875" customWidth="1"/>
    <col min="14347" max="14347" width="11.54296875" customWidth="1"/>
    <col min="14348" max="14348" width="12.90625" customWidth="1"/>
    <col min="14349" max="14350" width="13.54296875" customWidth="1"/>
    <col min="14351" max="14351" width="13.453125" bestFit="1" customWidth="1"/>
    <col min="14595" max="14595" width="6.08984375" customWidth="1"/>
    <col min="14596" max="14596" width="28.08984375" customWidth="1"/>
    <col min="14597" max="14597" width="13.90625" customWidth="1"/>
    <col min="14598" max="14598" width="14.54296875" customWidth="1"/>
    <col min="14599" max="14599" width="15.54296875" customWidth="1"/>
    <col min="14600" max="14600" width="14.54296875" customWidth="1"/>
    <col min="14601" max="14601" width="16.54296875" customWidth="1"/>
    <col min="14602" max="14602" width="14.54296875" customWidth="1"/>
    <col min="14603" max="14603" width="11.54296875" customWidth="1"/>
    <col min="14604" max="14604" width="12.90625" customWidth="1"/>
    <col min="14605" max="14606" width="13.54296875" customWidth="1"/>
    <col min="14607" max="14607" width="13.453125" bestFit="1" customWidth="1"/>
    <col min="14851" max="14851" width="6.08984375" customWidth="1"/>
    <col min="14852" max="14852" width="28.08984375" customWidth="1"/>
    <col min="14853" max="14853" width="13.90625" customWidth="1"/>
    <col min="14854" max="14854" width="14.54296875" customWidth="1"/>
    <col min="14855" max="14855" width="15.54296875" customWidth="1"/>
    <col min="14856" max="14856" width="14.54296875" customWidth="1"/>
    <col min="14857" max="14857" width="16.54296875" customWidth="1"/>
    <col min="14858" max="14858" width="14.54296875" customWidth="1"/>
    <col min="14859" max="14859" width="11.54296875" customWidth="1"/>
    <col min="14860" max="14860" width="12.90625" customWidth="1"/>
    <col min="14861" max="14862" width="13.54296875" customWidth="1"/>
    <col min="14863" max="14863" width="13.453125" bestFit="1" customWidth="1"/>
    <col min="15107" max="15107" width="6.08984375" customWidth="1"/>
    <col min="15108" max="15108" width="28.08984375" customWidth="1"/>
    <col min="15109" max="15109" width="13.90625" customWidth="1"/>
    <col min="15110" max="15110" width="14.54296875" customWidth="1"/>
    <col min="15111" max="15111" width="15.54296875" customWidth="1"/>
    <col min="15112" max="15112" width="14.54296875" customWidth="1"/>
    <col min="15113" max="15113" width="16.54296875" customWidth="1"/>
    <col min="15114" max="15114" width="14.54296875" customWidth="1"/>
    <col min="15115" max="15115" width="11.54296875" customWidth="1"/>
    <col min="15116" max="15116" width="12.90625" customWidth="1"/>
    <col min="15117" max="15118" width="13.54296875" customWidth="1"/>
    <col min="15119" max="15119" width="13.453125" bestFit="1" customWidth="1"/>
    <col min="15363" max="15363" width="6.08984375" customWidth="1"/>
    <col min="15364" max="15364" width="28.08984375" customWidth="1"/>
    <col min="15365" max="15365" width="13.90625" customWidth="1"/>
    <col min="15366" max="15366" width="14.54296875" customWidth="1"/>
    <col min="15367" max="15367" width="15.54296875" customWidth="1"/>
    <col min="15368" max="15368" width="14.54296875" customWidth="1"/>
    <col min="15369" max="15369" width="16.54296875" customWidth="1"/>
    <col min="15370" max="15370" width="14.54296875" customWidth="1"/>
    <col min="15371" max="15371" width="11.54296875" customWidth="1"/>
    <col min="15372" max="15372" width="12.90625" customWidth="1"/>
    <col min="15373" max="15374" width="13.54296875" customWidth="1"/>
    <col min="15375" max="15375" width="13.453125" bestFit="1" customWidth="1"/>
    <col min="15619" max="15619" width="6.08984375" customWidth="1"/>
    <col min="15620" max="15620" width="28.08984375" customWidth="1"/>
    <col min="15621" max="15621" width="13.90625" customWidth="1"/>
    <col min="15622" max="15622" width="14.54296875" customWidth="1"/>
    <col min="15623" max="15623" width="15.54296875" customWidth="1"/>
    <col min="15624" max="15624" width="14.54296875" customWidth="1"/>
    <col min="15625" max="15625" width="16.54296875" customWidth="1"/>
    <col min="15626" max="15626" width="14.54296875" customWidth="1"/>
    <col min="15627" max="15627" width="11.54296875" customWidth="1"/>
    <col min="15628" max="15628" width="12.90625" customWidth="1"/>
    <col min="15629" max="15630" width="13.54296875" customWidth="1"/>
    <col min="15631" max="15631" width="13.453125" bestFit="1" customWidth="1"/>
    <col min="15875" max="15875" width="6.08984375" customWidth="1"/>
    <col min="15876" max="15876" width="28.08984375" customWidth="1"/>
    <col min="15877" max="15877" width="13.90625" customWidth="1"/>
    <col min="15878" max="15878" width="14.54296875" customWidth="1"/>
    <col min="15879" max="15879" width="15.54296875" customWidth="1"/>
    <col min="15880" max="15880" width="14.54296875" customWidth="1"/>
    <col min="15881" max="15881" width="16.54296875" customWidth="1"/>
    <col min="15882" max="15882" width="14.54296875" customWidth="1"/>
    <col min="15883" max="15883" width="11.54296875" customWidth="1"/>
    <col min="15884" max="15884" width="12.90625" customWidth="1"/>
    <col min="15885" max="15886" width="13.54296875" customWidth="1"/>
    <col min="15887" max="15887" width="13.453125" bestFit="1" customWidth="1"/>
    <col min="16131" max="16131" width="6.08984375" customWidth="1"/>
    <col min="16132" max="16132" width="28.08984375" customWidth="1"/>
    <col min="16133" max="16133" width="13.90625" customWidth="1"/>
    <col min="16134" max="16134" width="14.54296875" customWidth="1"/>
    <col min="16135" max="16135" width="15.54296875" customWidth="1"/>
    <col min="16136" max="16136" width="14.54296875" customWidth="1"/>
    <col min="16137" max="16137" width="16.54296875" customWidth="1"/>
    <col min="16138" max="16138" width="14.54296875" customWidth="1"/>
    <col min="16139" max="16139" width="11.54296875" customWidth="1"/>
    <col min="16140" max="16140" width="12.90625" customWidth="1"/>
    <col min="16141" max="16142" width="13.54296875" customWidth="1"/>
    <col min="16143" max="16143" width="13.453125" bestFit="1" customWidth="1"/>
  </cols>
  <sheetData>
    <row r="1" spans="1:16" ht="18.5" x14ac:dyDescent="0.45">
      <c r="B1" s="30" t="s">
        <v>681</v>
      </c>
    </row>
    <row r="2" spans="1:16" ht="18.5" x14ac:dyDescent="0.45">
      <c r="B2" s="142"/>
    </row>
    <row r="4" spans="1:1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3"/>
    </row>
    <row r="5" spans="1:16" s="11" customFormat="1" x14ac:dyDescent="0.35">
      <c r="A5" s="4"/>
      <c r="B5" s="640" t="s">
        <v>682</v>
      </c>
      <c r="C5" s="5" t="s">
        <v>0</v>
      </c>
      <c r="D5" s="5" t="s">
        <v>683</v>
      </c>
      <c r="E5" s="7" t="s">
        <v>2</v>
      </c>
      <c r="F5" s="6"/>
      <c r="G5" s="7" t="s">
        <v>3</v>
      </c>
      <c r="H5" s="7" t="s">
        <v>4</v>
      </c>
      <c r="I5" s="7" t="s">
        <v>5</v>
      </c>
      <c r="J5" s="8" t="s">
        <v>6</v>
      </c>
      <c r="K5" s="8" t="s">
        <v>7</v>
      </c>
      <c r="L5" s="8" t="s">
        <v>15</v>
      </c>
      <c r="M5" s="8" t="s">
        <v>16</v>
      </c>
      <c r="N5" s="9"/>
      <c r="O5" s="10"/>
    </row>
    <row r="6" spans="1:16" ht="91.4" customHeight="1" x14ac:dyDescent="0.35">
      <c r="A6" s="12" t="s">
        <v>167</v>
      </c>
      <c r="B6" s="641"/>
      <c r="C6" s="32" t="s">
        <v>168</v>
      </c>
      <c r="D6" s="7" t="s">
        <v>17</v>
      </c>
      <c r="E6" s="7" t="s">
        <v>8</v>
      </c>
      <c r="F6" s="7" t="s">
        <v>684</v>
      </c>
      <c r="G6" s="7" t="s">
        <v>9</v>
      </c>
      <c r="H6" s="7" t="s">
        <v>10</v>
      </c>
      <c r="I6" s="7" t="s">
        <v>169</v>
      </c>
      <c r="J6" s="13" t="s">
        <v>11</v>
      </c>
      <c r="K6" s="13" t="s">
        <v>12</v>
      </c>
      <c r="L6" s="13" t="s">
        <v>13</v>
      </c>
      <c r="M6" s="13" t="s">
        <v>685</v>
      </c>
      <c r="N6" s="7" t="s">
        <v>171</v>
      </c>
      <c r="O6" s="3"/>
    </row>
    <row r="7" spans="1:16" s="11" customFormat="1" ht="28.5" x14ac:dyDescent="0.35">
      <c r="A7" s="14">
        <v>1</v>
      </c>
      <c r="B7" s="555" t="s">
        <v>686</v>
      </c>
      <c r="C7" s="36">
        <v>1600000</v>
      </c>
      <c r="D7" s="15">
        <f>E7+F7+G7+H7+I7+J7+K7+L7</f>
        <v>649251.12999999989</v>
      </c>
      <c r="E7" s="15">
        <v>15800</v>
      </c>
      <c r="F7" s="15">
        <v>279417.65999999997</v>
      </c>
      <c r="G7" s="15">
        <v>203594.65</v>
      </c>
      <c r="H7" s="15">
        <v>22628.49</v>
      </c>
      <c r="I7" s="15"/>
      <c r="J7" s="15">
        <v>53194.52</v>
      </c>
      <c r="K7" s="15"/>
      <c r="L7" s="15">
        <v>74615.81</v>
      </c>
      <c r="M7" s="145" t="s">
        <v>72</v>
      </c>
      <c r="N7" s="16">
        <v>35</v>
      </c>
      <c r="O7" s="10"/>
    </row>
    <row r="8" spans="1:16" ht="42.5" x14ac:dyDescent="0.35">
      <c r="A8" s="17">
        <v>2</v>
      </c>
      <c r="B8" s="31" t="s">
        <v>687</v>
      </c>
      <c r="C8" s="37">
        <v>45000</v>
      </c>
      <c r="D8" s="15">
        <f>E8+F8+G8+H8+I8+J8+K8+L8+M8</f>
        <v>26059.09</v>
      </c>
      <c r="E8" s="18">
        <v>0</v>
      </c>
      <c r="F8" s="19">
        <v>2597.23</v>
      </c>
      <c r="G8" s="18">
        <v>2597.23</v>
      </c>
      <c r="H8" s="18">
        <v>0</v>
      </c>
      <c r="I8" s="18"/>
      <c r="J8" s="18">
        <v>0</v>
      </c>
      <c r="K8" s="18"/>
      <c r="L8" s="18"/>
      <c r="M8" s="18">
        <v>20864.63</v>
      </c>
      <c r="N8" s="20"/>
      <c r="O8" s="3"/>
    </row>
    <row r="9" spans="1:16" ht="28.5" x14ac:dyDescent="0.35">
      <c r="A9" s="17">
        <v>3</v>
      </c>
      <c r="B9" s="31" t="s">
        <v>688</v>
      </c>
      <c r="C9" s="556">
        <v>4000000</v>
      </c>
      <c r="D9" s="15">
        <f>E9+F9+G9+H9+I9+J9+K9+L9+M9</f>
        <v>1072159.93</v>
      </c>
      <c r="E9" s="18">
        <v>31496.43</v>
      </c>
      <c r="F9" s="19">
        <v>266008.59999999998</v>
      </c>
      <c r="G9" s="18">
        <v>96336.639999999999</v>
      </c>
      <c r="H9" s="18">
        <v>163574.38</v>
      </c>
      <c r="I9" s="18"/>
      <c r="J9" s="18">
        <v>6097.58</v>
      </c>
      <c r="K9" s="18"/>
      <c r="L9" s="18"/>
      <c r="M9" s="18">
        <v>508646.3</v>
      </c>
      <c r="N9" s="20"/>
      <c r="O9" s="3"/>
    </row>
    <row r="10" spans="1:16" ht="42.5" x14ac:dyDescent="0.35">
      <c r="A10" s="17">
        <v>4</v>
      </c>
      <c r="B10" s="31" t="s">
        <v>689</v>
      </c>
      <c r="C10" s="556">
        <v>40000</v>
      </c>
      <c r="D10" s="15"/>
      <c r="E10" s="18"/>
      <c r="F10" s="19"/>
      <c r="G10" s="18"/>
      <c r="H10" s="18"/>
      <c r="I10" s="18"/>
      <c r="J10" s="18"/>
      <c r="K10" s="18"/>
      <c r="L10" s="18"/>
      <c r="M10" s="18"/>
      <c r="N10" s="20"/>
      <c r="O10" s="3"/>
    </row>
    <row r="11" spans="1:16" ht="28.5" x14ac:dyDescent="0.35">
      <c r="A11" s="17">
        <v>5</v>
      </c>
      <c r="B11" s="31" t="s">
        <v>690</v>
      </c>
      <c r="C11" s="556">
        <v>616000</v>
      </c>
      <c r="D11" s="15">
        <v>118320.48</v>
      </c>
      <c r="E11" s="18">
        <v>0</v>
      </c>
      <c r="F11" s="19">
        <v>17430.98</v>
      </c>
      <c r="G11" s="18">
        <v>16204.34</v>
      </c>
      <c r="H11" s="18">
        <v>824.03</v>
      </c>
      <c r="I11" s="18"/>
      <c r="J11" s="18">
        <v>402.61</v>
      </c>
      <c r="K11" s="18"/>
      <c r="L11" s="18"/>
      <c r="M11" s="557" t="s">
        <v>691</v>
      </c>
      <c r="N11" s="20"/>
      <c r="O11" s="3"/>
    </row>
    <row r="12" spans="1:16" ht="42.5" x14ac:dyDescent="0.35">
      <c r="A12" s="17">
        <v>6</v>
      </c>
      <c r="B12" s="31" t="s">
        <v>692</v>
      </c>
      <c r="C12" s="556">
        <v>306000</v>
      </c>
      <c r="D12" s="15">
        <f>E12+F12+G12+H12+I12+J12</f>
        <v>162498.14000000001</v>
      </c>
      <c r="E12" s="18">
        <v>0</v>
      </c>
      <c r="F12" s="19">
        <v>81249.070000000007</v>
      </c>
      <c r="G12" s="18">
        <v>10059.219999999999</v>
      </c>
      <c r="H12" s="18">
        <v>65841.919999999998</v>
      </c>
      <c r="I12" s="18"/>
      <c r="J12" s="18">
        <v>5347.93</v>
      </c>
      <c r="K12" s="18"/>
      <c r="L12" s="18"/>
      <c r="M12" s="557" t="s">
        <v>72</v>
      </c>
      <c r="N12" s="20"/>
      <c r="O12" s="3"/>
    </row>
    <row r="13" spans="1:16" ht="28.5" x14ac:dyDescent="0.35">
      <c r="A13" s="17">
        <v>7</v>
      </c>
      <c r="B13" s="31" t="s">
        <v>693</v>
      </c>
      <c r="C13" s="556">
        <v>3500000</v>
      </c>
      <c r="D13" s="15">
        <f>E13+F13+G13+H13+I13+J13+K13+L13+M13</f>
        <v>570959.12</v>
      </c>
      <c r="E13" s="18">
        <v>0</v>
      </c>
      <c r="F13" s="19">
        <v>31156.41</v>
      </c>
      <c r="G13" s="18">
        <v>7999.82</v>
      </c>
      <c r="H13" s="18">
        <v>18266.73</v>
      </c>
      <c r="I13" s="18"/>
      <c r="J13" s="18">
        <v>4889.8599999999997</v>
      </c>
      <c r="K13" s="18"/>
      <c r="L13" s="18"/>
      <c r="M13" s="18">
        <v>508646.3</v>
      </c>
      <c r="N13" s="20"/>
      <c r="O13" s="3"/>
    </row>
    <row r="14" spans="1:16" ht="42.5" x14ac:dyDescent="0.35">
      <c r="A14" s="17">
        <v>8</v>
      </c>
      <c r="B14" s="31" t="s">
        <v>694</v>
      </c>
      <c r="C14" s="556">
        <v>1440000</v>
      </c>
      <c r="D14" s="18">
        <v>413940.96</v>
      </c>
      <c r="E14" s="18">
        <v>0</v>
      </c>
      <c r="F14" s="19">
        <v>165241.22</v>
      </c>
      <c r="G14" s="18">
        <v>114983.71</v>
      </c>
      <c r="H14" s="18">
        <v>45167.88</v>
      </c>
      <c r="I14" s="18"/>
      <c r="J14" s="18">
        <v>5089.63</v>
      </c>
      <c r="K14" s="18"/>
      <c r="L14" s="18"/>
      <c r="M14" s="558" t="s">
        <v>695</v>
      </c>
      <c r="N14" s="20"/>
      <c r="O14" s="3"/>
    </row>
    <row r="15" spans="1:16" ht="42.5" x14ac:dyDescent="0.35">
      <c r="A15" s="17">
        <v>9</v>
      </c>
      <c r="B15" s="31" t="s">
        <v>696</v>
      </c>
      <c r="C15" s="556">
        <v>360000</v>
      </c>
      <c r="D15" s="15">
        <f>E15+F15+G15+H15+I15+J15+K15+L15+M15</f>
        <v>76767.41</v>
      </c>
      <c r="E15" s="18">
        <v>0</v>
      </c>
      <c r="F15" s="19">
        <v>827.37</v>
      </c>
      <c r="G15" s="18">
        <v>0</v>
      </c>
      <c r="H15" s="18">
        <v>827.37</v>
      </c>
      <c r="I15" s="18"/>
      <c r="J15" s="18">
        <v>0</v>
      </c>
      <c r="K15" s="18"/>
      <c r="L15" s="18"/>
      <c r="M15" s="18">
        <v>75112.67</v>
      </c>
      <c r="N15" s="20"/>
      <c r="O15" s="3"/>
    </row>
    <row r="16" spans="1:16" ht="42.5" x14ac:dyDescent="0.35">
      <c r="A16" s="17">
        <v>10</v>
      </c>
      <c r="B16" s="31" t="s">
        <v>697</v>
      </c>
      <c r="C16" s="37">
        <v>20000</v>
      </c>
      <c r="D16" s="18">
        <v>0</v>
      </c>
      <c r="E16" s="18">
        <v>0</v>
      </c>
      <c r="F16" s="19">
        <v>0</v>
      </c>
      <c r="G16" s="18">
        <v>0</v>
      </c>
      <c r="H16" s="18">
        <v>0</v>
      </c>
      <c r="I16" s="18"/>
      <c r="J16" s="18">
        <v>0</v>
      </c>
      <c r="K16" s="18"/>
      <c r="L16" s="18"/>
      <c r="M16" s="18">
        <v>4000</v>
      </c>
      <c r="N16" s="20"/>
      <c r="O16" s="3"/>
    </row>
    <row r="17" spans="1:16" ht="28.5" x14ac:dyDescent="0.35">
      <c r="A17" s="17">
        <v>11</v>
      </c>
      <c r="B17" s="31" t="s">
        <v>698</v>
      </c>
      <c r="C17" s="37">
        <v>0</v>
      </c>
      <c r="D17" s="18">
        <v>0</v>
      </c>
      <c r="E17" s="18">
        <v>0</v>
      </c>
      <c r="F17" s="19">
        <v>0</v>
      </c>
      <c r="G17" s="18">
        <v>0</v>
      </c>
      <c r="H17" s="18">
        <v>0</v>
      </c>
      <c r="I17" s="18"/>
      <c r="J17" s="18">
        <v>0</v>
      </c>
      <c r="K17" s="18"/>
      <c r="L17" s="18"/>
      <c r="M17" s="558" t="s">
        <v>699</v>
      </c>
      <c r="N17" s="20"/>
      <c r="O17" s="3"/>
    </row>
    <row r="18" spans="1:16" ht="28.5" x14ac:dyDescent="0.35">
      <c r="A18" s="17">
        <v>12</v>
      </c>
      <c r="B18" s="31" t="s">
        <v>700</v>
      </c>
      <c r="C18" s="37">
        <v>0</v>
      </c>
      <c r="D18" s="18">
        <v>0</v>
      </c>
      <c r="E18" s="18">
        <v>0</v>
      </c>
      <c r="F18" s="19">
        <v>0</v>
      </c>
      <c r="G18" s="18">
        <v>0</v>
      </c>
      <c r="H18" s="18">
        <v>0</v>
      </c>
      <c r="I18" s="18"/>
      <c r="J18" s="18">
        <v>0</v>
      </c>
      <c r="K18" s="18"/>
      <c r="L18" s="18"/>
      <c r="M18" s="18">
        <v>16500</v>
      </c>
      <c r="N18" s="20"/>
      <c r="O18" s="3"/>
    </row>
    <row r="19" spans="1:16" ht="42.5" x14ac:dyDescent="0.35">
      <c r="A19" s="17">
        <v>13</v>
      </c>
      <c r="B19" s="31" t="s">
        <v>701</v>
      </c>
      <c r="C19" s="37">
        <v>0</v>
      </c>
      <c r="D19" s="15">
        <f>E19+F19+G19+H19+I19+J19+K19+L19+M19</f>
        <v>13323.980000000001</v>
      </c>
      <c r="E19" s="18">
        <v>0</v>
      </c>
      <c r="F19" s="19">
        <v>402.6</v>
      </c>
      <c r="G19" s="18">
        <v>0</v>
      </c>
      <c r="H19" s="18">
        <v>0</v>
      </c>
      <c r="I19" s="18"/>
      <c r="J19" s="18">
        <v>402.6</v>
      </c>
      <c r="K19" s="18"/>
      <c r="L19" s="18"/>
      <c r="M19" s="18">
        <v>12518.78</v>
      </c>
      <c r="N19" s="20"/>
      <c r="O19" s="3"/>
    </row>
    <row r="20" spans="1:16" ht="42.5" x14ac:dyDescent="0.35">
      <c r="A20" s="17">
        <v>14</v>
      </c>
      <c r="B20" s="31" t="s">
        <v>702</v>
      </c>
      <c r="C20" s="37">
        <v>0</v>
      </c>
      <c r="D20" s="15">
        <f>E20+F20+G20+H20+I20+J20+K20+L20+M20</f>
        <v>15000</v>
      </c>
      <c r="E20" s="18">
        <v>0</v>
      </c>
      <c r="F20" s="19"/>
      <c r="G20" s="18">
        <v>0</v>
      </c>
      <c r="H20" s="18">
        <v>0</v>
      </c>
      <c r="I20" s="18"/>
      <c r="J20" s="18">
        <v>0</v>
      </c>
      <c r="K20" s="18"/>
      <c r="L20" s="18"/>
      <c r="M20" s="18">
        <v>15000</v>
      </c>
      <c r="N20" s="20"/>
      <c r="O20" s="3"/>
    </row>
    <row r="21" spans="1:16" ht="42.5" x14ac:dyDescent="0.35">
      <c r="A21" s="17">
        <v>15</v>
      </c>
      <c r="B21" s="31" t="s">
        <v>703</v>
      </c>
      <c r="C21" s="37">
        <v>0</v>
      </c>
      <c r="D21" s="15">
        <f>E21+F21+G21+H21+I21+J21+K21+L21+M21</f>
        <v>25311.120000000003</v>
      </c>
      <c r="E21" s="18">
        <v>0</v>
      </c>
      <c r="F21" s="19">
        <v>3655.56</v>
      </c>
      <c r="G21" s="18">
        <v>365.73</v>
      </c>
      <c r="H21" s="18">
        <v>1083.68</v>
      </c>
      <c r="I21" s="18"/>
      <c r="J21" s="18">
        <v>2206.15</v>
      </c>
      <c r="K21" s="18"/>
      <c r="L21" s="18"/>
      <c r="M21" s="18">
        <v>18000</v>
      </c>
      <c r="N21" s="20"/>
      <c r="O21" s="3"/>
    </row>
    <row r="22" spans="1:16" ht="28.5" x14ac:dyDescent="0.35">
      <c r="A22" s="17">
        <v>16</v>
      </c>
      <c r="B22" s="31" t="s">
        <v>704</v>
      </c>
      <c r="C22" s="37">
        <v>0</v>
      </c>
      <c r="D22" s="15">
        <f>E22+F22+G22+H22+I22+J22+K22+L22+M22</f>
        <v>37903.72</v>
      </c>
      <c r="E22" s="18">
        <v>0</v>
      </c>
      <c r="F22" s="19">
        <v>6451.86</v>
      </c>
      <c r="G22" s="18">
        <v>5555.12</v>
      </c>
      <c r="H22" s="18">
        <v>896.74</v>
      </c>
      <c r="I22" s="18"/>
      <c r="J22" s="18">
        <v>0</v>
      </c>
      <c r="K22" s="18"/>
      <c r="L22" s="18"/>
      <c r="M22" s="18">
        <v>25000</v>
      </c>
      <c r="N22" s="20"/>
      <c r="O22" s="3"/>
    </row>
    <row r="23" spans="1:16" ht="42.5" x14ac:dyDescent="0.35">
      <c r="A23" s="17">
        <v>17</v>
      </c>
      <c r="B23" s="31" t="s">
        <v>705</v>
      </c>
      <c r="C23" s="37">
        <v>40000</v>
      </c>
      <c r="D23" s="18">
        <v>0</v>
      </c>
      <c r="E23" s="18"/>
      <c r="F23" s="19">
        <v>0</v>
      </c>
      <c r="G23" s="18">
        <v>0</v>
      </c>
      <c r="H23" s="18">
        <v>0</v>
      </c>
      <c r="I23" s="18"/>
      <c r="J23" s="18">
        <v>0</v>
      </c>
      <c r="K23" s="18"/>
      <c r="L23" s="18"/>
      <c r="M23" s="18">
        <v>0</v>
      </c>
      <c r="N23" s="20"/>
      <c r="O23" s="3"/>
    </row>
    <row r="24" spans="1:16" ht="42.5" x14ac:dyDescent="0.35">
      <c r="A24" s="20">
        <v>18</v>
      </c>
      <c r="B24" s="29" t="s">
        <v>706</v>
      </c>
      <c r="C24" s="556">
        <v>78000</v>
      </c>
      <c r="D24" s="18">
        <f>E24+F24+G24+H24+I24+J24+K24+L24+M24</f>
        <v>16000</v>
      </c>
      <c r="E24" s="559">
        <v>0</v>
      </c>
      <c r="F24" s="19">
        <v>0</v>
      </c>
      <c r="G24" s="559">
        <v>0</v>
      </c>
      <c r="H24" s="559">
        <v>0</v>
      </c>
      <c r="I24" s="20"/>
      <c r="J24" s="559">
        <v>0</v>
      </c>
      <c r="K24" s="20"/>
      <c r="L24" s="34"/>
      <c r="M24" s="19">
        <v>16000</v>
      </c>
      <c r="N24" s="35"/>
      <c r="O24" s="3"/>
    </row>
    <row r="25" spans="1:16" x14ac:dyDescent="0.35">
      <c r="A25" s="560"/>
      <c r="B25" s="21"/>
      <c r="C25" s="85">
        <f t="shared" ref="C25:H25" si="0">SUM(C7:C24)</f>
        <v>12045000</v>
      </c>
      <c r="D25" s="85">
        <f t="shared" si="0"/>
        <v>3197495.0800000005</v>
      </c>
      <c r="E25" s="85">
        <f t="shared" si="0"/>
        <v>47296.43</v>
      </c>
      <c r="F25" s="85">
        <f t="shared" si="0"/>
        <v>854438.56</v>
      </c>
      <c r="G25" s="85">
        <f t="shared" si="0"/>
        <v>457696.46</v>
      </c>
      <c r="H25" s="85">
        <f t="shared" si="0"/>
        <v>319111.21999999997</v>
      </c>
      <c r="I25" s="21"/>
      <c r="J25" s="85">
        <f>SUM(J7:J24)</f>
        <v>77630.880000000005</v>
      </c>
      <c r="K25" s="21"/>
      <c r="L25" s="22">
        <f>SUM(L7:L24)</f>
        <v>74615.81</v>
      </c>
      <c r="M25" s="22"/>
      <c r="N25" s="109"/>
      <c r="O25" s="3"/>
    </row>
    <row r="26" spans="1:16" x14ac:dyDescent="0.35">
      <c r="A26" s="560"/>
      <c r="B26" s="21"/>
      <c r="C26" s="21"/>
      <c r="D26" s="21"/>
      <c r="E26" s="21"/>
      <c r="F26" s="21"/>
      <c r="G26" s="21"/>
      <c r="H26" s="85"/>
      <c r="I26" s="85"/>
      <c r="J26" s="21"/>
      <c r="K26" s="85"/>
      <c r="L26" s="21"/>
      <c r="M26" s="22"/>
      <c r="N26" s="22"/>
      <c r="O26" s="109"/>
      <c r="P26" s="3"/>
    </row>
    <row r="27" spans="1:16" s="26" customFormat="1" x14ac:dyDescent="0.35">
      <c r="A27" s="561"/>
      <c r="B27" s="41"/>
      <c r="C27" s="27"/>
      <c r="D27" s="27"/>
      <c r="E27" s="27"/>
      <c r="F27" s="41"/>
      <c r="G27" s="27"/>
      <c r="H27" s="27"/>
      <c r="I27" s="27"/>
      <c r="J27" s="27"/>
      <c r="K27" s="27"/>
      <c r="L27" s="27"/>
    </row>
    <row r="28" spans="1:16" s="27" customFormat="1" ht="38.15" customHeight="1" x14ac:dyDescent="0.35">
      <c r="B28" s="562" t="s">
        <v>707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s="27" customFormat="1" ht="38.15" customHeight="1" x14ac:dyDescent="0.35">
      <c r="B29" s="563" t="s">
        <v>708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27" customFormat="1" x14ac:dyDescent="0.35"/>
    <row r="31" spans="1:16" s="27" customFormat="1" x14ac:dyDescent="0.35"/>
    <row r="32" spans="1:16" s="27" customFormat="1" ht="15" thickBot="1" x14ac:dyDescent="0.4">
      <c r="A32" t="s">
        <v>78</v>
      </c>
      <c r="B32" s="41"/>
      <c r="D32" s="41"/>
      <c r="K32" s="26"/>
      <c r="L32" s="26"/>
      <c r="M32" s="26"/>
      <c r="N32" s="28"/>
    </row>
    <row r="33" spans="1:14" s="27" customFormat="1" ht="15" thickBot="1" x14ac:dyDescent="0.4">
      <c r="A33" s="609" t="s">
        <v>79</v>
      </c>
      <c r="B33" s="610"/>
      <c r="C33" s="610"/>
      <c r="D33" s="610"/>
      <c r="E33" s="610"/>
      <c r="F33" s="610"/>
      <c r="G33" s="610"/>
      <c r="H33" s="610"/>
      <c r="I33" s="611"/>
      <c r="J33" s="42"/>
      <c r="K33" s="43" t="s">
        <v>80</v>
      </c>
      <c r="L33" s="564"/>
      <c r="M33" s="166"/>
      <c r="N33" s="565"/>
    </row>
    <row r="34" spans="1:14" s="27" customFormat="1" ht="66" thickBot="1" x14ac:dyDescent="0.4">
      <c r="A34" s="47"/>
      <c r="B34" s="48" t="s">
        <v>82</v>
      </c>
      <c r="C34" s="612" t="s">
        <v>83</v>
      </c>
      <c r="D34" s="613"/>
      <c r="E34" s="614" t="s">
        <v>84</v>
      </c>
      <c r="F34" s="615"/>
      <c r="G34" s="612" t="s">
        <v>85</v>
      </c>
      <c r="H34" s="613"/>
      <c r="I34" s="49" t="s">
        <v>86</v>
      </c>
      <c r="J34" s="49" t="s">
        <v>709</v>
      </c>
      <c r="K34" s="50" t="s">
        <v>710</v>
      </c>
      <c r="L34" s="566" t="s">
        <v>711</v>
      </c>
      <c r="M34" s="565"/>
      <c r="N34" s="565"/>
    </row>
    <row r="35" spans="1:14" s="27" customFormat="1" x14ac:dyDescent="0.35">
      <c r="A35" s="51"/>
      <c r="B35" s="52"/>
      <c r="C35" s="53" t="s">
        <v>90</v>
      </c>
      <c r="D35" s="54" t="s">
        <v>91</v>
      </c>
      <c r="E35" s="55" t="s">
        <v>90</v>
      </c>
      <c r="F35" s="55" t="s">
        <v>91</v>
      </c>
      <c r="G35" s="54" t="s">
        <v>90</v>
      </c>
      <c r="H35" s="54" t="s">
        <v>91</v>
      </c>
      <c r="I35" s="56"/>
      <c r="J35" s="57"/>
      <c r="K35" s="54"/>
      <c r="L35" s="567"/>
      <c r="M35" s="568"/>
      <c r="N35" s="569"/>
    </row>
    <row r="36" spans="1:14" s="27" customFormat="1" ht="28.5" x14ac:dyDescent="0.35">
      <c r="A36" s="14">
        <v>1</v>
      </c>
      <c r="B36" s="555" t="s">
        <v>712</v>
      </c>
      <c r="C36" s="60">
        <v>10000</v>
      </c>
      <c r="D36" s="60">
        <v>3000</v>
      </c>
      <c r="E36" s="59">
        <v>1000</v>
      </c>
      <c r="F36" s="60">
        <v>1000</v>
      </c>
      <c r="G36" s="59">
        <v>5000</v>
      </c>
      <c r="H36" s="60">
        <v>2000</v>
      </c>
      <c r="I36" s="59"/>
      <c r="J36" s="59">
        <v>2000</v>
      </c>
      <c r="K36" s="59"/>
      <c r="L36" s="59">
        <v>2000</v>
      </c>
      <c r="M36" s="569"/>
      <c r="N36" s="569"/>
    </row>
    <row r="37" spans="1:14" s="27" customFormat="1" ht="42.5" x14ac:dyDescent="0.35">
      <c r="A37" s="17">
        <v>2</v>
      </c>
      <c r="B37" s="31" t="s">
        <v>687</v>
      </c>
      <c r="C37" s="23"/>
      <c r="D37" s="23"/>
      <c r="E37" s="23"/>
      <c r="F37" s="23"/>
      <c r="G37" s="23"/>
      <c r="H37" s="23"/>
      <c r="I37" s="40"/>
      <c r="J37" s="40">
        <v>2000</v>
      </c>
      <c r="K37" s="40">
        <v>2000</v>
      </c>
      <c r="L37" s="40"/>
    </row>
    <row r="38" spans="1:14" s="27" customFormat="1" ht="28.5" x14ac:dyDescent="0.35">
      <c r="A38" s="17">
        <v>3</v>
      </c>
      <c r="B38" s="31" t="s">
        <v>688</v>
      </c>
      <c r="C38" s="23"/>
      <c r="D38" s="23"/>
      <c r="E38" s="23"/>
      <c r="F38" s="23"/>
      <c r="G38" s="40">
        <v>5000</v>
      </c>
      <c r="H38" s="23"/>
      <c r="I38" s="40">
        <v>2000</v>
      </c>
      <c r="J38" s="40">
        <v>5000</v>
      </c>
      <c r="K38" s="40">
        <v>5000</v>
      </c>
      <c r="L38" s="40"/>
    </row>
    <row r="39" spans="1:14" s="27" customFormat="1" ht="28.5" x14ac:dyDescent="0.35">
      <c r="A39" s="17">
        <v>4</v>
      </c>
      <c r="B39" s="31" t="s">
        <v>713</v>
      </c>
      <c r="C39" s="23"/>
      <c r="D39" s="23"/>
      <c r="E39" s="23"/>
      <c r="F39" s="23"/>
      <c r="G39" s="23"/>
      <c r="H39" s="23"/>
      <c r="I39" s="40">
        <v>2000</v>
      </c>
      <c r="J39" s="40"/>
      <c r="K39" s="40"/>
      <c r="L39" s="40"/>
    </row>
    <row r="40" spans="1:14" s="27" customFormat="1" ht="28.5" x14ac:dyDescent="0.35">
      <c r="A40" s="17">
        <v>5</v>
      </c>
      <c r="B40" s="31" t="s">
        <v>714</v>
      </c>
      <c r="C40" s="23"/>
      <c r="D40" s="23"/>
      <c r="E40" s="23"/>
      <c r="F40" s="23"/>
      <c r="G40" s="40">
        <v>5000</v>
      </c>
      <c r="H40" s="23"/>
      <c r="I40" s="40"/>
      <c r="J40" s="40">
        <v>5000</v>
      </c>
      <c r="K40" s="40">
        <v>5000</v>
      </c>
      <c r="L40" s="40"/>
    </row>
    <row r="41" spans="1:14" s="27" customFormat="1" ht="42.5" x14ac:dyDescent="0.35">
      <c r="A41" s="17">
        <v>6</v>
      </c>
      <c r="B41" s="31" t="s">
        <v>715</v>
      </c>
      <c r="C41" s="23"/>
      <c r="D41" s="23"/>
      <c r="E41" s="23"/>
      <c r="F41" s="23"/>
      <c r="G41" s="40">
        <v>3000</v>
      </c>
      <c r="H41" s="23"/>
      <c r="I41" s="40"/>
      <c r="J41" s="40">
        <v>5000</v>
      </c>
      <c r="K41" s="40">
        <v>5000</v>
      </c>
      <c r="L41" s="40"/>
    </row>
    <row r="42" spans="1:14" s="27" customFormat="1" ht="28.5" x14ac:dyDescent="0.35">
      <c r="A42" s="17">
        <v>7</v>
      </c>
      <c r="B42" s="31" t="s">
        <v>693</v>
      </c>
      <c r="C42" s="23"/>
      <c r="D42" s="23"/>
      <c r="E42" s="23"/>
      <c r="F42" s="23"/>
      <c r="G42" s="40">
        <v>5000</v>
      </c>
      <c r="H42" s="23"/>
      <c r="I42" s="40">
        <v>3000</v>
      </c>
      <c r="J42" s="40">
        <v>5000</v>
      </c>
      <c r="K42" s="40">
        <v>5000</v>
      </c>
      <c r="L42" s="40"/>
    </row>
    <row r="43" spans="1:14" s="27" customFormat="1" ht="42.5" x14ac:dyDescent="0.35">
      <c r="A43" s="17">
        <v>8</v>
      </c>
      <c r="B43" s="31" t="s">
        <v>716</v>
      </c>
      <c r="C43" s="23"/>
      <c r="D43" s="23"/>
      <c r="E43" s="23"/>
      <c r="F43" s="23"/>
      <c r="G43" s="23"/>
      <c r="H43" s="23"/>
      <c r="I43" s="40"/>
      <c r="J43" s="40">
        <v>5000</v>
      </c>
      <c r="K43" s="40">
        <v>5000</v>
      </c>
      <c r="L43" s="40"/>
    </row>
    <row r="44" spans="1:14" s="27" customFormat="1" ht="42.5" x14ac:dyDescent="0.35">
      <c r="A44" s="17">
        <v>9</v>
      </c>
      <c r="B44" s="31" t="s">
        <v>717</v>
      </c>
      <c r="C44" s="23"/>
      <c r="D44" s="23"/>
      <c r="E44" s="23"/>
      <c r="F44" s="23"/>
      <c r="G44" s="23"/>
      <c r="H44" s="23"/>
      <c r="I44" s="40"/>
      <c r="J44" s="40">
        <v>6000</v>
      </c>
      <c r="K44" s="40">
        <v>6000</v>
      </c>
      <c r="L44" s="40"/>
    </row>
    <row r="45" spans="1:14" x14ac:dyDescent="0.35">
      <c r="A45" s="17">
        <v>10</v>
      </c>
      <c r="B45" s="31" t="s">
        <v>718</v>
      </c>
      <c r="C45" s="23"/>
      <c r="D45" s="23"/>
      <c r="E45" s="23"/>
      <c r="F45" s="23"/>
      <c r="G45" s="23"/>
      <c r="H45" s="23"/>
      <c r="I45" s="40"/>
      <c r="J45" s="40"/>
      <c r="K45" s="40"/>
      <c r="L45" s="40"/>
      <c r="M45" s="27"/>
      <c r="N45" s="27"/>
    </row>
    <row r="46" spans="1:14" x14ac:dyDescent="0.35">
      <c r="A46" s="17">
        <v>11</v>
      </c>
      <c r="B46" s="31" t="s">
        <v>719</v>
      </c>
      <c r="C46" s="23"/>
      <c r="D46" s="23"/>
      <c r="E46" s="23"/>
      <c r="F46" s="23"/>
      <c r="G46" s="23"/>
      <c r="H46" s="23"/>
      <c r="I46" s="40"/>
      <c r="J46" s="40">
        <v>2500</v>
      </c>
      <c r="K46" s="40">
        <v>2500</v>
      </c>
      <c r="L46" s="40"/>
      <c r="M46" s="27"/>
      <c r="N46" s="27"/>
    </row>
    <row r="47" spans="1:14" x14ac:dyDescent="0.35">
      <c r="A47" s="17">
        <v>12</v>
      </c>
      <c r="B47" s="31" t="s">
        <v>720</v>
      </c>
      <c r="C47" s="23"/>
      <c r="D47" s="23"/>
      <c r="E47" s="23"/>
      <c r="F47" s="23"/>
      <c r="G47" s="23"/>
      <c r="H47" s="23"/>
      <c r="I47" s="40"/>
      <c r="J47" s="40">
        <v>2500</v>
      </c>
      <c r="K47" s="40">
        <v>2500</v>
      </c>
      <c r="L47" s="40"/>
      <c r="M47" s="27"/>
      <c r="N47" s="27"/>
    </row>
    <row r="48" spans="1:14" ht="42.5" x14ac:dyDescent="0.35">
      <c r="A48" s="17">
        <v>13</v>
      </c>
      <c r="B48" s="31" t="s">
        <v>721</v>
      </c>
      <c r="C48" s="23"/>
      <c r="D48" s="23"/>
      <c r="E48" s="23"/>
      <c r="F48" s="23"/>
      <c r="G48" s="23"/>
      <c r="H48" s="23"/>
      <c r="I48" s="40"/>
      <c r="J48" s="40">
        <v>5000</v>
      </c>
      <c r="K48" s="40">
        <v>5000</v>
      </c>
      <c r="L48" s="40"/>
      <c r="M48" s="27"/>
      <c r="N48" s="27"/>
    </row>
    <row r="49" spans="1:14" ht="42.5" x14ac:dyDescent="0.35">
      <c r="A49" s="17">
        <v>14</v>
      </c>
      <c r="B49" s="31" t="s">
        <v>722</v>
      </c>
      <c r="C49" s="23"/>
      <c r="D49" s="23"/>
      <c r="E49" s="23"/>
      <c r="F49" s="23"/>
      <c r="G49" s="23"/>
      <c r="H49" s="23"/>
      <c r="I49" s="40"/>
      <c r="J49" s="40">
        <v>2000</v>
      </c>
      <c r="K49" s="40">
        <v>2000</v>
      </c>
      <c r="L49" s="40"/>
      <c r="M49" s="27"/>
      <c r="N49" s="27"/>
    </row>
    <row r="50" spans="1:14" ht="42.5" x14ac:dyDescent="0.35">
      <c r="A50" s="17">
        <v>15</v>
      </c>
      <c r="B50" s="31" t="s">
        <v>703</v>
      </c>
      <c r="C50" s="23"/>
      <c r="D50" s="23"/>
      <c r="E50" s="23"/>
      <c r="F50" s="23"/>
      <c r="G50" s="23"/>
      <c r="H50" s="23"/>
      <c r="I50" s="40"/>
      <c r="J50" s="40">
        <v>2000</v>
      </c>
      <c r="K50" s="40">
        <v>2000</v>
      </c>
      <c r="L50" s="40"/>
      <c r="M50" s="27"/>
      <c r="N50" s="27"/>
    </row>
    <row r="51" spans="1:14" ht="28.5" x14ac:dyDescent="0.35">
      <c r="A51" s="17">
        <v>16</v>
      </c>
      <c r="B51" s="31" t="s">
        <v>704</v>
      </c>
      <c r="C51" s="23"/>
      <c r="D51" s="23"/>
      <c r="E51" s="23"/>
      <c r="F51" s="23"/>
      <c r="G51" s="23"/>
      <c r="H51" s="23"/>
      <c r="I51" s="40"/>
      <c r="J51" s="40">
        <v>2000</v>
      </c>
      <c r="K51" s="40">
        <v>2000</v>
      </c>
      <c r="L51" s="40"/>
      <c r="M51" s="27"/>
      <c r="N51" s="27"/>
    </row>
    <row r="52" spans="1:14" ht="42.5" x14ac:dyDescent="0.35">
      <c r="A52" s="17">
        <v>17</v>
      </c>
      <c r="B52" s="31" t="s">
        <v>705</v>
      </c>
      <c r="C52" s="23"/>
      <c r="D52" s="23"/>
      <c r="E52" s="23"/>
      <c r="F52" s="23"/>
      <c r="G52" s="23"/>
      <c r="H52" s="23"/>
      <c r="I52" s="40"/>
      <c r="J52" s="40"/>
      <c r="K52" s="40"/>
      <c r="L52" s="40"/>
      <c r="M52" s="27"/>
      <c r="N52" s="27"/>
    </row>
    <row r="53" spans="1:14" ht="42.5" x14ac:dyDescent="0.35">
      <c r="A53" s="20">
        <v>18</v>
      </c>
      <c r="B53" s="29" t="s">
        <v>706</v>
      </c>
      <c r="C53" s="23"/>
      <c r="D53" s="23"/>
      <c r="E53" s="23"/>
      <c r="F53" s="23"/>
      <c r="G53" s="23"/>
      <c r="H53" s="23"/>
      <c r="I53" s="40"/>
      <c r="J53" s="40">
        <v>2000</v>
      </c>
      <c r="K53" s="40">
        <v>2000</v>
      </c>
      <c r="L53" s="40"/>
      <c r="M53" s="27"/>
      <c r="N53" s="27"/>
    </row>
  </sheetData>
  <mergeCells count="5">
    <mergeCell ref="B5:B6"/>
    <mergeCell ref="A33:I33"/>
    <mergeCell ref="C34:D34"/>
    <mergeCell ref="E34:F34"/>
    <mergeCell ref="G34:H34"/>
  </mergeCells>
  <pageMargins left="0.25" right="0.22" top="0.74803149606299213" bottom="0.7480314960629921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workbookViewId="0">
      <selection activeCell="E13" sqref="E13"/>
    </sheetView>
  </sheetViews>
  <sheetFormatPr defaultRowHeight="14.5" x14ac:dyDescent="0.35"/>
  <cols>
    <col min="2" max="2" width="30.1796875" customWidth="1"/>
    <col min="3" max="3" width="33.08984375" customWidth="1"/>
    <col min="4" max="4" width="28" customWidth="1"/>
    <col min="5" max="13" width="8.7265625" customWidth="1"/>
  </cols>
  <sheetData>
    <row r="1" spans="1:4" x14ac:dyDescent="0.35">
      <c r="A1" t="s">
        <v>118</v>
      </c>
    </row>
    <row r="4" spans="1:4" ht="44.5" customHeight="1" x14ac:dyDescent="0.35">
      <c r="A4" s="23"/>
      <c r="B4" s="23" t="s">
        <v>70</v>
      </c>
      <c r="C4" s="23" t="s">
        <v>819</v>
      </c>
      <c r="D4" s="24" t="s">
        <v>821</v>
      </c>
    </row>
    <row r="5" spans="1:4" x14ac:dyDescent="0.35">
      <c r="A5" s="23" t="s">
        <v>64</v>
      </c>
      <c r="B5" s="23" t="s">
        <v>65</v>
      </c>
      <c r="C5" s="40">
        <v>57749</v>
      </c>
      <c r="D5" s="616">
        <v>5000</v>
      </c>
    </row>
    <row r="6" spans="1:4" x14ac:dyDescent="0.35">
      <c r="A6" s="23" t="s">
        <v>67</v>
      </c>
      <c r="B6" s="23" t="s">
        <v>68</v>
      </c>
      <c r="C6" s="40">
        <v>116624</v>
      </c>
      <c r="D6" s="617"/>
    </row>
    <row r="7" spans="1:4" x14ac:dyDescent="0.35">
      <c r="A7" s="23" t="s">
        <v>69</v>
      </c>
      <c r="B7" s="23" t="s">
        <v>155</v>
      </c>
      <c r="C7" s="40">
        <v>37275.94</v>
      </c>
      <c r="D7" s="618"/>
    </row>
    <row r="8" spans="1:4" x14ac:dyDescent="0.35">
      <c r="D8" s="94"/>
    </row>
    <row r="9" spans="1:4" x14ac:dyDescent="0.35">
      <c r="B9" t="s">
        <v>71</v>
      </c>
    </row>
    <row r="10" spans="1:4" x14ac:dyDescent="0.35">
      <c r="B10" t="s">
        <v>820</v>
      </c>
    </row>
    <row r="12" spans="1:4" ht="29" x14ac:dyDescent="0.35">
      <c r="B12" s="24" t="s">
        <v>818</v>
      </c>
      <c r="C12" s="23" t="s">
        <v>66</v>
      </c>
    </row>
    <row r="13" spans="1:4" x14ac:dyDescent="0.35">
      <c r="B13" s="23" t="s">
        <v>812</v>
      </c>
      <c r="C13" s="40">
        <v>2202.6799999999998</v>
      </c>
    </row>
    <row r="14" spans="1:4" x14ac:dyDescent="0.35">
      <c r="B14" s="23" t="s">
        <v>813</v>
      </c>
      <c r="C14" s="40">
        <v>9000</v>
      </c>
    </row>
    <row r="15" spans="1:4" x14ac:dyDescent="0.35">
      <c r="B15" s="23" t="s">
        <v>814</v>
      </c>
      <c r="C15" s="40">
        <v>6712.08</v>
      </c>
    </row>
    <row r="16" spans="1:4" x14ac:dyDescent="0.35">
      <c r="B16" s="23" t="s">
        <v>815</v>
      </c>
      <c r="C16" s="40">
        <v>2660.14</v>
      </c>
    </row>
    <row r="17" spans="2:3" x14ac:dyDescent="0.35">
      <c r="B17" s="23" t="s">
        <v>816</v>
      </c>
      <c r="C17" s="40">
        <v>7701.04</v>
      </c>
    </row>
    <row r="18" spans="2:3" x14ac:dyDescent="0.35">
      <c r="B18" s="23" t="s">
        <v>817</v>
      </c>
      <c r="C18" s="40">
        <v>9000</v>
      </c>
    </row>
    <row r="19" spans="2:3" x14ac:dyDescent="0.35">
      <c r="B19" s="504" t="s">
        <v>320</v>
      </c>
      <c r="C19" s="604">
        <f>SUM(C13:C18)</f>
        <v>37275.94</v>
      </c>
    </row>
  </sheetData>
  <mergeCells count="1">
    <mergeCell ref="D5:D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6" sqref="E6"/>
    </sheetView>
  </sheetViews>
  <sheetFormatPr defaultRowHeight="14.5" x14ac:dyDescent="0.35"/>
  <cols>
    <col min="1" max="1" width="37.7265625" bestFit="1" customWidth="1"/>
    <col min="2" max="2" width="17.7265625" bestFit="1" customWidth="1"/>
    <col min="3" max="3" width="7.81640625" bestFit="1" customWidth="1"/>
    <col min="4" max="4" width="18" bestFit="1" customWidth="1"/>
    <col min="5" max="5" width="21.1796875" customWidth="1"/>
    <col min="257" max="257" width="37.7265625" bestFit="1" customWidth="1"/>
    <col min="258" max="258" width="17.7265625" bestFit="1" customWidth="1"/>
    <col min="259" max="259" width="7.81640625" bestFit="1" customWidth="1"/>
    <col min="260" max="260" width="18" bestFit="1" customWidth="1"/>
    <col min="261" max="261" width="15" bestFit="1" customWidth="1"/>
    <col min="513" max="513" width="37.7265625" bestFit="1" customWidth="1"/>
    <col min="514" max="514" width="17.7265625" bestFit="1" customWidth="1"/>
    <col min="515" max="515" width="7.81640625" bestFit="1" customWidth="1"/>
    <col min="516" max="516" width="18" bestFit="1" customWidth="1"/>
    <col min="517" max="517" width="15" bestFit="1" customWidth="1"/>
    <col min="769" max="769" width="37.7265625" bestFit="1" customWidth="1"/>
    <col min="770" max="770" width="17.7265625" bestFit="1" customWidth="1"/>
    <col min="771" max="771" width="7.81640625" bestFit="1" customWidth="1"/>
    <col min="772" max="772" width="18" bestFit="1" customWidth="1"/>
    <col min="773" max="773" width="15" bestFit="1" customWidth="1"/>
    <col min="1025" max="1025" width="37.7265625" bestFit="1" customWidth="1"/>
    <col min="1026" max="1026" width="17.7265625" bestFit="1" customWidth="1"/>
    <col min="1027" max="1027" width="7.81640625" bestFit="1" customWidth="1"/>
    <col min="1028" max="1028" width="18" bestFit="1" customWidth="1"/>
    <col min="1029" max="1029" width="15" bestFit="1" customWidth="1"/>
    <col min="1281" max="1281" width="37.7265625" bestFit="1" customWidth="1"/>
    <col min="1282" max="1282" width="17.7265625" bestFit="1" customWidth="1"/>
    <col min="1283" max="1283" width="7.81640625" bestFit="1" customWidth="1"/>
    <col min="1284" max="1284" width="18" bestFit="1" customWidth="1"/>
    <col min="1285" max="1285" width="15" bestFit="1" customWidth="1"/>
    <col min="1537" max="1537" width="37.7265625" bestFit="1" customWidth="1"/>
    <col min="1538" max="1538" width="17.7265625" bestFit="1" customWidth="1"/>
    <col min="1539" max="1539" width="7.81640625" bestFit="1" customWidth="1"/>
    <col min="1540" max="1540" width="18" bestFit="1" customWidth="1"/>
    <col min="1541" max="1541" width="15" bestFit="1" customWidth="1"/>
    <col min="1793" max="1793" width="37.7265625" bestFit="1" customWidth="1"/>
    <col min="1794" max="1794" width="17.7265625" bestFit="1" customWidth="1"/>
    <col min="1795" max="1795" width="7.81640625" bestFit="1" customWidth="1"/>
    <col min="1796" max="1796" width="18" bestFit="1" customWidth="1"/>
    <col min="1797" max="1797" width="15" bestFit="1" customWidth="1"/>
    <col min="2049" max="2049" width="37.7265625" bestFit="1" customWidth="1"/>
    <col min="2050" max="2050" width="17.7265625" bestFit="1" customWidth="1"/>
    <col min="2051" max="2051" width="7.81640625" bestFit="1" customWidth="1"/>
    <col min="2052" max="2052" width="18" bestFit="1" customWidth="1"/>
    <col min="2053" max="2053" width="15" bestFit="1" customWidth="1"/>
    <col min="2305" max="2305" width="37.7265625" bestFit="1" customWidth="1"/>
    <col min="2306" max="2306" width="17.7265625" bestFit="1" customWidth="1"/>
    <col min="2307" max="2307" width="7.81640625" bestFit="1" customWidth="1"/>
    <col min="2308" max="2308" width="18" bestFit="1" customWidth="1"/>
    <col min="2309" max="2309" width="15" bestFit="1" customWidth="1"/>
    <col min="2561" max="2561" width="37.7265625" bestFit="1" customWidth="1"/>
    <col min="2562" max="2562" width="17.7265625" bestFit="1" customWidth="1"/>
    <col min="2563" max="2563" width="7.81640625" bestFit="1" customWidth="1"/>
    <col min="2564" max="2564" width="18" bestFit="1" customWidth="1"/>
    <col min="2565" max="2565" width="15" bestFit="1" customWidth="1"/>
    <col min="2817" max="2817" width="37.7265625" bestFit="1" customWidth="1"/>
    <col min="2818" max="2818" width="17.7265625" bestFit="1" customWidth="1"/>
    <col min="2819" max="2819" width="7.81640625" bestFit="1" customWidth="1"/>
    <col min="2820" max="2820" width="18" bestFit="1" customWidth="1"/>
    <col min="2821" max="2821" width="15" bestFit="1" customWidth="1"/>
    <col min="3073" max="3073" width="37.7265625" bestFit="1" customWidth="1"/>
    <col min="3074" max="3074" width="17.7265625" bestFit="1" customWidth="1"/>
    <col min="3075" max="3075" width="7.81640625" bestFit="1" customWidth="1"/>
    <col min="3076" max="3076" width="18" bestFit="1" customWidth="1"/>
    <col min="3077" max="3077" width="15" bestFit="1" customWidth="1"/>
    <col min="3329" max="3329" width="37.7265625" bestFit="1" customWidth="1"/>
    <col min="3330" max="3330" width="17.7265625" bestFit="1" customWidth="1"/>
    <col min="3331" max="3331" width="7.81640625" bestFit="1" customWidth="1"/>
    <col min="3332" max="3332" width="18" bestFit="1" customWidth="1"/>
    <col min="3333" max="3333" width="15" bestFit="1" customWidth="1"/>
    <col min="3585" max="3585" width="37.7265625" bestFit="1" customWidth="1"/>
    <col min="3586" max="3586" width="17.7265625" bestFit="1" customWidth="1"/>
    <col min="3587" max="3587" width="7.81640625" bestFit="1" customWidth="1"/>
    <col min="3588" max="3588" width="18" bestFit="1" customWidth="1"/>
    <col min="3589" max="3589" width="15" bestFit="1" customWidth="1"/>
    <col min="3841" max="3841" width="37.7265625" bestFit="1" customWidth="1"/>
    <col min="3842" max="3842" width="17.7265625" bestFit="1" customWidth="1"/>
    <col min="3843" max="3843" width="7.81640625" bestFit="1" customWidth="1"/>
    <col min="3844" max="3844" width="18" bestFit="1" customWidth="1"/>
    <col min="3845" max="3845" width="15" bestFit="1" customWidth="1"/>
    <col min="4097" max="4097" width="37.7265625" bestFit="1" customWidth="1"/>
    <col min="4098" max="4098" width="17.7265625" bestFit="1" customWidth="1"/>
    <col min="4099" max="4099" width="7.81640625" bestFit="1" customWidth="1"/>
    <col min="4100" max="4100" width="18" bestFit="1" customWidth="1"/>
    <col min="4101" max="4101" width="15" bestFit="1" customWidth="1"/>
    <col min="4353" max="4353" width="37.7265625" bestFit="1" customWidth="1"/>
    <col min="4354" max="4354" width="17.7265625" bestFit="1" customWidth="1"/>
    <col min="4355" max="4355" width="7.81640625" bestFit="1" customWidth="1"/>
    <col min="4356" max="4356" width="18" bestFit="1" customWidth="1"/>
    <col min="4357" max="4357" width="15" bestFit="1" customWidth="1"/>
    <col min="4609" max="4609" width="37.7265625" bestFit="1" customWidth="1"/>
    <col min="4610" max="4610" width="17.7265625" bestFit="1" customWidth="1"/>
    <col min="4611" max="4611" width="7.81640625" bestFit="1" customWidth="1"/>
    <col min="4612" max="4612" width="18" bestFit="1" customWidth="1"/>
    <col min="4613" max="4613" width="15" bestFit="1" customWidth="1"/>
    <col min="4865" max="4865" width="37.7265625" bestFit="1" customWidth="1"/>
    <col min="4866" max="4866" width="17.7265625" bestFit="1" customWidth="1"/>
    <col min="4867" max="4867" width="7.81640625" bestFit="1" customWidth="1"/>
    <col min="4868" max="4868" width="18" bestFit="1" customWidth="1"/>
    <col min="4869" max="4869" width="15" bestFit="1" customWidth="1"/>
    <col min="5121" max="5121" width="37.7265625" bestFit="1" customWidth="1"/>
    <col min="5122" max="5122" width="17.7265625" bestFit="1" customWidth="1"/>
    <col min="5123" max="5123" width="7.81640625" bestFit="1" customWidth="1"/>
    <col min="5124" max="5124" width="18" bestFit="1" customWidth="1"/>
    <col min="5125" max="5125" width="15" bestFit="1" customWidth="1"/>
    <col min="5377" max="5377" width="37.7265625" bestFit="1" customWidth="1"/>
    <col min="5378" max="5378" width="17.7265625" bestFit="1" customWidth="1"/>
    <col min="5379" max="5379" width="7.81640625" bestFit="1" customWidth="1"/>
    <col min="5380" max="5380" width="18" bestFit="1" customWidth="1"/>
    <col min="5381" max="5381" width="15" bestFit="1" customWidth="1"/>
    <col min="5633" max="5633" width="37.7265625" bestFit="1" customWidth="1"/>
    <col min="5634" max="5634" width="17.7265625" bestFit="1" customWidth="1"/>
    <col min="5635" max="5635" width="7.81640625" bestFit="1" customWidth="1"/>
    <col min="5636" max="5636" width="18" bestFit="1" customWidth="1"/>
    <col min="5637" max="5637" width="15" bestFit="1" customWidth="1"/>
    <col min="5889" max="5889" width="37.7265625" bestFit="1" customWidth="1"/>
    <col min="5890" max="5890" width="17.7265625" bestFit="1" customWidth="1"/>
    <col min="5891" max="5891" width="7.81640625" bestFit="1" customWidth="1"/>
    <col min="5892" max="5892" width="18" bestFit="1" customWidth="1"/>
    <col min="5893" max="5893" width="15" bestFit="1" customWidth="1"/>
    <col min="6145" max="6145" width="37.7265625" bestFit="1" customWidth="1"/>
    <col min="6146" max="6146" width="17.7265625" bestFit="1" customWidth="1"/>
    <col min="6147" max="6147" width="7.81640625" bestFit="1" customWidth="1"/>
    <col min="6148" max="6148" width="18" bestFit="1" customWidth="1"/>
    <col min="6149" max="6149" width="15" bestFit="1" customWidth="1"/>
    <col min="6401" max="6401" width="37.7265625" bestFit="1" customWidth="1"/>
    <col min="6402" max="6402" width="17.7265625" bestFit="1" customWidth="1"/>
    <col min="6403" max="6403" width="7.81640625" bestFit="1" customWidth="1"/>
    <col min="6404" max="6404" width="18" bestFit="1" customWidth="1"/>
    <col min="6405" max="6405" width="15" bestFit="1" customWidth="1"/>
    <col min="6657" max="6657" width="37.7265625" bestFit="1" customWidth="1"/>
    <col min="6658" max="6658" width="17.7265625" bestFit="1" customWidth="1"/>
    <col min="6659" max="6659" width="7.81640625" bestFit="1" customWidth="1"/>
    <col min="6660" max="6660" width="18" bestFit="1" customWidth="1"/>
    <col min="6661" max="6661" width="15" bestFit="1" customWidth="1"/>
    <col min="6913" max="6913" width="37.7265625" bestFit="1" customWidth="1"/>
    <col min="6914" max="6914" width="17.7265625" bestFit="1" customWidth="1"/>
    <col min="6915" max="6915" width="7.81640625" bestFit="1" customWidth="1"/>
    <col min="6916" max="6916" width="18" bestFit="1" customWidth="1"/>
    <col min="6917" max="6917" width="15" bestFit="1" customWidth="1"/>
    <col min="7169" max="7169" width="37.7265625" bestFit="1" customWidth="1"/>
    <col min="7170" max="7170" width="17.7265625" bestFit="1" customWidth="1"/>
    <col min="7171" max="7171" width="7.81640625" bestFit="1" customWidth="1"/>
    <col min="7172" max="7172" width="18" bestFit="1" customWidth="1"/>
    <col min="7173" max="7173" width="15" bestFit="1" customWidth="1"/>
    <col min="7425" max="7425" width="37.7265625" bestFit="1" customWidth="1"/>
    <col min="7426" max="7426" width="17.7265625" bestFit="1" customWidth="1"/>
    <col min="7427" max="7427" width="7.81640625" bestFit="1" customWidth="1"/>
    <col min="7428" max="7428" width="18" bestFit="1" customWidth="1"/>
    <col min="7429" max="7429" width="15" bestFit="1" customWidth="1"/>
    <col min="7681" max="7681" width="37.7265625" bestFit="1" customWidth="1"/>
    <col min="7682" max="7682" width="17.7265625" bestFit="1" customWidth="1"/>
    <col min="7683" max="7683" width="7.81640625" bestFit="1" customWidth="1"/>
    <col min="7684" max="7684" width="18" bestFit="1" customWidth="1"/>
    <col min="7685" max="7685" width="15" bestFit="1" customWidth="1"/>
    <col min="7937" max="7937" width="37.7265625" bestFit="1" customWidth="1"/>
    <col min="7938" max="7938" width="17.7265625" bestFit="1" customWidth="1"/>
    <col min="7939" max="7939" width="7.81640625" bestFit="1" customWidth="1"/>
    <col min="7940" max="7940" width="18" bestFit="1" customWidth="1"/>
    <col min="7941" max="7941" width="15" bestFit="1" customWidth="1"/>
    <col min="8193" max="8193" width="37.7265625" bestFit="1" customWidth="1"/>
    <col min="8194" max="8194" width="17.7265625" bestFit="1" customWidth="1"/>
    <col min="8195" max="8195" width="7.81640625" bestFit="1" customWidth="1"/>
    <col min="8196" max="8196" width="18" bestFit="1" customWidth="1"/>
    <col min="8197" max="8197" width="15" bestFit="1" customWidth="1"/>
    <col min="8449" max="8449" width="37.7265625" bestFit="1" customWidth="1"/>
    <col min="8450" max="8450" width="17.7265625" bestFit="1" customWidth="1"/>
    <col min="8451" max="8451" width="7.81640625" bestFit="1" customWidth="1"/>
    <col min="8452" max="8452" width="18" bestFit="1" customWidth="1"/>
    <col min="8453" max="8453" width="15" bestFit="1" customWidth="1"/>
    <col min="8705" max="8705" width="37.7265625" bestFit="1" customWidth="1"/>
    <col min="8706" max="8706" width="17.7265625" bestFit="1" customWidth="1"/>
    <col min="8707" max="8707" width="7.81640625" bestFit="1" customWidth="1"/>
    <col min="8708" max="8708" width="18" bestFit="1" customWidth="1"/>
    <col min="8709" max="8709" width="15" bestFit="1" customWidth="1"/>
    <col min="8961" max="8961" width="37.7265625" bestFit="1" customWidth="1"/>
    <col min="8962" max="8962" width="17.7265625" bestFit="1" customWidth="1"/>
    <col min="8963" max="8963" width="7.81640625" bestFit="1" customWidth="1"/>
    <col min="8964" max="8964" width="18" bestFit="1" customWidth="1"/>
    <col min="8965" max="8965" width="15" bestFit="1" customWidth="1"/>
    <col min="9217" max="9217" width="37.7265625" bestFit="1" customWidth="1"/>
    <col min="9218" max="9218" width="17.7265625" bestFit="1" customWidth="1"/>
    <col min="9219" max="9219" width="7.81640625" bestFit="1" customWidth="1"/>
    <col min="9220" max="9220" width="18" bestFit="1" customWidth="1"/>
    <col min="9221" max="9221" width="15" bestFit="1" customWidth="1"/>
    <col min="9473" max="9473" width="37.7265625" bestFit="1" customWidth="1"/>
    <col min="9474" max="9474" width="17.7265625" bestFit="1" customWidth="1"/>
    <col min="9475" max="9475" width="7.81640625" bestFit="1" customWidth="1"/>
    <col min="9476" max="9476" width="18" bestFit="1" customWidth="1"/>
    <col min="9477" max="9477" width="15" bestFit="1" customWidth="1"/>
    <col min="9729" max="9729" width="37.7265625" bestFit="1" customWidth="1"/>
    <col min="9730" max="9730" width="17.7265625" bestFit="1" customWidth="1"/>
    <col min="9731" max="9731" width="7.81640625" bestFit="1" customWidth="1"/>
    <col min="9732" max="9732" width="18" bestFit="1" customWidth="1"/>
    <col min="9733" max="9733" width="15" bestFit="1" customWidth="1"/>
    <col min="9985" max="9985" width="37.7265625" bestFit="1" customWidth="1"/>
    <col min="9986" max="9986" width="17.7265625" bestFit="1" customWidth="1"/>
    <col min="9987" max="9987" width="7.81640625" bestFit="1" customWidth="1"/>
    <col min="9988" max="9988" width="18" bestFit="1" customWidth="1"/>
    <col min="9989" max="9989" width="15" bestFit="1" customWidth="1"/>
    <col min="10241" max="10241" width="37.7265625" bestFit="1" customWidth="1"/>
    <col min="10242" max="10242" width="17.7265625" bestFit="1" customWidth="1"/>
    <col min="10243" max="10243" width="7.81640625" bestFit="1" customWidth="1"/>
    <col min="10244" max="10244" width="18" bestFit="1" customWidth="1"/>
    <col min="10245" max="10245" width="15" bestFit="1" customWidth="1"/>
    <col min="10497" max="10497" width="37.7265625" bestFit="1" customWidth="1"/>
    <col min="10498" max="10498" width="17.7265625" bestFit="1" customWidth="1"/>
    <col min="10499" max="10499" width="7.81640625" bestFit="1" customWidth="1"/>
    <col min="10500" max="10500" width="18" bestFit="1" customWidth="1"/>
    <col min="10501" max="10501" width="15" bestFit="1" customWidth="1"/>
    <col min="10753" max="10753" width="37.7265625" bestFit="1" customWidth="1"/>
    <col min="10754" max="10754" width="17.7265625" bestFit="1" customWidth="1"/>
    <col min="10755" max="10755" width="7.81640625" bestFit="1" customWidth="1"/>
    <col min="10756" max="10756" width="18" bestFit="1" customWidth="1"/>
    <col min="10757" max="10757" width="15" bestFit="1" customWidth="1"/>
    <col min="11009" max="11009" width="37.7265625" bestFit="1" customWidth="1"/>
    <col min="11010" max="11010" width="17.7265625" bestFit="1" customWidth="1"/>
    <col min="11011" max="11011" width="7.81640625" bestFit="1" customWidth="1"/>
    <col min="11012" max="11012" width="18" bestFit="1" customWidth="1"/>
    <col min="11013" max="11013" width="15" bestFit="1" customWidth="1"/>
    <col min="11265" max="11265" width="37.7265625" bestFit="1" customWidth="1"/>
    <col min="11266" max="11266" width="17.7265625" bestFit="1" customWidth="1"/>
    <col min="11267" max="11267" width="7.81640625" bestFit="1" customWidth="1"/>
    <col min="11268" max="11268" width="18" bestFit="1" customWidth="1"/>
    <col min="11269" max="11269" width="15" bestFit="1" customWidth="1"/>
    <col min="11521" max="11521" width="37.7265625" bestFit="1" customWidth="1"/>
    <col min="11522" max="11522" width="17.7265625" bestFit="1" customWidth="1"/>
    <col min="11523" max="11523" width="7.81640625" bestFit="1" customWidth="1"/>
    <col min="11524" max="11524" width="18" bestFit="1" customWidth="1"/>
    <col min="11525" max="11525" width="15" bestFit="1" customWidth="1"/>
    <col min="11777" max="11777" width="37.7265625" bestFit="1" customWidth="1"/>
    <col min="11778" max="11778" width="17.7265625" bestFit="1" customWidth="1"/>
    <col min="11779" max="11779" width="7.81640625" bestFit="1" customWidth="1"/>
    <col min="11780" max="11780" width="18" bestFit="1" customWidth="1"/>
    <col min="11781" max="11781" width="15" bestFit="1" customWidth="1"/>
    <col min="12033" max="12033" width="37.7265625" bestFit="1" customWidth="1"/>
    <col min="12034" max="12034" width="17.7265625" bestFit="1" customWidth="1"/>
    <col min="12035" max="12035" width="7.81640625" bestFit="1" customWidth="1"/>
    <col min="12036" max="12036" width="18" bestFit="1" customWidth="1"/>
    <col min="12037" max="12037" width="15" bestFit="1" customWidth="1"/>
    <col min="12289" max="12289" width="37.7265625" bestFit="1" customWidth="1"/>
    <col min="12290" max="12290" width="17.7265625" bestFit="1" customWidth="1"/>
    <col min="12291" max="12291" width="7.81640625" bestFit="1" customWidth="1"/>
    <col min="12292" max="12292" width="18" bestFit="1" customWidth="1"/>
    <col min="12293" max="12293" width="15" bestFit="1" customWidth="1"/>
    <col min="12545" max="12545" width="37.7265625" bestFit="1" customWidth="1"/>
    <col min="12546" max="12546" width="17.7265625" bestFit="1" customWidth="1"/>
    <col min="12547" max="12547" width="7.81640625" bestFit="1" customWidth="1"/>
    <col min="12548" max="12548" width="18" bestFit="1" customWidth="1"/>
    <col min="12549" max="12549" width="15" bestFit="1" customWidth="1"/>
    <col min="12801" max="12801" width="37.7265625" bestFit="1" customWidth="1"/>
    <col min="12802" max="12802" width="17.7265625" bestFit="1" customWidth="1"/>
    <col min="12803" max="12803" width="7.81640625" bestFit="1" customWidth="1"/>
    <col min="12804" max="12804" width="18" bestFit="1" customWidth="1"/>
    <col min="12805" max="12805" width="15" bestFit="1" customWidth="1"/>
    <col min="13057" max="13057" width="37.7265625" bestFit="1" customWidth="1"/>
    <col min="13058" max="13058" width="17.7265625" bestFit="1" customWidth="1"/>
    <col min="13059" max="13059" width="7.81640625" bestFit="1" customWidth="1"/>
    <col min="13060" max="13060" width="18" bestFit="1" customWidth="1"/>
    <col min="13061" max="13061" width="15" bestFit="1" customWidth="1"/>
    <col min="13313" max="13313" width="37.7265625" bestFit="1" customWidth="1"/>
    <col min="13314" max="13314" width="17.7265625" bestFit="1" customWidth="1"/>
    <col min="13315" max="13315" width="7.81640625" bestFit="1" customWidth="1"/>
    <col min="13316" max="13316" width="18" bestFit="1" customWidth="1"/>
    <col min="13317" max="13317" width="15" bestFit="1" customWidth="1"/>
    <col min="13569" max="13569" width="37.7265625" bestFit="1" customWidth="1"/>
    <col min="13570" max="13570" width="17.7265625" bestFit="1" customWidth="1"/>
    <col min="13571" max="13571" width="7.81640625" bestFit="1" customWidth="1"/>
    <col min="13572" max="13572" width="18" bestFit="1" customWidth="1"/>
    <col min="13573" max="13573" width="15" bestFit="1" customWidth="1"/>
    <col min="13825" max="13825" width="37.7265625" bestFit="1" customWidth="1"/>
    <col min="13826" max="13826" width="17.7265625" bestFit="1" customWidth="1"/>
    <col min="13827" max="13827" width="7.81640625" bestFit="1" customWidth="1"/>
    <col min="13828" max="13828" width="18" bestFit="1" customWidth="1"/>
    <col min="13829" max="13829" width="15" bestFit="1" customWidth="1"/>
    <col min="14081" max="14081" width="37.7265625" bestFit="1" customWidth="1"/>
    <col min="14082" max="14082" width="17.7265625" bestFit="1" customWidth="1"/>
    <col min="14083" max="14083" width="7.81640625" bestFit="1" customWidth="1"/>
    <col min="14084" max="14084" width="18" bestFit="1" customWidth="1"/>
    <col min="14085" max="14085" width="15" bestFit="1" customWidth="1"/>
    <col min="14337" max="14337" width="37.7265625" bestFit="1" customWidth="1"/>
    <col min="14338" max="14338" width="17.7265625" bestFit="1" customWidth="1"/>
    <col min="14339" max="14339" width="7.81640625" bestFit="1" customWidth="1"/>
    <col min="14340" max="14340" width="18" bestFit="1" customWidth="1"/>
    <col min="14341" max="14341" width="15" bestFit="1" customWidth="1"/>
    <col min="14593" max="14593" width="37.7265625" bestFit="1" customWidth="1"/>
    <col min="14594" max="14594" width="17.7265625" bestFit="1" customWidth="1"/>
    <col min="14595" max="14595" width="7.81640625" bestFit="1" customWidth="1"/>
    <col min="14596" max="14596" width="18" bestFit="1" customWidth="1"/>
    <col min="14597" max="14597" width="15" bestFit="1" customWidth="1"/>
    <col min="14849" max="14849" width="37.7265625" bestFit="1" customWidth="1"/>
    <col min="14850" max="14850" width="17.7265625" bestFit="1" customWidth="1"/>
    <col min="14851" max="14851" width="7.81640625" bestFit="1" customWidth="1"/>
    <col min="14852" max="14852" width="18" bestFit="1" customWidth="1"/>
    <col min="14853" max="14853" width="15" bestFit="1" customWidth="1"/>
    <col min="15105" max="15105" width="37.7265625" bestFit="1" customWidth="1"/>
    <col min="15106" max="15106" width="17.7265625" bestFit="1" customWidth="1"/>
    <col min="15107" max="15107" width="7.81640625" bestFit="1" customWidth="1"/>
    <col min="15108" max="15108" width="18" bestFit="1" customWidth="1"/>
    <col min="15109" max="15109" width="15" bestFit="1" customWidth="1"/>
    <col min="15361" max="15361" width="37.7265625" bestFit="1" customWidth="1"/>
    <col min="15362" max="15362" width="17.7265625" bestFit="1" customWidth="1"/>
    <col min="15363" max="15363" width="7.81640625" bestFit="1" customWidth="1"/>
    <col min="15364" max="15364" width="18" bestFit="1" customWidth="1"/>
    <col min="15365" max="15365" width="15" bestFit="1" customWidth="1"/>
    <col min="15617" max="15617" width="37.7265625" bestFit="1" customWidth="1"/>
    <col min="15618" max="15618" width="17.7265625" bestFit="1" customWidth="1"/>
    <col min="15619" max="15619" width="7.81640625" bestFit="1" customWidth="1"/>
    <col min="15620" max="15620" width="18" bestFit="1" customWidth="1"/>
    <col min="15621" max="15621" width="15" bestFit="1" customWidth="1"/>
    <col min="15873" max="15873" width="37.7265625" bestFit="1" customWidth="1"/>
    <col min="15874" max="15874" width="17.7265625" bestFit="1" customWidth="1"/>
    <col min="15875" max="15875" width="7.81640625" bestFit="1" customWidth="1"/>
    <col min="15876" max="15876" width="18" bestFit="1" customWidth="1"/>
    <col min="15877" max="15877" width="15" bestFit="1" customWidth="1"/>
    <col min="16129" max="16129" width="37.7265625" bestFit="1" customWidth="1"/>
    <col min="16130" max="16130" width="17.7265625" bestFit="1" customWidth="1"/>
    <col min="16131" max="16131" width="7.81640625" bestFit="1" customWidth="1"/>
    <col min="16132" max="16132" width="18" bestFit="1" customWidth="1"/>
    <col min="16133" max="16133" width="15" bestFit="1" customWidth="1"/>
  </cols>
  <sheetData>
    <row r="1" spans="1:5" x14ac:dyDescent="0.35">
      <c r="A1" t="s">
        <v>154</v>
      </c>
    </row>
    <row r="3" spans="1:5" ht="29" x14ac:dyDescent="0.35">
      <c r="A3" s="23" t="s">
        <v>121</v>
      </c>
      <c r="B3" s="23" t="s">
        <v>122</v>
      </c>
      <c r="C3" s="23" t="s">
        <v>123</v>
      </c>
      <c r="D3" s="23" t="s">
        <v>156</v>
      </c>
      <c r="E3" s="25" t="s">
        <v>163</v>
      </c>
    </row>
    <row r="4" spans="1:5" x14ac:dyDescent="0.35">
      <c r="A4" s="23" t="s">
        <v>124</v>
      </c>
      <c r="B4" s="23" t="s">
        <v>125</v>
      </c>
      <c r="C4" s="23" t="s">
        <v>126</v>
      </c>
      <c r="D4" s="71">
        <v>6100</v>
      </c>
      <c r="E4" s="73">
        <v>500</v>
      </c>
    </row>
    <row r="5" spans="1:5" x14ac:dyDescent="0.35">
      <c r="A5" s="23" t="s">
        <v>127</v>
      </c>
      <c r="B5" s="23" t="s">
        <v>128</v>
      </c>
      <c r="C5" s="23" t="s">
        <v>129</v>
      </c>
      <c r="D5" s="71">
        <v>6710</v>
      </c>
      <c r="E5" s="73">
        <v>500</v>
      </c>
    </row>
    <row r="6" spans="1:5" x14ac:dyDescent="0.35">
      <c r="A6" s="23" t="s">
        <v>130</v>
      </c>
      <c r="B6" s="23" t="s">
        <v>128</v>
      </c>
      <c r="C6" s="23" t="s">
        <v>129</v>
      </c>
      <c r="D6" s="71">
        <v>6710</v>
      </c>
      <c r="E6" s="73">
        <v>500</v>
      </c>
    </row>
    <row r="7" spans="1:5" x14ac:dyDescent="0.35">
      <c r="A7" s="23" t="s">
        <v>131</v>
      </c>
      <c r="B7" s="23" t="s">
        <v>128</v>
      </c>
      <c r="C7" s="23" t="s">
        <v>132</v>
      </c>
      <c r="D7" s="71">
        <v>4880</v>
      </c>
      <c r="E7" s="73">
        <v>500</v>
      </c>
    </row>
    <row r="8" spans="1:5" x14ac:dyDescent="0.35">
      <c r="A8" s="23" t="s">
        <v>133</v>
      </c>
      <c r="B8" s="23" t="s">
        <v>128</v>
      </c>
      <c r="C8" s="23" t="s">
        <v>134</v>
      </c>
      <c r="D8" s="71">
        <v>6710</v>
      </c>
      <c r="E8" s="73">
        <v>500</v>
      </c>
    </row>
    <row r="9" spans="1:5" x14ac:dyDescent="0.35">
      <c r="A9" s="23" t="s">
        <v>135</v>
      </c>
      <c r="B9" s="23" t="s">
        <v>128</v>
      </c>
      <c r="C9" s="23" t="s">
        <v>136</v>
      </c>
      <c r="D9" s="71">
        <v>8540</v>
      </c>
      <c r="E9" s="73">
        <v>500</v>
      </c>
    </row>
    <row r="10" spans="1:5" x14ac:dyDescent="0.35">
      <c r="A10" s="23" t="s">
        <v>137</v>
      </c>
      <c r="B10" s="23" t="s">
        <v>128</v>
      </c>
      <c r="C10" s="23" t="s">
        <v>136</v>
      </c>
      <c r="D10" s="71">
        <v>6710</v>
      </c>
      <c r="E10" s="73">
        <v>500</v>
      </c>
    </row>
    <row r="11" spans="1:5" x14ac:dyDescent="0.35">
      <c r="A11" s="23" t="s">
        <v>138</v>
      </c>
      <c r="B11" s="23" t="s">
        <v>128</v>
      </c>
      <c r="C11" s="23" t="s">
        <v>139</v>
      </c>
      <c r="D11" s="71">
        <v>6710</v>
      </c>
      <c r="E11" s="73">
        <v>500</v>
      </c>
    </row>
    <row r="12" spans="1:5" x14ac:dyDescent="0.35">
      <c r="A12" s="23" t="s">
        <v>140</v>
      </c>
      <c r="B12" s="23" t="s">
        <v>128</v>
      </c>
      <c r="C12" s="23" t="s">
        <v>141</v>
      </c>
      <c r="D12" s="71">
        <v>6710</v>
      </c>
      <c r="E12" s="73">
        <v>500</v>
      </c>
    </row>
    <row r="13" spans="1:5" x14ac:dyDescent="0.35">
      <c r="A13" s="23" t="s">
        <v>142</v>
      </c>
      <c r="B13" s="23" t="s">
        <v>143</v>
      </c>
      <c r="C13" s="23" t="s">
        <v>144</v>
      </c>
      <c r="D13" s="71">
        <v>6710</v>
      </c>
      <c r="E13" s="73">
        <v>500</v>
      </c>
    </row>
    <row r="14" spans="1:5" x14ac:dyDescent="0.35">
      <c r="A14" s="23" t="s">
        <v>145</v>
      </c>
      <c r="B14" s="23" t="s">
        <v>143</v>
      </c>
      <c r="C14" s="23" t="s">
        <v>146</v>
      </c>
      <c r="D14" s="71">
        <v>6710</v>
      </c>
      <c r="E14" s="73">
        <v>500</v>
      </c>
    </row>
    <row r="15" spans="1:5" x14ac:dyDescent="0.35">
      <c r="A15" s="23" t="s">
        <v>147</v>
      </c>
      <c r="B15" s="23" t="s">
        <v>148</v>
      </c>
      <c r="C15" s="23" t="s">
        <v>149</v>
      </c>
      <c r="D15" s="71">
        <v>3050</v>
      </c>
      <c r="E15" s="73">
        <v>500</v>
      </c>
    </row>
    <row r="16" spans="1:5" x14ac:dyDescent="0.35">
      <c r="A16" s="23" t="s">
        <v>150</v>
      </c>
      <c r="B16" s="23" t="s">
        <v>148</v>
      </c>
      <c r="C16" s="23" t="s">
        <v>151</v>
      </c>
      <c r="D16" s="71">
        <v>3050</v>
      </c>
      <c r="E16" s="73">
        <v>500</v>
      </c>
    </row>
    <row r="17" spans="1:5" x14ac:dyDescent="0.35">
      <c r="A17" s="23" t="s">
        <v>152</v>
      </c>
      <c r="B17" s="23" t="s">
        <v>148</v>
      </c>
      <c r="C17" s="23" t="s">
        <v>153</v>
      </c>
      <c r="D17" s="71">
        <v>5490</v>
      </c>
      <c r="E17" s="73">
        <v>500</v>
      </c>
    </row>
    <row r="18" spans="1:5" x14ac:dyDescent="0.35">
      <c r="D18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61" workbookViewId="0">
      <selection activeCell="F40" sqref="F40"/>
    </sheetView>
  </sheetViews>
  <sheetFormatPr defaultRowHeight="14.5" x14ac:dyDescent="0.35"/>
  <cols>
    <col min="1" max="1" width="7.453125" customWidth="1"/>
    <col min="2" max="2" width="35.54296875" customWidth="1"/>
    <col min="3" max="3" width="15" customWidth="1"/>
    <col min="4" max="4" width="15.54296875" customWidth="1"/>
    <col min="5" max="5" width="24.90625" customWidth="1"/>
    <col min="6" max="6" width="15.81640625" customWidth="1"/>
    <col min="7" max="7" width="12.81640625" customWidth="1"/>
    <col min="8" max="8" width="10.26953125" customWidth="1"/>
    <col min="9" max="9" width="16" customWidth="1"/>
    <col min="10" max="10" width="14.54296875" customWidth="1"/>
    <col min="11" max="11" width="14.6328125" customWidth="1"/>
  </cols>
  <sheetData>
    <row r="1" spans="1:10" x14ac:dyDescent="0.35">
      <c r="A1" s="571"/>
      <c r="B1" s="571" t="s">
        <v>726</v>
      </c>
    </row>
    <row r="4" spans="1:10" s="575" customFormat="1" ht="60.65" customHeight="1" x14ac:dyDescent="0.35">
      <c r="A4" s="572" t="s">
        <v>167</v>
      </c>
      <c r="B4" s="573" t="s">
        <v>727</v>
      </c>
      <c r="C4" s="572" t="s">
        <v>174</v>
      </c>
      <c r="D4" s="573" t="s">
        <v>175</v>
      </c>
      <c r="E4" s="573" t="s">
        <v>176</v>
      </c>
      <c r="F4" s="573" t="s">
        <v>177</v>
      </c>
      <c r="G4" s="574" t="s">
        <v>14</v>
      </c>
      <c r="H4" s="574" t="s">
        <v>178</v>
      </c>
      <c r="I4" s="574" t="s">
        <v>728</v>
      </c>
      <c r="J4" s="574" t="s">
        <v>729</v>
      </c>
    </row>
    <row r="5" spans="1:10" s="106" customFormat="1" x14ac:dyDescent="0.35">
      <c r="A5" s="576" t="s">
        <v>730</v>
      </c>
      <c r="B5" s="623" t="s">
        <v>731</v>
      </c>
      <c r="C5" s="624"/>
      <c r="D5" s="624"/>
      <c r="E5" s="624"/>
      <c r="F5" s="624"/>
      <c r="G5" s="624"/>
      <c r="H5" s="624"/>
      <c r="I5" s="624"/>
      <c r="J5" s="624"/>
    </row>
    <row r="6" spans="1:10" ht="65" customHeight="1" x14ac:dyDescent="0.35">
      <c r="A6" s="577"/>
      <c r="B6" s="578" t="s">
        <v>732</v>
      </c>
      <c r="C6" s="578">
        <v>1948</v>
      </c>
      <c r="D6" s="578" t="s">
        <v>733</v>
      </c>
      <c r="E6" s="579" t="s">
        <v>734</v>
      </c>
      <c r="F6" s="578"/>
      <c r="G6" s="578"/>
      <c r="H6" s="578">
        <v>3</v>
      </c>
      <c r="I6" s="580">
        <v>1395000</v>
      </c>
      <c r="J6" s="580">
        <v>90000</v>
      </c>
    </row>
    <row r="7" spans="1:10" ht="29" x14ac:dyDescent="0.35">
      <c r="A7" s="577"/>
      <c r="B7" s="579" t="s">
        <v>735</v>
      </c>
      <c r="C7" s="578"/>
      <c r="D7" s="578"/>
      <c r="E7" s="578"/>
      <c r="F7" s="578" t="s">
        <v>376</v>
      </c>
      <c r="G7" s="578"/>
      <c r="H7" s="578">
        <v>1</v>
      </c>
      <c r="I7" s="580">
        <v>225000</v>
      </c>
      <c r="J7" s="578"/>
    </row>
    <row r="8" spans="1:10" x14ac:dyDescent="0.35">
      <c r="A8" s="578"/>
      <c r="B8" s="581" t="s">
        <v>736</v>
      </c>
      <c r="C8" s="578"/>
      <c r="D8" s="578"/>
      <c r="E8" s="578"/>
      <c r="F8" s="578" t="s">
        <v>376</v>
      </c>
      <c r="G8" s="578"/>
      <c r="H8" s="578">
        <v>1</v>
      </c>
      <c r="I8" s="580">
        <v>190000</v>
      </c>
      <c r="J8" s="578"/>
    </row>
    <row r="9" spans="1:10" x14ac:dyDescent="0.35">
      <c r="A9" s="578"/>
      <c r="B9" s="581" t="s">
        <v>737</v>
      </c>
      <c r="C9" s="578"/>
      <c r="D9" s="578"/>
      <c r="E9" s="578"/>
      <c r="F9" s="578" t="s">
        <v>376</v>
      </c>
      <c r="G9" s="578"/>
      <c r="H9" s="578"/>
      <c r="I9" s="580">
        <v>7000</v>
      </c>
      <c r="J9" s="578"/>
    </row>
    <row r="10" spans="1:10" x14ac:dyDescent="0.35">
      <c r="A10" s="578"/>
      <c r="B10" s="581" t="s">
        <v>738</v>
      </c>
      <c r="C10" s="578"/>
      <c r="D10" s="578"/>
      <c r="E10" s="578"/>
      <c r="F10" s="578" t="s">
        <v>376</v>
      </c>
      <c r="G10" s="578"/>
      <c r="H10" s="578"/>
      <c r="I10" s="580">
        <v>7000</v>
      </c>
      <c r="J10" s="578"/>
    </row>
    <row r="11" spans="1:10" x14ac:dyDescent="0.35">
      <c r="A11" s="578"/>
      <c r="B11" s="581" t="s">
        <v>739</v>
      </c>
      <c r="C11" s="578"/>
      <c r="D11" s="578"/>
      <c r="E11" s="578"/>
      <c r="F11" s="578" t="s">
        <v>376</v>
      </c>
      <c r="G11" s="578"/>
      <c r="H11" s="578"/>
      <c r="I11" s="580">
        <v>7000</v>
      </c>
      <c r="J11" s="578"/>
    </row>
    <row r="12" spans="1:10" s="106" customFormat="1" x14ac:dyDescent="0.35">
      <c r="A12" s="582" t="s">
        <v>740</v>
      </c>
      <c r="B12" s="619" t="s">
        <v>741</v>
      </c>
      <c r="C12" s="620"/>
      <c r="D12" s="620"/>
      <c r="E12" s="620"/>
      <c r="F12" s="620"/>
      <c r="G12" s="620"/>
      <c r="H12" s="620"/>
      <c r="I12" s="620"/>
      <c r="J12" s="620"/>
    </row>
    <row r="13" spans="1:10" ht="43.5" x14ac:dyDescent="0.35">
      <c r="A13" s="583"/>
      <c r="B13" s="24" t="s">
        <v>742</v>
      </c>
      <c r="C13" s="23">
        <v>1859</v>
      </c>
      <c r="D13" s="23">
        <v>2009</v>
      </c>
      <c r="E13" s="24" t="s">
        <v>743</v>
      </c>
      <c r="F13" s="40" t="s">
        <v>744</v>
      </c>
      <c r="G13" s="23" t="s">
        <v>745</v>
      </c>
      <c r="H13" s="23">
        <v>2</v>
      </c>
      <c r="I13" s="40">
        <v>571200</v>
      </c>
      <c r="J13" s="40">
        <v>10000</v>
      </c>
    </row>
    <row r="14" spans="1:10" x14ac:dyDescent="0.35">
      <c r="A14" s="583"/>
      <c r="B14" s="24" t="s">
        <v>746</v>
      </c>
      <c r="C14" s="23">
        <v>1975</v>
      </c>
      <c r="D14" s="23">
        <v>2013</v>
      </c>
      <c r="E14" s="24" t="s">
        <v>747</v>
      </c>
      <c r="F14" s="23" t="s">
        <v>748</v>
      </c>
      <c r="G14" s="23" t="s">
        <v>749</v>
      </c>
      <c r="H14" s="23">
        <v>1</v>
      </c>
      <c r="I14" s="40">
        <v>180000</v>
      </c>
      <c r="J14" s="40">
        <v>2000</v>
      </c>
    </row>
    <row r="15" spans="1:10" x14ac:dyDescent="0.35">
      <c r="A15" s="583"/>
      <c r="B15" s="24" t="s">
        <v>750</v>
      </c>
      <c r="C15" s="23">
        <v>2014</v>
      </c>
      <c r="D15" s="23"/>
      <c r="E15" s="24"/>
      <c r="F15" s="23" t="s">
        <v>744</v>
      </c>
      <c r="G15" s="23" t="s">
        <v>751</v>
      </c>
      <c r="H15" s="23">
        <v>1</v>
      </c>
      <c r="I15" s="40">
        <v>120000</v>
      </c>
      <c r="J15" s="584">
        <v>2000</v>
      </c>
    </row>
    <row r="16" spans="1:10" s="106" customFormat="1" x14ac:dyDescent="0.35">
      <c r="A16" s="582" t="s">
        <v>752</v>
      </c>
      <c r="B16" s="619" t="s">
        <v>753</v>
      </c>
      <c r="C16" s="620"/>
      <c r="D16" s="620"/>
      <c r="E16" s="620"/>
      <c r="F16" s="620"/>
      <c r="G16" s="620"/>
      <c r="H16" s="620"/>
      <c r="I16" s="620"/>
      <c r="J16" s="620"/>
    </row>
    <row r="17" spans="1:10" ht="102.5" customHeight="1" x14ac:dyDescent="0.35">
      <c r="A17" s="585"/>
      <c r="B17" s="24" t="s">
        <v>754</v>
      </c>
      <c r="C17" s="23">
        <v>1935</v>
      </c>
      <c r="D17" s="23">
        <v>1995</v>
      </c>
      <c r="E17" s="24" t="s">
        <v>755</v>
      </c>
      <c r="F17" s="40" t="s">
        <v>756</v>
      </c>
      <c r="G17" s="23" t="s">
        <v>757</v>
      </c>
      <c r="H17" s="23">
        <v>2</v>
      </c>
      <c r="I17" s="40">
        <v>252000</v>
      </c>
      <c r="J17" s="586">
        <v>70000</v>
      </c>
    </row>
    <row r="18" spans="1:10" ht="14" customHeight="1" x14ac:dyDescent="0.35">
      <c r="A18" s="587"/>
      <c r="B18" s="123" t="s">
        <v>758</v>
      </c>
      <c r="C18" s="122"/>
      <c r="D18" s="122"/>
      <c r="E18" s="123"/>
      <c r="F18" s="40" t="s">
        <v>756</v>
      </c>
      <c r="G18" s="122" t="s">
        <v>759</v>
      </c>
      <c r="H18" s="122">
        <v>1</v>
      </c>
      <c r="I18" s="570">
        <v>40000</v>
      </c>
      <c r="J18" s="588"/>
    </row>
    <row r="19" spans="1:10" ht="14" customHeight="1" x14ac:dyDescent="0.35">
      <c r="A19" s="585"/>
      <c r="B19" s="24" t="s">
        <v>760</v>
      </c>
      <c r="C19" s="23">
        <v>2005</v>
      </c>
      <c r="D19" s="23"/>
      <c r="E19" s="24"/>
      <c r="F19" s="40" t="s">
        <v>748</v>
      </c>
      <c r="G19" s="23" t="s">
        <v>759</v>
      </c>
      <c r="H19" s="23"/>
      <c r="I19" s="40">
        <v>6000</v>
      </c>
      <c r="J19" s="586"/>
    </row>
    <row r="20" spans="1:10" ht="14" customHeight="1" x14ac:dyDescent="0.35">
      <c r="A20" s="585"/>
      <c r="B20" s="24" t="s">
        <v>761</v>
      </c>
      <c r="C20" s="23">
        <v>2005</v>
      </c>
      <c r="D20" s="23"/>
      <c r="E20" s="24"/>
      <c r="F20" s="40" t="s">
        <v>762</v>
      </c>
      <c r="G20" s="23" t="s">
        <v>763</v>
      </c>
      <c r="H20" s="23"/>
      <c r="I20" s="40">
        <v>6000</v>
      </c>
      <c r="J20" s="586"/>
    </row>
    <row r="21" spans="1:10" s="106" customFormat="1" x14ac:dyDescent="0.35">
      <c r="A21" s="582" t="s">
        <v>764</v>
      </c>
      <c r="B21" s="625" t="s">
        <v>765</v>
      </c>
      <c r="C21" s="626"/>
      <c r="D21" s="626"/>
      <c r="E21" s="626"/>
      <c r="F21" s="626"/>
      <c r="G21" s="626"/>
      <c r="H21" s="626"/>
      <c r="I21" s="626"/>
      <c r="J21" s="626"/>
    </row>
    <row r="22" spans="1:10" ht="43.5" x14ac:dyDescent="0.35">
      <c r="A22" s="583"/>
      <c r="B22" s="24" t="s">
        <v>766</v>
      </c>
      <c r="C22" s="23">
        <v>1987</v>
      </c>
      <c r="D22" s="23"/>
      <c r="E22" s="24" t="s">
        <v>767</v>
      </c>
      <c r="F22" s="40" t="s">
        <v>376</v>
      </c>
      <c r="G22" s="23">
        <v>220</v>
      </c>
      <c r="H22" s="23">
        <v>2</v>
      </c>
      <c r="I22" s="40">
        <v>22000</v>
      </c>
      <c r="J22" s="40">
        <v>4500</v>
      </c>
    </row>
    <row r="23" spans="1:10" x14ac:dyDescent="0.35">
      <c r="A23" s="583"/>
      <c r="B23" s="24" t="s">
        <v>768</v>
      </c>
      <c r="C23" s="23">
        <v>2004</v>
      </c>
      <c r="D23" s="23"/>
      <c r="E23" s="24"/>
      <c r="F23" s="40" t="s">
        <v>376</v>
      </c>
      <c r="G23" s="23">
        <v>180</v>
      </c>
      <c r="H23" s="23">
        <v>2</v>
      </c>
      <c r="I23" s="40">
        <v>180000</v>
      </c>
      <c r="J23" s="40">
        <v>12000</v>
      </c>
    </row>
    <row r="24" spans="1:10" x14ac:dyDescent="0.35">
      <c r="A24" s="583"/>
      <c r="B24" s="24" t="s">
        <v>769</v>
      </c>
      <c r="C24" s="23"/>
      <c r="D24" s="23"/>
      <c r="E24" s="24"/>
      <c r="F24" s="40" t="s">
        <v>376</v>
      </c>
      <c r="G24" s="23">
        <v>10</v>
      </c>
      <c r="H24" s="23">
        <v>1</v>
      </c>
      <c r="I24" s="528">
        <v>7500</v>
      </c>
      <c r="J24" s="23"/>
    </row>
    <row r="25" spans="1:10" x14ac:dyDescent="0.35">
      <c r="A25" s="583"/>
      <c r="B25" s="24" t="s">
        <v>770</v>
      </c>
      <c r="C25" s="23"/>
      <c r="D25" s="23"/>
      <c r="E25" s="24"/>
      <c r="F25" s="40" t="s">
        <v>376</v>
      </c>
      <c r="G25" s="23">
        <v>10</v>
      </c>
      <c r="H25" s="23">
        <v>1</v>
      </c>
      <c r="I25" s="528">
        <v>7500</v>
      </c>
      <c r="J25" s="23"/>
    </row>
    <row r="26" spans="1:10" x14ac:dyDescent="0.35">
      <c r="A26" s="583"/>
      <c r="B26" s="24" t="s">
        <v>771</v>
      </c>
      <c r="C26" s="23"/>
      <c r="D26" s="23"/>
      <c r="E26" s="24"/>
      <c r="F26" s="40" t="s">
        <v>376</v>
      </c>
      <c r="G26" s="23">
        <v>10</v>
      </c>
      <c r="H26" s="23">
        <v>1</v>
      </c>
      <c r="I26" s="528">
        <v>7500</v>
      </c>
      <c r="J26" s="23"/>
    </row>
    <row r="27" spans="1:10" x14ac:dyDescent="0.35">
      <c r="A27" s="583"/>
      <c r="B27" s="24" t="s">
        <v>772</v>
      </c>
      <c r="C27" s="23"/>
      <c r="D27" s="23"/>
      <c r="E27" s="24"/>
      <c r="F27" s="40" t="s">
        <v>376</v>
      </c>
      <c r="G27" s="23">
        <v>10</v>
      </c>
      <c r="H27" s="23">
        <v>1</v>
      </c>
      <c r="I27" s="528">
        <v>7500</v>
      </c>
      <c r="J27" s="23"/>
    </row>
    <row r="28" spans="1:10" x14ac:dyDescent="0.35">
      <c r="A28" s="583"/>
      <c r="B28" s="24" t="s">
        <v>773</v>
      </c>
      <c r="C28" s="23"/>
      <c r="D28" s="23"/>
      <c r="E28" s="24"/>
      <c r="F28" s="40" t="s">
        <v>376</v>
      </c>
      <c r="G28" s="23">
        <v>10</v>
      </c>
      <c r="H28" s="23">
        <v>1</v>
      </c>
      <c r="I28" s="528">
        <v>7500</v>
      </c>
      <c r="J28" s="23"/>
    </row>
    <row r="29" spans="1:10" x14ac:dyDescent="0.35">
      <c r="A29" s="583"/>
      <c r="B29" s="24" t="s">
        <v>774</v>
      </c>
      <c r="C29" s="23"/>
      <c r="D29" s="23"/>
      <c r="E29" s="24"/>
      <c r="F29" s="40" t="s">
        <v>376</v>
      </c>
      <c r="G29" s="23">
        <v>10</v>
      </c>
      <c r="H29" s="23">
        <v>1</v>
      </c>
      <c r="I29" s="528">
        <v>7500</v>
      </c>
      <c r="J29" s="23"/>
    </row>
    <row r="30" spans="1:10" x14ac:dyDescent="0.35">
      <c r="A30" s="583"/>
      <c r="B30" s="24" t="s">
        <v>775</v>
      </c>
      <c r="C30" s="23"/>
      <c r="D30" s="23"/>
      <c r="E30" s="24"/>
      <c r="F30" s="40" t="s">
        <v>376</v>
      </c>
      <c r="G30" s="23">
        <v>10</v>
      </c>
      <c r="H30" s="23">
        <v>1</v>
      </c>
      <c r="I30" s="528">
        <v>7500</v>
      </c>
      <c r="J30" s="23"/>
    </row>
    <row r="31" spans="1:10" x14ac:dyDescent="0.35">
      <c r="A31" s="106">
        <v>5</v>
      </c>
      <c r="B31" s="619" t="s">
        <v>776</v>
      </c>
      <c r="C31" s="627"/>
      <c r="D31" s="627"/>
      <c r="E31" s="627"/>
      <c r="F31" s="627"/>
      <c r="G31" s="627"/>
      <c r="H31" s="627"/>
      <c r="I31" s="627"/>
      <c r="J31" s="627"/>
    </row>
    <row r="32" spans="1:10" x14ac:dyDescent="0.35">
      <c r="A32" s="23"/>
      <c r="B32" s="23" t="s">
        <v>777</v>
      </c>
      <c r="C32" s="23">
        <v>1950</v>
      </c>
      <c r="D32" s="23"/>
      <c r="E32" s="23" t="s">
        <v>778</v>
      </c>
      <c r="F32" s="23" t="s">
        <v>376</v>
      </c>
      <c r="G32" s="23">
        <v>800</v>
      </c>
      <c r="H32" s="23">
        <v>2</v>
      </c>
      <c r="I32" s="40">
        <v>800000</v>
      </c>
      <c r="J32" s="40">
        <v>10000</v>
      </c>
    </row>
    <row r="33" spans="1:13" x14ac:dyDescent="0.35">
      <c r="A33" s="23"/>
      <c r="B33" s="23" t="s">
        <v>779</v>
      </c>
      <c r="C33" s="23"/>
      <c r="D33" s="23"/>
      <c r="E33" s="23"/>
      <c r="F33" s="23" t="s">
        <v>376</v>
      </c>
      <c r="G33" s="23">
        <v>100</v>
      </c>
      <c r="H33" s="23"/>
      <c r="I33" s="40">
        <v>100000</v>
      </c>
      <c r="J33" s="40">
        <v>2000</v>
      </c>
    </row>
    <row r="34" spans="1:13" x14ac:dyDescent="0.35">
      <c r="A34" s="23"/>
      <c r="B34" s="23" t="s">
        <v>780</v>
      </c>
      <c r="C34" s="23"/>
      <c r="D34" s="23"/>
      <c r="E34" s="23"/>
      <c r="F34" s="23" t="s">
        <v>376</v>
      </c>
      <c r="G34" s="23">
        <v>24</v>
      </c>
      <c r="H34" s="23"/>
      <c r="I34" s="40">
        <v>40000</v>
      </c>
      <c r="J34" s="40">
        <v>3000</v>
      </c>
    </row>
    <row r="35" spans="1:13" x14ac:dyDescent="0.35">
      <c r="A35" s="23"/>
      <c r="B35" s="61" t="s">
        <v>781</v>
      </c>
      <c r="C35" s="23"/>
      <c r="D35" s="23"/>
      <c r="E35" s="23"/>
      <c r="F35" s="23" t="s">
        <v>376</v>
      </c>
      <c r="G35" s="23">
        <v>12.5</v>
      </c>
      <c r="H35" s="23"/>
      <c r="I35" s="40">
        <v>7500</v>
      </c>
      <c r="J35" s="23"/>
    </row>
    <row r="36" spans="1:13" s="106" customFormat="1" x14ac:dyDescent="0.35">
      <c r="A36" s="66">
        <v>6</v>
      </c>
      <c r="B36" s="66" t="s">
        <v>782</v>
      </c>
      <c r="C36" s="66"/>
      <c r="D36" s="66"/>
      <c r="E36" s="66"/>
      <c r="F36" s="66"/>
      <c r="G36" s="66"/>
      <c r="H36" s="66"/>
      <c r="I36" s="589"/>
      <c r="J36" s="66"/>
    </row>
    <row r="37" spans="1:13" ht="75.5" customHeight="1" x14ac:dyDescent="0.35">
      <c r="A37" s="24"/>
      <c r="B37" s="24" t="s">
        <v>783</v>
      </c>
      <c r="C37" s="25" t="s">
        <v>784</v>
      </c>
      <c r="D37" s="25">
        <v>2014</v>
      </c>
      <c r="E37" s="25" t="s">
        <v>785</v>
      </c>
      <c r="F37" s="590" t="s">
        <v>786</v>
      </c>
      <c r="G37" s="25" t="s">
        <v>787</v>
      </c>
      <c r="H37" s="24">
        <v>3</v>
      </c>
      <c r="I37" s="65">
        <v>700000</v>
      </c>
      <c r="J37" s="591">
        <v>13922.9</v>
      </c>
    </row>
    <row r="38" spans="1:13" ht="58" x14ac:dyDescent="0.35">
      <c r="A38" s="23"/>
      <c r="B38" s="25" t="s">
        <v>788</v>
      </c>
      <c r="C38" s="23"/>
      <c r="D38" s="23"/>
      <c r="E38" s="23"/>
      <c r="F38" s="24" t="s">
        <v>789</v>
      </c>
      <c r="G38" s="23"/>
      <c r="H38" s="23"/>
      <c r="I38" s="40">
        <v>15000</v>
      </c>
      <c r="J38" s="23"/>
    </row>
    <row r="39" spans="1:13" x14ac:dyDescent="0.35">
      <c r="A39" s="582" t="s">
        <v>790</v>
      </c>
      <c r="B39" s="619" t="s">
        <v>791</v>
      </c>
      <c r="C39" s="620"/>
      <c r="D39" s="620"/>
      <c r="E39" s="620"/>
      <c r="F39" s="620"/>
      <c r="G39" s="620"/>
      <c r="H39" s="620"/>
      <c r="I39" s="620"/>
      <c r="J39" s="620"/>
      <c r="K39" s="621"/>
      <c r="L39" s="621"/>
      <c r="M39" s="622"/>
    </row>
    <row r="40" spans="1:13" ht="101.5" x14ac:dyDescent="0.35">
      <c r="A40" s="583"/>
      <c r="B40" s="24" t="s">
        <v>792</v>
      </c>
      <c r="C40" s="23">
        <v>1918</v>
      </c>
      <c r="D40" s="592" t="s">
        <v>793</v>
      </c>
      <c r="E40" s="24" t="s">
        <v>794</v>
      </c>
      <c r="F40" s="40" t="s">
        <v>376</v>
      </c>
      <c r="G40" s="40" t="s">
        <v>359</v>
      </c>
      <c r="H40" s="23" t="s">
        <v>795</v>
      </c>
      <c r="I40" s="508">
        <v>276000</v>
      </c>
      <c r="J40" s="40">
        <v>25000</v>
      </c>
      <c r="K40" s="501"/>
      <c r="L40" s="27"/>
      <c r="M40" s="27"/>
    </row>
    <row r="41" spans="1:13" ht="29" x14ac:dyDescent="0.35">
      <c r="A41" s="583"/>
      <c r="B41" s="24" t="s">
        <v>796</v>
      </c>
      <c r="C41" s="23">
        <v>1890</v>
      </c>
      <c r="D41" s="593"/>
      <c r="E41" s="24"/>
      <c r="F41" s="23"/>
      <c r="G41" s="23"/>
      <c r="H41" s="23"/>
      <c r="I41" s="508">
        <v>150000</v>
      </c>
      <c r="J41" s="23"/>
      <c r="K41" s="501"/>
      <c r="L41" s="27"/>
      <c r="M41" s="27"/>
    </row>
    <row r="42" spans="1:13" x14ac:dyDescent="0.35">
      <c r="A42" s="594">
        <v>8</v>
      </c>
      <c r="B42" s="619" t="s">
        <v>797</v>
      </c>
      <c r="C42" s="628"/>
      <c r="D42" s="628"/>
      <c r="E42" s="628"/>
      <c r="F42" s="628"/>
      <c r="G42" s="628"/>
      <c r="H42" s="628"/>
      <c r="I42" s="628"/>
      <c r="J42" s="628"/>
      <c r="K42" s="629"/>
      <c r="L42" s="629"/>
      <c r="M42" s="630"/>
    </row>
    <row r="43" spans="1:13" ht="29" x14ac:dyDescent="0.35">
      <c r="A43" s="23"/>
      <c r="B43" s="25" t="s">
        <v>798</v>
      </c>
      <c r="C43" s="23">
        <v>2006</v>
      </c>
      <c r="D43" s="23"/>
      <c r="E43" s="23"/>
      <c r="F43" s="23" t="s">
        <v>376</v>
      </c>
      <c r="G43" s="23" t="s">
        <v>799</v>
      </c>
      <c r="H43" s="23">
        <v>208</v>
      </c>
      <c r="I43" s="593" t="s">
        <v>800</v>
      </c>
      <c r="J43" s="40">
        <v>25000</v>
      </c>
      <c r="K43" s="501"/>
      <c r="L43" s="27"/>
      <c r="M43" s="27"/>
    </row>
    <row r="44" spans="1:13" ht="29" x14ac:dyDescent="0.35">
      <c r="A44" s="23"/>
      <c r="B44" s="25" t="s">
        <v>801</v>
      </c>
      <c r="C44" s="23">
        <v>1986</v>
      </c>
      <c r="D44" s="23"/>
      <c r="E44" s="23"/>
      <c r="F44" s="23" t="s">
        <v>376</v>
      </c>
      <c r="G44" s="23" t="s">
        <v>802</v>
      </c>
      <c r="H44" s="23">
        <v>31</v>
      </c>
      <c r="I44" s="40">
        <v>50000</v>
      </c>
      <c r="J44" s="40">
        <v>5000</v>
      </c>
      <c r="K44" s="501"/>
      <c r="L44" s="27"/>
      <c r="M44" s="27"/>
    </row>
    <row r="45" spans="1:13" ht="29" x14ac:dyDescent="0.35">
      <c r="A45" s="23"/>
      <c r="B45" s="25" t="s">
        <v>803</v>
      </c>
      <c r="C45" s="23">
        <v>2012</v>
      </c>
      <c r="D45" s="23"/>
      <c r="E45" s="23"/>
      <c r="F45" s="23"/>
      <c r="G45" s="23"/>
      <c r="H45" s="23"/>
      <c r="I45" s="40">
        <v>1692</v>
      </c>
      <c r="J45" s="23"/>
      <c r="K45" s="501"/>
      <c r="L45" s="27"/>
      <c r="M45" s="27"/>
    </row>
    <row r="46" spans="1:13" x14ac:dyDescent="0.35">
      <c r="A46" s="595"/>
      <c r="B46" s="41"/>
      <c r="C46" s="27"/>
      <c r="D46" s="596"/>
      <c r="E46" s="41"/>
      <c r="F46" s="27"/>
      <c r="G46" s="27"/>
      <c r="H46" s="27"/>
      <c r="I46" s="132"/>
      <c r="J46" s="27"/>
      <c r="K46" s="27"/>
      <c r="L46" s="27"/>
      <c r="M46" s="27"/>
    </row>
    <row r="48" spans="1:13" ht="15" thickBot="1" x14ac:dyDescent="0.4">
      <c r="A48" t="s">
        <v>78</v>
      </c>
      <c r="B48" s="41"/>
      <c r="C48" s="27"/>
      <c r="D48" s="41"/>
      <c r="E48" s="27"/>
      <c r="F48" s="27"/>
      <c r="G48" s="27"/>
      <c r="H48" s="27"/>
      <c r="I48" s="27"/>
      <c r="J48" s="27"/>
    </row>
    <row r="49" spans="1:11" ht="15" thickBot="1" x14ac:dyDescent="0.4">
      <c r="A49" s="609" t="s">
        <v>79</v>
      </c>
      <c r="B49" s="610"/>
      <c r="C49" s="610"/>
      <c r="D49" s="610"/>
      <c r="E49" s="610"/>
      <c r="F49" s="610"/>
      <c r="G49" s="610"/>
      <c r="H49" s="610"/>
      <c r="I49" s="611"/>
      <c r="J49" s="631" t="s">
        <v>181</v>
      </c>
      <c r="K49" s="632"/>
    </row>
    <row r="50" spans="1:11" ht="65" customHeight="1" thickBot="1" x14ac:dyDescent="0.4">
      <c r="A50" s="47"/>
      <c r="B50" s="48" t="s">
        <v>804</v>
      </c>
      <c r="C50" s="612" t="s">
        <v>83</v>
      </c>
      <c r="D50" s="613"/>
      <c r="E50" s="614" t="s">
        <v>84</v>
      </c>
      <c r="F50" s="615"/>
      <c r="G50" s="612" t="s">
        <v>85</v>
      </c>
      <c r="H50" s="613"/>
      <c r="I50" s="49" t="s">
        <v>86</v>
      </c>
      <c r="J50" s="49" t="s">
        <v>181</v>
      </c>
      <c r="K50" s="597" t="s">
        <v>805</v>
      </c>
    </row>
    <row r="51" spans="1:11" x14ac:dyDescent="0.35">
      <c r="A51" s="51"/>
      <c r="B51" s="52"/>
      <c r="C51" s="53" t="s">
        <v>90</v>
      </c>
      <c r="D51" s="54" t="s">
        <v>91</v>
      </c>
      <c r="E51" s="55" t="s">
        <v>90</v>
      </c>
      <c r="F51" s="55" t="s">
        <v>91</v>
      </c>
      <c r="G51" s="54" t="s">
        <v>90</v>
      </c>
      <c r="H51" s="54" t="s">
        <v>91</v>
      </c>
      <c r="I51" s="56"/>
      <c r="J51" s="598"/>
      <c r="K51" s="23"/>
    </row>
    <row r="52" spans="1:11" x14ac:dyDescent="0.35">
      <c r="A52" s="576" t="s">
        <v>730</v>
      </c>
      <c r="B52" s="635" t="s">
        <v>731</v>
      </c>
      <c r="C52" s="621"/>
      <c r="D52" s="621"/>
      <c r="E52" s="621"/>
      <c r="F52" s="621"/>
      <c r="G52" s="621"/>
      <c r="H52" s="621"/>
      <c r="I52" s="621"/>
      <c r="J52" s="621"/>
      <c r="K52" s="636"/>
    </row>
    <row r="53" spans="1:11" x14ac:dyDescent="0.35">
      <c r="A53" s="577"/>
      <c r="B53" s="578" t="s">
        <v>806</v>
      </c>
      <c r="C53" s="580">
        <v>7000</v>
      </c>
      <c r="D53" s="580">
        <v>2000</v>
      </c>
      <c r="E53" s="599">
        <v>2000</v>
      </c>
      <c r="F53" s="580">
        <v>1500</v>
      </c>
      <c r="G53" s="580">
        <v>5000</v>
      </c>
      <c r="H53" s="580">
        <v>4000</v>
      </c>
      <c r="I53" s="580">
        <v>2000</v>
      </c>
      <c r="J53" s="600">
        <v>2000</v>
      </c>
      <c r="K53" s="40">
        <v>1000</v>
      </c>
    </row>
    <row r="54" spans="1:11" x14ac:dyDescent="0.35">
      <c r="A54" s="577"/>
      <c r="B54" s="578" t="s">
        <v>807</v>
      </c>
      <c r="C54" s="578"/>
      <c r="D54" s="578"/>
      <c r="E54" s="580">
        <v>2000</v>
      </c>
      <c r="F54" s="578"/>
      <c r="G54" s="580">
        <v>2000</v>
      </c>
      <c r="H54" s="578"/>
      <c r="I54" s="580">
        <v>1000</v>
      </c>
      <c r="J54" s="601"/>
      <c r="K54" s="23"/>
    </row>
    <row r="55" spans="1:11" x14ac:dyDescent="0.35">
      <c r="A55" s="578"/>
      <c r="B55" s="581" t="s">
        <v>736</v>
      </c>
      <c r="C55" s="578"/>
      <c r="D55" s="578"/>
      <c r="E55" s="578"/>
      <c r="F55" s="578"/>
      <c r="G55" s="580">
        <v>2000</v>
      </c>
      <c r="H55" s="578"/>
      <c r="I55" s="580">
        <v>1000</v>
      </c>
      <c r="J55" s="601"/>
      <c r="K55" s="23"/>
    </row>
    <row r="56" spans="1:11" x14ac:dyDescent="0.35">
      <c r="A56" s="582" t="s">
        <v>740</v>
      </c>
      <c r="B56" s="625" t="s">
        <v>741</v>
      </c>
      <c r="C56" s="626"/>
      <c r="D56" s="626"/>
      <c r="E56" s="626"/>
      <c r="F56" s="626"/>
      <c r="G56" s="626"/>
      <c r="H56" s="626"/>
      <c r="I56" s="626"/>
      <c r="J56" s="626"/>
      <c r="K56" s="637"/>
    </row>
    <row r="57" spans="1:11" x14ac:dyDescent="0.35">
      <c r="A57" s="583"/>
      <c r="B57" s="24" t="s">
        <v>808</v>
      </c>
      <c r="C57" s="40">
        <v>3000</v>
      </c>
      <c r="D57" s="40">
        <v>2000</v>
      </c>
      <c r="E57" s="65">
        <v>2000</v>
      </c>
      <c r="F57" s="40"/>
      <c r="G57" s="40">
        <v>5000</v>
      </c>
      <c r="H57" s="40">
        <v>1500</v>
      </c>
      <c r="I57" s="40">
        <v>2000</v>
      </c>
      <c r="J57" s="584">
        <v>2000</v>
      </c>
      <c r="K57" s="40">
        <v>1000</v>
      </c>
    </row>
    <row r="58" spans="1:11" x14ac:dyDescent="0.35">
      <c r="A58" s="583"/>
      <c r="B58" s="24" t="s">
        <v>746</v>
      </c>
      <c r="C58" s="23"/>
      <c r="D58" s="23"/>
      <c r="E58" s="24"/>
      <c r="F58" s="23"/>
      <c r="G58" s="40">
        <v>3000</v>
      </c>
      <c r="H58" s="23"/>
      <c r="I58" s="40"/>
      <c r="J58" s="584"/>
      <c r="K58" s="23"/>
    </row>
    <row r="59" spans="1:11" x14ac:dyDescent="0.35">
      <c r="A59" s="583"/>
      <c r="B59" s="24" t="s">
        <v>750</v>
      </c>
      <c r="C59" s="23"/>
      <c r="D59" s="23"/>
      <c r="E59" s="24"/>
      <c r="F59" s="23"/>
      <c r="G59" s="40">
        <v>2000</v>
      </c>
      <c r="H59" s="40">
        <v>1500</v>
      </c>
      <c r="I59" s="40"/>
      <c r="J59" s="584"/>
      <c r="K59" s="23"/>
    </row>
    <row r="60" spans="1:11" x14ac:dyDescent="0.35">
      <c r="A60" s="582" t="s">
        <v>752</v>
      </c>
      <c r="B60" s="619" t="s">
        <v>753</v>
      </c>
      <c r="C60" s="620"/>
      <c r="D60" s="620"/>
      <c r="E60" s="620"/>
      <c r="F60" s="620"/>
      <c r="G60" s="620"/>
      <c r="H60" s="620"/>
      <c r="I60" s="620"/>
      <c r="J60" s="620"/>
      <c r="K60" s="638"/>
    </row>
    <row r="61" spans="1:11" x14ac:dyDescent="0.35">
      <c r="A61" s="585"/>
      <c r="B61" s="24" t="s">
        <v>754</v>
      </c>
      <c r="C61" s="40">
        <v>3000</v>
      </c>
      <c r="D61" s="40">
        <v>2000</v>
      </c>
      <c r="E61" s="24"/>
      <c r="F61" s="40"/>
      <c r="G61" s="40">
        <v>5000</v>
      </c>
      <c r="H61" s="40">
        <v>2000</v>
      </c>
      <c r="I61" s="40">
        <v>2000</v>
      </c>
      <c r="J61" s="602">
        <v>2000</v>
      </c>
      <c r="K61" s="40">
        <v>1000</v>
      </c>
    </row>
    <row r="62" spans="1:11" x14ac:dyDescent="0.35">
      <c r="A62" s="587"/>
      <c r="B62" s="24" t="s">
        <v>758</v>
      </c>
      <c r="C62" s="23"/>
      <c r="D62" s="23"/>
      <c r="E62" s="24"/>
      <c r="F62" s="40"/>
      <c r="G62" s="40">
        <v>1500</v>
      </c>
      <c r="H62" s="23"/>
      <c r="I62" s="40"/>
      <c r="J62" s="602"/>
      <c r="K62" s="23"/>
    </row>
    <row r="63" spans="1:11" x14ac:dyDescent="0.35">
      <c r="A63" s="582" t="s">
        <v>764</v>
      </c>
      <c r="B63" s="619" t="s">
        <v>765</v>
      </c>
      <c r="C63" s="620"/>
      <c r="D63" s="620"/>
      <c r="E63" s="620"/>
      <c r="F63" s="620"/>
      <c r="G63" s="620"/>
      <c r="H63" s="620"/>
      <c r="I63" s="620"/>
      <c r="J63" s="620"/>
      <c r="K63" s="638"/>
    </row>
    <row r="64" spans="1:11" x14ac:dyDescent="0.35">
      <c r="A64" s="583"/>
      <c r="B64" s="24" t="s">
        <v>766</v>
      </c>
      <c r="C64" s="23"/>
      <c r="D64" s="23"/>
      <c r="E64" s="24"/>
      <c r="F64" s="40"/>
      <c r="G64" s="40">
        <v>3000</v>
      </c>
      <c r="H64" s="23"/>
      <c r="J64" s="584"/>
      <c r="K64" s="23"/>
    </row>
    <row r="65" spans="1:13" x14ac:dyDescent="0.35">
      <c r="A65" s="583"/>
      <c r="B65" s="24" t="s">
        <v>768</v>
      </c>
      <c r="C65" s="23"/>
      <c r="D65" s="23"/>
      <c r="E65" s="24"/>
      <c r="F65" s="40"/>
      <c r="G65" s="40">
        <v>5000</v>
      </c>
      <c r="H65" s="23"/>
      <c r="I65" s="40">
        <v>2000</v>
      </c>
      <c r="J65" s="584">
        <v>2000</v>
      </c>
      <c r="K65" s="40">
        <v>1000</v>
      </c>
    </row>
    <row r="66" spans="1:13" x14ac:dyDescent="0.35">
      <c r="A66" s="106">
        <v>5</v>
      </c>
      <c r="B66" s="619" t="s">
        <v>776</v>
      </c>
      <c r="C66" s="627"/>
      <c r="D66" s="627"/>
      <c r="E66" s="627"/>
      <c r="F66" s="627"/>
      <c r="G66" s="627"/>
      <c r="H66" s="627"/>
      <c r="I66" s="627"/>
      <c r="J66" s="627"/>
      <c r="K66" s="638"/>
    </row>
    <row r="67" spans="1:13" x14ac:dyDescent="0.35">
      <c r="A67" s="23"/>
      <c r="B67" s="23" t="s">
        <v>809</v>
      </c>
      <c r="C67" s="40">
        <v>3000</v>
      </c>
      <c r="D67" s="40">
        <v>2000</v>
      </c>
      <c r="E67" s="23"/>
      <c r="F67" s="23"/>
      <c r="G67" s="40">
        <v>5000</v>
      </c>
      <c r="H67" s="23"/>
      <c r="I67" s="40">
        <v>2000</v>
      </c>
      <c r="J67" s="584">
        <v>2000</v>
      </c>
      <c r="K67" s="40">
        <v>1000</v>
      </c>
    </row>
    <row r="68" spans="1:13" x14ac:dyDescent="0.35">
      <c r="A68" s="23"/>
      <c r="B68" s="23" t="s">
        <v>779</v>
      </c>
      <c r="C68" s="23"/>
      <c r="D68" s="23"/>
      <c r="E68" s="23"/>
      <c r="F68" s="23"/>
      <c r="G68" s="40">
        <v>3000</v>
      </c>
      <c r="H68" s="23"/>
      <c r="I68" s="40"/>
      <c r="J68" s="584"/>
      <c r="K68" s="23"/>
    </row>
    <row r="69" spans="1:13" x14ac:dyDescent="0.35">
      <c r="A69" s="594">
        <v>6</v>
      </c>
      <c r="B69" s="619" t="s">
        <v>782</v>
      </c>
      <c r="C69" s="639"/>
      <c r="D69" s="639"/>
      <c r="E69" s="639"/>
      <c r="F69" s="639"/>
      <c r="G69" s="639"/>
      <c r="H69" s="639"/>
      <c r="I69" s="639"/>
      <c r="J69" s="639"/>
      <c r="K69" s="638"/>
    </row>
    <row r="70" spans="1:13" ht="29" x14ac:dyDescent="0.35">
      <c r="A70" s="23"/>
      <c r="B70" s="24" t="s">
        <v>810</v>
      </c>
      <c r="C70" s="65">
        <v>3000</v>
      </c>
      <c r="D70" s="65">
        <v>2000</v>
      </c>
      <c r="E70" s="24"/>
      <c r="F70" s="24"/>
      <c r="G70" s="65">
        <v>5000</v>
      </c>
      <c r="H70" s="65">
        <v>2000</v>
      </c>
      <c r="I70" s="40">
        <v>2000</v>
      </c>
      <c r="J70" s="603">
        <v>2000</v>
      </c>
      <c r="K70" s="40">
        <v>1000</v>
      </c>
    </row>
    <row r="71" spans="1:13" x14ac:dyDescent="0.35">
      <c r="A71" s="594">
        <v>7</v>
      </c>
      <c r="B71" s="633" t="s">
        <v>791</v>
      </c>
      <c r="C71" s="634"/>
      <c r="D71" s="634"/>
      <c r="E71" s="634"/>
      <c r="F71" s="634"/>
      <c r="G71" s="634"/>
      <c r="H71" s="634"/>
      <c r="I71" s="634"/>
      <c r="J71" s="634"/>
      <c r="K71" s="634"/>
    </row>
    <row r="72" spans="1:13" ht="29" x14ac:dyDescent="0.35">
      <c r="A72" s="23"/>
      <c r="B72" s="24" t="s">
        <v>792</v>
      </c>
      <c r="C72" s="65">
        <v>3000</v>
      </c>
      <c r="D72" s="65">
        <v>2000</v>
      </c>
      <c r="E72" s="65"/>
      <c r="F72" s="65"/>
      <c r="G72" s="65">
        <v>5000</v>
      </c>
      <c r="H72" s="65">
        <v>2000</v>
      </c>
      <c r="I72" s="65">
        <v>2000</v>
      </c>
      <c r="J72" s="65">
        <v>2000</v>
      </c>
      <c r="K72" s="40">
        <v>1000</v>
      </c>
    </row>
    <row r="73" spans="1:13" x14ac:dyDescent="0.35">
      <c r="A73" s="594">
        <v>8</v>
      </c>
      <c r="B73" s="619" t="s">
        <v>797</v>
      </c>
      <c r="C73" s="628"/>
      <c r="D73" s="628"/>
      <c r="E73" s="628"/>
      <c r="F73" s="628"/>
      <c r="G73" s="628"/>
      <c r="H73" s="628"/>
      <c r="I73" s="628"/>
      <c r="J73" s="628"/>
      <c r="K73" s="629"/>
      <c r="L73" s="629"/>
      <c r="M73" s="630"/>
    </row>
    <row r="74" spans="1:13" ht="29" x14ac:dyDescent="0.35">
      <c r="A74" s="23"/>
      <c r="B74" s="25" t="s">
        <v>798</v>
      </c>
      <c r="C74" s="40">
        <v>3000</v>
      </c>
      <c r="D74" s="40">
        <v>2000</v>
      </c>
      <c r="E74" s="40"/>
      <c r="F74" s="40"/>
      <c r="G74" s="40">
        <v>5000</v>
      </c>
      <c r="H74" s="40">
        <v>2000</v>
      </c>
      <c r="I74" s="528">
        <v>2000</v>
      </c>
      <c r="J74" s="40">
        <v>2000</v>
      </c>
      <c r="K74" s="40">
        <v>1000</v>
      </c>
      <c r="L74" s="27"/>
      <c r="M74" s="27"/>
    </row>
    <row r="75" spans="1:13" ht="29" x14ac:dyDescent="0.35">
      <c r="A75" s="23"/>
      <c r="B75" s="25" t="s">
        <v>801</v>
      </c>
      <c r="C75" s="40"/>
      <c r="D75" s="40"/>
      <c r="E75" s="40"/>
      <c r="F75" s="40"/>
      <c r="G75" s="40">
        <v>3000</v>
      </c>
      <c r="H75" s="40"/>
      <c r="I75" s="40">
        <v>1000</v>
      </c>
      <c r="J75" s="40"/>
      <c r="K75" s="40"/>
      <c r="L75" s="27"/>
      <c r="M75" s="27"/>
    </row>
  </sheetData>
  <mergeCells count="20">
    <mergeCell ref="B71:K71"/>
    <mergeCell ref="B73:M73"/>
    <mergeCell ref="B52:K52"/>
    <mergeCell ref="B56:K56"/>
    <mergeCell ref="B60:K60"/>
    <mergeCell ref="B63:K63"/>
    <mergeCell ref="B66:K66"/>
    <mergeCell ref="B69:K69"/>
    <mergeCell ref="B42:M42"/>
    <mergeCell ref="A49:I49"/>
    <mergeCell ref="J49:K49"/>
    <mergeCell ref="C50:D50"/>
    <mergeCell ref="E50:F50"/>
    <mergeCell ref="G50:H50"/>
    <mergeCell ref="B39:M39"/>
    <mergeCell ref="B5:J5"/>
    <mergeCell ref="B12:J12"/>
    <mergeCell ref="B16:J16"/>
    <mergeCell ref="B21:J21"/>
    <mergeCell ref="B31:J31"/>
  </mergeCells>
  <pageMargins left="0.7" right="0.7" top="0.75" bottom="0.75" header="0.3" footer="0.3"/>
  <pageSetup paperSize="9" scale="7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opLeftCell="C1" workbookViewId="0">
      <selection activeCell="C7" sqref="C7"/>
    </sheetView>
  </sheetViews>
  <sheetFormatPr defaultRowHeight="14.5" x14ac:dyDescent="0.35"/>
  <cols>
    <col min="2" max="2" width="36.81640625" customWidth="1"/>
    <col min="3" max="3" width="14.453125" customWidth="1"/>
    <col min="4" max="4" width="13.36328125" customWidth="1"/>
    <col min="5" max="5" width="18.453125" customWidth="1"/>
    <col min="6" max="6" width="13.81640625" customWidth="1"/>
    <col min="7" max="7" width="14.453125" customWidth="1"/>
    <col min="8" max="8" width="13.81640625" customWidth="1"/>
    <col min="9" max="9" width="13.1796875" customWidth="1"/>
    <col min="10" max="10" width="9.36328125" customWidth="1"/>
    <col min="11" max="11" width="10.453125" customWidth="1"/>
    <col min="12" max="12" width="13" customWidth="1"/>
    <col min="13" max="13" width="11.54296875" customWidth="1"/>
    <col min="14" max="15" width="11.1796875" customWidth="1"/>
    <col min="16" max="16" width="9.54296875" customWidth="1"/>
  </cols>
  <sheetData>
    <row r="1" spans="1:16" x14ac:dyDescent="0.35">
      <c r="A1" t="s">
        <v>165</v>
      </c>
    </row>
    <row r="3" spans="1:16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"/>
      <c r="N3" s="1"/>
      <c r="O3" s="1"/>
    </row>
    <row r="4" spans="1:16" x14ac:dyDescent="0.35">
      <c r="A4" s="4"/>
      <c r="B4" s="640"/>
      <c r="C4" s="5" t="s">
        <v>0</v>
      </c>
      <c r="D4" s="6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8" t="s">
        <v>6</v>
      </c>
      <c r="J4" s="8" t="s">
        <v>7</v>
      </c>
      <c r="K4" s="8" t="s">
        <v>15</v>
      </c>
      <c r="L4" s="8" t="s">
        <v>16</v>
      </c>
      <c r="M4" s="9"/>
      <c r="N4" s="78"/>
      <c r="O4" s="78"/>
    </row>
    <row r="5" spans="1:16" ht="84.5" x14ac:dyDescent="0.35">
      <c r="A5" s="12" t="s">
        <v>167</v>
      </c>
      <c r="B5" s="641"/>
      <c r="C5" s="32" t="s">
        <v>168</v>
      </c>
      <c r="D5" s="7" t="s">
        <v>17</v>
      </c>
      <c r="E5" s="7" t="s">
        <v>8</v>
      </c>
      <c r="F5" s="7" t="s">
        <v>9</v>
      </c>
      <c r="G5" s="7" t="s">
        <v>10</v>
      </c>
      <c r="H5" s="7" t="s">
        <v>169</v>
      </c>
      <c r="I5" s="13" t="s">
        <v>11</v>
      </c>
      <c r="J5" s="13" t="s">
        <v>12</v>
      </c>
      <c r="K5" s="13" t="s">
        <v>13</v>
      </c>
      <c r="L5" s="13" t="s">
        <v>170</v>
      </c>
      <c r="M5" s="7" t="s">
        <v>171</v>
      </c>
      <c r="N5" s="79"/>
      <c r="O5" s="79"/>
    </row>
    <row r="6" spans="1:16" ht="14.5" customHeight="1" x14ac:dyDescent="0.35">
      <c r="A6" s="80"/>
      <c r="B6" s="640" t="s">
        <v>166</v>
      </c>
      <c r="C6" s="18">
        <v>7412400</v>
      </c>
      <c r="D6" s="19">
        <v>8806634</v>
      </c>
      <c r="E6" s="18">
        <v>283674</v>
      </c>
      <c r="F6" s="18">
        <v>894960</v>
      </c>
      <c r="G6" s="18">
        <v>250000</v>
      </c>
      <c r="H6" s="18">
        <v>0</v>
      </c>
      <c r="I6" s="18">
        <v>250000</v>
      </c>
      <c r="J6" s="18">
        <v>4000</v>
      </c>
      <c r="K6" s="18">
        <v>0</v>
      </c>
      <c r="L6" s="18">
        <v>7124000</v>
      </c>
      <c r="M6" s="82">
        <v>50</v>
      </c>
      <c r="N6" s="83"/>
      <c r="O6" s="83"/>
    </row>
    <row r="7" spans="1:16" x14ac:dyDescent="0.35">
      <c r="A7" s="1"/>
      <c r="B7" s="641"/>
      <c r="C7" s="1"/>
      <c r="D7" s="1"/>
      <c r="E7" s="84"/>
      <c r="F7" s="84"/>
      <c r="G7" s="84"/>
      <c r="H7" s="84"/>
      <c r="I7" s="84"/>
      <c r="J7" s="84"/>
      <c r="K7" s="84"/>
      <c r="L7" s="84"/>
      <c r="M7" s="85"/>
      <c r="N7" s="21"/>
      <c r="O7" s="21"/>
    </row>
    <row r="8" spans="1:16" x14ac:dyDescent="0.35">
      <c r="A8" s="1"/>
      <c r="B8" s="86" t="s">
        <v>172</v>
      </c>
      <c r="C8" s="1"/>
      <c r="D8" s="1"/>
      <c r="E8" s="1"/>
      <c r="F8" s="21"/>
      <c r="G8" s="21"/>
      <c r="H8" s="21"/>
      <c r="I8" s="21"/>
      <c r="J8" s="87"/>
      <c r="K8" s="21"/>
      <c r="L8" s="21"/>
      <c r="M8" s="21"/>
      <c r="N8" s="21"/>
      <c r="O8" s="21"/>
    </row>
    <row r="9" spans="1:16" ht="73" customHeight="1" x14ac:dyDescent="0.35">
      <c r="A9" s="23" t="s">
        <v>167</v>
      </c>
      <c r="B9" s="24" t="s">
        <v>822</v>
      </c>
      <c r="C9" s="24" t="s">
        <v>174</v>
      </c>
      <c r="D9" s="24" t="s">
        <v>175</v>
      </c>
      <c r="E9" s="24" t="s">
        <v>176</v>
      </c>
      <c r="F9" s="24" t="s">
        <v>177</v>
      </c>
      <c r="G9" s="25" t="s">
        <v>14</v>
      </c>
      <c r="H9" s="25" t="s">
        <v>178</v>
      </c>
      <c r="I9" s="25" t="s">
        <v>179</v>
      </c>
      <c r="J9" s="88"/>
      <c r="K9" s="79"/>
      <c r="L9" s="89"/>
      <c r="M9" s="89"/>
      <c r="N9" s="89"/>
      <c r="O9" s="89"/>
    </row>
    <row r="10" spans="1:16" x14ac:dyDescent="0.35">
      <c r="A10" s="23" t="s">
        <v>64</v>
      </c>
      <c r="B10" s="24" t="s">
        <v>180</v>
      </c>
      <c r="C10" s="25">
        <v>2000</v>
      </c>
      <c r="D10" s="25"/>
      <c r="E10" s="90"/>
      <c r="F10" s="90"/>
      <c r="G10" s="25">
        <v>6177</v>
      </c>
      <c r="H10" s="91">
        <v>4</v>
      </c>
      <c r="I10" s="92">
        <v>7412400</v>
      </c>
      <c r="J10" s="27"/>
      <c r="K10" s="93"/>
      <c r="L10" s="94"/>
      <c r="M10" s="94"/>
      <c r="N10" s="94"/>
      <c r="O10" s="94"/>
    </row>
    <row r="11" spans="1:16" x14ac:dyDescent="0.35">
      <c r="A11" s="27"/>
      <c r="B11" s="41"/>
      <c r="C11" s="27"/>
      <c r="D11" s="41"/>
      <c r="E11" s="27"/>
      <c r="F11" s="27"/>
      <c r="G11" s="27"/>
      <c r="H11" s="27"/>
      <c r="I11" s="27"/>
      <c r="J11" s="27"/>
      <c r="K11" s="26"/>
      <c r="L11" s="26"/>
      <c r="M11" s="26"/>
      <c r="N11" s="26"/>
      <c r="O11" s="26"/>
    </row>
    <row r="12" spans="1:16" ht="15" thickBot="1" x14ac:dyDescent="0.4">
      <c r="A12" t="s">
        <v>78</v>
      </c>
      <c r="B12" s="41"/>
      <c r="C12" s="27"/>
      <c r="D12" s="41"/>
      <c r="E12" s="27"/>
      <c r="F12" s="27"/>
      <c r="G12" s="27"/>
      <c r="H12" s="27"/>
      <c r="I12" s="27"/>
      <c r="J12" s="27"/>
      <c r="K12" s="26"/>
      <c r="L12" s="26"/>
      <c r="M12" s="26"/>
      <c r="N12" s="26"/>
      <c r="O12" s="26"/>
    </row>
    <row r="13" spans="1:16" ht="15" thickBot="1" x14ac:dyDescent="0.4">
      <c r="A13" s="609" t="s">
        <v>79</v>
      </c>
      <c r="B13" s="610"/>
      <c r="C13" s="610"/>
      <c r="D13" s="610"/>
      <c r="E13" s="610"/>
      <c r="F13" s="610"/>
      <c r="G13" s="610"/>
      <c r="H13" s="610"/>
      <c r="I13" s="611"/>
      <c r="J13" s="609" t="s">
        <v>80</v>
      </c>
      <c r="K13" s="610"/>
      <c r="L13" s="610"/>
      <c r="M13" s="610"/>
      <c r="N13" s="610"/>
      <c r="O13" s="610"/>
      <c r="P13" s="611"/>
    </row>
    <row r="14" spans="1:16" ht="79" thickBot="1" x14ac:dyDescent="0.4">
      <c r="A14" s="47"/>
      <c r="B14" s="48" t="s">
        <v>82</v>
      </c>
      <c r="C14" s="612" t="s">
        <v>83</v>
      </c>
      <c r="D14" s="613"/>
      <c r="E14" s="614" t="s">
        <v>84</v>
      </c>
      <c r="F14" s="615"/>
      <c r="G14" s="612" t="s">
        <v>85</v>
      </c>
      <c r="H14" s="613"/>
      <c r="I14" s="49" t="s">
        <v>86</v>
      </c>
      <c r="J14" s="49" t="s">
        <v>181</v>
      </c>
      <c r="K14" s="95" t="s">
        <v>182</v>
      </c>
      <c r="L14" s="50" t="s">
        <v>87</v>
      </c>
      <c r="M14" s="49" t="s">
        <v>183</v>
      </c>
      <c r="N14" s="49" t="s">
        <v>184</v>
      </c>
      <c r="O14" s="49" t="s">
        <v>89</v>
      </c>
      <c r="P14" s="46" t="s">
        <v>185</v>
      </c>
    </row>
    <row r="15" spans="1:16" x14ac:dyDescent="0.35">
      <c r="A15" s="51"/>
      <c r="B15" s="52"/>
      <c r="C15" s="53" t="s">
        <v>90</v>
      </c>
      <c r="D15" s="54" t="s">
        <v>186</v>
      </c>
      <c r="E15" s="55" t="s">
        <v>90</v>
      </c>
      <c r="F15" s="55" t="s">
        <v>187</v>
      </c>
      <c r="G15" s="54" t="s">
        <v>90</v>
      </c>
      <c r="H15" s="54" t="s">
        <v>186</v>
      </c>
      <c r="I15" s="56"/>
      <c r="J15" s="57"/>
      <c r="K15" s="96"/>
      <c r="L15" s="54"/>
      <c r="M15" s="54"/>
      <c r="N15" s="54"/>
      <c r="O15" s="54"/>
      <c r="P15" s="58"/>
    </row>
    <row r="16" spans="1:16" x14ac:dyDescent="0.35">
      <c r="A16" s="97"/>
      <c r="B16" s="98" t="s">
        <v>188</v>
      </c>
      <c r="C16" s="60">
        <v>20000</v>
      </c>
      <c r="D16" s="60">
        <v>20000</v>
      </c>
      <c r="E16" s="59">
        <v>10000</v>
      </c>
      <c r="F16" s="59">
        <v>10000</v>
      </c>
      <c r="G16" s="59">
        <v>10000</v>
      </c>
      <c r="H16" s="59">
        <v>10000</v>
      </c>
      <c r="I16" s="59">
        <v>5000</v>
      </c>
      <c r="J16" s="59">
        <v>3000</v>
      </c>
      <c r="K16" s="99">
        <v>15000</v>
      </c>
      <c r="L16" s="59">
        <v>2500</v>
      </c>
      <c r="M16" s="59">
        <v>2000</v>
      </c>
      <c r="N16" s="59">
        <v>2000</v>
      </c>
      <c r="O16" s="59">
        <v>2000</v>
      </c>
      <c r="P16" s="59">
        <v>2000</v>
      </c>
    </row>
    <row r="17" spans="1:16" x14ac:dyDescent="0.35">
      <c r="A17" s="27"/>
      <c r="B17" s="41"/>
      <c r="C17" s="27"/>
      <c r="D17" s="41"/>
      <c r="E17" s="27"/>
      <c r="F17" s="27"/>
      <c r="G17" s="27"/>
      <c r="H17" s="27"/>
      <c r="I17" s="27"/>
      <c r="J17" s="27"/>
      <c r="K17" s="26"/>
      <c r="L17" s="26"/>
      <c r="M17" s="26"/>
      <c r="N17" s="26"/>
      <c r="O17" s="26"/>
    </row>
    <row r="18" spans="1:16" x14ac:dyDescent="0.35">
      <c r="A18" s="27"/>
      <c r="B18" s="41"/>
      <c r="C18" s="27"/>
      <c r="D18" s="100" t="s">
        <v>72</v>
      </c>
      <c r="E18" t="s">
        <v>189</v>
      </c>
      <c r="F18" s="27"/>
      <c r="G18" s="27"/>
      <c r="H18" s="27"/>
      <c r="I18" s="27"/>
      <c r="J18" s="27"/>
      <c r="K18" s="26"/>
      <c r="L18" s="26"/>
      <c r="M18" s="26"/>
      <c r="N18" s="26"/>
      <c r="O18" s="26"/>
    </row>
    <row r="19" spans="1:16" x14ac:dyDescent="0.35">
      <c r="A19" s="27"/>
      <c r="B19" s="41"/>
      <c r="C19" s="27"/>
      <c r="D19" s="41"/>
      <c r="E19" s="27"/>
      <c r="F19" s="27"/>
      <c r="G19" s="27"/>
      <c r="H19" s="27"/>
      <c r="I19" s="27"/>
      <c r="J19" s="27"/>
      <c r="K19" s="26"/>
      <c r="L19" s="26"/>
      <c r="M19" s="26"/>
      <c r="N19" s="26"/>
      <c r="O19" s="26"/>
    </row>
    <row r="20" spans="1:16" x14ac:dyDescent="0.35">
      <c r="A20" s="100"/>
      <c r="C20" s="101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x14ac:dyDescent="0.35">
      <c r="A21" s="100"/>
      <c r="B21" s="102"/>
      <c r="C21" s="103"/>
    </row>
  </sheetData>
  <mergeCells count="7">
    <mergeCell ref="B4:B5"/>
    <mergeCell ref="A13:I13"/>
    <mergeCell ref="J13:P13"/>
    <mergeCell ref="C14:D14"/>
    <mergeCell ref="E14:F14"/>
    <mergeCell ref="G14:H14"/>
    <mergeCell ref="B6:B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workbookViewId="0">
      <selection activeCell="F7" sqref="F7"/>
    </sheetView>
  </sheetViews>
  <sheetFormatPr defaultRowHeight="14.5" x14ac:dyDescent="0.35"/>
  <cols>
    <col min="2" max="2" width="12.81640625" customWidth="1"/>
    <col min="3" max="3" width="13" customWidth="1"/>
    <col min="4" max="4" width="22.54296875" customWidth="1"/>
    <col min="5" max="5" width="18" customWidth="1"/>
    <col min="7" max="7" width="12.90625" customWidth="1"/>
    <col min="10" max="10" width="13.1796875" bestFit="1" customWidth="1"/>
    <col min="12" max="12" width="8.81640625" bestFit="1" customWidth="1"/>
    <col min="17" max="17" width="13.90625" customWidth="1"/>
  </cols>
  <sheetData>
    <row r="1" spans="1:20" x14ac:dyDescent="0.35">
      <c r="A1" t="s">
        <v>190</v>
      </c>
    </row>
    <row r="5" spans="1:20" ht="43.5" x14ac:dyDescent="0.35">
      <c r="A5" s="23" t="s">
        <v>36</v>
      </c>
      <c r="B5" s="24" t="s">
        <v>37</v>
      </c>
      <c r="C5" s="24" t="s">
        <v>54</v>
      </c>
      <c r="D5" s="24" t="s">
        <v>38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4" t="s">
        <v>50</v>
      </c>
      <c r="K5" s="24" t="s">
        <v>44</v>
      </c>
      <c r="L5" s="24" t="s">
        <v>51</v>
      </c>
      <c r="M5" s="24" t="s">
        <v>45</v>
      </c>
      <c r="N5" s="24" t="s">
        <v>46</v>
      </c>
      <c r="O5" s="24" t="s">
        <v>47</v>
      </c>
      <c r="P5" s="24" t="s">
        <v>52</v>
      </c>
      <c r="Q5" s="24" t="s">
        <v>48</v>
      </c>
      <c r="R5" s="24" t="s">
        <v>53</v>
      </c>
      <c r="S5" s="24" t="s">
        <v>49</v>
      </c>
      <c r="T5" s="24" t="s">
        <v>191</v>
      </c>
    </row>
    <row r="6" spans="1:20" ht="58" x14ac:dyDescent="0.35">
      <c r="A6" s="23">
        <v>1</v>
      </c>
      <c r="B6" s="23" t="s">
        <v>192</v>
      </c>
      <c r="C6" s="23" t="s">
        <v>98</v>
      </c>
      <c r="D6" s="23" t="s">
        <v>193</v>
      </c>
      <c r="E6" s="24" t="s">
        <v>194</v>
      </c>
      <c r="F6" s="23">
        <v>85</v>
      </c>
      <c r="G6" s="23">
        <v>1560</v>
      </c>
      <c r="H6" s="23">
        <v>5</v>
      </c>
      <c r="I6" s="23"/>
      <c r="J6" s="104">
        <v>20560</v>
      </c>
      <c r="K6" s="23">
        <v>2014</v>
      </c>
      <c r="L6" s="69">
        <v>42741</v>
      </c>
      <c r="M6" s="23" t="s">
        <v>101</v>
      </c>
      <c r="N6" s="23" t="s">
        <v>101</v>
      </c>
      <c r="O6" s="23" t="s">
        <v>101</v>
      </c>
      <c r="P6" s="62">
        <v>0.01</v>
      </c>
      <c r="Q6" s="24" t="s">
        <v>195</v>
      </c>
      <c r="R6" s="23" t="s">
        <v>101</v>
      </c>
      <c r="S6" s="23" t="s">
        <v>101</v>
      </c>
      <c r="T6" s="23" t="s">
        <v>110</v>
      </c>
    </row>
    <row r="7" spans="1:20" ht="72.5" x14ac:dyDescent="0.35">
      <c r="A7" s="23">
        <v>2</v>
      </c>
      <c r="B7" s="23" t="s">
        <v>196</v>
      </c>
      <c r="C7" s="24" t="s">
        <v>197</v>
      </c>
      <c r="D7" s="23" t="s">
        <v>198</v>
      </c>
      <c r="E7" s="24" t="s">
        <v>199</v>
      </c>
      <c r="F7" s="23">
        <v>259</v>
      </c>
      <c r="G7" s="23">
        <v>7790</v>
      </c>
      <c r="H7" s="23">
        <v>3</v>
      </c>
      <c r="I7" s="23">
        <v>18000</v>
      </c>
      <c r="J7" s="105" t="s">
        <v>200</v>
      </c>
      <c r="K7" s="23">
        <v>2004</v>
      </c>
      <c r="L7" s="69">
        <v>42805</v>
      </c>
      <c r="M7" s="23" t="s">
        <v>101</v>
      </c>
      <c r="N7" s="23" t="s">
        <v>101</v>
      </c>
      <c r="O7" s="23" t="s">
        <v>101</v>
      </c>
      <c r="P7" s="62">
        <v>0.01</v>
      </c>
      <c r="Q7" s="24" t="s">
        <v>201</v>
      </c>
      <c r="R7" s="23" t="s">
        <v>110</v>
      </c>
      <c r="S7" s="23" t="s">
        <v>101</v>
      </c>
      <c r="T7" s="23" t="s">
        <v>110</v>
      </c>
    </row>
    <row r="8" spans="1:20" ht="58" x14ac:dyDescent="0.35">
      <c r="A8" s="23">
        <v>3</v>
      </c>
      <c r="B8" s="23" t="s">
        <v>202</v>
      </c>
      <c r="C8" s="23" t="s">
        <v>98</v>
      </c>
      <c r="D8" s="23" t="s">
        <v>203</v>
      </c>
      <c r="E8" s="24" t="s">
        <v>204</v>
      </c>
      <c r="F8" s="23">
        <v>51</v>
      </c>
      <c r="G8" s="23">
        <v>1868</v>
      </c>
      <c r="H8" s="23">
        <v>5</v>
      </c>
      <c r="I8" s="23"/>
      <c r="J8" s="104">
        <v>14414</v>
      </c>
      <c r="K8" s="23">
        <v>2005</v>
      </c>
      <c r="L8" s="69">
        <v>42618</v>
      </c>
      <c r="M8" s="23" t="s">
        <v>101</v>
      </c>
      <c r="N8" s="23" t="s">
        <v>101</v>
      </c>
      <c r="O8" s="23" t="s">
        <v>101</v>
      </c>
      <c r="P8" s="62">
        <v>0.01</v>
      </c>
      <c r="Q8" s="24" t="s">
        <v>195</v>
      </c>
      <c r="R8" s="23" t="s">
        <v>101</v>
      </c>
      <c r="S8" s="23" t="s">
        <v>101</v>
      </c>
      <c r="T8" s="23" t="s">
        <v>110</v>
      </c>
    </row>
    <row r="10" spans="1:20" x14ac:dyDescent="0.35">
      <c r="B10" s="106" t="s">
        <v>205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4" spans="1:20" x14ac:dyDescent="0.35">
      <c r="G14" s="104"/>
    </row>
    <row r="15" spans="1:20" x14ac:dyDescent="0.35">
      <c r="G15" s="105"/>
    </row>
    <row r="16" spans="1:20" x14ac:dyDescent="0.35">
      <c r="G16" s="104"/>
    </row>
    <row r="17" spans="7:7" x14ac:dyDescent="0.35">
      <c r="G17" s="107"/>
    </row>
  </sheetData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4" zoomScale="85" zoomScaleNormal="85" workbookViewId="0">
      <selection activeCell="J14" sqref="J14"/>
    </sheetView>
  </sheetViews>
  <sheetFormatPr defaultRowHeight="14.5" x14ac:dyDescent="0.35"/>
  <cols>
    <col min="1" max="1" width="6.08984375" customWidth="1"/>
    <col min="2" max="2" width="28.08984375" customWidth="1"/>
    <col min="3" max="3" width="13.90625" customWidth="1"/>
    <col min="4" max="4" width="15.6328125" customWidth="1"/>
    <col min="5" max="5" width="14.6328125" customWidth="1"/>
    <col min="6" max="6" width="16.6328125" customWidth="1"/>
    <col min="7" max="7" width="14.6328125" customWidth="1"/>
    <col min="8" max="8" width="13.453125" customWidth="1"/>
    <col min="9" max="9" width="13.54296875" customWidth="1"/>
    <col min="10" max="10" width="12.90625" customWidth="1"/>
    <col min="11" max="11" width="13.54296875" customWidth="1"/>
    <col min="12" max="12" width="13.453125" bestFit="1" customWidth="1"/>
    <col min="26" max="26" width="9.6328125" bestFit="1" customWidth="1"/>
    <col min="256" max="256" width="6.08984375" customWidth="1"/>
    <col min="257" max="257" width="28.08984375" customWidth="1"/>
    <col min="258" max="258" width="13.90625" customWidth="1"/>
    <col min="259" max="259" width="14.6328125" customWidth="1"/>
    <col min="260" max="260" width="15.6328125" customWidth="1"/>
    <col min="261" max="261" width="14.6328125" customWidth="1"/>
    <col min="262" max="262" width="16.6328125" customWidth="1"/>
    <col min="263" max="263" width="14.6328125" customWidth="1"/>
    <col min="264" max="264" width="11.6328125" customWidth="1"/>
    <col min="265" max="265" width="12.90625" customWidth="1"/>
    <col min="266" max="267" width="13.54296875" customWidth="1"/>
    <col min="268" max="268" width="13.453125" bestFit="1" customWidth="1"/>
    <col min="512" max="512" width="6.08984375" customWidth="1"/>
    <col min="513" max="513" width="28.08984375" customWidth="1"/>
    <col min="514" max="514" width="13.90625" customWidth="1"/>
    <col min="515" max="515" width="14.6328125" customWidth="1"/>
    <col min="516" max="516" width="15.6328125" customWidth="1"/>
    <col min="517" max="517" width="14.6328125" customWidth="1"/>
    <col min="518" max="518" width="16.6328125" customWidth="1"/>
    <col min="519" max="519" width="14.6328125" customWidth="1"/>
    <col min="520" max="520" width="11.6328125" customWidth="1"/>
    <col min="521" max="521" width="12.90625" customWidth="1"/>
    <col min="522" max="523" width="13.54296875" customWidth="1"/>
    <col min="524" max="524" width="13.453125" bestFit="1" customWidth="1"/>
    <col min="768" max="768" width="6.08984375" customWidth="1"/>
    <col min="769" max="769" width="28.08984375" customWidth="1"/>
    <col min="770" max="770" width="13.90625" customWidth="1"/>
    <col min="771" max="771" width="14.6328125" customWidth="1"/>
    <col min="772" max="772" width="15.6328125" customWidth="1"/>
    <col min="773" max="773" width="14.6328125" customWidth="1"/>
    <col min="774" max="774" width="16.6328125" customWidth="1"/>
    <col min="775" max="775" width="14.6328125" customWidth="1"/>
    <col min="776" max="776" width="11.6328125" customWidth="1"/>
    <col min="777" max="777" width="12.90625" customWidth="1"/>
    <col min="778" max="779" width="13.54296875" customWidth="1"/>
    <col min="780" max="780" width="13.453125" bestFit="1" customWidth="1"/>
    <col min="1024" max="1024" width="6.08984375" customWidth="1"/>
    <col min="1025" max="1025" width="28.08984375" customWidth="1"/>
    <col min="1026" max="1026" width="13.90625" customWidth="1"/>
    <col min="1027" max="1027" width="14.6328125" customWidth="1"/>
    <col min="1028" max="1028" width="15.6328125" customWidth="1"/>
    <col min="1029" max="1029" width="14.6328125" customWidth="1"/>
    <col min="1030" max="1030" width="16.6328125" customWidth="1"/>
    <col min="1031" max="1031" width="14.6328125" customWidth="1"/>
    <col min="1032" max="1032" width="11.6328125" customWidth="1"/>
    <col min="1033" max="1033" width="12.90625" customWidth="1"/>
    <col min="1034" max="1035" width="13.54296875" customWidth="1"/>
    <col min="1036" max="1036" width="13.453125" bestFit="1" customWidth="1"/>
    <col min="1280" max="1280" width="6.08984375" customWidth="1"/>
    <col min="1281" max="1281" width="28.08984375" customWidth="1"/>
    <col min="1282" max="1282" width="13.90625" customWidth="1"/>
    <col min="1283" max="1283" width="14.6328125" customWidth="1"/>
    <col min="1284" max="1284" width="15.6328125" customWidth="1"/>
    <col min="1285" max="1285" width="14.6328125" customWidth="1"/>
    <col min="1286" max="1286" width="16.6328125" customWidth="1"/>
    <col min="1287" max="1287" width="14.6328125" customWidth="1"/>
    <col min="1288" max="1288" width="11.6328125" customWidth="1"/>
    <col min="1289" max="1289" width="12.90625" customWidth="1"/>
    <col min="1290" max="1291" width="13.54296875" customWidth="1"/>
    <col min="1292" max="1292" width="13.453125" bestFit="1" customWidth="1"/>
    <col min="1536" max="1536" width="6.08984375" customWidth="1"/>
    <col min="1537" max="1537" width="28.08984375" customWidth="1"/>
    <col min="1538" max="1538" width="13.90625" customWidth="1"/>
    <col min="1539" max="1539" width="14.6328125" customWidth="1"/>
    <col min="1540" max="1540" width="15.6328125" customWidth="1"/>
    <col min="1541" max="1541" width="14.6328125" customWidth="1"/>
    <col min="1542" max="1542" width="16.6328125" customWidth="1"/>
    <col min="1543" max="1543" width="14.6328125" customWidth="1"/>
    <col min="1544" max="1544" width="11.6328125" customWidth="1"/>
    <col min="1545" max="1545" width="12.90625" customWidth="1"/>
    <col min="1546" max="1547" width="13.54296875" customWidth="1"/>
    <col min="1548" max="1548" width="13.453125" bestFit="1" customWidth="1"/>
    <col min="1792" max="1792" width="6.08984375" customWidth="1"/>
    <col min="1793" max="1793" width="28.08984375" customWidth="1"/>
    <col min="1794" max="1794" width="13.90625" customWidth="1"/>
    <col min="1795" max="1795" width="14.6328125" customWidth="1"/>
    <col min="1796" max="1796" width="15.6328125" customWidth="1"/>
    <col min="1797" max="1797" width="14.6328125" customWidth="1"/>
    <col min="1798" max="1798" width="16.6328125" customWidth="1"/>
    <col min="1799" max="1799" width="14.6328125" customWidth="1"/>
    <col min="1800" max="1800" width="11.6328125" customWidth="1"/>
    <col min="1801" max="1801" width="12.90625" customWidth="1"/>
    <col min="1802" max="1803" width="13.54296875" customWidth="1"/>
    <col min="1804" max="1804" width="13.453125" bestFit="1" customWidth="1"/>
    <col min="2048" max="2048" width="6.08984375" customWidth="1"/>
    <col min="2049" max="2049" width="28.08984375" customWidth="1"/>
    <col min="2050" max="2050" width="13.90625" customWidth="1"/>
    <col min="2051" max="2051" width="14.6328125" customWidth="1"/>
    <col min="2052" max="2052" width="15.6328125" customWidth="1"/>
    <col min="2053" max="2053" width="14.6328125" customWidth="1"/>
    <col min="2054" max="2054" width="16.6328125" customWidth="1"/>
    <col min="2055" max="2055" width="14.6328125" customWidth="1"/>
    <col min="2056" max="2056" width="11.6328125" customWidth="1"/>
    <col min="2057" max="2057" width="12.90625" customWidth="1"/>
    <col min="2058" max="2059" width="13.54296875" customWidth="1"/>
    <col min="2060" max="2060" width="13.453125" bestFit="1" customWidth="1"/>
    <col min="2304" max="2304" width="6.08984375" customWidth="1"/>
    <col min="2305" max="2305" width="28.08984375" customWidth="1"/>
    <col min="2306" max="2306" width="13.90625" customWidth="1"/>
    <col min="2307" max="2307" width="14.6328125" customWidth="1"/>
    <col min="2308" max="2308" width="15.6328125" customWidth="1"/>
    <col min="2309" max="2309" width="14.6328125" customWidth="1"/>
    <col min="2310" max="2310" width="16.6328125" customWidth="1"/>
    <col min="2311" max="2311" width="14.6328125" customWidth="1"/>
    <col min="2312" max="2312" width="11.6328125" customWidth="1"/>
    <col min="2313" max="2313" width="12.90625" customWidth="1"/>
    <col min="2314" max="2315" width="13.54296875" customWidth="1"/>
    <col min="2316" max="2316" width="13.453125" bestFit="1" customWidth="1"/>
    <col min="2560" max="2560" width="6.08984375" customWidth="1"/>
    <col min="2561" max="2561" width="28.08984375" customWidth="1"/>
    <col min="2562" max="2562" width="13.90625" customWidth="1"/>
    <col min="2563" max="2563" width="14.6328125" customWidth="1"/>
    <col min="2564" max="2564" width="15.6328125" customWidth="1"/>
    <col min="2565" max="2565" width="14.6328125" customWidth="1"/>
    <col min="2566" max="2566" width="16.6328125" customWidth="1"/>
    <col min="2567" max="2567" width="14.6328125" customWidth="1"/>
    <col min="2568" max="2568" width="11.6328125" customWidth="1"/>
    <col min="2569" max="2569" width="12.90625" customWidth="1"/>
    <col min="2570" max="2571" width="13.54296875" customWidth="1"/>
    <col min="2572" max="2572" width="13.453125" bestFit="1" customWidth="1"/>
    <col min="2816" max="2816" width="6.08984375" customWidth="1"/>
    <col min="2817" max="2817" width="28.08984375" customWidth="1"/>
    <col min="2818" max="2818" width="13.90625" customWidth="1"/>
    <col min="2819" max="2819" width="14.6328125" customWidth="1"/>
    <col min="2820" max="2820" width="15.6328125" customWidth="1"/>
    <col min="2821" max="2821" width="14.6328125" customWidth="1"/>
    <col min="2822" max="2822" width="16.6328125" customWidth="1"/>
    <col min="2823" max="2823" width="14.6328125" customWidth="1"/>
    <col min="2824" max="2824" width="11.6328125" customWidth="1"/>
    <col min="2825" max="2825" width="12.90625" customWidth="1"/>
    <col min="2826" max="2827" width="13.54296875" customWidth="1"/>
    <col min="2828" max="2828" width="13.453125" bestFit="1" customWidth="1"/>
    <col min="3072" max="3072" width="6.08984375" customWidth="1"/>
    <col min="3073" max="3073" width="28.08984375" customWidth="1"/>
    <col min="3074" max="3074" width="13.90625" customWidth="1"/>
    <col min="3075" max="3075" width="14.6328125" customWidth="1"/>
    <col min="3076" max="3076" width="15.6328125" customWidth="1"/>
    <col min="3077" max="3077" width="14.6328125" customWidth="1"/>
    <col min="3078" max="3078" width="16.6328125" customWidth="1"/>
    <col min="3079" max="3079" width="14.6328125" customWidth="1"/>
    <col min="3080" max="3080" width="11.6328125" customWidth="1"/>
    <col min="3081" max="3081" width="12.90625" customWidth="1"/>
    <col min="3082" max="3083" width="13.54296875" customWidth="1"/>
    <col min="3084" max="3084" width="13.453125" bestFit="1" customWidth="1"/>
    <col min="3328" max="3328" width="6.08984375" customWidth="1"/>
    <col min="3329" max="3329" width="28.08984375" customWidth="1"/>
    <col min="3330" max="3330" width="13.90625" customWidth="1"/>
    <col min="3331" max="3331" width="14.6328125" customWidth="1"/>
    <col min="3332" max="3332" width="15.6328125" customWidth="1"/>
    <col min="3333" max="3333" width="14.6328125" customWidth="1"/>
    <col min="3334" max="3334" width="16.6328125" customWidth="1"/>
    <col min="3335" max="3335" width="14.6328125" customWidth="1"/>
    <col min="3336" max="3336" width="11.6328125" customWidth="1"/>
    <col min="3337" max="3337" width="12.90625" customWidth="1"/>
    <col min="3338" max="3339" width="13.54296875" customWidth="1"/>
    <col min="3340" max="3340" width="13.453125" bestFit="1" customWidth="1"/>
    <col min="3584" max="3584" width="6.08984375" customWidth="1"/>
    <col min="3585" max="3585" width="28.08984375" customWidth="1"/>
    <col min="3586" max="3586" width="13.90625" customWidth="1"/>
    <col min="3587" max="3587" width="14.6328125" customWidth="1"/>
    <col min="3588" max="3588" width="15.6328125" customWidth="1"/>
    <col min="3589" max="3589" width="14.6328125" customWidth="1"/>
    <col min="3590" max="3590" width="16.6328125" customWidth="1"/>
    <col min="3591" max="3591" width="14.6328125" customWidth="1"/>
    <col min="3592" max="3592" width="11.6328125" customWidth="1"/>
    <col min="3593" max="3593" width="12.90625" customWidth="1"/>
    <col min="3594" max="3595" width="13.54296875" customWidth="1"/>
    <col min="3596" max="3596" width="13.453125" bestFit="1" customWidth="1"/>
    <col min="3840" max="3840" width="6.08984375" customWidth="1"/>
    <col min="3841" max="3841" width="28.08984375" customWidth="1"/>
    <col min="3842" max="3842" width="13.90625" customWidth="1"/>
    <col min="3843" max="3843" width="14.6328125" customWidth="1"/>
    <col min="3844" max="3844" width="15.6328125" customWidth="1"/>
    <col min="3845" max="3845" width="14.6328125" customWidth="1"/>
    <col min="3846" max="3846" width="16.6328125" customWidth="1"/>
    <col min="3847" max="3847" width="14.6328125" customWidth="1"/>
    <col min="3848" max="3848" width="11.6328125" customWidth="1"/>
    <col min="3849" max="3849" width="12.90625" customWidth="1"/>
    <col min="3850" max="3851" width="13.54296875" customWidth="1"/>
    <col min="3852" max="3852" width="13.453125" bestFit="1" customWidth="1"/>
    <col min="4096" max="4096" width="6.08984375" customWidth="1"/>
    <col min="4097" max="4097" width="28.08984375" customWidth="1"/>
    <col min="4098" max="4098" width="13.90625" customWidth="1"/>
    <col min="4099" max="4099" width="14.6328125" customWidth="1"/>
    <col min="4100" max="4100" width="15.6328125" customWidth="1"/>
    <col min="4101" max="4101" width="14.6328125" customWidth="1"/>
    <col min="4102" max="4102" width="16.6328125" customWidth="1"/>
    <col min="4103" max="4103" width="14.6328125" customWidth="1"/>
    <col min="4104" max="4104" width="11.6328125" customWidth="1"/>
    <col min="4105" max="4105" width="12.90625" customWidth="1"/>
    <col min="4106" max="4107" width="13.54296875" customWidth="1"/>
    <col min="4108" max="4108" width="13.453125" bestFit="1" customWidth="1"/>
    <col min="4352" max="4352" width="6.08984375" customWidth="1"/>
    <col min="4353" max="4353" width="28.08984375" customWidth="1"/>
    <col min="4354" max="4354" width="13.90625" customWidth="1"/>
    <col min="4355" max="4355" width="14.6328125" customWidth="1"/>
    <col min="4356" max="4356" width="15.6328125" customWidth="1"/>
    <col min="4357" max="4357" width="14.6328125" customWidth="1"/>
    <col min="4358" max="4358" width="16.6328125" customWidth="1"/>
    <col min="4359" max="4359" width="14.6328125" customWidth="1"/>
    <col min="4360" max="4360" width="11.6328125" customWidth="1"/>
    <col min="4361" max="4361" width="12.90625" customWidth="1"/>
    <col min="4362" max="4363" width="13.54296875" customWidth="1"/>
    <col min="4364" max="4364" width="13.453125" bestFit="1" customWidth="1"/>
    <col min="4608" max="4608" width="6.08984375" customWidth="1"/>
    <col min="4609" max="4609" width="28.08984375" customWidth="1"/>
    <col min="4610" max="4610" width="13.90625" customWidth="1"/>
    <col min="4611" max="4611" width="14.6328125" customWidth="1"/>
    <col min="4612" max="4612" width="15.6328125" customWidth="1"/>
    <col min="4613" max="4613" width="14.6328125" customWidth="1"/>
    <col min="4614" max="4614" width="16.6328125" customWidth="1"/>
    <col min="4615" max="4615" width="14.6328125" customWidth="1"/>
    <col min="4616" max="4616" width="11.6328125" customWidth="1"/>
    <col min="4617" max="4617" width="12.90625" customWidth="1"/>
    <col min="4618" max="4619" width="13.54296875" customWidth="1"/>
    <col min="4620" max="4620" width="13.453125" bestFit="1" customWidth="1"/>
    <col min="4864" max="4864" width="6.08984375" customWidth="1"/>
    <col min="4865" max="4865" width="28.08984375" customWidth="1"/>
    <col min="4866" max="4866" width="13.90625" customWidth="1"/>
    <col min="4867" max="4867" width="14.6328125" customWidth="1"/>
    <col min="4868" max="4868" width="15.6328125" customWidth="1"/>
    <col min="4869" max="4869" width="14.6328125" customWidth="1"/>
    <col min="4870" max="4870" width="16.6328125" customWidth="1"/>
    <col min="4871" max="4871" width="14.6328125" customWidth="1"/>
    <col min="4872" max="4872" width="11.6328125" customWidth="1"/>
    <col min="4873" max="4873" width="12.90625" customWidth="1"/>
    <col min="4874" max="4875" width="13.54296875" customWidth="1"/>
    <col min="4876" max="4876" width="13.453125" bestFit="1" customWidth="1"/>
    <col min="5120" max="5120" width="6.08984375" customWidth="1"/>
    <col min="5121" max="5121" width="28.08984375" customWidth="1"/>
    <col min="5122" max="5122" width="13.90625" customWidth="1"/>
    <col min="5123" max="5123" width="14.6328125" customWidth="1"/>
    <col min="5124" max="5124" width="15.6328125" customWidth="1"/>
    <col min="5125" max="5125" width="14.6328125" customWidth="1"/>
    <col min="5126" max="5126" width="16.6328125" customWidth="1"/>
    <col min="5127" max="5127" width="14.6328125" customWidth="1"/>
    <col min="5128" max="5128" width="11.6328125" customWidth="1"/>
    <col min="5129" max="5129" width="12.90625" customWidth="1"/>
    <col min="5130" max="5131" width="13.54296875" customWidth="1"/>
    <col min="5132" max="5132" width="13.453125" bestFit="1" customWidth="1"/>
    <col min="5376" max="5376" width="6.08984375" customWidth="1"/>
    <col min="5377" max="5377" width="28.08984375" customWidth="1"/>
    <col min="5378" max="5378" width="13.90625" customWidth="1"/>
    <col min="5379" max="5379" width="14.6328125" customWidth="1"/>
    <col min="5380" max="5380" width="15.6328125" customWidth="1"/>
    <col min="5381" max="5381" width="14.6328125" customWidth="1"/>
    <col min="5382" max="5382" width="16.6328125" customWidth="1"/>
    <col min="5383" max="5383" width="14.6328125" customWidth="1"/>
    <col min="5384" max="5384" width="11.6328125" customWidth="1"/>
    <col min="5385" max="5385" width="12.90625" customWidth="1"/>
    <col min="5386" max="5387" width="13.54296875" customWidth="1"/>
    <col min="5388" max="5388" width="13.453125" bestFit="1" customWidth="1"/>
    <col min="5632" max="5632" width="6.08984375" customWidth="1"/>
    <col min="5633" max="5633" width="28.08984375" customWidth="1"/>
    <col min="5634" max="5634" width="13.90625" customWidth="1"/>
    <col min="5635" max="5635" width="14.6328125" customWidth="1"/>
    <col min="5636" max="5636" width="15.6328125" customWidth="1"/>
    <col min="5637" max="5637" width="14.6328125" customWidth="1"/>
    <col min="5638" max="5638" width="16.6328125" customWidth="1"/>
    <col min="5639" max="5639" width="14.6328125" customWidth="1"/>
    <col min="5640" max="5640" width="11.6328125" customWidth="1"/>
    <col min="5641" max="5641" width="12.90625" customWidth="1"/>
    <col min="5642" max="5643" width="13.54296875" customWidth="1"/>
    <col min="5644" max="5644" width="13.453125" bestFit="1" customWidth="1"/>
    <col min="5888" max="5888" width="6.08984375" customWidth="1"/>
    <col min="5889" max="5889" width="28.08984375" customWidth="1"/>
    <col min="5890" max="5890" width="13.90625" customWidth="1"/>
    <col min="5891" max="5891" width="14.6328125" customWidth="1"/>
    <col min="5892" max="5892" width="15.6328125" customWidth="1"/>
    <col min="5893" max="5893" width="14.6328125" customWidth="1"/>
    <col min="5894" max="5894" width="16.6328125" customWidth="1"/>
    <col min="5895" max="5895" width="14.6328125" customWidth="1"/>
    <col min="5896" max="5896" width="11.6328125" customWidth="1"/>
    <col min="5897" max="5897" width="12.90625" customWidth="1"/>
    <col min="5898" max="5899" width="13.54296875" customWidth="1"/>
    <col min="5900" max="5900" width="13.453125" bestFit="1" customWidth="1"/>
    <col min="6144" max="6144" width="6.08984375" customWidth="1"/>
    <col min="6145" max="6145" width="28.08984375" customWidth="1"/>
    <col min="6146" max="6146" width="13.90625" customWidth="1"/>
    <col min="6147" max="6147" width="14.6328125" customWidth="1"/>
    <col min="6148" max="6148" width="15.6328125" customWidth="1"/>
    <col min="6149" max="6149" width="14.6328125" customWidth="1"/>
    <col min="6150" max="6150" width="16.6328125" customWidth="1"/>
    <col min="6151" max="6151" width="14.6328125" customWidth="1"/>
    <col min="6152" max="6152" width="11.6328125" customWidth="1"/>
    <col min="6153" max="6153" width="12.90625" customWidth="1"/>
    <col min="6154" max="6155" width="13.54296875" customWidth="1"/>
    <col min="6156" max="6156" width="13.453125" bestFit="1" customWidth="1"/>
    <col min="6400" max="6400" width="6.08984375" customWidth="1"/>
    <col min="6401" max="6401" width="28.08984375" customWidth="1"/>
    <col min="6402" max="6402" width="13.90625" customWidth="1"/>
    <col min="6403" max="6403" width="14.6328125" customWidth="1"/>
    <col min="6404" max="6404" width="15.6328125" customWidth="1"/>
    <col min="6405" max="6405" width="14.6328125" customWidth="1"/>
    <col min="6406" max="6406" width="16.6328125" customWidth="1"/>
    <col min="6407" max="6407" width="14.6328125" customWidth="1"/>
    <col min="6408" max="6408" width="11.6328125" customWidth="1"/>
    <col min="6409" max="6409" width="12.90625" customWidth="1"/>
    <col min="6410" max="6411" width="13.54296875" customWidth="1"/>
    <col min="6412" max="6412" width="13.453125" bestFit="1" customWidth="1"/>
    <col min="6656" max="6656" width="6.08984375" customWidth="1"/>
    <col min="6657" max="6657" width="28.08984375" customWidth="1"/>
    <col min="6658" max="6658" width="13.90625" customWidth="1"/>
    <col min="6659" max="6659" width="14.6328125" customWidth="1"/>
    <col min="6660" max="6660" width="15.6328125" customWidth="1"/>
    <col min="6661" max="6661" width="14.6328125" customWidth="1"/>
    <col min="6662" max="6662" width="16.6328125" customWidth="1"/>
    <col min="6663" max="6663" width="14.6328125" customWidth="1"/>
    <col min="6664" max="6664" width="11.6328125" customWidth="1"/>
    <col min="6665" max="6665" width="12.90625" customWidth="1"/>
    <col min="6666" max="6667" width="13.54296875" customWidth="1"/>
    <col min="6668" max="6668" width="13.453125" bestFit="1" customWidth="1"/>
    <col min="6912" max="6912" width="6.08984375" customWidth="1"/>
    <col min="6913" max="6913" width="28.08984375" customWidth="1"/>
    <col min="6914" max="6914" width="13.90625" customWidth="1"/>
    <col min="6915" max="6915" width="14.6328125" customWidth="1"/>
    <col min="6916" max="6916" width="15.6328125" customWidth="1"/>
    <col min="6917" max="6917" width="14.6328125" customWidth="1"/>
    <col min="6918" max="6918" width="16.6328125" customWidth="1"/>
    <col min="6919" max="6919" width="14.6328125" customWidth="1"/>
    <col min="6920" max="6920" width="11.6328125" customWidth="1"/>
    <col min="6921" max="6921" width="12.90625" customWidth="1"/>
    <col min="6922" max="6923" width="13.54296875" customWidth="1"/>
    <col min="6924" max="6924" width="13.453125" bestFit="1" customWidth="1"/>
    <col min="7168" max="7168" width="6.08984375" customWidth="1"/>
    <col min="7169" max="7169" width="28.08984375" customWidth="1"/>
    <col min="7170" max="7170" width="13.90625" customWidth="1"/>
    <col min="7171" max="7171" width="14.6328125" customWidth="1"/>
    <col min="7172" max="7172" width="15.6328125" customWidth="1"/>
    <col min="7173" max="7173" width="14.6328125" customWidth="1"/>
    <col min="7174" max="7174" width="16.6328125" customWidth="1"/>
    <col min="7175" max="7175" width="14.6328125" customWidth="1"/>
    <col min="7176" max="7176" width="11.6328125" customWidth="1"/>
    <col min="7177" max="7177" width="12.90625" customWidth="1"/>
    <col min="7178" max="7179" width="13.54296875" customWidth="1"/>
    <col min="7180" max="7180" width="13.453125" bestFit="1" customWidth="1"/>
    <col min="7424" max="7424" width="6.08984375" customWidth="1"/>
    <col min="7425" max="7425" width="28.08984375" customWidth="1"/>
    <col min="7426" max="7426" width="13.90625" customWidth="1"/>
    <col min="7427" max="7427" width="14.6328125" customWidth="1"/>
    <col min="7428" max="7428" width="15.6328125" customWidth="1"/>
    <col min="7429" max="7429" width="14.6328125" customWidth="1"/>
    <col min="7430" max="7430" width="16.6328125" customWidth="1"/>
    <col min="7431" max="7431" width="14.6328125" customWidth="1"/>
    <col min="7432" max="7432" width="11.6328125" customWidth="1"/>
    <col min="7433" max="7433" width="12.90625" customWidth="1"/>
    <col min="7434" max="7435" width="13.54296875" customWidth="1"/>
    <col min="7436" max="7436" width="13.453125" bestFit="1" customWidth="1"/>
    <col min="7680" max="7680" width="6.08984375" customWidth="1"/>
    <col min="7681" max="7681" width="28.08984375" customWidth="1"/>
    <col min="7682" max="7682" width="13.90625" customWidth="1"/>
    <col min="7683" max="7683" width="14.6328125" customWidth="1"/>
    <col min="7684" max="7684" width="15.6328125" customWidth="1"/>
    <col min="7685" max="7685" width="14.6328125" customWidth="1"/>
    <col min="7686" max="7686" width="16.6328125" customWidth="1"/>
    <col min="7687" max="7687" width="14.6328125" customWidth="1"/>
    <col min="7688" max="7688" width="11.6328125" customWidth="1"/>
    <col min="7689" max="7689" width="12.90625" customWidth="1"/>
    <col min="7690" max="7691" width="13.54296875" customWidth="1"/>
    <col min="7692" max="7692" width="13.453125" bestFit="1" customWidth="1"/>
    <col min="7936" max="7936" width="6.08984375" customWidth="1"/>
    <col min="7937" max="7937" width="28.08984375" customWidth="1"/>
    <col min="7938" max="7938" width="13.90625" customWidth="1"/>
    <col min="7939" max="7939" width="14.6328125" customWidth="1"/>
    <col min="7940" max="7940" width="15.6328125" customWidth="1"/>
    <col min="7941" max="7941" width="14.6328125" customWidth="1"/>
    <col min="7942" max="7942" width="16.6328125" customWidth="1"/>
    <col min="7943" max="7943" width="14.6328125" customWidth="1"/>
    <col min="7944" max="7944" width="11.6328125" customWidth="1"/>
    <col min="7945" max="7945" width="12.90625" customWidth="1"/>
    <col min="7946" max="7947" width="13.54296875" customWidth="1"/>
    <col min="7948" max="7948" width="13.453125" bestFit="1" customWidth="1"/>
    <col min="8192" max="8192" width="6.08984375" customWidth="1"/>
    <col min="8193" max="8193" width="28.08984375" customWidth="1"/>
    <col min="8194" max="8194" width="13.90625" customWidth="1"/>
    <col min="8195" max="8195" width="14.6328125" customWidth="1"/>
    <col min="8196" max="8196" width="15.6328125" customWidth="1"/>
    <col min="8197" max="8197" width="14.6328125" customWidth="1"/>
    <col min="8198" max="8198" width="16.6328125" customWidth="1"/>
    <col min="8199" max="8199" width="14.6328125" customWidth="1"/>
    <col min="8200" max="8200" width="11.6328125" customWidth="1"/>
    <col min="8201" max="8201" width="12.90625" customWidth="1"/>
    <col min="8202" max="8203" width="13.54296875" customWidth="1"/>
    <col min="8204" max="8204" width="13.453125" bestFit="1" customWidth="1"/>
    <col min="8448" max="8448" width="6.08984375" customWidth="1"/>
    <col min="8449" max="8449" width="28.08984375" customWidth="1"/>
    <col min="8450" max="8450" width="13.90625" customWidth="1"/>
    <col min="8451" max="8451" width="14.6328125" customWidth="1"/>
    <col min="8452" max="8452" width="15.6328125" customWidth="1"/>
    <col min="8453" max="8453" width="14.6328125" customWidth="1"/>
    <col min="8454" max="8454" width="16.6328125" customWidth="1"/>
    <col min="8455" max="8455" width="14.6328125" customWidth="1"/>
    <col min="8456" max="8456" width="11.6328125" customWidth="1"/>
    <col min="8457" max="8457" width="12.90625" customWidth="1"/>
    <col min="8458" max="8459" width="13.54296875" customWidth="1"/>
    <col min="8460" max="8460" width="13.453125" bestFit="1" customWidth="1"/>
    <col min="8704" max="8704" width="6.08984375" customWidth="1"/>
    <col min="8705" max="8705" width="28.08984375" customWidth="1"/>
    <col min="8706" max="8706" width="13.90625" customWidth="1"/>
    <col min="8707" max="8707" width="14.6328125" customWidth="1"/>
    <col min="8708" max="8708" width="15.6328125" customWidth="1"/>
    <col min="8709" max="8709" width="14.6328125" customWidth="1"/>
    <col min="8710" max="8710" width="16.6328125" customWidth="1"/>
    <col min="8711" max="8711" width="14.6328125" customWidth="1"/>
    <col min="8712" max="8712" width="11.6328125" customWidth="1"/>
    <col min="8713" max="8713" width="12.90625" customWidth="1"/>
    <col min="8714" max="8715" width="13.54296875" customWidth="1"/>
    <col min="8716" max="8716" width="13.453125" bestFit="1" customWidth="1"/>
    <col min="8960" max="8960" width="6.08984375" customWidth="1"/>
    <col min="8961" max="8961" width="28.08984375" customWidth="1"/>
    <col min="8962" max="8962" width="13.90625" customWidth="1"/>
    <col min="8963" max="8963" width="14.6328125" customWidth="1"/>
    <col min="8964" max="8964" width="15.6328125" customWidth="1"/>
    <col min="8965" max="8965" width="14.6328125" customWidth="1"/>
    <col min="8966" max="8966" width="16.6328125" customWidth="1"/>
    <col min="8967" max="8967" width="14.6328125" customWidth="1"/>
    <col min="8968" max="8968" width="11.6328125" customWidth="1"/>
    <col min="8969" max="8969" width="12.90625" customWidth="1"/>
    <col min="8970" max="8971" width="13.54296875" customWidth="1"/>
    <col min="8972" max="8972" width="13.453125" bestFit="1" customWidth="1"/>
    <col min="9216" max="9216" width="6.08984375" customWidth="1"/>
    <col min="9217" max="9217" width="28.08984375" customWidth="1"/>
    <col min="9218" max="9218" width="13.90625" customWidth="1"/>
    <col min="9219" max="9219" width="14.6328125" customWidth="1"/>
    <col min="9220" max="9220" width="15.6328125" customWidth="1"/>
    <col min="9221" max="9221" width="14.6328125" customWidth="1"/>
    <col min="9222" max="9222" width="16.6328125" customWidth="1"/>
    <col min="9223" max="9223" width="14.6328125" customWidth="1"/>
    <col min="9224" max="9224" width="11.6328125" customWidth="1"/>
    <col min="9225" max="9225" width="12.90625" customWidth="1"/>
    <col min="9226" max="9227" width="13.54296875" customWidth="1"/>
    <col min="9228" max="9228" width="13.453125" bestFit="1" customWidth="1"/>
    <col min="9472" max="9472" width="6.08984375" customWidth="1"/>
    <col min="9473" max="9473" width="28.08984375" customWidth="1"/>
    <col min="9474" max="9474" width="13.90625" customWidth="1"/>
    <col min="9475" max="9475" width="14.6328125" customWidth="1"/>
    <col min="9476" max="9476" width="15.6328125" customWidth="1"/>
    <col min="9477" max="9477" width="14.6328125" customWidth="1"/>
    <col min="9478" max="9478" width="16.6328125" customWidth="1"/>
    <col min="9479" max="9479" width="14.6328125" customWidth="1"/>
    <col min="9480" max="9480" width="11.6328125" customWidth="1"/>
    <col min="9481" max="9481" width="12.90625" customWidth="1"/>
    <col min="9482" max="9483" width="13.54296875" customWidth="1"/>
    <col min="9484" max="9484" width="13.453125" bestFit="1" customWidth="1"/>
    <col min="9728" max="9728" width="6.08984375" customWidth="1"/>
    <col min="9729" max="9729" width="28.08984375" customWidth="1"/>
    <col min="9730" max="9730" width="13.90625" customWidth="1"/>
    <col min="9731" max="9731" width="14.6328125" customWidth="1"/>
    <col min="9732" max="9732" width="15.6328125" customWidth="1"/>
    <col min="9733" max="9733" width="14.6328125" customWidth="1"/>
    <col min="9734" max="9734" width="16.6328125" customWidth="1"/>
    <col min="9735" max="9735" width="14.6328125" customWidth="1"/>
    <col min="9736" max="9736" width="11.6328125" customWidth="1"/>
    <col min="9737" max="9737" width="12.90625" customWidth="1"/>
    <col min="9738" max="9739" width="13.54296875" customWidth="1"/>
    <col min="9740" max="9740" width="13.453125" bestFit="1" customWidth="1"/>
    <col min="9984" max="9984" width="6.08984375" customWidth="1"/>
    <col min="9985" max="9985" width="28.08984375" customWidth="1"/>
    <col min="9986" max="9986" width="13.90625" customWidth="1"/>
    <col min="9987" max="9987" width="14.6328125" customWidth="1"/>
    <col min="9988" max="9988" width="15.6328125" customWidth="1"/>
    <col min="9989" max="9989" width="14.6328125" customWidth="1"/>
    <col min="9990" max="9990" width="16.6328125" customWidth="1"/>
    <col min="9991" max="9991" width="14.6328125" customWidth="1"/>
    <col min="9992" max="9992" width="11.6328125" customWidth="1"/>
    <col min="9993" max="9993" width="12.90625" customWidth="1"/>
    <col min="9994" max="9995" width="13.54296875" customWidth="1"/>
    <col min="9996" max="9996" width="13.453125" bestFit="1" customWidth="1"/>
    <col min="10240" max="10240" width="6.08984375" customWidth="1"/>
    <col min="10241" max="10241" width="28.08984375" customWidth="1"/>
    <col min="10242" max="10242" width="13.90625" customWidth="1"/>
    <col min="10243" max="10243" width="14.6328125" customWidth="1"/>
    <col min="10244" max="10244" width="15.6328125" customWidth="1"/>
    <col min="10245" max="10245" width="14.6328125" customWidth="1"/>
    <col min="10246" max="10246" width="16.6328125" customWidth="1"/>
    <col min="10247" max="10247" width="14.6328125" customWidth="1"/>
    <col min="10248" max="10248" width="11.6328125" customWidth="1"/>
    <col min="10249" max="10249" width="12.90625" customWidth="1"/>
    <col min="10250" max="10251" width="13.54296875" customWidth="1"/>
    <col min="10252" max="10252" width="13.453125" bestFit="1" customWidth="1"/>
    <col min="10496" max="10496" width="6.08984375" customWidth="1"/>
    <col min="10497" max="10497" width="28.08984375" customWidth="1"/>
    <col min="10498" max="10498" width="13.90625" customWidth="1"/>
    <col min="10499" max="10499" width="14.6328125" customWidth="1"/>
    <col min="10500" max="10500" width="15.6328125" customWidth="1"/>
    <col min="10501" max="10501" width="14.6328125" customWidth="1"/>
    <col min="10502" max="10502" width="16.6328125" customWidth="1"/>
    <col min="10503" max="10503" width="14.6328125" customWidth="1"/>
    <col min="10504" max="10504" width="11.6328125" customWidth="1"/>
    <col min="10505" max="10505" width="12.90625" customWidth="1"/>
    <col min="10506" max="10507" width="13.54296875" customWidth="1"/>
    <col min="10508" max="10508" width="13.453125" bestFit="1" customWidth="1"/>
    <col min="10752" max="10752" width="6.08984375" customWidth="1"/>
    <col min="10753" max="10753" width="28.08984375" customWidth="1"/>
    <col min="10754" max="10754" width="13.90625" customWidth="1"/>
    <col min="10755" max="10755" width="14.6328125" customWidth="1"/>
    <col min="10756" max="10756" width="15.6328125" customWidth="1"/>
    <col min="10757" max="10757" width="14.6328125" customWidth="1"/>
    <col min="10758" max="10758" width="16.6328125" customWidth="1"/>
    <col min="10759" max="10759" width="14.6328125" customWidth="1"/>
    <col min="10760" max="10760" width="11.6328125" customWidth="1"/>
    <col min="10761" max="10761" width="12.90625" customWidth="1"/>
    <col min="10762" max="10763" width="13.54296875" customWidth="1"/>
    <col min="10764" max="10764" width="13.453125" bestFit="1" customWidth="1"/>
    <col min="11008" max="11008" width="6.08984375" customWidth="1"/>
    <col min="11009" max="11009" width="28.08984375" customWidth="1"/>
    <col min="11010" max="11010" width="13.90625" customWidth="1"/>
    <col min="11011" max="11011" width="14.6328125" customWidth="1"/>
    <col min="11012" max="11012" width="15.6328125" customWidth="1"/>
    <col min="11013" max="11013" width="14.6328125" customWidth="1"/>
    <col min="11014" max="11014" width="16.6328125" customWidth="1"/>
    <col min="11015" max="11015" width="14.6328125" customWidth="1"/>
    <col min="11016" max="11016" width="11.6328125" customWidth="1"/>
    <col min="11017" max="11017" width="12.90625" customWidth="1"/>
    <col min="11018" max="11019" width="13.54296875" customWidth="1"/>
    <col min="11020" max="11020" width="13.453125" bestFit="1" customWidth="1"/>
    <col min="11264" max="11264" width="6.08984375" customWidth="1"/>
    <col min="11265" max="11265" width="28.08984375" customWidth="1"/>
    <col min="11266" max="11266" width="13.90625" customWidth="1"/>
    <col min="11267" max="11267" width="14.6328125" customWidth="1"/>
    <col min="11268" max="11268" width="15.6328125" customWidth="1"/>
    <col min="11269" max="11269" width="14.6328125" customWidth="1"/>
    <col min="11270" max="11270" width="16.6328125" customWidth="1"/>
    <col min="11271" max="11271" width="14.6328125" customWidth="1"/>
    <col min="11272" max="11272" width="11.6328125" customWidth="1"/>
    <col min="11273" max="11273" width="12.90625" customWidth="1"/>
    <col min="11274" max="11275" width="13.54296875" customWidth="1"/>
    <col min="11276" max="11276" width="13.453125" bestFit="1" customWidth="1"/>
    <col min="11520" max="11520" width="6.08984375" customWidth="1"/>
    <col min="11521" max="11521" width="28.08984375" customWidth="1"/>
    <col min="11522" max="11522" width="13.90625" customWidth="1"/>
    <col min="11523" max="11523" width="14.6328125" customWidth="1"/>
    <col min="11524" max="11524" width="15.6328125" customWidth="1"/>
    <col min="11525" max="11525" width="14.6328125" customWidth="1"/>
    <col min="11526" max="11526" width="16.6328125" customWidth="1"/>
    <col min="11527" max="11527" width="14.6328125" customWidth="1"/>
    <col min="11528" max="11528" width="11.6328125" customWidth="1"/>
    <col min="11529" max="11529" width="12.90625" customWidth="1"/>
    <col min="11530" max="11531" width="13.54296875" customWidth="1"/>
    <col min="11532" max="11532" width="13.453125" bestFit="1" customWidth="1"/>
    <col min="11776" max="11776" width="6.08984375" customWidth="1"/>
    <col min="11777" max="11777" width="28.08984375" customWidth="1"/>
    <col min="11778" max="11778" width="13.90625" customWidth="1"/>
    <col min="11779" max="11779" width="14.6328125" customWidth="1"/>
    <col min="11780" max="11780" width="15.6328125" customWidth="1"/>
    <col min="11781" max="11781" width="14.6328125" customWidth="1"/>
    <col min="11782" max="11782" width="16.6328125" customWidth="1"/>
    <col min="11783" max="11783" width="14.6328125" customWidth="1"/>
    <col min="11784" max="11784" width="11.6328125" customWidth="1"/>
    <col min="11785" max="11785" width="12.90625" customWidth="1"/>
    <col min="11786" max="11787" width="13.54296875" customWidth="1"/>
    <col min="11788" max="11788" width="13.453125" bestFit="1" customWidth="1"/>
    <col min="12032" max="12032" width="6.08984375" customWidth="1"/>
    <col min="12033" max="12033" width="28.08984375" customWidth="1"/>
    <col min="12034" max="12034" width="13.90625" customWidth="1"/>
    <col min="12035" max="12035" width="14.6328125" customWidth="1"/>
    <col min="12036" max="12036" width="15.6328125" customWidth="1"/>
    <col min="12037" max="12037" width="14.6328125" customWidth="1"/>
    <col min="12038" max="12038" width="16.6328125" customWidth="1"/>
    <col min="12039" max="12039" width="14.6328125" customWidth="1"/>
    <col min="12040" max="12040" width="11.6328125" customWidth="1"/>
    <col min="12041" max="12041" width="12.90625" customWidth="1"/>
    <col min="12042" max="12043" width="13.54296875" customWidth="1"/>
    <col min="12044" max="12044" width="13.453125" bestFit="1" customWidth="1"/>
    <col min="12288" max="12288" width="6.08984375" customWidth="1"/>
    <col min="12289" max="12289" width="28.08984375" customWidth="1"/>
    <col min="12290" max="12290" width="13.90625" customWidth="1"/>
    <col min="12291" max="12291" width="14.6328125" customWidth="1"/>
    <col min="12292" max="12292" width="15.6328125" customWidth="1"/>
    <col min="12293" max="12293" width="14.6328125" customWidth="1"/>
    <col min="12294" max="12294" width="16.6328125" customWidth="1"/>
    <col min="12295" max="12295" width="14.6328125" customWidth="1"/>
    <col min="12296" max="12296" width="11.6328125" customWidth="1"/>
    <col min="12297" max="12297" width="12.90625" customWidth="1"/>
    <col min="12298" max="12299" width="13.54296875" customWidth="1"/>
    <col min="12300" max="12300" width="13.453125" bestFit="1" customWidth="1"/>
    <col min="12544" max="12544" width="6.08984375" customWidth="1"/>
    <col min="12545" max="12545" width="28.08984375" customWidth="1"/>
    <col min="12546" max="12546" width="13.90625" customWidth="1"/>
    <col min="12547" max="12547" width="14.6328125" customWidth="1"/>
    <col min="12548" max="12548" width="15.6328125" customWidth="1"/>
    <col min="12549" max="12549" width="14.6328125" customWidth="1"/>
    <col min="12550" max="12550" width="16.6328125" customWidth="1"/>
    <col min="12551" max="12551" width="14.6328125" customWidth="1"/>
    <col min="12552" max="12552" width="11.6328125" customWidth="1"/>
    <col min="12553" max="12553" width="12.90625" customWidth="1"/>
    <col min="12554" max="12555" width="13.54296875" customWidth="1"/>
    <col min="12556" max="12556" width="13.453125" bestFit="1" customWidth="1"/>
    <col min="12800" max="12800" width="6.08984375" customWidth="1"/>
    <col min="12801" max="12801" width="28.08984375" customWidth="1"/>
    <col min="12802" max="12802" width="13.90625" customWidth="1"/>
    <col min="12803" max="12803" width="14.6328125" customWidth="1"/>
    <col min="12804" max="12804" width="15.6328125" customWidth="1"/>
    <col min="12805" max="12805" width="14.6328125" customWidth="1"/>
    <col min="12806" max="12806" width="16.6328125" customWidth="1"/>
    <col min="12807" max="12807" width="14.6328125" customWidth="1"/>
    <col min="12808" max="12808" width="11.6328125" customWidth="1"/>
    <col min="12809" max="12809" width="12.90625" customWidth="1"/>
    <col min="12810" max="12811" width="13.54296875" customWidth="1"/>
    <col min="12812" max="12812" width="13.453125" bestFit="1" customWidth="1"/>
    <col min="13056" max="13056" width="6.08984375" customWidth="1"/>
    <col min="13057" max="13057" width="28.08984375" customWidth="1"/>
    <col min="13058" max="13058" width="13.90625" customWidth="1"/>
    <col min="13059" max="13059" width="14.6328125" customWidth="1"/>
    <col min="13060" max="13060" width="15.6328125" customWidth="1"/>
    <col min="13061" max="13061" width="14.6328125" customWidth="1"/>
    <col min="13062" max="13062" width="16.6328125" customWidth="1"/>
    <col min="13063" max="13063" width="14.6328125" customWidth="1"/>
    <col min="13064" max="13064" width="11.6328125" customWidth="1"/>
    <col min="13065" max="13065" width="12.90625" customWidth="1"/>
    <col min="13066" max="13067" width="13.54296875" customWidth="1"/>
    <col min="13068" max="13068" width="13.453125" bestFit="1" customWidth="1"/>
    <col min="13312" max="13312" width="6.08984375" customWidth="1"/>
    <col min="13313" max="13313" width="28.08984375" customWidth="1"/>
    <col min="13314" max="13314" width="13.90625" customWidth="1"/>
    <col min="13315" max="13315" width="14.6328125" customWidth="1"/>
    <col min="13316" max="13316" width="15.6328125" customWidth="1"/>
    <col min="13317" max="13317" width="14.6328125" customWidth="1"/>
    <col min="13318" max="13318" width="16.6328125" customWidth="1"/>
    <col min="13319" max="13319" width="14.6328125" customWidth="1"/>
    <col min="13320" max="13320" width="11.6328125" customWidth="1"/>
    <col min="13321" max="13321" width="12.90625" customWidth="1"/>
    <col min="13322" max="13323" width="13.54296875" customWidth="1"/>
    <col min="13324" max="13324" width="13.453125" bestFit="1" customWidth="1"/>
    <col min="13568" max="13568" width="6.08984375" customWidth="1"/>
    <col min="13569" max="13569" width="28.08984375" customWidth="1"/>
    <col min="13570" max="13570" width="13.90625" customWidth="1"/>
    <col min="13571" max="13571" width="14.6328125" customWidth="1"/>
    <col min="13572" max="13572" width="15.6328125" customWidth="1"/>
    <col min="13573" max="13573" width="14.6328125" customWidth="1"/>
    <col min="13574" max="13574" width="16.6328125" customWidth="1"/>
    <col min="13575" max="13575" width="14.6328125" customWidth="1"/>
    <col min="13576" max="13576" width="11.6328125" customWidth="1"/>
    <col min="13577" max="13577" width="12.90625" customWidth="1"/>
    <col min="13578" max="13579" width="13.54296875" customWidth="1"/>
    <col min="13580" max="13580" width="13.453125" bestFit="1" customWidth="1"/>
    <col min="13824" max="13824" width="6.08984375" customWidth="1"/>
    <col min="13825" max="13825" width="28.08984375" customWidth="1"/>
    <col min="13826" max="13826" width="13.90625" customWidth="1"/>
    <col min="13827" max="13827" width="14.6328125" customWidth="1"/>
    <col min="13828" max="13828" width="15.6328125" customWidth="1"/>
    <col min="13829" max="13829" width="14.6328125" customWidth="1"/>
    <col min="13830" max="13830" width="16.6328125" customWidth="1"/>
    <col min="13831" max="13831" width="14.6328125" customWidth="1"/>
    <col min="13832" max="13832" width="11.6328125" customWidth="1"/>
    <col min="13833" max="13833" width="12.90625" customWidth="1"/>
    <col min="13834" max="13835" width="13.54296875" customWidth="1"/>
    <col min="13836" max="13836" width="13.453125" bestFit="1" customWidth="1"/>
    <col min="14080" max="14080" width="6.08984375" customWidth="1"/>
    <col min="14081" max="14081" width="28.08984375" customWidth="1"/>
    <col min="14082" max="14082" width="13.90625" customWidth="1"/>
    <col min="14083" max="14083" width="14.6328125" customWidth="1"/>
    <col min="14084" max="14084" width="15.6328125" customWidth="1"/>
    <col min="14085" max="14085" width="14.6328125" customWidth="1"/>
    <col min="14086" max="14086" width="16.6328125" customWidth="1"/>
    <col min="14087" max="14087" width="14.6328125" customWidth="1"/>
    <col min="14088" max="14088" width="11.6328125" customWidth="1"/>
    <col min="14089" max="14089" width="12.90625" customWidth="1"/>
    <col min="14090" max="14091" width="13.54296875" customWidth="1"/>
    <col min="14092" max="14092" width="13.453125" bestFit="1" customWidth="1"/>
    <col min="14336" max="14336" width="6.08984375" customWidth="1"/>
    <col min="14337" max="14337" width="28.08984375" customWidth="1"/>
    <col min="14338" max="14338" width="13.90625" customWidth="1"/>
    <col min="14339" max="14339" width="14.6328125" customWidth="1"/>
    <col min="14340" max="14340" width="15.6328125" customWidth="1"/>
    <col min="14341" max="14341" width="14.6328125" customWidth="1"/>
    <col min="14342" max="14342" width="16.6328125" customWidth="1"/>
    <col min="14343" max="14343" width="14.6328125" customWidth="1"/>
    <col min="14344" max="14344" width="11.6328125" customWidth="1"/>
    <col min="14345" max="14345" width="12.90625" customWidth="1"/>
    <col min="14346" max="14347" width="13.54296875" customWidth="1"/>
    <col min="14348" max="14348" width="13.453125" bestFit="1" customWidth="1"/>
    <col min="14592" max="14592" width="6.08984375" customWidth="1"/>
    <col min="14593" max="14593" width="28.08984375" customWidth="1"/>
    <col min="14594" max="14594" width="13.90625" customWidth="1"/>
    <col min="14595" max="14595" width="14.6328125" customWidth="1"/>
    <col min="14596" max="14596" width="15.6328125" customWidth="1"/>
    <col min="14597" max="14597" width="14.6328125" customWidth="1"/>
    <col min="14598" max="14598" width="16.6328125" customWidth="1"/>
    <col min="14599" max="14599" width="14.6328125" customWidth="1"/>
    <col min="14600" max="14600" width="11.6328125" customWidth="1"/>
    <col min="14601" max="14601" width="12.90625" customWidth="1"/>
    <col min="14602" max="14603" width="13.54296875" customWidth="1"/>
    <col min="14604" max="14604" width="13.453125" bestFit="1" customWidth="1"/>
    <col min="14848" max="14848" width="6.08984375" customWidth="1"/>
    <col min="14849" max="14849" width="28.08984375" customWidth="1"/>
    <col min="14850" max="14850" width="13.90625" customWidth="1"/>
    <col min="14851" max="14851" width="14.6328125" customWidth="1"/>
    <col min="14852" max="14852" width="15.6328125" customWidth="1"/>
    <col min="14853" max="14853" width="14.6328125" customWidth="1"/>
    <col min="14854" max="14854" width="16.6328125" customWidth="1"/>
    <col min="14855" max="14855" width="14.6328125" customWidth="1"/>
    <col min="14856" max="14856" width="11.6328125" customWidth="1"/>
    <col min="14857" max="14857" width="12.90625" customWidth="1"/>
    <col min="14858" max="14859" width="13.54296875" customWidth="1"/>
    <col min="14860" max="14860" width="13.453125" bestFit="1" customWidth="1"/>
    <col min="15104" max="15104" width="6.08984375" customWidth="1"/>
    <col min="15105" max="15105" width="28.08984375" customWidth="1"/>
    <col min="15106" max="15106" width="13.90625" customWidth="1"/>
    <col min="15107" max="15107" width="14.6328125" customWidth="1"/>
    <col min="15108" max="15108" width="15.6328125" customWidth="1"/>
    <col min="15109" max="15109" width="14.6328125" customWidth="1"/>
    <col min="15110" max="15110" width="16.6328125" customWidth="1"/>
    <col min="15111" max="15111" width="14.6328125" customWidth="1"/>
    <col min="15112" max="15112" width="11.6328125" customWidth="1"/>
    <col min="15113" max="15113" width="12.90625" customWidth="1"/>
    <col min="15114" max="15115" width="13.54296875" customWidth="1"/>
    <col min="15116" max="15116" width="13.453125" bestFit="1" customWidth="1"/>
    <col min="15360" max="15360" width="6.08984375" customWidth="1"/>
    <col min="15361" max="15361" width="28.08984375" customWidth="1"/>
    <col min="15362" max="15362" width="13.90625" customWidth="1"/>
    <col min="15363" max="15363" width="14.6328125" customWidth="1"/>
    <col min="15364" max="15364" width="15.6328125" customWidth="1"/>
    <col min="15365" max="15365" width="14.6328125" customWidth="1"/>
    <col min="15366" max="15366" width="16.6328125" customWidth="1"/>
    <col min="15367" max="15367" width="14.6328125" customWidth="1"/>
    <col min="15368" max="15368" width="11.6328125" customWidth="1"/>
    <col min="15369" max="15369" width="12.90625" customWidth="1"/>
    <col min="15370" max="15371" width="13.54296875" customWidth="1"/>
    <col min="15372" max="15372" width="13.453125" bestFit="1" customWidth="1"/>
    <col min="15616" max="15616" width="6.08984375" customWidth="1"/>
    <col min="15617" max="15617" width="28.08984375" customWidth="1"/>
    <col min="15618" max="15618" width="13.90625" customWidth="1"/>
    <col min="15619" max="15619" width="14.6328125" customWidth="1"/>
    <col min="15620" max="15620" width="15.6328125" customWidth="1"/>
    <col min="15621" max="15621" width="14.6328125" customWidth="1"/>
    <col min="15622" max="15622" width="16.6328125" customWidth="1"/>
    <col min="15623" max="15623" width="14.6328125" customWidth="1"/>
    <col min="15624" max="15624" width="11.6328125" customWidth="1"/>
    <col min="15625" max="15625" width="12.90625" customWidth="1"/>
    <col min="15626" max="15627" width="13.54296875" customWidth="1"/>
    <col min="15628" max="15628" width="13.453125" bestFit="1" customWidth="1"/>
    <col min="15872" max="15872" width="6.08984375" customWidth="1"/>
    <col min="15873" max="15873" width="28.08984375" customWidth="1"/>
    <col min="15874" max="15874" width="13.90625" customWidth="1"/>
    <col min="15875" max="15875" width="14.6328125" customWidth="1"/>
    <col min="15876" max="15876" width="15.6328125" customWidth="1"/>
    <col min="15877" max="15877" width="14.6328125" customWidth="1"/>
    <col min="15878" max="15878" width="16.6328125" customWidth="1"/>
    <col min="15879" max="15879" width="14.6328125" customWidth="1"/>
    <col min="15880" max="15880" width="11.6328125" customWidth="1"/>
    <col min="15881" max="15881" width="12.90625" customWidth="1"/>
    <col min="15882" max="15883" width="13.54296875" customWidth="1"/>
    <col min="15884" max="15884" width="13.453125" bestFit="1" customWidth="1"/>
    <col min="16128" max="16128" width="6.08984375" customWidth="1"/>
    <col min="16129" max="16129" width="28.08984375" customWidth="1"/>
    <col min="16130" max="16130" width="13.90625" customWidth="1"/>
    <col min="16131" max="16131" width="14.6328125" customWidth="1"/>
    <col min="16132" max="16132" width="15.6328125" customWidth="1"/>
    <col min="16133" max="16133" width="14.6328125" customWidth="1"/>
    <col min="16134" max="16134" width="16.6328125" customWidth="1"/>
    <col min="16135" max="16135" width="14.6328125" customWidth="1"/>
    <col min="16136" max="16136" width="11.6328125" customWidth="1"/>
    <col min="16137" max="16137" width="12.90625" customWidth="1"/>
    <col min="16138" max="16139" width="13.54296875" customWidth="1"/>
    <col min="16140" max="16140" width="13.453125" bestFit="1" customWidth="1"/>
  </cols>
  <sheetData>
    <row r="1" spans="1:13" ht="18.5" x14ac:dyDescent="0.45">
      <c r="B1" s="30" t="s">
        <v>206</v>
      </c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3"/>
    </row>
    <row r="3" spans="1:13" s="11" customFormat="1" x14ac:dyDescent="0.35">
      <c r="A3" s="4"/>
      <c r="B3" s="605" t="s">
        <v>207</v>
      </c>
      <c r="C3" s="5" t="s">
        <v>0</v>
      </c>
      <c r="D3" s="6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  <c r="K3" s="8" t="s">
        <v>15</v>
      </c>
      <c r="L3" s="9"/>
      <c r="M3" s="10"/>
    </row>
    <row r="4" spans="1:13" ht="91.25" customHeight="1" x14ac:dyDescent="0.35">
      <c r="A4" s="12"/>
      <c r="B4" s="606"/>
      <c r="C4" s="32" t="s">
        <v>168</v>
      </c>
      <c r="D4" s="7" t="s">
        <v>208</v>
      </c>
      <c r="E4" s="7" t="s">
        <v>8</v>
      </c>
      <c r="F4" s="7" t="s">
        <v>9</v>
      </c>
      <c r="G4" s="7" t="s">
        <v>10</v>
      </c>
      <c r="H4" s="7" t="s">
        <v>169</v>
      </c>
      <c r="I4" s="13" t="s">
        <v>11</v>
      </c>
      <c r="J4" s="13" t="s">
        <v>12</v>
      </c>
      <c r="K4" s="13" t="s">
        <v>13</v>
      </c>
      <c r="L4" s="7" t="s">
        <v>171</v>
      </c>
      <c r="M4" s="3"/>
    </row>
    <row r="5" spans="1:13" s="11" customFormat="1" x14ac:dyDescent="0.35">
      <c r="A5" s="14"/>
      <c r="B5" s="108" t="s">
        <v>209</v>
      </c>
      <c r="C5" s="15"/>
      <c r="D5" s="15">
        <v>35000</v>
      </c>
      <c r="E5" s="15"/>
      <c r="F5" s="15">
        <v>15000</v>
      </c>
      <c r="G5" s="15">
        <v>10000</v>
      </c>
      <c r="H5" s="15"/>
      <c r="I5" s="15">
        <v>6000</v>
      </c>
      <c r="J5" s="15">
        <v>4000</v>
      </c>
      <c r="K5" s="15"/>
      <c r="L5" s="16">
        <v>39</v>
      </c>
      <c r="M5" s="10"/>
    </row>
    <row r="6" spans="1:13" x14ac:dyDescent="0.35">
      <c r="A6" s="17"/>
      <c r="B6" s="31"/>
      <c r="C6" s="18"/>
      <c r="D6" s="19"/>
      <c r="E6" s="18"/>
      <c r="F6" s="18"/>
      <c r="G6" s="18"/>
      <c r="H6" s="18"/>
      <c r="I6" s="18"/>
      <c r="J6" s="18"/>
      <c r="K6" s="18"/>
      <c r="L6" s="20"/>
      <c r="M6" s="3"/>
    </row>
    <row r="7" spans="1:13" x14ac:dyDescent="0.35">
      <c r="A7" s="21"/>
      <c r="B7" s="21"/>
      <c r="C7" s="21"/>
      <c r="D7" s="21"/>
      <c r="E7" s="21"/>
      <c r="F7" s="21"/>
      <c r="G7" s="21"/>
      <c r="H7" s="21"/>
      <c r="I7" s="21"/>
      <c r="J7" s="21"/>
      <c r="K7" s="22"/>
      <c r="L7" s="109"/>
      <c r="M7" s="3"/>
    </row>
    <row r="8" spans="1:13" x14ac:dyDescent="0.35">
      <c r="A8" s="1"/>
      <c r="B8" s="1"/>
      <c r="C8" s="1"/>
      <c r="D8" s="1"/>
      <c r="E8" s="1"/>
      <c r="F8" s="21"/>
      <c r="G8" s="21"/>
      <c r="H8" s="21"/>
      <c r="I8" s="21"/>
      <c r="J8" s="21"/>
      <c r="K8" s="22"/>
      <c r="L8" s="21"/>
      <c r="M8" s="3"/>
    </row>
    <row r="9" spans="1:13" s="27" customFormat="1" ht="38" customHeight="1" thickBot="1" x14ac:dyDescent="0.4">
      <c r="A9" t="s">
        <v>78</v>
      </c>
      <c r="B9" s="41"/>
      <c r="D9" s="41"/>
      <c r="K9" s="26"/>
      <c r="L9" s="26"/>
      <c r="M9" s="26"/>
    </row>
    <row r="10" spans="1:13" s="27" customFormat="1" ht="38" customHeight="1" thickBot="1" x14ac:dyDescent="0.4">
      <c r="A10" s="609" t="s">
        <v>79</v>
      </c>
      <c r="B10" s="610"/>
      <c r="C10" s="610"/>
      <c r="D10" s="610"/>
      <c r="E10" s="610"/>
      <c r="F10" s="610"/>
      <c r="G10" s="610"/>
      <c r="H10" s="610"/>
      <c r="I10" s="611"/>
      <c r="J10" s="42"/>
      <c r="K10" s="43" t="s">
        <v>80</v>
      </c>
      <c r="L10" s="44"/>
      <c r="M10" s="45"/>
    </row>
    <row r="11" spans="1:13" s="27" customFormat="1" ht="75" customHeight="1" thickBot="1" x14ac:dyDescent="0.4">
      <c r="A11" s="47"/>
      <c r="B11" s="48" t="s">
        <v>82</v>
      </c>
      <c r="C11" s="612" t="s">
        <v>83</v>
      </c>
      <c r="D11" s="613"/>
      <c r="E11" s="614" t="s">
        <v>84</v>
      </c>
      <c r="F11" s="615"/>
      <c r="G11" s="612" t="s">
        <v>85</v>
      </c>
      <c r="H11" s="613"/>
      <c r="I11" s="49" t="s">
        <v>86</v>
      </c>
      <c r="J11" s="49" t="s">
        <v>181</v>
      </c>
      <c r="K11" s="50" t="s">
        <v>87</v>
      </c>
      <c r="L11" s="49" t="s">
        <v>88</v>
      </c>
      <c r="M11" s="46" t="s">
        <v>81</v>
      </c>
    </row>
    <row r="12" spans="1:13" s="27" customFormat="1" x14ac:dyDescent="0.35">
      <c r="A12" s="51"/>
      <c r="B12" s="52"/>
      <c r="C12" s="53" t="s">
        <v>90</v>
      </c>
      <c r="D12" s="54" t="s">
        <v>91</v>
      </c>
      <c r="E12" s="55" t="s">
        <v>90</v>
      </c>
      <c r="F12" s="55" t="s">
        <v>91</v>
      </c>
      <c r="G12" s="54" t="s">
        <v>90</v>
      </c>
      <c r="H12" s="54" t="s">
        <v>91</v>
      </c>
      <c r="I12" s="56"/>
      <c r="J12" s="57"/>
      <c r="K12" s="54"/>
      <c r="L12" s="54"/>
      <c r="M12" s="58"/>
    </row>
    <row r="13" spans="1:13" s="27" customFormat="1" x14ac:dyDescent="0.35">
      <c r="A13" s="97"/>
      <c r="B13" s="98" t="s">
        <v>209</v>
      </c>
      <c r="C13" s="60"/>
      <c r="D13" s="60"/>
      <c r="E13" s="59"/>
      <c r="F13" s="59">
        <v>2000</v>
      </c>
      <c r="G13" s="59"/>
      <c r="H13" s="59">
        <v>3000</v>
      </c>
      <c r="I13" s="59"/>
      <c r="J13" s="59">
        <v>2000</v>
      </c>
      <c r="K13" s="59"/>
      <c r="L13" s="59"/>
      <c r="M13" s="59"/>
    </row>
    <row r="14" spans="1:13" s="27" customFormat="1" x14ac:dyDescent="0.35"/>
    <row r="15" spans="1:13" s="27" customFormat="1" x14ac:dyDescent="0.35"/>
    <row r="16" spans="1:13" s="27" customFormat="1" x14ac:dyDescent="0.35"/>
    <row r="17" s="27" customFormat="1" x14ac:dyDescent="0.35"/>
    <row r="18" s="27" customFormat="1" x14ac:dyDescent="0.35"/>
    <row r="19" s="27" customFormat="1" x14ac:dyDescent="0.35"/>
    <row r="20" s="27" customFormat="1" x14ac:dyDescent="0.35"/>
    <row r="21" s="27" customFormat="1" x14ac:dyDescent="0.35"/>
    <row r="22" s="27" customFormat="1" x14ac:dyDescent="0.35"/>
    <row r="23" s="27" customFormat="1" x14ac:dyDescent="0.35"/>
    <row r="24" s="27" customFormat="1" x14ac:dyDescent="0.35"/>
    <row r="25" s="27" customFormat="1" x14ac:dyDescent="0.35"/>
  </sheetData>
  <mergeCells count="5">
    <mergeCell ref="B3:B4"/>
    <mergeCell ref="A10:I10"/>
    <mergeCell ref="C11:D11"/>
    <mergeCell ref="E11:F11"/>
    <mergeCell ref="G11:H11"/>
  </mergeCells>
  <pageMargins left="0.25" right="0.2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UPRAVA</vt:lpstr>
      <vt:lpstr>UPRAVA ZAKLONIŠČA</vt:lpstr>
      <vt:lpstr>UPRAVA VOZILA</vt:lpstr>
      <vt:lpstr>UPRAVA CIVILNA ZAŠČITA</vt:lpstr>
      <vt:lpstr>UPRAVA AVTOBUSNE POSTAJE</vt:lpstr>
      <vt:lpstr>KRAJEVNE SKUPNOSTI</vt:lpstr>
      <vt:lpstr>KNJIŽNICA</vt:lpstr>
      <vt:lpstr>KNJIŽNICA VOZILA</vt:lpstr>
      <vt:lpstr>GENG</vt:lpstr>
      <vt:lpstr>GENG VOZILA</vt:lpstr>
      <vt:lpstr>GENG PLOVILA</vt:lpstr>
      <vt:lpstr>OŠ  BRANIK</vt:lpstr>
      <vt:lpstr>OŠ BRANIK-VOZILA</vt:lpstr>
      <vt:lpstr>OŠ ČEPOVAN</vt:lpstr>
      <vt:lpstr>OŠ ČEPOVAN-VOZILA</vt:lpstr>
      <vt:lpstr>OŠ DORNBERK</vt:lpstr>
      <vt:lpstr>OŠ DORNBERK-VOZILA</vt:lpstr>
      <vt:lpstr>OŠ MILOJKE ŠTRUKELJ</vt:lpstr>
      <vt:lpstr>OŠ MILOJKE ŠTRUKELJ-VOZILA</vt:lpstr>
      <vt:lpstr>OŠ ŠEMPAS</vt:lpstr>
      <vt:lpstr>OŠ ŠEMPAS-VOZILA</vt:lpstr>
      <vt:lpstr>OŠ FRANA ERJAVCA</vt:lpstr>
      <vt:lpstr>OŠ F. ERJAVCA VOZILA</vt:lpstr>
      <vt:lpstr>OŠ Kozara</vt:lpstr>
      <vt:lpstr>OŠ KOZARA VOZILA</vt:lpstr>
      <vt:lpstr>OŠ SOLKAN</vt:lpstr>
      <vt:lpstr>OŠ SOLKAN VOZILA</vt:lpstr>
      <vt:lpstr>VRTEC</vt:lpstr>
      <vt:lpstr>VRTEC VOZILA</vt:lpstr>
      <vt:lpstr>ZD ZOBO NG</vt:lpstr>
      <vt:lpstr>ZD ZOBO VOZILA</vt:lpstr>
      <vt:lpstr>GLASBENA ŠOLA</vt:lpstr>
      <vt:lpstr>LJUDSKA UNIVERZA NOVA GORICA</vt:lpstr>
      <vt:lpstr>MLADINSKI CENTER</vt:lpstr>
      <vt:lpstr>KULTURNI DOM</vt:lpstr>
      <vt:lpstr>GORIŠKI MUZEJ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2015-04-07T12:17:19Z</cp:lastPrinted>
  <dcterms:created xsi:type="dcterms:W3CDTF">2015-04-07T11:47:43Z</dcterms:created>
  <dcterms:modified xsi:type="dcterms:W3CDTF">2016-03-23T10:36:02Z</dcterms:modified>
</cp:coreProperties>
</file>