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446" windowWidth="6000" windowHeight="6120" tabRatio="881" activeTab="0"/>
  </bookViews>
  <sheets>
    <sheet name="PRIHODKI 2002" sheetId="1" r:id="rId1"/>
    <sheet name="ODHODKI 2002" sheetId="2" r:id="rId2"/>
    <sheet name="FINAN-TERJ" sheetId="3" r:id="rId3"/>
  </sheets>
  <definedNames>
    <definedName name="_xlnm.Print_Area" localSheetId="2">'FINAN-TERJ'!$A$1:$E$28</definedName>
    <definedName name="_xlnm.Print_Area" localSheetId="1">'ODHODKI 2002'!$I$1:$U$78,'ODHODKI 2002'!$A$1:$C$78</definedName>
    <definedName name="_xlnm.Print_Area" localSheetId="0">'PRIHODKI 2002'!$A$1:$H$90</definedName>
    <definedName name="_xlnm.Print_Titles" localSheetId="1">'ODHODKI 2002'!$A:$C,'ODHODKI 2002'!$1:$2</definedName>
    <definedName name="_xlnm.Print_Titles" localSheetId="0">'PRIHODKI 2002'!$6:$6</definedName>
  </definedNames>
  <calcPr fullCalcOnLoad="1"/>
</workbook>
</file>

<file path=xl/sharedStrings.xml><?xml version="1.0" encoding="utf-8"?>
<sst xmlns="http://schemas.openxmlformats.org/spreadsheetml/2006/main" count="357" uniqueCount="305">
  <si>
    <t>PLAČE IN DRUGI IZDATKI ZAPOSLENIM</t>
  </si>
  <si>
    <t>Plače in dodatki</t>
  </si>
  <si>
    <t>Regres za letni dopust</t>
  </si>
  <si>
    <t>Povračila in nadomestila</t>
  </si>
  <si>
    <t>Sredstva za delovno uspešnost</t>
  </si>
  <si>
    <t>Plače za delo po pogodbi</t>
  </si>
  <si>
    <t>Drugi izdatki zaposlenim</t>
  </si>
  <si>
    <t>IZDATKI ZA BLAGO IN STORITVE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</si>
  <si>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</si>
  <si>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</si>
  <si>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</si>
  <si>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</si>
  <si>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</si>
  <si>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</si>
  <si>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</si>
  <si>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TEKOČI ODHODKI</t>
  </si>
  <si>
    <t>NAKUP IN GRADNJA OSNOVNIH SREDSTEV</t>
  </si>
  <si>
    <t>Nakup zgradb in prostorov</t>
  </si>
  <si>
    <t>Nakup opreme</t>
  </si>
  <si>
    <t>Investicijsko vzdrževanje in obnove</t>
  </si>
  <si>
    <t>TEKOČI TRANSFERI</t>
  </si>
  <si>
    <t>INVESTICIJSKI TRANSFERI</t>
  </si>
  <si>
    <t>Nadurno delo</t>
  </si>
  <si>
    <t>Prispevek za zaposlovanje</t>
  </si>
  <si>
    <t>Prispevek za porodniško varstvo</t>
  </si>
  <si>
    <t>SUBVENCIJE</t>
  </si>
  <si>
    <t>Subvencije javnim podjetjem</t>
  </si>
  <si>
    <t>Subvencije privatnim podjetjem in zasebnikom</t>
  </si>
  <si>
    <t>Drugi transferi posameznikom</t>
  </si>
  <si>
    <t>DRUGI TEKOČI DOMAČI TRANSFERI</t>
  </si>
  <si>
    <t>Tekoči transferi drugim ravnem države</t>
  </si>
  <si>
    <t>Nakup drugih osnovnih sredstev</t>
  </si>
  <si>
    <t>Novogradnje, rekonstrukcije in adaptacije</t>
  </si>
  <si>
    <t>Nakup zemljišč in naravnih bogastev</t>
  </si>
  <si>
    <t>Investicijski transferi drugim ravnem države</t>
  </si>
  <si>
    <t>Kapitalski transferi javnim skladom in agencijam</t>
  </si>
  <si>
    <t xml:space="preserve">   - transport (mestni, primestni promet…)</t>
  </si>
  <si>
    <t xml:space="preserve">   - komunalna dejavnost</t>
  </si>
  <si>
    <t xml:space="preserve">   - kmetijstvo</t>
  </si>
  <si>
    <t xml:space="preserve">   - ostala podjetja in zasebniki</t>
  </si>
  <si>
    <t xml:space="preserve"> </t>
  </si>
  <si>
    <t xml:space="preserve">    INVESTICIJSKI ODHODKI</t>
  </si>
  <si>
    <t>SKUPAJ ODHODKI</t>
  </si>
  <si>
    <t>MESTNA UPRAVA</t>
  </si>
  <si>
    <t>OTROŠ.VARST.</t>
  </si>
  <si>
    <t>KULTURA</t>
  </si>
  <si>
    <t>ZDRAVST.</t>
  </si>
  <si>
    <t>INFRASTRUKT.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</si>
  <si>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</si>
  <si>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</si>
  <si>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</si>
  <si>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</si>
  <si>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</si>
  <si>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</si>
  <si>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</si>
  <si>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</si>
  <si>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</si>
  <si>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</si>
  <si>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</si>
  <si>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</si>
  <si>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</si>
  <si>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</si>
  <si>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</si>
  <si>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</si>
  <si>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</si>
  <si>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</si>
  <si>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</si>
  <si>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</si>
  <si>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</si>
  <si>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</si>
  <si>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</si>
  <si>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</si>
  <si>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</si>
  <si>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</si>
  <si>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</si>
  <si>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</si>
  <si>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</si>
  <si>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</si>
  <si>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</si>
  <si>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</si>
  <si>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</si>
  <si>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</si>
  <si>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</si>
  <si>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</si>
  <si>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</si>
  <si>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</si>
  <si>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</si>
  <si>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</si>
  <si>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</si>
  <si>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</si>
  <si>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KONTO</t>
  </si>
  <si>
    <t>DAVČNI PRIHODKI</t>
  </si>
  <si>
    <t>DAVKI NA DOHODEK IN DOBIČEK</t>
  </si>
  <si>
    <t>Dohodnina - skupaj</t>
  </si>
  <si>
    <t>DAVKI NA PREMOŽENJE</t>
  </si>
  <si>
    <t>Davki na nepremičnine</t>
  </si>
  <si>
    <t>2.1.</t>
  </si>
  <si>
    <t>2.2.</t>
  </si>
  <si>
    <t>Davki na dediščine in darila</t>
  </si>
  <si>
    <t>DOMAČI DAVKI NA BLAGO IN STORITVE</t>
  </si>
  <si>
    <t>Davki na posebne storitve</t>
  </si>
  <si>
    <t>5.1.</t>
  </si>
  <si>
    <t>Davek na dobitke od iger na srečo</t>
  </si>
  <si>
    <t>5.2.</t>
  </si>
  <si>
    <t>Posebna taksa na igralne avtomate</t>
  </si>
  <si>
    <t>Pristojbine za motorna vozila</t>
  </si>
  <si>
    <t>6.1.</t>
  </si>
  <si>
    <t>Taksa za registracijo kmetijskih traktorjev</t>
  </si>
  <si>
    <t>7.1.</t>
  </si>
  <si>
    <t>Krajevna taksa</t>
  </si>
  <si>
    <t>7.2.</t>
  </si>
  <si>
    <t>7.3.</t>
  </si>
  <si>
    <t>Pristojbine za vzdrževanje gozdnih cest</t>
  </si>
  <si>
    <t>7.4.</t>
  </si>
  <si>
    <t>7.5.</t>
  </si>
  <si>
    <t>Požarna taksa</t>
  </si>
  <si>
    <t>DRUGI DAVKI</t>
  </si>
  <si>
    <t>8.1.</t>
  </si>
  <si>
    <t>NEDAVČNI PRIHODKI</t>
  </si>
  <si>
    <t>Prihodki od obresti - skupaj</t>
  </si>
  <si>
    <t>Prihodki od premoženja</t>
  </si>
  <si>
    <t>Prihodki od najemnin za stanovanja</t>
  </si>
  <si>
    <t>Prihodki od koncesij</t>
  </si>
  <si>
    <t>TAKSE IN PRISTOJBINE</t>
  </si>
  <si>
    <t>Upravne takse</t>
  </si>
  <si>
    <t>DENARNE KAZNI</t>
  </si>
  <si>
    <t>Denarne kazni</t>
  </si>
  <si>
    <t>Druge povprečnine - redarji</t>
  </si>
  <si>
    <t>DRUGI NEDAVČNI PRIHODKI</t>
  </si>
  <si>
    <t>Drugi nedavčni prihodki</t>
  </si>
  <si>
    <t>KAPITALSKI PRIHODKI</t>
  </si>
  <si>
    <t>Prihodki od prodaje zgradb in prostorov</t>
  </si>
  <si>
    <t>16.1.</t>
  </si>
  <si>
    <t>Prihodki od prodaje stavbnih zemljišč</t>
  </si>
  <si>
    <t>TRANSFERNI PRIHODKI</t>
  </si>
  <si>
    <t>Prejeta sredstva iz državnega proračuna</t>
  </si>
  <si>
    <t>SKUPAJ PRIHODKI</t>
  </si>
  <si>
    <t>v SIT</t>
  </si>
  <si>
    <t>a)</t>
  </si>
  <si>
    <t>b)</t>
  </si>
  <si>
    <t>42.</t>
  </si>
  <si>
    <t>16.2.</t>
  </si>
  <si>
    <t xml:space="preserve">A. BILANCA   PRIHODKOV IN ODHODKOV </t>
  </si>
  <si>
    <t>PREJETE DONACIJE</t>
  </si>
  <si>
    <t>Prejete donacije iz domačih virov</t>
  </si>
  <si>
    <t>PLAČILA DOMAČIH OBRESTI</t>
  </si>
  <si>
    <t>Plačila obresti od kreditov</t>
  </si>
  <si>
    <t>Nakup nematerialnega premoženja</t>
  </si>
  <si>
    <t>Nakup prevoznih sredstev</t>
  </si>
  <si>
    <t>IV.PREJETA VRAČILA DANIH POSOJIL IN PRODAJA KAPITALSKIH DELEŽEV</t>
  </si>
  <si>
    <t xml:space="preserve">PREJETA VRAČILA DANIH POSOJIL </t>
  </si>
  <si>
    <t>Prejeta vračila od posameznikov</t>
  </si>
  <si>
    <t>POVEČANJE KAPITALSKIH DELEŽEV</t>
  </si>
  <si>
    <t>VI. PREJETA MINUS DANA POSOJILA (IV.-V.)</t>
  </si>
  <si>
    <t xml:space="preserve">       C. RAČUN FINANCIRANJA</t>
  </si>
  <si>
    <t>VII. ZADOLŽEVANJE</t>
  </si>
  <si>
    <t>VIII. ODPLAČILO DOLGA</t>
  </si>
  <si>
    <t>IX. NETO ZADOLŽEVANJE</t>
  </si>
  <si>
    <t>XII. REZULTAT (X.+XI.)</t>
  </si>
  <si>
    <t>44.</t>
  </si>
  <si>
    <t>45.</t>
  </si>
  <si>
    <t>46.</t>
  </si>
  <si>
    <t xml:space="preserve">    </t>
  </si>
  <si>
    <t xml:space="preserve">            I. BILANCA PRIHODKOV</t>
  </si>
  <si>
    <t>Proračunska rezerva</t>
  </si>
  <si>
    <t>47.</t>
  </si>
  <si>
    <t>Zapšt.</t>
  </si>
  <si>
    <t xml:space="preserve">    CIVIL.Z AŠ., GASIL.</t>
  </si>
  <si>
    <t>OKOLJE IN PROS.</t>
  </si>
  <si>
    <t>GOSPODARST.</t>
  </si>
  <si>
    <t>IZOBRAŽEV.</t>
  </si>
  <si>
    <t>ŠPORT.DEJ.</t>
  </si>
  <si>
    <t>SOCIAL.VAR.</t>
  </si>
  <si>
    <t>SPLOŠNI DEL …</t>
  </si>
  <si>
    <t>MLADIN. CENT.</t>
  </si>
  <si>
    <t>BILANCA ODHODKOV PO PODROČJIH UPOŠTEVAJE EKONOMSKO KLASIFIKACIJO ODHODKOV</t>
  </si>
  <si>
    <t>Štipendije</t>
  </si>
  <si>
    <t>DANA POSOJILA</t>
  </si>
  <si>
    <t>Dana posojila javnim podjetjem</t>
  </si>
  <si>
    <t>Povečanje kapitalskih deležev v javnih podjetjih</t>
  </si>
  <si>
    <t>Povečanje kapitalskih deležev v privatnih podjetjih</t>
  </si>
  <si>
    <t>kontrola</t>
  </si>
  <si>
    <t>Investic. transferi javnim podjetjem</t>
  </si>
  <si>
    <t>Investic. transferi posameznikom</t>
  </si>
  <si>
    <t>-</t>
  </si>
  <si>
    <t>KUPNINE IZ NASLOVA PRIVATIZACIJE</t>
  </si>
  <si>
    <t>Kazni in odškodnine</t>
  </si>
  <si>
    <t xml:space="preserve">      II. BILANCA ODHODKOV </t>
  </si>
  <si>
    <t>PRIH. OD PRODAJE BLAGA IN STORITEV</t>
  </si>
  <si>
    <t>Drugi davki na uporabo blaga in storitev</t>
  </si>
  <si>
    <t xml:space="preserve">7.6. </t>
  </si>
  <si>
    <t>Z.št.</t>
  </si>
  <si>
    <t>PRIHODKI OD PRODAJE OSN. SREDSTEV</t>
  </si>
  <si>
    <t>III. PRORAČ. PRESEŽEK - PRIMANJ.                  (I.-II.)</t>
  </si>
  <si>
    <t xml:space="preserve">  B. RAČUN FINANČNIH TERJATEV IN NALOŽB</t>
  </si>
  <si>
    <t>Pozneje vplačani ukinjeni davki - Ekološka taksa</t>
  </si>
  <si>
    <t>48.</t>
  </si>
  <si>
    <t>49.</t>
  </si>
  <si>
    <t>50.</t>
  </si>
  <si>
    <t>Plačila obresti od kreditov poslovnih bank</t>
  </si>
  <si>
    <t>Davek na izplačane plače</t>
  </si>
  <si>
    <t>12.1.</t>
  </si>
  <si>
    <t>12.2.</t>
  </si>
  <si>
    <t>12.3.</t>
  </si>
  <si>
    <t>12.4.</t>
  </si>
  <si>
    <t>14.1.</t>
  </si>
  <si>
    <t>14.2.</t>
  </si>
  <si>
    <t>17.1.</t>
  </si>
  <si>
    <t>17.2.</t>
  </si>
  <si>
    <t>17.3.</t>
  </si>
  <si>
    <t>22.1.</t>
  </si>
  <si>
    <t>22.2.</t>
  </si>
  <si>
    <t>22.3.</t>
  </si>
  <si>
    <t>22.4.</t>
  </si>
  <si>
    <t>22.5.</t>
  </si>
  <si>
    <t>22.6.</t>
  </si>
  <si>
    <t>22.7.</t>
  </si>
  <si>
    <t>22.8.</t>
  </si>
  <si>
    <t>23.1.</t>
  </si>
  <si>
    <t>23.2.</t>
  </si>
  <si>
    <t>Povečanje drugih finančnih naložb</t>
  </si>
  <si>
    <t>Prihodki za Mladinski center</t>
  </si>
  <si>
    <t>16.3.</t>
  </si>
  <si>
    <t>Donacije za tekočo porabo - za Mladinski center</t>
  </si>
  <si>
    <t>15.1.</t>
  </si>
  <si>
    <t>15.2.</t>
  </si>
  <si>
    <t>Prihodki od prodaje blaga in storitev</t>
  </si>
  <si>
    <t>16.4.</t>
  </si>
  <si>
    <t>Min. za okolje in prostor - urbanistična delavnica</t>
  </si>
  <si>
    <t>Drugi  davki (pozneje pl. ukinjeni davki)</t>
  </si>
  <si>
    <t>PRIHODKI OD PRODAJE ZEMLJIŠČ</t>
  </si>
  <si>
    <t>Komunalne takse za taksam zavezane predmete</t>
  </si>
  <si>
    <t>Prihodki od koncesijskih dajatev od iger na srečo</t>
  </si>
  <si>
    <t>Nadomestilo za degradacijo in uzurpacijo prostora</t>
  </si>
  <si>
    <t>Prihodki od prodaje blaga in storitev - lastni prihodki</t>
  </si>
  <si>
    <t>Min. za kmetijstvo, gozdarstvo - gozdne ceste</t>
  </si>
  <si>
    <t>Davki na promet nepremičnin in na fin. premoženje</t>
  </si>
  <si>
    <r>
      <t>Prih.udeležbe na dobičku dr.podj.</t>
    </r>
    <r>
      <rPr>
        <sz val="10"/>
        <rFont val="Arial CE"/>
        <family val="2"/>
      </rPr>
      <t>-Hit, Komunala, Cestno p.</t>
    </r>
  </si>
  <si>
    <t xml:space="preserve">Odškodnina za sprem. namen. kmet. zemljišč in gozda    </t>
  </si>
  <si>
    <t>Davek od premoženja in zam. obr. od davka na premož.</t>
  </si>
  <si>
    <t>Nadomestilo za uporabo stavb. zemljišča in zamud. obr.</t>
  </si>
  <si>
    <t>Prihodki od najemnin za poslovne prostore in zemljišča</t>
  </si>
  <si>
    <t>Prihodki od prodaje blaga in storitev-za Mladinski center</t>
  </si>
  <si>
    <t>Prihodki od komunal. prisp.-za komunal.urejanje zemljišč</t>
  </si>
  <si>
    <t>Drugi prihodki: sofinanc. javnih del, zapuščine in drugo</t>
  </si>
  <si>
    <t>Sofin. Upravne enote pri vzdrževanju občinske stavbe</t>
  </si>
  <si>
    <t>Prihodki od prodaje stanovanjskih objektov in stanovanj</t>
  </si>
  <si>
    <t>Prihod. od prodaje kmetij. zem.-za obvoznico Solkan</t>
  </si>
  <si>
    <t>TRANSFER. PRIHODKI IZ DRUGIH JAVNOFIN.INSTIT.</t>
  </si>
  <si>
    <t>Splošna proračunska rezervacija</t>
  </si>
  <si>
    <t>Prejeta sredstva iz proračunov lokalnih skupnosti</t>
  </si>
  <si>
    <t>Prisp. za pokojnsko in invalidsko zavarovanje</t>
  </si>
  <si>
    <t>Prisp. za obvezno zdravstveno zavarovanje</t>
  </si>
  <si>
    <t>Energija, voda, komunalne storitve in komunik.</t>
  </si>
  <si>
    <t>PRISP. DELOD. ZA SOCIALNO VARNOST</t>
  </si>
  <si>
    <t>SREDSTVA  IZLOČENA V REZERVE</t>
  </si>
  <si>
    <t>TRANSFERI POSAMEZNIK. IN GOSPODINJ.</t>
  </si>
  <si>
    <t>TRANS. NEPROFIT.ORG. IN USTANOVAM</t>
  </si>
  <si>
    <t>Tekoči transferi neprofitnim org.in ustanovam</t>
  </si>
  <si>
    <t>Tekoči transferi v sklade social. zavarovanja</t>
  </si>
  <si>
    <t>Tek. transferi v druge javne sklade in agencije</t>
  </si>
  <si>
    <t>Tekoči transf. v JZ in druge izvajal. javnih služb</t>
  </si>
  <si>
    <t xml:space="preserve">   - sred.za plače in druge izdatke zaposlenim</t>
  </si>
  <si>
    <t xml:space="preserve">   - sredstva za prispevke delodajalcev</t>
  </si>
  <si>
    <t xml:space="preserve">   - sredstva za izdatke za blago in storitve</t>
  </si>
  <si>
    <t>Študije o izvedljiv. projektov in projektna dokum.</t>
  </si>
  <si>
    <t xml:space="preserve">   Stanovanjski sklad MO NG</t>
  </si>
  <si>
    <t xml:space="preserve">   Sklad za razvoj malega gospodarstva Goriške</t>
  </si>
  <si>
    <t>Investic. transferi neprofitnim organizacijam</t>
  </si>
  <si>
    <t>Investic. transferi privat. podjet. in zasebnikom</t>
  </si>
  <si>
    <t>Investic. transferi JZ in javnim gosp. službam</t>
  </si>
  <si>
    <t xml:space="preserve">   Stanovanjski sklad  MO NG in SS  RS</t>
  </si>
  <si>
    <t>Sredstva kupnin iz naslova privatizacije</t>
  </si>
  <si>
    <t>V. DANA POSOJILA IN POVEČANJE KAPITALSKIH DELEŽ.</t>
  </si>
  <si>
    <t>X. POVEČ. - ZMANJŠ. SREDSTEV NA RAČUNIH      (III.+VI.+IX.)</t>
  </si>
  <si>
    <t>XI. STANJE SRED. NA RAČUNIH IZ PRETEKLEGA  LETA</t>
  </si>
  <si>
    <t>Taksa za obremenjevanje vode</t>
  </si>
  <si>
    <t>Minist. za kulturo - nakup prostorov za Mladinski center</t>
  </si>
  <si>
    <t>Ministrstvo za gospodarstvo - za cesto  Rijavci - Krnica</t>
  </si>
  <si>
    <t>Prihodki od prodaje gostinskega objekta KS Trnovo</t>
  </si>
  <si>
    <t xml:space="preserve">   - evidentirana provizija Agencije za plačilni promet</t>
  </si>
  <si>
    <t>UDELEŽBA NA DOBIČKU IN DOH. OD PREMOŽENJA</t>
  </si>
  <si>
    <t>Prenesena sredstva iz preteklega leta</t>
  </si>
  <si>
    <t>IND. REAL./  REBAL.</t>
  </si>
  <si>
    <t>IND. REAL./ REBAL.</t>
  </si>
  <si>
    <t xml:space="preserve">                                   R E A L I Z A C I J A    P R O R A Č U N A</t>
  </si>
  <si>
    <t xml:space="preserve">                        MESTNE OBČINE NOVA GORICA ZA  LETO 2002</t>
  </si>
  <si>
    <t>IND. REAL./  PLAN</t>
  </si>
  <si>
    <t>PLAN          2002</t>
  </si>
  <si>
    <t>IND. REAL./ PLAN</t>
  </si>
  <si>
    <t>REALIZACIJA 31.12.2002</t>
  </si>
  <si>
    <t>Taksa za obremenjevanje okolja</t>
  </si>
  <si>
    <t xml:space="preserve">7.7. </t>
  </si>
  <si>
    <t>Prihodki od prodaje prevoznih sredstev</t>
  </si>
  <si>
    <t>Prihod. od prodaje stavbnih zemljišč - za obv. Solkan</t>
  </si>
  <si>
    <t>Prihodki od prodaje kmetijskih zemljišč</t>
  </si>
  <si>
    <t>Donacije za investicije - za nakup opreme CZ</t>
  </si>
  <si>
    <t>Ministrstvo za informacijsko družbo - za e - mesto</t>
  </si>
  <si>
    <t>Ministrstvo za informacijsko družbo - za GIS</t>
  </si>
  <si>
    <t>REBALANS 2 2002</t>
  </si>
  <si>
    <t>Dana posojila privatnim podjetjem in zasebnikom</t>
  </si>
  <si>
    <t>Ministrstvo za šolstvo in šport - Mostovna</t>
  </si>
  <si>
    <t>Namen. sred. občin-za regijski sistem ravnanja z odpadki</t>
  </si>
  <si>
    <t>Namen. sred. občin - taksa za obremenjevanje okolja</t>
  </si>
  <si>
    <t>Javni sklad RS za kulturne dej. - KS Grgar za kulturni dom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</si>
</sst>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_-* #,##0.0\ _S_I_T_-;\-* #,##0.0\ _S_I_T_-;_-* &quot;-&quot;??\ _S_I_T_-;_-@_-"/>
    <numFmt numFmtId="168" formatCode="_-* #,##0\ _S_I_T_-;\-* #,##0\ _S_I_T_-;_-* &quot;-&quot;??\ _S_I_T_-;_-@_-"/>
    <numFmt numFmtId="169" formatCode="#,##0_ ;\-#,##0\ "/>
    <numFmt numFmtId="170" formatCode="0.000"/>
    <numFmt numFmtId="171" formatCode="0.0"/>
    <numFmt numFmtId="172" formatCode="0.0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4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6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/>
    </xf>
    <xf numFmtId="0" fontId="12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 horizontal="center" vertical="justify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3" fontId="7" fillId="0" borderId="11" xfId="0" applyNumberFormat="1" applyFont="1" applyBorder="1" applyAlignment="1">
      <alignment horizontal="center" vertical="center" textRotation="61"/>
    </xf>
    <xf numFmtId="3" fontId="7" fillId="0" borderId="12" xfId="0" applyNumberFormat="1" applyFont="1" applyBorder="1" applyAlignment="1">
      <alignment horizontal="center" vertical="center" textRotation="61"/>
    </xf>
    <xf numFmtId="0" fontId="7" fillId="0" borderId="12" xfId="0" applyFont="1" applyBorder="1" applyAlignment="1">
      <alignment horizontal="center" vertical="center" textRotation="61"/>
    </xf>
    <xf numFmtId="3" fontId="13" fillId="0" borderId="0" xfId="0" applyNumberFormat="1" applyFont="1" applyAlignment="1">
      <alignment horizontal="centerContinuous" vertical="justify"/>
    </xf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Alignment="1">
      <alignment horizontal="centerContinuous" vertical="justify"/>
    </xf>
    <xf numFmtId="0" fontId="6" fillId="0" borderId="8" xfId="0" applyFont="1" applyBorder="1" applyAlignment="1">
      <alignment vertical="justify"/>
    </xf>
    <xf numFmtId="171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171" fontId="3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Continuous" vertical="justify" wrapText="1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1" fillId="0" borderId="3" xfId="0" applyFont="1" applyBorder="1" applyAlignment="1">
      <alignment horizontal="center" vertical="justify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/>
    </xf>
    <xf numFmtId="165" fontId="4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1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/>
    </xf>
    <xf numFmtId="3" fontId="8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171" fontId="4" fillId="0" borderId="1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 quotePrefix="1">
      <alignment horizontal="right"/>
    </xf>
    <xf numFmtId="3" fontId="3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0" fontId="0" fillId="0" borderId="8" xfId="0" applyFont="1" applyBorder="1" applyAlignment="1">
      <alignment/>
    </xf>
    <xf numFmtId="3" fontId="13" fillId="0" borderId="7" xfId="0" applyNumberFormat="1" applyFont="1" applyBorder="1" applyAlignment="1">
      <alignment horizontal="center" vertical="justify" wrapText="1"/>
    </xf>
    <xf numFmtId="0" fontId="0" fillId="0" borderId="7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5" customHeight="1"/>
  <cols>
    <col min="1" max="1" width="5.75390625" style="12" customWidth="1"/>
    <col min="2" max="2" width="6.00390625" style="16" hidden="1" customWidth="1"/>
    <col min="3" max="3" width="51.75390625" style="1" customWidth="1"/>
    <col min="4" max="4" width="14.00390625" style="1" customWidth="1"/>
    <col min="5" max="5" width="13.875" style="1" customWidth="1"/>
    <col min="6" max="6" width="14.125" style="1" bestFit="1" customWidth="1"/>
    <col min="7" max="7" width="7.625" style="1" customWidth="1"/>
    <col min="8" max="8" width="7.25390625" style="1" customWidth="1"/>
    <col min="9" max="16384" width="9.125" style="1" customWidth="1"/>
  </cols>
  <sheetData>
    <row r="1" spans="1:3" s="95" customFormat="1" ht="17.25" customHeight="1">
      <c r="A1" s="32" t="s">
        <v>162</v>
      </c>
      <c r="B1" s="94"/>
      <c r="C1" s="98" t="s">
        <v>285</v>
      </c>
    </row>
    <row r="2" spans="1:3" s="95" customFormat="1" ht="17.25" customHeight="1">
      <c r="A2" s="32"/>
      <c r="B2" s="94"/>
      <c r="C2" s="96" t="s">
        <v>286</v>
      </c>
    </row>
    <row r="3" spans="1:3" ht="15" customHeight="1">
      <c r="A3" s="15"/>
      <c r="C3" s="16"/>
    </row>
    <row r="4" spans="1:3" ht="15" customHeight="1">
      <c r="A4" s="15"/>
      <c r="C4" s="33" t="s">
        <v>142</v>
      </c>
    </row>
    <row r="5" spans="4:6" ht="15" customHeight="1" thickBot="1">
      <c r="D5" s="101" t="s">
        <v>137</v>
      </c>
      <c r="E5" s="101" t="s">
        <v>137</v>
      </c>
      <c r="F5" s="101" t="s">
        <v>137</v>
      </c>
    </row>
    <row r="6" spans="1:8" ht="42.75" customHeight="1" thickBot="1">
      <c r="A6" s="97" t="s">
        <v>191</v>
      </c>
      <c r="B6" s="102" t="s">
        <v>90</v>
      </c>
      <c r="C6" s="13" t="s">
        <v>163</v>
      </c>
      <c r="D6" s="45" t="s">
        <v>288</v>
      </c>
      <c r="E6" s="45" t="s">
        <v>299</v>
      </c>
      <c r="F6" s="45" t="s">
        <v>290</v>
      </c>
      <c r="G6" s="93" t="s">
        <v>287</v>
      </c>
      <c r="H6" s="93" t="s">
        <v>283</v>
      </c>
    </row>
    <row r="7" spans="1:8" s="19" customFormat="1" ht="21" customHeight="1">
      <c r="A7" s="103"/>
      <c r="B7" s="17">
        <v>70</v>
      </c>
      <c r="C7" s="8" t="s">
        <v>91</v>
      </c>
      <c r="D7" s="18">
        <f>SUM(D8,D10,D16,D30)</f>
        <v>4070000000</v>
      </c>
      <c r="E7" s="18">
        <f>SUM(E8,E10,E16,E30)</f>
        <v>4155500348</v>
      </c>
      <c r="F7" s="18">
        <f>SUM(F8,F10,F16,F30)</f>
        <v>4032769876</v>
      </c>
      <c r="G7" s="77">
        <f>IF(D7=0,"-",F7/D7*100)</f>
        <v>99.08525493857493</v>
      </c>
      <c r="H7" s="77">
        <f aca="true" t="shared" si="0" ref="H7:H43">IF(E7=0,"-",F7/E7*100)</f>
        <v>97.04655368254105</v>
      </c>
    </row>
    <row r="8" spans="1:8" s="5" customFormat="1" ht="21" customHeight="1">
      <c r="A8" s="103"/>
      <c r="B8" s="20">
        <v>700</v>
      </c>
      <c r="C8" s="22" t="s">
        <v>92</v>
      </c>
      <c r="D8" s="18">
        <f>SUM(D9)</f>
        <v>2836000000</v>
      </c>
      <c r="E8" s="18">
        <f>SUM(E9)</f>
        <v>2836000000</v>
      </c>
      <c r="F8" s="18">
        <f>SUM(F9)</f>
        <v>2756182180</v>
      </c>
      <c r="G8" s="77">
        <f aca="true" t="shared" si="1" ref="G8:G72">IF(D8=0,"-",F8/D8*100)</f>
        <v>97.18554936530325</v>
      </c>
      <c r="H8" s="77">
        <f t="shared" si="0"/>
        <v>97.18554936530325</v>
      </c>
    </row>
    <row r="9" spans="1:8" s="19" customFormat="1" ht="15" customHeight="1">
      <c r="A9" s="103" t="s">
        <v>48</v>
      </c>
      <c r="B9" s="17">
        <v>7000</v>
      </c>
      <c r="C9" s="11" t="s">
        <v>93</v>
      </c>
      <c r="D9" s="21">
        <v>2836000000</v>
      </c>
      <c r="E9" s="21">
        <v>2836000000</v>
      </c>
      <c r="F9" s="21">
        <v>2756182180</v>
      </c>
      <c r="G9" s="84">
        <f t="shared" si="1"/>
        <v>97.18554936530325</v>
      </c>
      <c r="H9" s="84">
        <f t="shared" si="0"/>
        <v>97.18554936530325</v>
      </c>
    </row>
    <row r="10" spans="1:8" s="5" customFormat="1" ht="21" customHeight="1">
      <c r="A10" s="103"/>
      <c r="B10" s="20">
        <v>703</v>
      </c>
      <c r="C10" s="22" t="s">
        <v>94</v>
      </c>
      <c r="D10" s="18">
        <f>SUM(D11,D14,D15)</f>
        <v>705000000</v>
      </c>
      <c r="E10" s="18">
        <v>673000000</v>
      </c>
      <c r="F10" s="18">
        <f>SUM(F11,F14,F15)</f>
        <v>644204131</v>
      </c>
      <c r="G10" s="77">
        <f t="shared" si="1"/>
        <v>91.3764724822695</v>
      </c>
      <c r="H10" s="77">
        <f t="shared" si="0"/>
        <v>95.7212676077266</v>
      </c>
    </row>
    <row r="11" spans="1:8" s="19" customFormat="1" ht="15" customHeight="1">
      <c r="A11" s="103" t="s">
        <v>49</v>
      </c>
      <c r="B11" s="17">
        <v>7030</v>
      </c>
      <c r="C11" s="22" t="s">
        <v>95</v>
      </c>
      <c r="D11" s="18">
        <f>SUM(D12:D13)</f>
        <v>614000000</v>
      </c>
      <c r="E11" s="18">
        <f>SUM(E12:E13)</f>
        <v>577000000</v>
      </c>
      <c r="F11" s="18">
        <f>SUM(F12:F13)</f>
        <v>525274891</v>
      </c>
      <c r="G11" s="77">
        <f t="shared" si="1"/>
        <v>85.54965651465798</v>
      </c>
      <c r="H11" s="77">
        <f t="shared" si="0"/>
        <v>91.03550970537262</v>
      </c>
    </row>
    <row r="12" spans="1:8" s="5" customFormat="1" ht="15" customHeight="1">
      <c r="A12" s="104" t="s">
        <v>96</v>
      </c>
      <c r="B12" s="20"/>
      <c r="C12" s="11" t="s">
        <v>239</v>
      </c>
      <c r="D12" s="21">
        <v>4000000</v>
      </c>
      <c r="E12" s="21">
        <v>7000000</v>
      </c>
      <c r="F12" s="21">
        <v>6565542</v>
      </c>
      <c r="G12" s="84">
        <f t="shared" si="1"/>
        <v>164.13854999999998</v>
      </c>
      <c r="H12" s="84">
        <f t="shared" si="0"/>
        <v>93.79345714285714</v>
      </c>
    </row>
    <row r="13" spans="1:8" s="5" customFormat="1" ht="15" customHeight="1">
      <c r="A13" s="103" t="s">
        <v>97</v>
      </c>
      <c r="B13" s="20"/>
      <c r="C13" s="11" t="s">
        <v>240</v>
      </c>
      <c r="D13" s="21">
        <v>610000000</v>
      </c>
      <c r="E13" s="21">
        <f>610000000-40000000</f>
        <v>570000000</v>
      </c>
      <c r="F13" s="21">
        <v>518709349</v>
      </c>
      <c r="G13" s="84">
        <f t="shared" si="1"/>
        <v>85.03431950819672</v>
      </c>
      <c r="H13" s="84">
        <f t="shared" si="0"/>
        <v>91.0016401754386</v>
      </c>
    </row>
    <row r="14" spans="1:8" s="19" customFormat="1" ht="15" customHeight="1">
      <c r="A14" s="103" t="s">
        <v>50</v>
      </c>
      <c r="B14" s="17">
        <v>7032</v>
      </c>
      <c r="C14" s="22" t="s">
        <v>98</v>
      </c>
      <c r="D14" s="18">
        <v>16000000</v>
      </c>
      <c r="E14" s="18">
        <v>16000000</v>
      </c>
      <c r="F14" s="18">
        <v>15947263</v>
      </c>
      <c r="G14" s="77">
        <f t="shared" si="1"/>
        <v>99.67039375</v>
      </c>
      <c r="H14" s="77">
        <f t="shared" si="0"/>
        <v>99.67039375</v>
      </c>
    </row>
    <row r="15" spans="1:8" s="19" customFormat="1" ht="15" customHeight="1">
      <c r="A15" s="103" t="s">
        <v>51</v>
      </c>
      <c r="B15" s="17">
        <v>7033</v>
      </c>
      <c r="C15" s="22" t="s">
        <v>236</v>
      </c>
      <c r="D15" s="18">
        <v>75000000</v>
      </c>
      <c r="E15" s="18">
        <f>75000000+5000000</f>
        <v>80000000</v>
      </c>
      <c r="F15" s="18">
        <v>102981977</v>
      </c>
      <c r="G15" s="77">
        <f t="shared" si="1"/>
        <v>137.30930266666667</v>
      </c>
      <c r="H15" s="77">
        <f t="shared" si="0"/>
        <v>128.72747124999998</v>
      </c>
    </row>
    <row r="16" spans="1:8" s="5" customFormat="1" ht="21" customHeight="1">
      <c r="A16" s="103"/>
      <c r="B16" s="20">
        <v>704</v>
      </c>
      <c r="C16" s="22" t="s">
        <v>99</v>
      </c>
      <c r="D16" s="18">
        <f>SUM(D17,D20,D22)</f>
        <v>529000000</v>
      </c>
      <c r="E16" s="18">
        <f>SUM(E17,E20,E22)</f>
        <v>646500348</v>
      </c>
      <c r="F16" s="18">
        <f>SUM(F17,F20,F22)</f>
        <v>632383565</v>
      </c>
      <c r="G16" s="77">
        <f t="shared" si="1"/>
        <v>119.54320699432893</v>
      </c>
      <c r="H16" s="77">
        <f t="shared" si="0"/>
        <v>97.81643071907519</v>
      </c>
    </row>
    <row r="17" spans="1:8" s="19" customFormat="1" ht="15" customHeight="1">
      <c r="A17" s="103" t="s">
        <v>52</v>
      </c>
      <c r="B17" s="17">
        <v>7044</v>
      </c>
      <c r="C17" s="22" t="s">
        <v>100</v>
      </c>
      <c r="D17" s="18">
        <f>SUM(D18:D19)</f>
        <v>194200000</v>
      </c>
      <c r="E17" s="18">
        <f>SUM(E18:E19)</f>
        <v>200200000</v>
      </c>
      <c r="F17" s="18">
        <f>SUM(F18:F19)</f>
        <v>207349946</v>
      </c>
      <c r="G17" s="77">
        <f t="shared" si="1"/>
        <v>106.77134191555098</v>
      </c>
      <c r="H17" s="77">
        <f t="shared" si="0"/>
        <v>103.5714015984016</v>
      </c>
    </row>
    <row r="18" spans="1:8" s="5" customFormat="1" ht="15" customHeight="1">
      <c r="A18" s="103" t="s">
        <v>101</v>
      </c>
      <c r="B18" s="20"/>
      <c r="C18" s="11" t="s">
        <v>102</v>
      </c>
      <c r="D18" s="21">
        <v>14000000</v>
      </c>
      <c r="E18" s="21">
        <f>14000000+6000000</f>
        <v>20000000</v>
      </c>
      <c r="F18" s="21">
        <v>15898720</v>
      </c>
      <c r="G18" s="84">
        <f t="shared" si="1"/>
        <v>113.56228571428571</v>
      </c>
      <c r="H18" s="84">
        <f t="shared" si="0"/>
        <v>79.4936</v>
      </c>
    </row>
    <row r="19" spans="1:8" s="5" customFormat="1" ht="15" customHeight="1">
      <c r="A19" s="103" t="s">
        <v>103</v>
      </c>
      <c r="B19" s="20"/>
      <c r="C19" s="11" t="s">
        <v>104</v>
      </c>
      <c r="D19" s="21">
        <f>92000000+76200000+12000000</f>
        <v>180200000</v>
      </c>
      <c r="E19" s="21">
        <f>92000000+76200000+12000000</f>
        <v>180200000</v>
      </c>
      <c r="F19" s="21">
        <v>191451226</v>
      </c>
      <c r="G19" s="84">
        <f t="shared" si="1"/>
        <v>106.24374361820199</v>
      </c>
      <c r="H19" s="84">
        <f t="shared" si="0"/>
        <v>106.24374361820199</v>
      </c>
    </row>
    <row r="20" spans="1:8" s="19" customFormat="1" ht="15" customHeight="1">
      <c r="A20" s="103" t="s">
        <v>53</v>
      </c>
      <c r="B20" s="17">
        <v>7046</v>
      </c>
      <c r="C20" s="22" t="s">
        <v>105</v>
      </c>
      <c r="D20" s="18">
        <f>+D21</f>
        <v>0</v>
      </c>
      <c r="E20" s="18">
        <f>+E21</f>
        <v>348</v>
      </c>
      <c r="F20" s="18">
        <f>+F21</f>
        <v>348</v>
      </c>
      <c r="G20" s="77" t="str">
        <f t="shared" si="1"/>
        <v>-</v>
      </c>
      <c r="H20" s="77">
        <f t="shared" si="0"/>
        <v>100</v>
      </c>
    </row>
    <row r="21" spans="1:8" s="5" customFormat="1" ht="15" customHeight="1">
      <c r="A21" s="103" t="s">
        <v>106</v>
      </c>
      <c r="B21" s="20"/>
      <c r="C21" s="11" t="s">
        <v>107</v>
      </c>
      <c r="D21" s="21">
        <v>0</v>
      </c>
      <c r="E21" s="21">
        <v>348</v>
      </c>
      <c r="F21" s="21">
        <v>348</v>
      </c>
      <c r="G21" s="84" t="str">
        <f t="shared" si="1"/>
        <v>-</v>
      </c>
      <c r="H21" s="84">
        <f t="shared" si="0"/>
        <v>100</v>
      </c>
    </row>
    <row r="22" spans="1:8" s="19" customFormat="1" ht="15" customHeight="1">
      <c r="A22" s="103" t="s">
        <v>54</v>
      </c>
      <c r="B22" s="17">
        <v>7047</v>
      </c>
      <c r="C22" s="22" t="s">
        <v>189</v>
      </c>
      <c r="D22" s="18">
        <f>SUM(D23:D29)</f>
        <v>334800000</v>
      </c>
      <c r="E22" s="18">
        <f>SUM(E23:E29)</f>
        <v>446300000</v>
      </c>
      <c r="F22" s="18">
        <f>SUM(F23:F29)</f>
        <v>425033271</v>
      </c>
      <c r="G22" s="77">
        <f t="shared" si="1"/>
        <v>126.95139516129032</v>
      </c>
      <c r="H22" s="77">
        <f t="shared" si="0"/>
        <v>95.23488034954066</v>
      </c>
    </row>
    <row r="23" spans="1:8" s="5" customFormat="1" ht="15" customHeight="1">
      <c r="A23" s="103" t="s">
        <v>108</v>
      </c>
      <c r="B23" s="20"/>
      <c r="C23" s="11" t="s">
        <v>109</v>
      </c>
      <c r="D23" s="21">
        <v>14000000</v>
      </c>
      <c r="E23" s="21">
        <v>14000000</v>
      </c>
      <c r="F23" s="21">
        <v>14226165</v>
      </c>
      <c r="G23" s="84">
        <f t="shared" si="1"/>
        <v>101.61546428571428</v>
      </c>
      <c r="H23" s="84">
        <f t="shared" si="0"/>
        <v>101.61546428571428</v>
      </c>
    </row>
    <row r="24" spans="1:8" s="5" customFormat="1" ht="15" customHeight="1">
      <c r="A24" s="103" t="s">
        <v>110</v>
      </c>
      <c r="B24" s="20"/>
      <c r="C24" s="11" t="s">
        <v>231</v>
      </c>
      <c r="D24" s="21">
        <v>33000000</v>
      </c>
      <c r="E24" s="21">
        <v>40000000</v>
      </c>
      <c r="F24" s="21">
        <v>39725546</v>
      </c>
      <c r="G24" s="84">
        <f t="shared" si="1"/>
        <v>120.38044242424242</v>
      </c>
      <c r="H24" s="84">
        <f t="shared" si="0"/>
        <v>99.313865</v>
      </c>
    </row>
    <row r="25" spans="1:8" s="5" customFormat="1" ht="15" customHeight="1">
      <c r="A25" s="103" t="s">
        <v>111</v>
      </c>
      <c r="B25" s="20"/>
      <c r="C25" s="11" t="s">
        <v>112</v>
      </c>
      <c r="D25" s="21">
        <v>9000000</v>
      </c>
      <c r="E25" s="21">
        <v>9000000</v>
      </c>
      <c r="F25" s="21">
        <v>7121283</v>
      </c>
      <c r="G25" s="84">
        <f t="shared" si="1"/>
        <v>79.12536666666666</v>
      </c>
      <c r="H25" s="84">
        <f t="shared" si="0"/>
        <v>79.12536666666666</v>
      </c>
    </row>
    <row r="26" spans="1:8" s="5" customFormat="1" ht="15" customHeight="1">
      <c r="A26" s="103" t="s">
        <v>113</v>
      </c>
      <c r="B26" s="20"/>
      <c r="C26" s="11" t="s">
        <v>238</v>
      </c>
      <c r="D26" s="21">
        <v>13500000</v>
      </c>
      <c r="E26" s="21">
        <v>12000000</v>
      </c>
      <c r="F26" s="21">
        <v>46387389</v>
      </c>
      <c r="G26" s="84">
        <f t="shared" si="1"/>
        <v>343.6102888888889</v>
      </c>
      <c r="H26" s="84">
        <f t="shared" si="0"/>
        <v>386.561575</v>
      </c>
    </row>
    <row r="27" spans="1:8" s="5" customFormat="1" ht="15" customHeight="1">
      <c r="A27" s="103" t="s">
        <v>114</v>
      </c>
      <c r="B27" s="20"/>
      <c r="C27" s="11" t="s">
        <v>115</v>
      </c>
      <c r="D27" s="21">
        <v>23300000</v>
      </c>
      <c r="E27" s="21">
        <v>23300000</v>
      </c>
      <c r="F27" s="21">
        <v>21720407</v>
      </c>
      <c r="G27" s="84">
        <f t="shared" si="1"/>
        <v>93.22063090128755</v>
      </c>
      <c r="H27" s="84">
        <f t="shared" si="0"/>
        <v>93.22063090128755</v>
      </c>
    </row>
    <row r="28" spans="1:8" s="5" customFormat="1" ht="15" customHeight="1">
      <c r="A28" s="103" t="s">
        <v>190</v>
      </c>
      <c r="B28" s="20"/>
      <c r="C28" s="11" t="s">
        <v>276</v>
      </c>
      <c r="D28" s="21">
        <v>242000000</v>
      </c>
      <c r="E28" s="21">
        <v>242000000</v>
      </c>
      <c r="F28" s="21">
        <v>225000000</v>
      </c>
      <c r="G28" s="84">
        <f t="shared" si="1"/>
        <v>92.97520661157024</v>
      </c>
      <c r="H28" s="84">
        <f t="shared" si="0"/>
        <v>92.97520661157024</v>
      </c>
    </row>
    <row r="29" spans="1:8" s="5" customFormat="1" ht="15" customHeight="1">
      <c r="A29" s="103" t="s">
        <v>292</v>
      </c>
      <c r="B29" s="20"/>
      <c r="C29" s="11" t="s">
        <v>291</v>
      </c>
      <c r="D29" s="21">
        <v>0</v>
      </c>
      <c r="E29" s="21">
        <v>106000000</v>
      </c>
      <c r="F29" s="21">
        <v>70852481</v>
      </c>
      <c r="G29" s="84" t="str">
        <f t="shared" si="1"/>
        <v>-</v>
      </c>
      <c r="H29" s="84">
        <f t="shared" si="0"/>
        <v>66.84196320754717</v>
      </c>
    </row>
    <row r="30" spans="1:8" s="5" customFormat="1" ht="21" customHeight="1">
      <c r="A30" s="103"/>
      <c r="B30" s="20">
        <v>706</v>
      </c>
      <c r="C30" s="22" t="s">
        <v>116</v>
      </c>
      <c r="D30" s="18">
        <f aca="true" t="shared" si="2" ref="D30:F31">SUM(D31)</f>
        <v>0</v>
      </c>
      <c r="E30" s="18">
        <f t="shared" si="2"/>
        <v>0</v>
      </c>
      <c r="F30" s="18">
        <f t="shared" si="2"/>
        <v>0</v>
      </c>
      <c r="G30" s="77" t="str">
        <f t="shared" si="1"/>
        <v>-</v>
      </c>
      <c r="H30" s="77" t="str">
        <f t="shared" si="0"/>
        <v>-</v>
      </c>
    </row>
    <row r="31" spans="1:8" s="19" customFormat="1" ht="15" customHeight="1">
      <c r="A31" s="103" t="s">
        <v>55</v>
      </c>
      <c r="B31" s="17">
        <v>7060</v>
      </c>
      <c r="C31" s="22" t="s">
        <v>229</v>
      </c>
      <c r="D31" s="18">
        <f t="shared" si="2"/>
        <v>0</v>
      </c>
      <c r="E31" s="18">
        <f t="shared" si="2"/>
        <v>0</v>
      </c>
      <c r="F31" s="18">
        <f t="shared" si="2"/>
        <v>0</v>
      </c>
      <c r="G31" s="77" t="str">
        <f t="shared" si="1"/>
        <v>-</v>
      </c>
      <c r="H31" s="77" t="str">
        <f t="shared" si="0"/>
        <v>-</v>
      </c>
    </row>
    <row r="32" spans="1:8" s="5" customFormat="1" ht="15" customHeight="1">
      <c r="A32" s="103" t="s">
        <v>117</v>
      </c>
      <c r="B32" s="20"/>
      <c r="C32" s="11" t="s">
        <v>195</v>
      </c>
      <c r="D32" s="21"/>
      <c r="E32" s="21"/>
      <c r="F32" s="21"/>
      <c r="G32" s="77" t="str">
        <f t="shared" si="1"/>
        <v>-</v>
      </c>
      <c r="H32" s="77" t="str">
        <f t="shared" si="0"/>
        <v>-</v>
      </c>
    </row>
    <row r="33" spans="1:8" s="19" customFormat="1" ht="21" customHeight="1">
      <c r="A33" s="103"/>
      <c r="B33" s="17">
        <v>71</v>
      </c>
      <c r="C33" s="8" t="s">
        <v>118</v>
      </c>
      <c r="D33" s="18">
        <f>SUM(D34,D42,D45,D49,D53)</f>
        <v>1629700000</v>
      </c>
      <c r="E33" s="18">
        <f>SUM(E34,E42,E45,E49,E53)</f>
        <v>1642476389</v>
      </c>
      <c r="F33" s="18">
        <f>SUM(F34,F42,F45,F49,F53)</f>
        <v>1602473872</v>
      </c>
      <c r="G33" s="77">
        <f t="shared" si="1"/>
        <v>98.329377922317</v>
      </c>
      <c r="H33" s="77">
        <f t="shared" si="0"/>
        <v>97.5644997232286</v>
      </c>
    </row>
    <row r="34" spans="1:8" s="5" customFormat="1" ht="21" customHeight="1">
      <c r="A34" s="103"/>
      <c r="B34" s="20">
        <v>710</v>
      </c>
      <c r="C34" s="22" t="s">
        <v>281</v>
      </c>
      <c r="D34" s="18">
        <f>SUM(D35:D37)</f>
        <v>1499300000</v>
      </c>
      <c r="E34" s="18">
        <f>SUM(E35:E37)</f>
        <v>1494200000</v>
      </c>
      <c r="F34" s="18">
        <f>SUM(F35:F37)</f>
        <v>1450849513</v>
      </c>
      <c r="G34" s="77">
        <f t="shared" si="1"/>
        <v>96.76845948109117</v>
      </c>
      <c r="H34" s="77">
        <f t="shared" si="0"/>
        <v>97.09874936420827</v>
      </c>
    </row>
    <row r="35" spans="1:8" s="19" customFormat="1" ht="15" customHeight="1">
      <c r="A35" s="103" t="s">
        <v>57</v>
      </c>
      <c r="B35" s="17">
        <v>7101</v>
      </c>
      <c r="C35" s="61" t="s">
        <v>237</v>
      </c>
      <c r="D35" s="18">
        <v>4700000</v>
      </c>
      <c r="E35" s="18">
        <v>4700000</v>
      </c>
      <c r="F35" s="18">
        <v>34703148</v>
      </c>
      <c r="G35" s="77">
        <f t="shared" si="1"/>
        <v>738.3648510638297</v>
      </c>
      <c r="H35" s="77">
        <f t="shared" si="0"/>
        <v>738.3648510638297</v>
      </c>
    </row>
    <row r="36" spans="1:8" s="19" customFormat="1" ht="15" customHeight="1">
      <c r="A36" s="103" t="s">
        <v>58</v>
      </c>
      <c r="B36" s="17">
        <v>7102</v>
      </c>
      <c r="C36" s="22" t="s">
        <v>119</v>
      </c>
      <c r="D36" s="18">
        <v>30000000</v>
      </c>
      <c r="E36" s="18">
        <v>35000000</v>
      </c>
      <c r="F36" s="18">
        <v>40480615</v>
      </c>
      <c r="G36" s="77">
        <f t="shared" si="1"/>
        <v>134.93538333333333</v>
      </c>
      <c r="H36" s="77">
        <f t="shared" si="0"/>
        <v>115.6589</v>
      </c>
    </row>
    <row r="37" spans="1:8" s="19" customFormat="1" ht="15" customHeight="1">
      <c r="A37" s="103" t="s">
        <v>59</v>
      </c>
      <c r="B37" s="17">
        <v>7103</v>
      </c>
      <c r="C37" s="22" t="s">
        <v>120</v>
      </c>
      <c r="D37" s="18">
        <f>SUM(D38:D41)</f>
        <v>1464600000</v>
      </c>
      <c r="E37" s="18">
        <f>SUM(E38:E41)</f>
        <v>1454500000</v>
      </c>
      <c r="F37" s="18">
        <f>SUM(F38:F41)</f>
        <v>1375665750</v>
      </c>
      <c r="G37" s="77">
        <f t="shared" si="1"/>
        <v>93.92774477673085</v>
      </c>
      <c r="H37" s="77">
        <f t="shared" si="0"/>
        <v>94.57997593674803</v>
      </c>
    </row>
    <row r="38" spans="1:8" s="5" customFormat="1" ht="15" customHeight="1">
      <c r="A38" s="103" t="s">
        <v>201</v>
      </c>
      <c r="B38" s="20"/>
      <c r="C38" s="11" t="s">
        <v>241</v>
      </c>
      <c r="D38" s="21">
        <v>124000000</v>
      </c>
      <c r="E38" s="21">
        <f>124000000+8000000</f>
        <v>132000000</v>
      </c>
      <c r="F38" s="21">
        <v>120997203</v>
      </c>
      <c r="G38" s="84">
        <f t="shared" si="1"/>
        <v>97.57838951612902</v>
      </c>
      <c r="H38" s="84">
        <f t="shared" si="0"/>
        <v>91.66454772727273</v>
      </c>
    </row>
    <row r="39" spans="1:8" s="5" customFormat="1" ht="15" customHeight="1">
      <c r="A39" s="103" t="s">
        <v>202</v>
      </c>
      <c r="B39" s="20"/>
      <c r="C39" s="11" t="s">
        <v>121</v>
      </c>
      <c r="D39" s="21">
        <v>40000000</v>
      </c>
      <c r="E39" s="21">
        <f>40000000-20500000</f>
        <v>19500000</v>
      </c>
      <c r="F39" s="21">
        <v>19188647</v>
      </c>
      <c r="G39" s="84">
        <f t="shared" si="1"/>
        <v>47.9716175</v>
      </c>
      <c r="H39" s="84">
        <f t="shared" si="0"/>
        <v>98.40331794871796</v>
      </c>
    </row>
    <row r="40" spans="1:8" s="5" customFormat="1" ht="15" customHeight="1">
      <c r="A40" s="103" t="s">
        <v>203</v>
      </c>
      <c r="B40" s="20"/>
      <c r="C40" s="11" t="s">
        <v>232</v>
      </c>
      <c r="D40" s="21">
        <v>1300000000</v>
      </c>
      <c r="E40" s="21">
        <v>1300000000</v>
      </c>
      <c r="F40" s="21">
        <v>1224991365</v>
      </c>
      <c r="G40" s="84">
        <f t="shared" si="1"/>
        <v>94.230105</v>
      </c>
      <c r="H40" s="84">
        <f t="shared" si="0"/>
        <v>94.230105</v>
      </c>
    </row>
    <row r="41" spans="1:8" s="5" customFormat="1" ht="15" customHeight="1">
      <c r="A41" s="103" t="s">
        <v>204</v>
      </c>
      <c r="B41" s="20"/>
      <c r="C41" s="11" t="s">
        <v>122</v>
      </c>
      <c r="D41" s="21">
        <v>600000</v>
      </c>
      <c r="E41" s="21">
        <v>3000000</v>
      </c>
      <c r="F41" s="21">
        <v>10488535</v>
      </c>
      <c r="G41" s="84">
        <f t="shared" si="1"/>
        <v>1748.0891666666669</v>
      </c>
      <c r="H41" s="84">
        <f t="shared" si="0"/>
        <v>349.61783333333335</v>
      </c>
    </row>
    <row r="42" spans="1:8" s="5" customFormat="1" ht="21" customHeight="1">
      <c r="A42" s="103"/>
      <c r="B42" s="20">
        <v>711</v>
      </c>
      <c r="C42" s="22" t="s">
        <v>123</v>
      </c>
      <c r="D42" s="18">
        <f>SUM(D43)</f>
        <v>30500000</v>
      </c>
      <c r="E42" s="18">
        <f>SUM(E43)</f>
        <v>30500000</v>
      </c>
      <c r="F42" s="18">
        <f>SUM(F43)</f>
        <v>31533752</v>
      </c>
      <c r="G42" s="77">
        <f t="shared" si="1"/>
        <v>103.38935081967213</v>
      </c>
      <c r="H42" s="77">
        <f t="shared" si="0"/>
        <v>103.38935081967213</v>
      </c>
    </row>
    <row r="43" spans="1:8" s="19" customFormat="1" ht="15" customHeight="1">
      <c r="A43" s="103" t="s">
        <v>60</v>
      </c>
      <c r="B43" s="17">
        <v>7111</v>
      </c>
      <c r="C43" s="22" t="s">
        <v>124</v>
      </c>
      <c r="D43" s="18">
        <v>30500000</v>
      </c>
      <c r="E43" s="18">
        <v>30500000</v>
      </c>
      <c r="F43" s="18">
        <v>31533752</v>
      </c>
      <c r="G43" s="77">
        <f t="shared" si="1"/>
        <v>103.38935081967213</v>
      </c>
      <c r="H43" s="77">
        <f t="shared" si="0"/>
        <v>103.38935081967213</v>
      </c>
    </row>
    <row r="44" spans="1:8" s="19" customFormat="1" ht="15" customHeight="1">
      <c r="A44" s="103"/>
      <c r="B44" s="17"/>
      <c r="C44" s="22"/>
      <c r="D44" s="18"/>
      <c r="E44" s="18"/>
      <c r="F44" s="18"/>
      <c r="G44" s="77"/>
      <c r="H44" s="77"/>
    </row>
    <row r="45" spans="1:8" s="5" customFormat="1" ht="21" customHeight="1">
      <c r="A45" s="103"/>
      <c r="B45" s="20">
        <v>712</v>
      </c>
      <c r="C45" s="22" t="s">
        <v>125</v>
      </c>
      <c r="D45" s="18">
        <f>SUM(D46)</f>
        <v>6400000</v>
      </c>
      <c r="E45" s="18">
        <f>SUM(E46)</f>
        <v>6400000</v>
      </c>
      <c r="F45" s="18">
        <f>SUM(F46)</f>
        <v>5070728</v>
      </c>
      <c r="G45" s="77">
        <f t="shared" si="1"/>
        <v>79.230125</v>
      </c>
      <c r="H45" s="77">
        <f aca="true" t="shared" si="3" ref="H45:H67">IF(E45=0,"-",F45/E45*100)</f>
        <v>79.230125</v>
      </c>
    </row>
    <row r="46" spans="1:8" s="19" customFormat="1" ht="15" customHeight="1">
      <c r="A46" s="103" t="s">
        <v>61</v>
      </c>
      <c r="B46" s="17">
        <v>7120</v>
      </c>
      <c r="C46" s="22" t="s">
        <v>126</v>
      </c>
      <c r="D46" s="18">
        <f>SUM(D47:D48)</f>
        <v>6400000</v>
      </c>
      <c r="E46" s="18">
        <f>SUM(E47:E48)</f>
        <v>6400000</v>
      </c>
      <c r="F46" s="18">
        <f>SUM(F47:F48)</f>
        <v>5070728</v>
      </c>
      <c r="G46" s="77">
        <f t="shared" si="1"/>
        <v>79.230125</v>
      </c>
      <c r="H46" s="77">
        <f t="shared" si="3"/>
        <v>79.230125</v>
      </c>
    </row>
    <row r="47" spans="1:8" s="5" customFormat="1" ht="15" customHeight="1">
      <c r="A47" s="103" t="s">
        <v>205</v>
      </c>
      <c r="B47" s="20"/>
      <c r="C47" s="11" t="s">
        <v>233</v>
      </c>
      <c r="D47" s="21">
        <v>400000</v>
      </c>
      <c r="E47" s="21">
        <v>400000</v>
      </c>
      <c r="F47" s="21">
        <v>241036</v>
      </c>
      <c r="G47" s="84">
        <f t="shared" si="1"/>
        <v>60.25899999999999</v>
      </c>
      <c r="H47" s="84">
        <f t="shared" si="3"/>
        <v>60.25899999999999</v>
      </c>
    </row>
    <row r="48" spans="1:8" s="5" customFormat="1" ht="15" customHeight="1">
      <c r="A48" s="103" t="s">
        <v>206</v>
      </c>
      <c r="B48" s="20"/>
      <c r="C48" s="11" t="s">
        <v>127</v>
      </c>
      <c r="D48" s="21">
        <v>6000000</v>
      </c>
      <c r="E48" s="21">
        <v>6000000</v>
      </c>
      <c r="F48" s="21">
        <v>4829692</v>
      </c>
      <c r="G48" s="84">
        <f t="shared" si="1"/>
        <v>80.49486666666667</v>
      </c>
      <c r="H48" s="84">
        <f t="shared" si="3"/>
        <v>80.49486666666667</v>
      </c>
    </row>
    <row r="49" spans="1:8" s="5" customFormat="1" ht="21" customHeight="1">
      <c r="A49" s="103"/>
      <c r="B49" s="20">
        <v>713</v>
      </c>
      <c r="C49" s="22" t="s">
        <v>188</v>
      </c>
      <c r="D49" s="18">
        <f>SUM(D50)</f>
        <v>4500000</v>
      </c>
      <c r="E49" s="18">
        <f>SUM(E50)</f>
        <v>4500000</v>
      </c>
      <c r="F49" s="18">
        <f>SUM(F50)</f>
        <v>3830481</v>
      </c>
      <c r="G49" s="77">
        <f t="shared" si="1"/>
        <v>85.12180000000001</v>
      </c>
      <c r="H49" s="77">
        <f t="shared" si="3"/>
        <v>85.12180000000001</v>
      </c>
    </row>
    <row r="50" spans="1:8" s="19" customFormat="1" ht="15" customHeight="1">
      <c r="A50" s="103" t="s">
        <v>62</v>
      </c>
      <c r="B50" s="17">
        <v>7130</v>
      </c>
      <c r="C50" s="22" t="s">
        <v>226</v>
      </c>
      <c r="D50" s="18">
        <f>SUM(D51:D52)</f>
        <v>4500000</v>
      </c>
      <c r="E50" s="18">
        <f>SUM(E51:E52)</f>
        <v>4500000</v>
      </c>
      <c r="F50" s="18">
        <f>SUM(F51:F52)</f>
        <v>3830481</v>
      </c>
      <c r="G50" s="77">
        <f t="shared" si="1"/>
        <v>85.12180000000001</v>
      </c>
      <c r="H50" s="77">
        <f t="shared" si="3"/>
        <v>85.12180000000001</v>
      </c>
    </row>
    <row r="51" spans="1:8" s="5" customFormat="1" ht="15" customHeight="1">
      <c r="A51" s="103" t="s">
        <v>224</v>
      </c>
      <c r="B51" s="20"/>
      <c r="C51" s="11" t="s">
        <v>234</v>
      </c>
      <c r="D51" s="21">
        <v>4500000</v>
      </c>
      <c r="E51" s="21">
        <v>4500000</v>
      </c>
      <c r="F51" s="21">
        <v>3830481</v>
      </c>
      <c r="G51" s="84">
        <f t="shared" si="1"/>
        <v>85.12180000000001</v>
      </c>
      <c r="H51" s="84">
        <f t="shared" si="3"/>
        <v>85.12180000000001</v>
      </c>
    </row>
    <row r="52" spans="1:8" s="5" customFormat="1" ht="15" customHeight="1">
      <c r="A52" s="103" t="s">
        <v>225</v>
      </c>
      <c r="B52" s="20"/>
      <c r="C52" s="11" t="s">
        <v>242</v>
      </c>
      <c r="D52" s="21">
        <v>0</v>
      </c>
      <c r="E52" s="21">
        <v>0</v>
      </c>
      <c r="F52" s="21">
        <v>0</v>
      </c>
      <c r="G52" s="84" t="str">
        <f t="shared" si="1"/>
        <v>-</v>
      </c>
      <c r="H52" s="84" t="str">
        <f t="shared" si="3"/>
        <v>-</v>
      </c>
    </row>
    <row r="53" spans="1:8" s="5" customFormat="1" ht="21" customHeight="1">
      <c r="A53" s="103"/>
      <c r="B53" s="20">
        <v>714</v>
      </c>
      <c r="C53" s="22" t="s">
        <v>128</v>
      </c>
      <c r="D53" s="18">
        <f>SUM(D54:D54)</f>
        <v>89000000</v>
      </c>
      <c r="E53" s="18">
        <f>SUM(E54:E54)</f>
        <v>106876389</v>
      </c>
      <c r="F53" s="18">
        <f>SUM(F54:F54)</f>
        <v>111189398</v>
      </c>
      <c r="G53" s="77">
        <f t="shared" si="1"/>
        <v>124.93190786516854</v>
      </c>
      <c r="H53" s="77">
        <f t="shared" si="3"/>
        <v>104.03551152911801</v>
      </c>
    </row>
    <row r="54" spans="1:8" s="19" customFormat="1" ht="15" customHeight="1">
      <c r="A54" s="103" t="s">
        <v>63</v>
      </c>
      <c r="B54" s="17">
        <v>7141</v>
      </c>
      <c r="C54" s="22" t="s">
        <v>129</v>
      </c>
      <c r="D54" s="18">
        <f>SUM(D55:D59)</f>
        <v>89000000</v>
      </c>
      <c r="E54" s="18">
        <f>SUM(E55:E59)</f>
        <v>106876389</v>
      </c>
      <c r="F54" s="18">
        <f>SUM(F55:F59)</f>
        <v>111189398</v>
      </c>
      <c r="G54" s="77">
        <f t="shared" si="1"/>
        <v>124.93190786516854</v>
      </c>
      <c r="H54" s="77">
        <f t="shared" si="3"/>
        <v>104.03551152911801</v>
      </c>
    </row>
    <row r="55" spans="1:8" s="5" customFormat="1" ht="15" customHeight="1">
      <c r="A55" s="103" t="s">
        <v>132</v>
      </c>
      <c r="B55" s="20"/>
      <c r="C55" s="11" t="s">
        <v>243</v>
      </c>
      <c r="D55" s="21">
        <v>80000000</v>
      </c>
      <c r="E55" s="21">
        <f>80000000+5000000</f>
        <v>85000000</v>
      </c>
      <c r="F55" s="21">
        <v>85769348</v>
      </c>
      <c r="G55" s="84">
        <f t="shared" si="1"/>
        <v>107.211685</v>
      </c>
      <c r="H55" s="84">
        <f t="shared" si="3"/>
        <v>100.90511529411765</v>
      </c>
    </row>
    <row r="56" spans="1:8" s="5" customFormat="1" ht="15" customHeight="1">
      <c r="A56" s="103" t="s">
        <v>141</v>
      </c>
      <c r="B56" s="20"/>
      <c r="C56" s="11" t="s">
        <v>244</v>
      </c>
      <c r="D56" s="21">
        <v>9000000</v>
      </c>
      <c r="E56" s="21">
        <v>9000000</v>
      </c>
      <c r="F56" s="21">
        <v>14836134</v>
      </c>
      <c r="G56" s="84">
        <f t="shared" si="1"/>
        <v>164.84593333333333</v>
      </c>
      <c r="H56" s="84">
        <f t="shared" si="3"/>
        <v>164.84593333333333</v>
      </c>
    </row>
    <row r="57" spans="1:8" s="5" customFormat="1" ht="15" customHeight="1">
      <c r="A57" s="103"/>
      <c r="B57" s="20"/>
      <c r="C57" s="11" t="s">
        <v>280</v>
      </c>
      <c r="D57" s="21">
        <v>0</v>
      </c>
      <c r="E57" s="21">
        <v>12500000</v>
      </c>
      <c r="F57" s="21">
        <v>10207527</v>
      </c>
      <c r="G57" s="84" t="str">
        <f t="shared" si="1"/>
        <v>-</v>
      </c>
      <c r="H57" s="84">
        <f t="shared" si="3"/>
        <v>81.66021599999999</v>
      </c>
    </row>
    <row r="58" spans="1:8" s="5" customFormat="1" ht="15" customHeight="1">
      <c r="A58" s="103" t="s">
        <v>222</v>
      </c>
      <c r="B58" s="20"/>
      <c r="C58" s="11" t="s">
        <v>221</v>
      </c>
      <c r="D58" s="21">
        <v>0</v>
      </c>
      <c r="E58" s="21">
        <v>376389</v>
      </c>
      <c r="F58" s="21">
        <v>376389</v>
      </c>
      <c r="G58" s="84" t="str">
        <f t="shared" si="1"/>
        <v>-</v>
      </c>
      <c r="H58" s="84">
        <f t="shared" si="3"/>
        <v>100</v>
      </c>
    </row>
    <row r="59" spans="1:8" s="5" customFormat="1" ht="15" customHeight="1">
      <c r="A59" s="103" t="s">
        <v>227</v>
      </c>
      <c r="B59" s="20"/>
      <c r="C59" s="11" t="s">
        <v>245</v>
      </c>
      <c r="D59" s="21">
        <v>0</v>
      </c>
      <c r="E59" s="21">
        <v>0</v>
      </c>
      <c r="F59" s="21">
        <v>0</v>
      </c>
      <c r="G59" s="84" t="str">
        <f t="shared" si="1"/>
        <v>-</v>
      </c>
      <c r="H59" s="84" t="str">
        <f t="shared" si="3"/>
        <v>-</v>
      </c>
    </row>
    <row r="60" spans="1:8" s="19" customFormat="1" ht="21" customHeight="1">
      <c r="A60" s="103"/>
      <c r="B60" s="17">
        <v>72</v>
      </c>
      <c r="C60" s="8" t="s">
        <v>130</v>
      </c>
      <c r="D60" s="18">
        <f>+D61+D66</f>
        <v>200000000</v>
      </c>
      <c r="E60" s="18">
        <f>+E61+E66</f>
        <v>231569113</v>
      </c>
      <c r="F60" s="18">
        <f>+F61+F66</f>
        <v>248112771</v>
      </c>
      <c r="G60" s="77">
        <f t="shared" si="1"/>
        <v>124.0563855</v>
      </c>
      <c r="H60" s="77">
        <f t="shared" si="3"/>
        <v>107.14415570611958</v>
      </c>
    </row>
    <row r="61" spans="1:8" s="5" customFormat="1" ht="21" customHeight="1">
      <c r="A61" s="103"/>
      <c r="B61" s="20">
        <v>720</v>
      </c>
      <c r="C61" s="22" t="s">
        <v>192</v>
      </c>
      <c r="D61" s="18">
        <f>+D62+D65</f>
        <v>0</v>
      </c>
      <c r="E61" s="18">
        <f>+E62+E65</f>
        <v>19252203</v>
      </c>
      <c r="F61" s="18">
        <f>+F62+F65</f>
        <v>30557859</v>
      </c>
      <c r="G61" s="77" t="str">
        <f t="shared" si="1"/>
        <v>-</v>
      </c>
      <c r="H61" s="77">
        <f t="shared" si="3"/>
        <v>158.7239600579736</v>
      </c>
    </row>
    <row r="62" spans="1:8" s="19" customFormat="1" ht="15" customHeight="1">
      <c r="A62" s="103" t="s">
        <v>64</v>
      </c>
      <c r="B62" s="17">
        <v>7200</v>
      </c>
      <c r="C62" s="22" t="s">
        <v>131</v>
      </c>
      <c r="D62" s="18">
        <f>SUM(D63:D65)</f>
        <v>0</v>
      </c>
      <c r="E62" s="18">
        <f>SUM(E63:E64)</f>
        <v>18418203</v>
      </c>
      <c r="F62" s="18">
        <f>SUM(F63:F64)</f>
        <v>29703459</v>
      </c>
      <c r="G62" s="77" t="str">
        <f t="shared" si="1"/>
        <v>-</v>
      </c>
      <c r="H62" s="77">
        <f t="shared" si="3"/>
        <v>161.27229675989562</v>
      </c>
    </row>
    <row r="63" spans="1:8" s="19" customFormat="1" ht="15" customHeight="1">
      <c r="A63" s="103" t="s">
        <v>207</v>
      </c>
      <c r="B63" s="20"/>
      <c r="C63" s="11" t="s">
        <v>246</v>
      </c>
      <c r="D63" s="21"/>
      <c r="E63" s="21">
        <v>8776212</v>
      </c>
      <c r="F63" s="21">
        <v>20061468</v>
      </c>
      <c r="G63" s="84" t="str">
        <f t="shared" si="1"/>
        <v>-</v>
      </c>
      <c r="H63" s="84">
        <f t="shared" si="3"/>
        <v>228.58914529412004</v>
      </c>
    </row>
    <row r="64" spans="1:8" s="19" customFormat="1" ht="15" customHeight="1">
      <c r="A64" s="103" t="s">
        <v>208</v>
      </c>
      <c r="B64" s="20"/>
      <c r="C64" s="11" t="s">
        <v>279</v>
      </c>
      <c r="D64" s="21"/>
      <c r="E64" s="21">
        <v>9641991</v>
      </c>
      <c r="F64" s="21">
        <v>9641991</v>
      </c>
      <c r="G64" s="84" t="str">
        <f t="shared" si="1"/>
        <v>-</v>
      </c>
      <c r="H64" s="84">
        <f t="shared" si="3"/>
        <v>100</v>
      </c>
    </row>
    <row r="65" spans="1:8" s="19" customFormat="1" ht="15" customHeight="1">
      <c r="A65" s="103" t="s">
        <v>209</v>
      </c>
      <c r="B65" s="20"/>
      <c r="C65" s="22" t="s">
        <v>293</v>
      </c>
      <c r="D65" s="18">
        <v>0</v>
      </c>
      <c r="E65" s="18">
        <v>834000</v>
      </c>
      <c r="F65" s="18">
        <v>854400</v>
      </c>
      <c r="G65" s="84" t="str">
        <f t="shared" si="1"/>
        <v>-</v>
      </c>
      <c r="H65" s="84">
        <f t="shared" si="3"/>
        <v>102.44604316546761</v>
      </c>
    </row>
    <row r="66" spans="1:8" s="5" customFormat="1" ht="21" customHeight="1">
      <c r="A66" s="103"/>
      <c r="B66" s="20">
        <v>722</v>
      </c>
      <c r="C66" s="22" t="s">
        <v>230</v>
      </c>
      <c r="D66" s="18">
        <f>SUM(D67:D70)</f>
        <v>200000000</v>
      </c>
      <c r="E66" s="18">
        <f>SUM(E67:E70)</f>
        <v>212316910</v>
      </c>
      <c r="F66" s="18">
        <f>SUM(F67:F70)</f>
        <v>217554912</v>
      </c>
      <c r="G66" s="77">
        <f t="shared" si="1"/>
        <v>108.777456</v>
      </c>
      <c r="H66" s="77">
        <f t="shared" si="3"/>
        <v>102.46706774321461</v>
      </c>
    </row>
    <row r="67" spans="1:8" s="5" customFormat="1" ht="15" customHeight="1">
      <c r="A67" s="103" t="s">
        <v>65</v>
      </c>
      <c r="B67" s="20"/>
      <c r="C67" s="22" t="s">
        <v>295</v>
      </c>
      <c r="D67" s="18"/>
      <c r="E67" s="18">
        <v>3000000</v>
      </c>
      <c r="F67" s="18">
        <v>3497311</v>
      </c>
      <c r="G67" s="77" t="str">
        <f t="shared" si="1"/>
        <v>-</v>
      </c>
      <c r="H67" s="77">
        <f t="shared" si="3"/>
        <v>116.57703333333333</v>
      </c>
    </row>
    <row r="68" spans="1:8" s="5" customFormat="1" ht="15" customHeight="1">
      <c r="A68" s="103"/>
      <c r="B68" s="17">
        <v>7220</v>
      </c>
      <c r="C68" s="22" t="s">
        <v>247</v>
      </c>
      <c r="D68" s="18">
        <v>0</v>
      </c>
      <c r="E68" s="18">
        <v>0</v>
      </c>
      <c r="F68" s="18">
        <v>0</v>
      </c>
      <c r="G68" s="77" t="str">
        <f t="shared" si="1"/>
        <v>-</v>
      </c>
      <c r="H68" s="77" t="str">
        <f aca="true" t="shared" si="4" ref="H68:H74">IF(E68=0,"-",F68/E68*100)</f>
        <v>-</v>
      </c>
    </row>
    <row r="69" spans="1:8" s="19" customFormat="1" ht="15" customHeight="1">
      <c r="A69" s="103" t="s">
        <v>66</v>
      </c>
      <c r="B69" s="17">
        <v>7221</v>
      </c>
      <c r="C69" s="22" t="s">
        <v>133</v>
      </c>
      <c r="D69" s="18">
        <v>200000000</v>
      </c>
      <c r="E69" s="18">
        <v>166000000</v>
      </c>
      <c r="F69" s="18">
        <v>170740691</v>
      </c>
      <c r="G69" s="77">
        <f t="shared" si="1"/>
        <v>85.3703455</v>
      </c>
      <c r="H69" s="77">
        <f t="shared" si="4"/>
        <v>102.85583795180725</v>
      </c>
    </row>
    <row r="70" spans="1:8" s="5" customFormat="1" ht="15" customHeight="1">
      <c r="A70" s="103"/>
      <c r="B70" s="20"/>
      <c r="C70" s="22" t="s">
        <v>294</v>
      </c>
      <c r="D70" s="18">
        <v>0</v>
      </c>
      <c r="E70" s="18">
        <v>43316910</v>
      </c>
      <c r="F70" s="18">
        <v>43316910</v>
      </c>
      <c r="G70" s="77" t="str">
        <f t="shared" si="1"/>
        <v>-</v>
      </c>
      <c r="H70" s="77">
        <f t="shared" si="4"/>
        <v>100</v>
      </c>
    </row>
    <row r="71" spans="1:8" s="19" customFormat="1" ht="15" customHeight="1">
      <c r="A71" s="103"/>
      <c r="B71" s="17">
        <v>73</v>
      </c>
      <c r="C71" s="8" t="s">
        <v>143</v>
      </c>
      <c r="D71" s="18">
        <f>+D72</f>
        <v>0</v>
      </c>
      <c r="E71" s="18">
        <f>+E72</f>
        <v>400000</v>
      </c>
      <c r="F71" s="18">
        <f>+F72</f>
        <v>400000</v>
      </c>
      <c r="G71" s="77" t="str">
        <f t="shared" si="1"/>
        <v>-</v>
      </c>
      <c r="H71" s="77">
        <f t="shared" si="4"/>
        <v>100</v>
      </c>
    </row>
    <row r="72" spans="1:8" s="19" customFormat="1" ht="15" customHeight="1">
      <c r="A72" s="103"/>
      <c r="B72" s="20">
        <v>730</v>
      </c>
      <c r="C72" s="22" t="s">
        <v>144</v>
      </c>
      <c r="D72" s="18">
        <f>SUM(D73:D74)</f>
        <v>0</v>
      </c>
      <c r="E72" s="18">
        <f>SUM(E73:E74)</f>
        <v>400000</v>
      </c>
      <c r="F72" s="18">
        <f>SUM(F73:F74)</f>
        <v>400000</v>
      </c>
      <c r="G72" s="77" t="str">
        <f t="shared" si="1"/>
        <v>-</v>
      </c>
      <c r="H72" s="77">
        <f t="shared" si="4"/>
        <v>100</v>
      </c>
    </row>
    <row r="73" spans="1:8" s="19" customFormat="1" ht="15" customHeight="1">
      <c r="A73" s="103" t="s">
        <v>67</v>
      </c>
      <c r="B73" s="17">
        <v>7300</v>
      </c>
      <c r="C73" s="11" t="s">
        <v>223</v>
      </c>
      <c r="D73" s="21">
        <v>0</v>
      </c>
      <c r="E73" s="21">
        <v>0</v>
      </c>
      <c r="F73" s="21"/>
      <c r="G73" s="84" t="str">
        <f aca="true" t="shared" si="5" ref="G73:G88">IF(D73=0,"-",F73/D73*100)</f>
        <v>-</v>
      </c>
      <c r="H73" s="84" t="str">
        <f t="shared" si="4"/>
        <v>-</v>
      </c>
    </row>
    <row r="74" spans="1:8" s="19" customFormat="1" ht="15" customHeight="1">
      <c r="A74" s="103" t="s">
        <v>68</v>
      </c>
      <c r="B74" s="17">
        <v>7301</v>
      </c>
      <c r="C74" s="11" t="s">
        <v>296</v>
      </c>
      <c r="D74" s="21">
        <v>0</v>
      </c>
      <c r="E74" s="21">
        <v>400000</v>
      </c>
      <c r="F74" s="21">
        <v>400000</v>
      </c>
      <c r="G74" s="84" t="str">
        <f t="shared" si="5"/>
        <v>-</v>
      </c>
      <c r="H74" s="84">
        <f t="shared" si="4"/>
        <v>100</v>
      </c>
    </row>
    <row r="75" spans="1:8" s="19" customFormat="1" ht="21" customHeight="1">
      <c r="A75" s="103"/>
      <c r="B75" s="17">
        <v>74</v>
      </c>
      <c r="C75" s="8" t="s">
        <v>134</v>
      </c>
      <c r="D75" s="18">
        <f>+D77+D86</f>
        <v>3400000</v>
      </c>
      <c r="E75" s="18">
        <f>+E77+E86</f>
        <v>20101434</v>
      </c>
      <c r="F75" s="18">
        <f>+F77+F86</f>
        <v>55403363</v>
      </c>
      <c r="G75" s="77">
        <f t="shared" si="5"/>
        <v>1629.5106764705881</v>
      </c>
      <c r="H75" s="77">
        <f>IF(E75=0,"-",F75/E75*100)</f>
        <v>275.6189583290426</v>
      </c>
    </row>
    <row r="76" spans="1:8" s="5" customFormat="1" ht="21" customHeight="1">
      <c r="A76" s="103"/>
      <c r="B76" s="20">
        <v>740</v>
      </c>
      <c r="C76" s="22" t="s">
        <v>248</v>
      </c>
      <c r="D76" s="18">
        <f>SUM(D77)</f>
        <v>3400000</v>
      </c>
      <c r="E76" s="18">
        <f>SUM(E77)</f>
        <v>20101434</v>
      </c>
      <c r="F76" s="18">
        <f>SUM(F77)</f>
        <v>24044765</v>
      </c>
      <c r="G76" s="77">
        <f t="shared" si="5"/>
        <v>707.1989705882353</v>
      </c>
      <c r="H76" s="77">
        <f>IF(E76=0,"-",F76/E76*100)</f>
        <v>119.6171626362577</v>
      </c>
    </row>
    <row r="77" spans="1:8" s="19" customFormat="1" ht="15" customHeight="1">
      <c r="A77" s="103" t="s">
        <v>69</v>
      </c>
      <c r="B77" s="17">
        <v>7400</v>
      </c>
      <c r="C77" s="22" t="s">
        <v>135</v>
      </c>
      <c r="D77" s="18">
        <f>SUM(D78:D85)</f>
        <v>3400000</v>
      </c>
      <c r="E77" s="18">
        <f>SUM(E78:E85)</f>
        <v>20101434</v>
      </c>
      <c r="F77" s="18">
        <f>SUM(F78:F85)</f>
        <v>24044765</v>
      </c>
      <c r="G77" s="77">
        <f t="shared" si="5"/>
        <v>707.1989705882353</v>
      </c>
      <c r="H77" s="77">
        <f>IF(E77=0,"-",F77/E77*100)</f>
        <v>119.6171626362577</v>
      </c>
    </row>
    <row r="78" spans="1:8" s="5" customFormat="1" ht="15" customHeight="1">
      <c r="A78" s="103" t="s">
        <v>210</v>
      </c>
      <c r="B78" s="20"/>
      <c r="C78" s="11" t="s">
        <v>277</v>
      </c>
      <c r="D78" s="21"/>
      <c r="E78" s="21">
        <v>274760</v>
      </c>
      <c r="F78" s="21">
        <v>274760</v>
      </c>
      <c r="G78" s="84" t="str">
        <f t="shared" si="5"/>
        <v>-</v>
      </c>
      <c r="H78" s="84">
        <f>IF(E78=0,"-",F78/E78*100)</f>
        <v>100</v>
      </c>
    </row>
    <row r="79" spans="1:8" s="5" customFormat="1" ht="15" customHeight="1">
      <c r="A79" s="105" t="s">
        <v>211</v>
      </c>
      <c r="B79" s="20"/>
      <c r="C79" s="11" t="s">
        <v>301</v>
      </c>
      <c r="D79" s="21"/>
      <c r="E79" s="21"/>
      <c r="F79" s="21">
        <v>4995491</v>
      </c>
      <c r="G79" s="84" t="str">
        <f t="shared" si="5"/>
        <v>-</v>
      </c>
      <c r="H79" s="84" t="str">
        <f aca="true" t="shared" si="6" ref="H79:H88">IF(E79=0,"-",F79/E79*100)</f>
        <v>-</v>
      </c>
    </row>
    <row r="80" spans="1:8" s="5" customFormat="1" ht="15" customHeight="1">
      <c r="A80" s="103" t="s">
        <v>212</v>
      </c>
      <c r="B80" s="20"/>
      <c r="C80" s="11" t="s">
        <v>228</v>
      </c>
      <c r="D80" s="21"/>
      <c r="E80" s="21"/>
      <c r="F80" s="21">
        <v>1551000</v>
      </c>
      <c r="G80" s="84" t="str">
        <f t="shared" si="5"/>
        <v>-</v>
      </c>
      <c r="H80" s="84" t="str">
        <f t="shared" si="6"/>
        <v>-</v>
      </c>
    </row>
    <row r="81" spans="1:8" s="5" customFormat="1" ht="15" customHeight="1">
      <c r="A81" s="103" t="s">
        <v>213</v>
      </c>
      <c r="B81" s="20"/>
      <c r="C81" s="11" t="s">
        <v>235</v>
      </c>
      <c r="D81" s="21"/>
      <c r="E81" s="21">
        <v>3643145</v>
      </c>
      <c r="F81" s="21">
        <v>6059985</v>
      </c>
      <c r="G81" s="84" t="str">
        <f t="shared" si="5"/>
        <v>-</v>
      </c>
      <c r="H81" s="84">
        <f t="shared" si="6"/>
        <v>166.33938533876636</v>
      </c>
    </row>
    <row r="82" spans="1:8" s="5" customFormat="1" ht="15" customHeight="1">
      <c r="A82" s="104" t="s">
        <v>214</v>
      </c>
      <c r="B82" s="20"/>
      <c r="C82" s="11" t="s">
        <v>278</v>
      </c>
      <c r="D82" s="21"/>
      <c r="E82" s="21">
        <v>5000000</v>
      </c>
      <c r="F82" s="21">
        <v>5000000</v>
      </c>
      <c r="G82" s="84" t="str">
        <f t="shared" si="5"/>
        <v>-</v>
      </c>
      <c r="H82" s="84">
        <f t="shared" si="6"/>
        <v>100</v>
      </c>
    </row>
    <row r="83" spans="1:8" s="5" customFormat="1" ht="15" customHeight="1">
      <c r="A83" s="103" t="s">
        <v>215</v>
      </c>
      <c r="B83" s="20"/>
      <c r="C83" s="11" t="s">
        <v>297</v>
      </c>
      <c r="D83" s="21">
        <v>3400000</v>
      </c>
      <c r="E83" s="21">
        <v>5423529</v>
      </c>
      <c r="F83" s="21">
        <v>5863529</v>
      </c>
      <c r="G83" s="84">
        <f t="shared" si="5"/>
        <v>172.45673529411764</v>
      </c>
      <c r="H83" s="84">
        <f t="shared" si="6"/>
        <v>108.11279888058125</v>
      </c>
    </row>
    <row r="84" spans="1:8" s="5" customFormat="1" ht="15" customHeight="1">
      <c r="A84" s="103" t="s">
        <v>216</v>
      </c>
      <c r="B84" s="20"/>
      <c r="C84" s="11" t="s">
        <v>298</v>
      </c>
      <c r="D84" s="21"/>
      <c r="E84" s="21">
        <v>5760000</v>
      </c>
      <c r="F84" s="21"/>
      <c r="G84" s="84" t="str">
        <f t="shared" si="5"/>
        <v>-</v>
      </c>
      <c r="H84" s="84">
        <f t="shared" si="6"/>
        <v>0</v>
      </c>
    </row>
    <row r="85" spans="1:8" s="5" customFormat="1" ht="15" customHeight="1">
      <c r="A85" s="103" t="s">
        <v>217</v>
      </c>
      <c r="B85" s="20"/>
      <c r="C85" s="11" t="s">
        <v>304</v>
      </c>
      <c r="D85" s="21"/>
      <c r="E85" s="21"/>
      <c r="F85" s="21">
        <v>300000</v>
      </c>
      <c r="G85" s="84"/>
      <c r="H85" s="84"/>
    </row>
    <row r="86" spans="1:8" s="5" customFormat="1" ht="15" customHeight="1">
      <c r="A86" s="103" t="s">
        <v>70</v>
      </c>
      <c r="B86" s="17">
        <v>7401</v>
      </c>
      <c r="C86" s="22" t="s">
        <v>250</v>
      </c>
      <c r="D86" s="18">
        <f>SUM(D88,D87)</f>
        <v>0</v>
      </c>
      <c r="E86" s="18">
        <f>SUM(E88,E87)</f>
        <v>0</v>
      </c>
      <c r="F86" s="18">
        <f>SUM(F88,F87)</f>
        <v>31358598</v>
      </c>
      <c r="G86" s="77" t="str">
        <f t="shared" si="5"/>
        <v>-</v>
      </c>
      <c r="H86" s="84" t="str">
        <f t="shared" si="6"/>
        <v>-</v>
      </c>
    </row>
    <row r="87" spans="1:8" s="5" customFormat="1" ht="15" customHeight="1">
      <c r="A87" s="103" t="s">
        <v>218</v>
      </c>
      <c r="B87" s="17"/>
      <c r="C87" s="11" t="s">
        <v>302</v>
      </c>
      <c r="D87" s="21"/>
      <c r="E87" s="21"/>
      <c r="F87" s="21">
        <v>732877</v>
      </c>
      <c r="G87" s="84" t="str">
        <f t="shared" si="5"/>
        <v>-</v>
      </c>
      <c r="H87" s="84" t="str">
        <f t="shared" si="6"/>
        <v>-</v>
      </c>
    </row>
    <row r="88" spans="1:8" s="5" customFormat="1" ht="15" customHeight="1">
      <c r="A88" s="103" t="s">
        <v>219</v>
      </c>
      <c r="B88" s="20"/>
      <c r="C88" s="11" t="s">
        <v>303</v>
      </c>
      <c r="D88" s="21"/>
      <c r="E88" s="21"/>
      <c r="F88" s="21">
        <v>30625721</v>
      </c>
      <c r="G88" s="84" t="str">
        <f t="shared" si="5"/>
        <v>-</v>
      </c>
      <c r="H88" s="84" t="str">
        <f t="shared" si="6"/>
        <v>-</v>
      </c>
    </row>
    <row r="89" spans="1:8" s="5" customFormat="1" ht="15" customHeight="1">
      <c r="A89" s="106"/>
      <c r="B89" s="20"/>
      <c r="C89" s="11"/>
      <c r="D89" s="21"/>
      <c r="E89" s="21"/>
      <c r="F89" s="21"/>
      <c r="G89" s="77"/>
      <c r="H89" s="77"/>
    </row>
    <row r="90" spans="1:8" s="19" customFormat="1" ht="21" customHeight="1" thickBot="1">
      <c r="A90" s="110"/>
      <c r="B90" s="23"/>
      <c r="C90" s="24" t="s">
        <v>136</v>
      </c>
      <c r="D90" s="25">
        <f>SUM(D7,D33,D60,D71,D75)</f>
        <v>5903100000</v>
      </c>
      <c r="E90" s="25">
        <f>SUM(E7,E33,E60,E71,E75)</f>
        <v>6050047284</v>
      </c>
      <c r="F90" s="25">
        <f>SUM(F7,F33,F60,F71,F75)</f>
        <v>5939159882</v>
      </c>
      <c r="G90" s="111">
        <f>IF(D90=0,"-",F90/D90*100)</f>
        <v>100.61086347851129</v>
      </c>
      <c r="H90" s="111">
        <f>IF(E90=0,"-",F90/E90*100)</f>
        <v>98.16716470475771</v>
      </c>
    </row>
    <row r="92" spans="3:6" ht="15" customHeight="1">
      <c r="C92" s="16"/>
      <c r="D92" s="83"/>
      <c r="E92" s="83"/>
      <c r="F92" s="83"/>
    </row>
    <row r="93" spans="4:6" ht="15" customHeight="1">
      <c r="D93" s="4"/>
      <c r="E93" s="4"/>
      <c r="F93" s="4"/>
    </row>
    <row r="94" spans="4:5" ht="15" customHeight="1">
      <c r="D94" s="83"/>
      <c r="E94" s="83"/>
    </row>
    <row r="95" ht="15" customHeight="1">
      <c r="C95" s="1" t="s">
        <v>40</v>
      </c>
    </row>
    <row r="96" spans="4:5" ht="15" customHeight="1">
      <c r="D96" s="83"/>
      <c r="E96" s="83"/>
    </row>
  </sheetData>
  <printOptions/>
  <pageMargins left="0.19" right="0.17" top="0.6" bottom="0.51" header="0.2" footer="0.31496062992125984"/>
  <pageSetup firstPageNumber="1" useFirstPageNumber="1" horizontalDpi="360" verticalDpi="36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5" customHeight="1"/>
  <cols>
    <col min="1" max="1" width="3.375" style="68" customWidth="1"/>
    <col min="2" max="2" width="5.875" style="69" hidden="1" customWidth="1"/>
    <col min="3" max="3" width="42.125" style="87" customWidth="1"/>
    <col min="4" max="4" width="14.125" style="87" bestFit="1" customWidth="1"/>
    <col min="5" max="6" width="14.125" style="5" bestFit="1" customWidth="1"/>
    <col min="7" max="7" width="7.00390625" style="26" bestFit="1" customWidth="1"/>
    <col min="8" max="8" width="7.75390625" style="26" bestFit="1" customWidth="1"/>
    <col min="9" max="10" width="10.00390625" style="4" customWidth="1"/>
    <col min="11" max="11" width="11.125" style="4" customWidth="1"/>
    <col min="12" max="12" width="10.25390625" style="4" customWidth="1"/>
    <col min="13" max="14" width="11.125" style="4" customWidth="1"/>
    <col min="15" max="20" width="11.125" style="1" customWidth="1"/>
    <col min="21" max="21" width="11.125" style="4" customWidth="1"/>
    <col min="22" max="22" width="10.125" style="1" bestFit="1" customWidth="1"/>
    <col min="23" max="16384" width="9.125" style="1" customWidth="1"/>
  </cols>
  <sheetData>
    <row r="1" spans="1:21" ht="35.25" customHeight="1" thickBot="1">
      <c r="A1" s="54"/>
      <c r="B1" s="55"/>
      <c r="D1" s="26" t="s">
        <v>137</v>
      </c>
      <c r="E1" s="26" t="s">
        <v>137</v>
      </c>
      <c r="F1" s="26" t="s">
        <v>137</v>
      </c>
      <c r="I1" s="117" t="s">
        <v>175</v>
      </c>
      <c r="J1" s="118"/>
      <c r="K1" s="118"/>
      <c r="L1" s="118"/>
      <c r="M1" s="118"/>
      <c r="N1" s="117" t="s">
        <v>175</v>
      </c>
      <c r="O1" s="118"/>
      <c r="P1" s="118"/>
      <c r="Q1" s="118"/>
      <c r="R1" s="86"/>
      <c r="S1" s="73" t="s">
        <v>175</v>
      </c>
      <c r="T1" s="74"/>
      <c r="U1" s="75"/>
    </row>
    <row r="2" spans="1:21" s="7" customFormat="1" ht="52.5" customHeight="1" thickBot="1">
      <c r="A2" s="56" t="s">
        <v>166</v>
      </c>
      <c r="B2" s="100" t="s">
        <v>90</v>
      </c>
      <c r="C2" s="34" t="s">
        <v>187</v>
      </c>
      <c r="D2" s="45" t="s">
        <v>288</v>
      </c>
      <c r="E2" s="45" t="s">
        <v>299</v>
      </c>
      <c r="F2" s="45" t="s">
        <v>290</v>
      </c>
      <c r="G2" s="93" t="s">
        <v>289</v>
      </c>
      <c r="H2" s="93" t="s">
        <v>284</v>
      </c>
      <c r="I2" s="70" t="s">
        <v>43</v>
      </c>
      <c r="J2" s="71" t="s">
        <v>167</v>
      </c>
      <c r="K2" s="71" t="s">
        <v>47</v>
      </c>
      <c r="L2" s="71" t="s">
        <v>168</v>
      </c>
      <c r="M2" s="71" t="s">
        <v>169</v>
      </c>
      <c r="N2" s="71" t="s">
        <v>170</v>
      </c>
      <c r="O2" s="72" t="s">
        <v>44</v>
      </c>
      <c r="P2" s="72" t="s">
        <v>45</v>
      </c>
      <c r="Q2" s="72" t="s">
        <v>171</v>
      </c>
      <c r="R2" s="72" t="s">
        <v>172</v>
      </c>
      <c r="S2" s="72" t="s">
        <v>46</v>
      </c>
      <c r="T2" s="72" t="s">
        <v>174</v>
      </c>
      <c r="U2" s="71" t="s">
        <v>173</v>
      </c>
    </row>
    <row r="3" spans="1:21" s="3" customFormat="1" ht="21" customHeight="1">
      <c r="A3" s="57"/>
      <c r="B3" s="58">
        <v>40</v>
      </c>
      <c r="C3" s="88" t="s">
        <v>15</v>
      </c>
      <c r="D3" s="79">
        <f>+D4+D12+D17+D28+D31</f>
        <v>1459359925</v>
      </c>
      <c r="E3" s="79">
        <f>+E4+E12+E17+E28+E31</f>
        <v>1486971046</v>
      </c>
      <c r="F3" s="79">
        <v>1320550837</v>
      </c>
      <c r="G3" s="99">
        <f>IF(D3=0,"-",F3/D3*100)</f>
        <v>90.4883582437691</v>
      </c>
      <c r="H3" s="99">
        <f>IF(E3=0,"-",F3/E3*100)</f>
        <v>88.808106960275</v>
      </c>
      <c r="I3" s="46">
        <v>595568603</v>
      </c>
      <c r="J3" s="46">
        <v>20357352</v>
      </c>
      <c r="K3" s="46">
        <v>436779879</v>
      </c>
      <c r="L3" s="46">
        <v>46569548</v>
      </c>
      <c r="M3" s="46">
        <v>27075981</v>
      </c>
      <c r="N3" s="46">
        <v>-1233688</v>
      </c>
      <c r="O3" s="46">
        <v>344410</v>
      </c>
      <c r="P3" s="46">
        <v>4136307</v>
      </c>
      <c r="Q3" s="46">
        <v>-623533</v>
      </c>
      <c r="R3" s="46">
        <v>745931</v>
      </c>
      <c r="S3" s="46">
        <v>0</v>
      </c>
      <c r="T3" s="46">
        <v>15400727</v>
      </c>
      <c r="U3" s="46">
        <v>175429320</v>
      </c>
    </row>
    <row r="4" spans="1:21" s="3" customFormat="1" ht="21" customHeight="1">
      <c r="A4" s="57"/>
      <c r="B4" s="59">
        <v>400</v>
      </c>
      <c r="C4" s="10" t="s">
        <v>0</v>
      </c>
      <c r="D4" s="79">
        <f>SUM(D5:D11)</f>
        <v>359757540</v>
      </c>
      <c r="E4" s="79">
        <f>SUM(E5:E11)</f>
        <v>358977090</v>
      </c>
      <c r="F4" s="79">
        <v>344176520</v>
      </c>
      <c r="G4" s="99">
        <f>IF(D4=0,"-",F4/D4*100)</f>
        <v>95.66902197518918</v>
      </c>
      <c r="H4" s="99">
        <f>IF(E4=0,"-",F4/E4*100)</f>
        <v>95.87701543850612</v>
      </c>
      <c r="I4" s="46">
        <v>342191056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46">
        <v>0</v>
      </c>
      <c r="U4" s="46">
        <v>1985464</v>
      </c>
    </row>
    <row r="5" spans="1:21" ht="15" customHeight="1">
      <c r="A5" s="60" t="s">
        <v>48</v>
      </c>
      <c r="B5" s="27">
        <v>4000</v>
      </c>
      <c r="C5" s="29" t="s">
        <v>1</v>
      </c>
      <c r="D5" s="112">
        <v>309596000</v>
      </c>
      <c r="E5" s="80">
        <v>308996500</v>
      </c>
      <c r="F5" s="80">
        <v>301178805</v>
      </c>
      <c r="G5" s="78">
        <f>IF(D5=0,"-",F5/D5*100)</f>
        <v>97.28123263866458</v>
      </c>
      <c r="H5" s="78">
        <f>IF(E5=0,"-",F5/E5*100)</f>
        <v>97.46997296085877</v>
      </c>
      <c r="I5" s="49">
        <v>299545286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1633519</v>
      </c>
    </row>
    <row r="6" spans="1:21" ht="15" customHeight="1">
      <c r="A6" s="60" t="s">
        <v>49</v>
      </c>
      <c r="B6" s="27">
        <v>4001</v>
      </c>
      <c r="C6" s="29" t="s">
        <v>2</v>
      </c>
      <c r="D6" s="112">
        <v>11234780</v>
      </c>
      <c r="E6" s="80">
        <v>11234780</v>
      </c>
      <c r="F6" s="80">
        <v>9938595</v>
      </c>
      <c r="G6" s="78">
        <f aca="true" t="shared" si="0" ref="G6:G69">IF(D6=0,"-",F6/D6*100)</f>
        <v>88.46274693407436</v>
      </c>
      <c r="H6" s="78">
        <f aca="true" t="shared" si="1" ref="H6:H11">IF(E6=0,"-",F6/E6*100)</f>
        <v>88.46274693407436</v>
      </c>
      <c r="I6" s="49">
        <v>9938595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</row>
    <row r="7" spans="1:21" ht="15" customHeight="1">
      <c r="A7" s="60" t="s">
        <v>50</v>
      </c>
      <c r="B7" s="27">
        <v>4002</v>
      </c>
      <c r="C7" s="29" t="s">
        <v>3</v>
      </c>
      <c r="D7" s="112">
        <v>22193780</v>
      </c>
      <c r="E7" s="80">
        <v>22012830</v>
      </c>
      <c r="F7" s="80">
        <v>20830551</v>
      </c>
      <c r="G7" s="78">
        <f t="shared" si="0"/>
        <v>93.85760785229014</v>
      </c>
      <c r="H7" s="78">
        <f t="shared" si="1"/>
        <v>94.62913673525848</v>
      </c>
      <c r="I7" s="49">
        <v>20478606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351945</v>
      </c>
    </row>
    <row r="8" spans="1:21" ht="15" customHeight="1">
      <c r="A8" s="60" t="s">
        <v>51</v>
      </c>
      <c r="B8" s="27">
        <v>4003</v>
      </c>
      <c r="C8" s="29" t="s">
        <v>4</v>
      </c>
      <c r="D8" s="112">
        <v>11382980</v>
      </c>
      <c r="E8" s="80">
        <v>11382980</v>
      </c>
      <c r="F8" s="80">
        <v>10308080</v>
      </c>
      <c r="G8" s="78">
        <f t="shared" si="0"/>
        <v>90.5569543300612</v>
      </c>
      <c r="H8" s="78">
        <f t="shared" si="1"/>
        <v>90.5569543300612</v>
      </c>
      <c r="I8" s="49">
        <v>10308080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</row>
    <row r="9" spans="1:21" ht="15" customHeight="1">
      <c r="A9" s="60" t="s">
        <v>52</v>
      </c>
      <c r="B9" s="27">
        <v>4004</v>
      </c>
      <c r="C9" s="29" t="s">
        <v>22</v>
      </c>
      <c r="D9" s="112">
        <v>1850000</v>
      </c>
      <c r="E9" s="80">
        <v>1850000</v>
      </c>
      <c r="F9" s="80">
        <v>1503070</v>
      </c>
      <c r="G9" s="78">
        <f t="shared" si="0"/>
        <v>81.24702702702703</v>
      </c>
      <c r="H9" s="78">
        <f t="shared" si="1"/>
        <v>81.24702702702703</v>
      </c>
      <c r="I9" s="49">
        <v>1503070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</row>
    <row r="10" spans="1:21" ht="15" customHeight="1">
      <c r="A10" s="60" t="s">
        <v>53</v>
      </c>
      <c r="B10" s="27">
        <v>4005</v>
      </c>
      <c r="C10" s="29" t="s">
        <v>5</v>
      </c>
      <c r="D10" s="112">
        <v>0</v>
      </c>
      <c r="E10" s="80">
        <v>0</v>
      </c>
      <c r="F10" s="80">
        <v>0</v>
      </c>
      <c r="G10" s="78" t="str">
        <f t="shared" si="0"/>
        <v>-</v>
      </c>
      <c r="H10" s="78" t="str">
        <f t="shared" si="1"/>
        <v>-</v>
      </c>
      <c r="I10" s="48">
        <v>0</v>
      </c>
      <c r="J10" s="48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</row>
    <row r="11" spans="1:21" ht="15" customHeight="1">
      <c r="A11" s="60" t="s">
        <v>54</v>
      </c>
      <c r="B11" s="27">
        <v>4009</v>
      </c>
      <c r="C11" s="29" t="s">
        <v>6</v>
      </c>
      <c r="D11" s="112">
        <v>3500000</v>
      </c>
      <c r="E11" s="80">
        <v>3500000</v>
      </c>
      <c r="F11" s="80">
        <v>417419</v>
      </c>
      <c r="G11" s="78">
        <f t="shared" si="0"/>
        <v>11.926257142857143</v>
      </c>
      <c r="H11" s="78">
        <f t="shared" si="1"/>
        <v>11.926257142857143</v>
      </c>
      <c r="I11" s="49">
        <v>417419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</row>
    <row r="12" spans="1:21" s="3" customFormat="1" ht="21" customHeight="1">
      <c r="A12" s="57"/>
      <c r="B12" s="59">
        <v>401</v>
      </c>
      <c r="C12" s="10" t="s">
        <v>254</v>
      </c>
      <c r="D12" s="79">
        <f>SUM(D13:D16)</f>
        <v>51999620</v>
      </c>
      <c r="E12" s="79">
        <f>SUM(E13:E16)</f>
        <v>51904470</v>
      </c>
      <c r="F12" s="79">
        <v>50508226</v>
      </c>
      <c r="G12" s="99">
        <f t="shared" si="0"/>
        <v>97.1319136562921</v>
      </c>
      <c r="H12" s="99">
        <f aca="true" t="shared" si="2" ref="H12:H18">IF(E12=0,"-",F12/E12*100)</f>
        <v>97.30997349553901</v>
      </c>
      <c r="I12" s="46">
        <v>50245230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262996</v>
      </c>
    </row>
    <row r="13" spans="1:21" ht="15" customHeight="1">
      <c r="A13" s="60" t="s">
        <v>55</v>
      </c>
      <c r="B13" s="27">
        <v>4010</v>
      </c>
      <c r="C13" s="29" t="s">
        <v>251</v>
      </c>
      <c r="D13" s="112">
        <v>28427600</v>
      </c>
      <c r="E13" s="80">
        <v>28374800</v>
      </c>
      <c r="F13" s="80">
        <v>27763829</v>
      </c>
      <c r="G13" s="78">
        <f t="shared" si="0"/>
        <v>97.66504734835159</v>
      </c>
      <c r="H13" s="78">
        <f t="shared" si="2"/>
        <v>97.84678306102597</v>
      </c>
      <c r="I13" s="49">
        <v>27619263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144566</v>
      </c>
    </row>
    <row r="14" spans="1:21" ht="15" customHeight="1">
      <c r="A14" s="60" t="s">
        <v>56</v>
      </c>
      <c r="B14" s="27">
        <v>4011</v>
      </c>
      <c r="C14" s="29" t="s">
        <v>252</v>
      </c>
      <c r="D14" s="112">
        <v>23034320</v>
      </c>
      <c r="E14" s="80">
        <v>22993070</v>
      </c>
      <c r="F14" s="80">
        <v>22242442</v>
      </c>
      <c r="G14" s="78">
        <f t="shared" si="0"/>
        <v>96.56218199625603</v>
      </c>
      <c r="H14" s="78">
        <f t="shared" si="2"/>
        <v>96.73541636675746</v>
      </c>
      <c r="I14" s="49">
        <v>22126625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115817</v>
      </c>
    </row>
    <row r="15" spans="1:21" ht="15" customHeight="1">
      <c r="A15" s="60" t="s">
        <v>57</v>
      </c>
      <c r="B15" s="27">
        <v>4012</v>
      </c>
      <c r="C15" s="29" t="s">
        <v>23</v>
      </c>
      <c r="D15" s="112">
        <v>222850</v>
      </c>
      <c r="E15" s="80">
        <v>222300</v>
      </c>
      <c r="F15" s="80">
        <v>188232</v>
      </c>
      <c r="G15" s="78">
        <f t="shared" si="0"/>
        <v>84.46578415974871</v>
      </c>
      <c r="H15" s="78">
        <f t="shared" si="2"/>
        <v>84.67476383265857</v>
      </c>
      <c r="I15" s="49">
        <v>187252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980</v>
      </c>
    </row>
    <row r="16" spans="1:21" ht="15" customHeight="1">
      <c r="A16" s="60" t="s">
        <v>58</v>
      </c>
      <c r="B16" s="27">
        <v>4013</v>
      </c>
      <c r="C16" s="29" t="s">
        <v>24</v>
      </c>
      <c r="D16" s="112">
        <v>314850</v>
      </c>
      <c r="E16" s="80">
        <v>314300</v>
      </c>
      <c r="F16" s="80">
        <v>313723</v>
      </c>
      <c r="G16" s="78">
        <f t="shared" si="0"/>
        <v>99.64205177068445</v>
      </c>
      <c r="H16" s="78">
        <f t="shared" si="2"/>
        <v>99.81641743557111</v>
      </c>
      <c r="I16" s="49">
        <v>312090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1633</v>
      </c>
    </row>
    <row r="17" spans="1:21" s="3" customFormat="1" ht="21" customHeight="1">
      <c r="A17" s="57"/>
      <c r="B17" s="59">
        <v>402</v>
      </c>
      <c r="C17" s="10" t="s">
        <v>7</v>
      </c>
      <c r="D17" s="79">
        <f>SUM(D18:D27)</f>
        <v>1000502765</v>
      </c>
      <c r="E17" s="79">
        <f>SUM(E18:E27)</f>
        <v>1028989486</v>
      </c>
      <c r="F17" s="79">
        <v>897957046</v>
      </c>
      <c r="G17" s="99">
        <f t="shared" si="0"/>
        <v>89.75058114906858</v>
      </c>
      <c r="H17" s="99">
        <f t="shared" si="2"/>
        <v>87.26591070338692</v>
      </c>
      <c r="I17" s="46">
        <v>203262317</v>
      </c>
      <c r="J17" s="46">
        <v>20357352</v>
      </c>
      <c r="K17" s="46">
        <v>438101329</v>
      </c>
      <c r="L17" s="46">
        <v>46569548</v>
      </c>
      <c r="M17" s="46">
        <v>29448566</v>
      </c>
      <c r="N17" s="46">
        <v>266312</v>
      </c>
      <c r="O17" s="46">
        <v>344410</v>
      </c>
      <c r="P17" s="46">
        <v>6692493</v>
      </c>
      <c r="Q17" s="46">
        <v>669659</v>
      </c>
      <c r="R17" s="46">
        <v>1160931</v>
      </c>
      <c r="S17" s="46">
        <v>0</v>
      </c>
      <c r="T17" s="46">
        <v>17660260</v>
      </c>
      <c r="U17" s="46">
        <v>133423869</v>
      </c>
    </row>
    <row r="18" spans="1:21" ht="15" customHeight="1">
      <c r="A18" s="60" t="s">
        <v>59</v>
      </c>
      <c r="B18" s="27">
        <v>4020</v>
      </c>
      <c r="C18" s="29" t="s">
        <v>8</v>
      </c>
      <c r="D18" s="112">
        <v>129369120</v>
      </c>
      <c r="E18" s="80">
        <v>138116180</v>
      </c>
      <c r="F18" s="80">
        <v>139708308</v>
      </c>
      <c r="G18" s="78">
        <f t="shared" si="0"/>
        <v>107.992006129438</v>
      </c>
      <c r="H18" s="78">
        <f t="shared" si="2"/>
        <v>101.15274546399995</v>
      </c>
      <c r="I18" s="49">
        <v>59758849</v>
      </c>
      <c r="J18" s="49">
        <v>2564832</v>
      </c>
      <c r="K18" s="49">
        <v>35551636</v>
      </c>
      <c r="L18" s="49">
        <v>978995</v>
      </c>
      <c r="M18" s="49">
        <v>8746184</v>
      </c>
      <c r="N18" s="49">
        <v>0</v>
      </c>
      <c r="O18" s="49">
        <v>0</v>
      </c>
      <c r="P18" s="49">
        <v>0</v>
      </c>
      <c r="Q18" s="49">
        <v>52200</v>
      </c>
      <c r="R18" s="49">
        <v>50000</v>
      </c>
      <c r="S18" s="49">
        <v>0</v>
      </c>
      <c r="T18" s="49">
        <v>2775815</v>
      </c>
      <c r="U18" s="49">
        <v>29229797</v>
      </c>
    </row>
    <row r="19" spans="1:21" ht="15" customHeight="1">
      <c r="A19" s="60" t="s">
        <v>60</v>
      </c>
      <c r="B19" s="27">
        <v>4021</v>
      </c>
      <c r="C19" s="29" t="s">
        <v>9</v>
      </c>
      <c r="D19" s="112">
        <v>31420290</v>
      </c>
      <c r="E19" s="80">
        <v>28678990</v>
      </c>
      <c r="F19" s="80">
        <v>18771571</v>
      </c>
      <c r="G19" s="78">
        <f t="shared" si="0"/>
        <v>59.743468312991375</v>
      </c>
      <c r="H19" s="78">
        <f aca="true" t="shared" si="3" ref="H19:H27">IF(E19=0,"-",F19/E19*100)</f>
        <v>65.45408677223291</v>
      </c>
      <c r="I19" s="49">
        <v>5687930</v>
      </c>
      <c r="J19" s="49">
        <v>2960343</v>
      </c>
      <c r="K19" s="49">
        <v>2233752</v>
      </c>
      <c r="L19" s="49">
        <v>290360</v>
      </c>
      <c r="M19" s="49">
        <v>2597753</v>
      </c>
      <c r="N19" s="49">
        <v>0</v>
      </c>
      <c r="O19" s="49">
        <v>0</v>
      </c>
      <c r="P19" s="49">
        <v>0</v>
      </c>
      <c r="Q19" s="49">
        <v>91415</v>
      </c>
      <c r="R19" s="49">
        <v>0</v>
      </c>
      <c r="S19" s="49">
        <v>0</v>
      </c>
      <c r="T19" s="49">
        <v>125577</v>
      </c>
      <c r="U19" s="49">
        <v>4784441</v>
      </c>
    </row>
    <row r="20" spans="1:21" ht="15" customHeight="1">
      <c r="A20" s="60" t="s">
        <v>61</v>
      </c>
      <c r="B20" s="27">
        <v>4022</v>
      </c>
      <c r="C20" s="29" t="s">
        <v>253</v>
      </c>
      <c r="D20" s="112">
        <v>323166095</v>
      </c>
      <c r="E20" s="80">
        <v>324943095</v>
      </c>
      <c r="F20" s="80">
        <v>286094664</v>
      </c>
      <c r="G20" s="78">
        <f t="shared" si="0"/>
        <v>88.52867563350047</v>
      </c>
      <c r="H20" s="78">
        <f t="shared" si="3"/>
        <v>88.0445433068827</v>
      </c>
      <c r="I20" s="49">
        <v>43522018</v>
      </c>
      <c r="J20" s="49">
        <v>249917</v>
      </c>
      <c r="K20" s="49">
        <v>239216109</v>
      </c>
      <c r="L20" s="49">
        <v>100386</v>
      </c>
      <c r="M20" s="49">
        <v>1581540</v>
      </c>
      <c r="N20" s="49">
        <v>0</v>
      </c>
      <c r="O20" s="49">
        <v>0</v>
      </c>
      <c r="P20" s="49">
        <v>20003</v>
      </c>
      <c r="Q20" s="49">
        <v>0</v>
      </c>
      <c r="R20" s="49">
        <v>0</v>
      </c>
      <c r="S20" s="49">
        <v>0</v>
      </c>
      <c r="T20" s="49">
        <v>1391859</v>
      </c>
      <c r="U20" s="49">
        <v>12832</v>
      </c>
    </row>
    <row r="21" spans="1:21" ht="15" customHeight="1">
      <c r="A21" s="60" t="s">
        <v>62</v>
      </c>
      <c r="B21" s="27">
        <v>4023</v>
      </c>
      <c r="C21" s="29" t="s">
        <v>10</v>
      </c>
      <c r="D21" s="112">
        <v>16236034</v>
      </c>
      <c r="E21" s="80">
        <v>16801034</v>
      </c>
      <c r="F21" s="80">
        <v>12944168</v>
      </c>
      <c r="G21" s="78">
        <f t="shared" si="0"/>
        <v>79.7249377526556</v>
      </c>
      <c r="H21" s="78">
        <f t="shared" si="3"/>
        <v>77.0438771804164</v>
      </c>
      <c r="I21" s="49">
        <v>10042981</v>
      </c>
      <c r="J21" s="49">
        <v>1139550</v>
      </c>
      <c r="K21" s="49">
        <v>0</v>
      </c>
      <c r="L21" s="49">
        <v>396140</v>
      </c>
      <c r="M21" s="49">
        <v>249206</v>
      </c>
      <c r="N21" s="49">
        <v>0</v>
      </c>
      <c r="O21" s="49">
        <v>0</v>
      </c>
      <c r="P21" s="49">
        <v>0</v>
      </c>
      <c r="Q21" s="49">
        <v>312577</v>
      </c>
      <c r="R21" s="49">
        <v>0</v>
      </c>
      <c r="S21" s="49">
        <v>0</v>
      </c>
      <c r="T21" s="49">
        <v>57551</v>
      </c>
      <c r="U21" s="49">
        <v>746163</v>
      </c>
    </row>
    <row r="22" spans="1:21" ht="15" customHeight="1">
      <c r="A22" s="60" t="s">
        <v>63</v>
      </c>
      <c r="B22" s="27">
        <v>4024</v>
      </c>
      <c r="C22" s="29" t="s">
        <v>11</v>
      </c>
      <c r="D22" s="112">
        <v>4331155</v>
      </c>
      <c r="E22" s="80">
        <v>4331155</v>
      </c>
      <c r="F22" s="80">
        <v>4142639</v>
      </c>
      <c r="G22" s="78">
        <f t="shared" si="0"/>
        <v>95.64744277219356</v>
      </c>
      <c r="H22" s="78">
        <f t="shared" si="3"/>
        <v>95.64744277219356</v>
      </c>
      <c r="I22" s="49">
        <v>3987155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12704</v>
      </c>
      <c r="U22" s="49">
        <v>142780</v>
      </c>
    </row>
    <row r="23" spans="1:21" ht="15" customHeight="1">
      <c r="A23" s="60" t="s">
        <v>64</v>
      </c>
      <c r="B23" s="27">
        <v>4025</v>
      </c>
      <c r="C23" s="29" t="s">
        <v>12</v>
      </c>
      <c r="D23" s="112">
        <v>255209928</v>
      </c>
      <c r="E23" s="80">
        <v>244564378</v>
      </c>
      <c r="F23" s="80">
        <v>182315665</v>
      </c>
      <c r="G23" s="78">
        <f t="shared" si="0"/>
        <v>71.4375284804751</v>
      </c>
      <c r="H23" s="78">
        <f t="shared" si="3"/>
        <v>74.54710554780794</v>
      </c>
      <c r="I23" s="49">
        <v>16552961</v>
      </c>
      <c r="J23" s="49">
        <v>3471116</v>
      </c>
      <c r="K23" s="49">
        <v>156834590</v>
      </c>
      <c r="L23" s="49">
        <v>0</v>
      </c>
      <c r="M23" s="49">
        <v>241732</v>
      </c>
      <c r="N23" s="49">
        <v>0</v>
      </c>
      <c r="O23" s="49">
        <v>0</v>
      </c>
      <c r="P23" s="49">
        <v>0</v>
      </c>
      <c r="Q23" s="49">
        <v>213467</v>
      </c>
      <c r="R23" s="49">
        <v>0</v>
      </c>
      <c r="S23" s="49">
        <v>0</v>
      </c>
      <c r="T23" s="49">
        <v>189894</v>
      </c>
      <c r="U23" s="49">
        <v>4811905</v>
      </c>
    </row>
    <row r="24" spans="1:21" ht="15" customHeight="1">
      <c r="A24" s="60" t="s">
        <v>65</v>
      </c>
      <c r="B24" s="27">
        <v>4026</v>
      </c>
      <c r="C24" s="29" t="s">
        <v>13</v>
      </c>
      <c r="D24" s="112">
        <v>8577000</v>
      </c>
      <c r="E24" s="80">
        <v>17479500</v>
      </c>
      <c r="F24" s="80">
        <v>8863830</v>
      </c>
      <c r="G24" s="78">
        <f t="shared" si="0"/>
        <v>103.34417628541448</v>
      </c>
      <c r="H24" s="78">
        <f t="shared" si="3"/>
        <v>50.709860121857034</v>
      </c>
      <c r="I24" s="49">
        <v>2024451</v>
      </c>
      <c r="J24" s="49">
        <v>404509</v>
      </c>
      <c r="K24" s="49">
        <v>320000</v>
      </c>
      <c r="L24" s="49">
        <v>0</v>
      </c>
      <c r="M24" s="49">
        <v>12495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3206567</v>
      </c>
      <c r="U24" s="49">
        <v>2895808</v>
      </c>
    </row>
    <row r="25" spans="1:21" ht="15" customHeight="1">
      <c r="A25" s="60" t="s">
        <v>66</v>
      </c>
      <c r="B25" s="27">
        <v>4027</v>
      </c>
      <c r="C25" s="29" t="s">
        <v>186</v>
      </c>
      <c r="D25" s="112">
        <v>0</v>
      </c>
      <c r="E25" s="80">
        <v>11074470</v>
      </c>
      <c r="F25" s="80">
        <v>4666469</v>
      </c>
      <c r="G25" s="78" t="str">
        <f t="shared" si="0"/>
        <v>-</v>
      </c>
      <c r="H25" s="78">
        <f t="shared" si="3"/>
        <v>42.13717676782726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4666469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</row>
    <row r="26" spans="1:21" ht="15" customHeight="1">
      <c r="A26" s="60" t="s">
        <v>67</v>
      </c>
      <c r="B26" s="27">
        <v>4028</v>
      </c>
      <c r="C26" s="29" t="s">
        <v>200</v>
      </c>
      <c r="D26" s="112">
        <v>16019205</v>
      </c>
      <c r="E26" s="80">
        <v>19019205</v>
      </c>
      <c r="F26" s="80">
        <v>18892843</v>
      </c>
      <c r="G26" s="78">
        <f t="shared" si="0"/>
        <v>117.9387054476174</v>
      </c>
      <c r="H26" s="78">
        <f t="shared" si="3"/>
        <v>99.33560840213879</v>
      </c>
      <c r="I26" s="49">
        <v>18845657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47186</v>
      </c>
    </row>
    <row r="27" spans="1:21" ht="15" customHeight="1">
      <c r="A27" s="60" t="s">
        <v>68</v>
      </c>
      <c r="B27" s="27">
        <v>4029</v>
      </c>
      <c r="C27" s="29" t="s">
        <v>14</v>
      </c>
      <c r="D27" s="112">
        <v>216173938</v>
      </c>
      <c r="E27" s="80">
        <v>223981479</v>
      </c>
      <c r="F27" s="80">
        <v>221556889</v>
      </c>
      <c r="G27" s="78">
        <f t="shared" si="0"/>
        <v>102.49010174390216</v>
      </c>
      <c r="H27" s="78">
        <f t="shared" si="3"/>
        <v>98.9175042459649</v>
      </c>
      <c r="I27" s="49">
        <v>42840315</v>
      </c>
      <c r="J27" s="49">
        <v>9567085</v>
      </c>
      <c r="K27" s="49">
        <v>3945242</v>
      </c>
      <c r="L27" s="49">
        <v>44803667</v>
      </c>
      <c r="M27" s="49">
        <v>16019656</v>
      </c>
      <c r="N27" s="49">
        <v>266312</v>
      </c>
      <c r="O27" s="49">
        <v>344410</v>
      </c>
      <c r="P27" s="49">
        <v>2006021</v>
      </c>
      <c r="Q27" s="49">
        <v>0</v>
      </c>
      <c r="R27" s="49">
        <v>1110931</v>
      </c>
      <c r="S27" s="49">
        <v>0</v>
      </c>
      <c r="T27" s="49">
        <v>9900293</v>
      </c>
      <c r="U27" s="49">
        <v>90752957</v>
      </c>
    </row>
    <row r="28" spans="1:21" s="31" customFormat="1" ht="19.5" customHeight="1">
      <c r="A28" s="50"/>
      <c r="B28" s="61">
        <v>403</v>
      </c>
      <c r="C28" s="10" t="s">
        <v>145</v>
      </c>
      <c r="D28" s="79">
        <f>SUM(D29:D30)</f>
        <v>100000</v>
      </c>
      <c r="E28" s="79">
        <f>SUM(E29:E30)</f>
        <v>100000</v>
      </c>
      <c r="F28" s="79">
        <v>0</v>
      </c>
      <c r="G28" s="99">
        <f t="shared" si="0"/>
        <v>0</v>
      </c>
      <c r="H28" s="99">
        <f aca="true" t="shared" si="4" ref="H28:H48">IF(E28=0,"-",F28/E28*100)</f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</row>
    <row r="29" spans="1:21" s="31" customFormat="1" ht="15" customHeight="1">
      <c r="A29" s="60" t="s">
        <v>69</v>
      </c>
      <c r="B29" s="27">
        <v>4031</v>
      </c>
      <c r="C29" s="29" t="s">
        <v>199</v>
      </c>
      <c r="D29" s="112">
        <v>100000</v>
      </c>
      <c r="E29" s="80">
        <v>100000</v>
      </c>
      <c r="F29" s="80">
        <v>0</v>
      </c>
      <c r="G29" s="78">
        <f t="shared" si="0"/>
        <v>0</v>
      </c>
      <c r="H29" s="78">
        <f t="shared" si="4"/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</row>
    <row r="30" spans="1:21" ht="15" customHeight="1">
      <c r="A30" s="60" t="s">
        <v>70</v>
      </c>
      <c r="B30" s="27">
        <v>4033</v>
      </c>
      <c r="C30" s="29" t="s">
        <v>146</v>
      </c>
      <c r="D30" s="112">
        <v>0</v>
      </c>
      <c r="E30" s="80">
        <v>0</v>
      </c>
      <c r="F30" s="80">
        <v>0</v>
      </c>
      <c r="G30" s="78" t="str">
        <f t="shared" si="0"/>
        <v>-</v>
      </c>
      <c r="H30" s="78" t="str">
        <f t="shared" si="4"/>
        <v>-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</row>
    <row r="31" spans="1:21" s="3" customFormat="1" ht="21" customHeight="1">
      <c r="A31" s="57"/>
      <c r="B31" s="59">
        <v>409</v>
      </c>
      <c r="C31" s="10" t="s">
        <v>255</v>
      </c>
      <c r="D31" s="79">
        <f>SUM(D32:D33)</f>
        <v>47000000</v>
      </c>
      <c r="E31" s="79">
        <f>SUM(E32:E33)</f>
        <v>47000000</v>
      </c>
      <c r="F31" s="79">
        <v>27909045</v>
      </c>
      <c r="G31" s="99">
        <f t="shared" si="0"/>
        <v>59.380946808510636</v>
      </c>
      <c r="H31" s="99">
        <f t="shared" si="4"/>
        <v>59.380946808510636</v>
      </c>
      <c r="I31" s="46">
        <v>-130000</v>
      </c>
      <c r="J31" s="46">
        <v>0</v>
      </c>
      <c r="K31" s="46">
        <v>-1321450</v>
      </c>
      <c r="L31" s="46">
        <v>0</v>
      </c>
      <c r="M31" s="46">
        <v>-2372585</v>
      </c>
      <c r="N31" s="46">
        <v>-1500000</v>
      </c>
      <c r="O31" s="46">
        <v>0</v>
      </c>
      <c r="P31" s="46">
        <v>-2556186</v>
      </c>
      <c r="Q31" s="46">
        <v>-1293192</v>
      </c>
      <c r="R31" s="46">
        <v>-415000</v>
      </c>
      <c r="S31" s="46">
        <v>0</v>
      </c>
      <c r="T31" s="46">
        <v>-2259533</v>
      </c>
      <c r="U31" s="46">
        <v>39756991</v>
      </c>
    </row>
    <row r="32" spans="1:21" ht="15" customHeight="1">
      <c r="A32" s="60" t="s">
        <v>71</v>
      </c>
      <c r="B32" s="27">
        <v>4090</v>
      </c>
      <c r="C32" s="29" t="s">
        <v>249</v>
      </c>
      <c r="D32" s="112">
        <v>17000000</v>
      </c>
      <c r="E32" s="80">
        <v>17000000</v>
      </c>
      <c r="F32" s="80">
        <v>0</v>
      </c>
      <c r="G32" s="78">
        <f t="shared" si="0"/>
        <v>0</v>
      </c>
      <c r="H32" s="78">
        <f t="shared" si="4"/>
        <v>0</v>
      </c>
      <c r="I32" s="49">
        <v>-130000</v>
      </c>
      <c r="J32" s="49">
        <v>0</v>
      </c>
      <c r="K32" s="49">
        <v>-1321450</v>
      </c>
      <c r="L32" s="49">
        <v>0</v>
      </c>
      <c r="M32" s="49">
        <v>-2372585</v>
      </c>
      <c r="N32" s="49">
        <v>-1500000</v>
      </c>
      <c r="O32" s="49">
        <v>0</v>
      </c>
      <c r="P32" s="49">
        <v>-2556186</v>
      </c>
      <c r="Q32" s="49">
        <v>-1293192</v>
      </c>
      <c r="R32" s="49">
        <v>-415000</v>
      </c>
      <c r="S32" s="49">
        <v>0</v>
      </c>
      <c r="T32" s="49">
        <v>-2259533</v>
      </c>
      <c r="U32" s="49">
        <v>11847946</v>
      </c>
    </row>
    <row r="33" spans="1:21" ht="15" customHeight="1">
      <c r="A33" s="60" t="s">
        <v>72</v>
      </c>
      <c r="B33" s="27">
        <v>4091</v>
      </c>
      <c r="C33" s="29" t="s">
        <v>164</v>
      </c>
      <c r="D33" s="112">
        <v>30000000</v>
      </c>
      <c r="E33" s="80">
        <v>30000000</v>
      </c>
      <c r="F33" s="80">
        <v>27909045</v>
      </c>
      <c r="G33" s="78">
        <f t="shared" si="0"/>
        <v>93.03015</v>
      </c>
      <c r="H33" s="78">
        <f t="shared" si="4"/>
        <v>93.03015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27909045</v>
      </c>
    </row>
    <row r="34" spans="1:21" s="3" customFormat="1" ht="21" customHeight="1">
      <c r="A34" s="57"/>
      <c r="B34" s="58">
        <v>41</v>
      </c>
      <c r="C34" s="88" t="s">
        <v>20</v>
      </c>
      <c r="D34" s="79">
        <f>SUM(D35+D42+D45+D47)</f>
        <v>1986555575</v>
      </c>
      <c r="E34" s="79">
        <f>SUM(E35+E42+E45+E47)</f>
        <v>2003220819</v>
      </c>
      <c r="F34" s="79">
        <v>1998230462</v>
      </c>
      <c r="G34" s="99">
        <f t="shared" si="0"/>
        <v>100.58769496040905</v>
      </c>
      <c r="H34" s="99">
        <f t="shared" si="4"/>
        <v>99.75088332985221</v>
      </c>
      <c r="I34" s="46">
        <v>30000</v>
      </c>
      <c r="J34" s="46">
        <v>70999992</v>
      </c>
      <c r="K34" s="46">
        <v>133140424</v>
      </c>
      <c r="L34" s="46">
        <v>195000</v>
      </c>
      <c r="M34" s="46">
        <v>121236918</v>
      </c>
      <c r="N34" s="46">
        <v>241396392</v>
      </c>
      <c r="O34" s="46">
        <v>575681991</v>
      </c>
      <c r="P34" s="46">
        <v>340797921</v>
      </c>
      <c r="Q34" s="46">
        <v>237717419</v>
      </c>
      <c r="R34" s="46">
        <v>133895562</v>
      </c>
      <c r="S34" s="46">
        <v>38570023</v>
      </c>
      <c r="T34" s="46">
        <v>6903382</v>
      </c>
      <c r="U34" s="46">
        <v>97665438</v>
      </c>
    </row>
    <row r="35" spans="1:21" s="3" customFormat="1" ht="21" customHeight="1">
      <c r="A35" s="57"/>
      <c r="B35" s="59">
        <v>410</v>
      </c>
      <c r="C35" s="10" t="s">
        <v>25</v>
      </c>
      <c r="D35" s="79">
        <f>+D36+D39</f>
        <v>134419320</v>
      </c>
      <c r="E35" s="79">
        <f>+E36+E39</f>
        <v>138690384</v>
      </c>
      <c r="F35" s="79">
        <v>133572047</v>
      </c>
      <c r="G35" s="99">
        <f t="shared" si="0"/>
        <v>99.36967915028882</v>
      </c>
      <c r="H35" s="99">
        <f t="shared" si="4"/>
        <v>96.30952280008108</v>
      </c>
      <c r="I35" s="46">
        <v>0</v>
      </c>
      <c r="J35" s="46">
        <v>0</v>
      </c>
      <c r="K35" s="46">
        <v>64995715</v>
      </c>
      <c r="L35" s="46">
        <v>0</v>
      </c>
      <c r="M35" s="46">
        <v>63476332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5100000</v>
      </c>
    </row>
    <row r="36" spans="1:21" ht="15" customHeight="1">
      <c r="A36" s="60" t="s">
        <v>73</v>
      </c>
      <c r="B36" s="27">
        <v>4100</v>
      </c>
      <c r="C36" s="29" t="s">
        <v>26</v>
      </c>
      <c r="D36" s="80">
        <f>SUM(D37:D38)</f>
        <v>46400300</v>
      </c>
      <c r="E36" s="80">
        <f>SUM(E37:E38)</f>
        <v>56504364</v>
      </c>
      <c r="F36" s="80">
        <v>57751865</v>
      </c>
      <c r="G36" s="78">
        <f t="shared" si="0"/>
        <v>124.46442156623986</v>
      </c>
      <c r="H36" s="78">
        <f t="shared" si="4"/>
        <v>102.207795843875</v>
      </c>
      <c r="I36" s="49">
        <v>0</v>
      </c>
      <c r="J36" s="49">
        <v>0</v>
      </c>
      <c r="K36" s="49">
        <v>55683115</v>
      </c>
      <c r="L36" s="49">
        <v>0</v>
      </c>
      <c r="M36" s="49">
        <v>2068750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</row>
    <row r="37" spans="1:21" ht="15" customHeight="1">
      <c r="A37" s="60"/>
      <c r="B37" s="62" t="s">
        <v>138</v>
      </c>
      <c r="C37" s="89" t="s">
        <v>37</v>
      </c>
      <c r="D37" s="113">
        <v>10000000</v>
      </c>
      <c r="E37" s="80">
        <v>10000000</v>
      </c>
      <c r="F37" s="80">
        <v>10000000</v>
      </c>
      <c r="G37" s="78">
        <f t="shared" si="0"/>
        <v>100</v>
      </c>
      <c r="H37" s="78">
        <f t="shared" si="4"/>
        <v>100</v>
      </c>
      <c r="I37" s="49">
        <v>0</v>
      </c>
      <c r="J37" s="49">
        <v>0</v>
      </c>
      <c r="K37" s="49">
        <v>10000000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</row>
    <row r="38" spans="1:21" ht="15" customHeight="1">
      <c r="A38" s="60"/>
      <c r="B38" s="62" t="s">
        <v>139</v>
      </c>
      <c r="C38" s="89" t="s">
        <v>36</v>
      </c>
      <c r="D38" s="113">
        <v>36400300</v>
      </c>
      <c r="E38" s="80">
        <v>46504364</v>
      </c>
      <c r="F38" s="80">
        <v>47751865</v>
      </c>
      <c r="G38" s="78">
        <f t="shared" si="0"/>
        <v>131.1853611096612</v>
      </c>
      <c r="H38" s="78">
        <f t="shared" si="4"/>
        <v>102.68254609395369</v>
      </c>
      <c r="I38" s="49">
        <v>0</v>
      </c>
      <c r="J38" s="49">
        <v>0</v>
      </c>
      <c r="K38" s="49">
        <v>45683115</v>
      </c>
      <c r="L38" s="49">
        <v>0</v>
      </c>
      <c r="M38" s="49">
        <v>2068750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</row>
    <row r="39" spans="1:21" ht="15" customHeight="1">
      <c r="A39" s="60" t="s">
        <v>74</v>
      </c>
      <c r="B39" s="27">
        <v>4102</v>
      </c>
      <c r="C39" s="29" t="s">
        <v>27</v>
      </c>
      <c r="D39" s="80">
        <f>SUM(D40:D41)</f>
        <v>88019020</v>
      </c>
      <c r="E39" s="80">
        <f>SUM(E40:E41)</f>
        <v>82186020</v>
      </c>
      <c r="F39" s="80">
        <v>75820182</v>
      </c>
      <c r="G39" s="78">
        <f t="shared" si="0"/>
        <v>86.1406795940241</v>
      </c>
      <c r="H39" s="78">
        <f t="shared" si="4"/>
        <v>92.25435420768642</v>
      </c>
      <c r="I39" s="47">
        <v>0</v>
      </c>
      <c r="J39" s="47">
        <v>0</v>
      </c>
      <c r="K39" s="47">
        <v>9312600</v>
      </c>
      <c r="L39" s="47">
        <v>0</v>
      </c>
      <c r="M39" s="47">
        <v>61407582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9">
        <v>5100000</v>
      </c>
    </row>
    <row r="40" spans="1:21" ht="15" customHeight="1">
      <c r="A40" s="60"/>
      <c r="B40" s="62" t="s">
        <v>138</v>
      </c>
      <c r="C40" s="89" t="s">
        <v>38</v>
      </c>
      <c r="D40" s="113">
        <v>53450000</v>
      </c>
      <c r="E40" s="80">
        <v>48700000</v>
      </c>
      <c r="F40" s="80">
        <v>48231582</v>
      </c>
      <c r="G40" s="78">
        <f t="shared" si="0"/>
        <v>90.23682319925163</v>
      </c>
      <c r="H40" s="78">
        <f t="shared" si="4"/>
        <v>99.03815605749486</v>
      </c>
      <c r="I40" s="49">
        <v>0</v>
      </c>
      <c r="J40" s="49">
        <v>0</v>
      </c>
      <c r="K40" s="49">
        <v>0</v>
      </c>
      <c r="L40" s="49">
        <v>0</v>
      </c>
      <c r="M40" s="49">
        <v>48231582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</row>
    <row r="41" spans="1:21" ht="15" customHeight="1">
      <c r="A41" s="60"/>
      <c r="B41" s="62" t="s">
        <v>139</v>
      </c>
      <c r="C41" s="89" t="s">
        <v>39</v>
      </c>
      <c r="D41" s="113">
        <v>34569020</v>
      </c>
      <c r="E41" s="80">
        <v>33486020</v>
      </c>
      <c r="F41" s="80">
        <v>27588600</v>
      </c>
      <c r="G41" s="78">
        <f t="shared" si="0"/>
        <v>79.80729566530957</v>
      </c>
      <c r="H41" s="78">
        <f t="shared" si="4"/>
        <v>82.38841164163433</v>
      </c>
      <c r="I41" s="49">
        <v>0</v>
      </c>
      <c r="J41" s="49">
        <v>0</v>
      </c>
      <c r="K41" s="49">
        <v>9312600</v>
      </c>
      <c r="L41" s="49">
        <v>0</v>
      </c>
      <c r="M41" s="49">
        <v>13176000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5100000</v>
      </c>
    </row>
    <row r="42" spans="1:21" s="3" customFormat="1" ht="21" customHeight="1">
      <c r="A42" s="57"/>
      <c r="B42" s="59">
        <v>411</v>
      </c>
      <c r="C42" s="10" t="s">
        <v>256</v>
      </c>
      <c r="D42" s="79">
        <f>SUM(D43:D44)</f>
        <v>219320430</v>
      </c>
      <c r="E42" s="79">
        <f>SUM(E43:E44)</f>
        <v>223430430</v>
      </c>
      <c r="F42" s="79">
        <v>220226550</v>
      </c>
      <c r="G42" s="99">
        <f t="shared" si="0"/>
        <v>100.41314892552418</v>
      </c>
      <c r="H42" s="99">
        <f t="shared" si="4"/>
        <v>98.56605029135915</v>
      </c>
      <c r="I42" s="46">
        <v>0</v>
      </c>
      <c r="J42" s="46">
        <v>0</v>
      </c>
      <c r="K42" s="46">
        <v>0</v>
      </c>
      <c r="L42" s="46">
        <v>0</v>
      </c>
      <c r="M42" s="46">
        <v>100000</v>
      </c>
      <c r="N42" s="46">
        <v>69564440</v>
      </c>
      <c r="O42" s="46">
        <v>45096920</v>
      </c>
      <c r="P42" s="46">
        <v>780000</v>
      </c>
      <c r="Q42" s="46">
        <v>31330007</v>
      </c>
      <c r="R42" s="46">
        <v>65851322</v>
      </c>
      <c r="S42" s="46">
        <v>540000</v>
      </c>
      <c r="T42" s="46">
        <v>0</v>
      </c>
      <c r="U42" s="46">
        <v>6963861</v>
      </c>
    </row>
    <row r="43" spans="1:21" ht="15" customHeight="1">
      <c r="A43" s="60" t="s">
        <v>75</v>
      </c>
      <c r="B43" s="27">
        <v>4117</v>
      </c>
      <c r="C43" s="29" t="s">
        <v>176</v>
      </c>
      <c r="D43" s="112">
        <v>4790000</v>
      </c>
      <c r="E43" s="80">
        <v>5900000</v>
      </c>
      <c r="F43" s="80">
        <v>6890475</v>
      </c>
      <c r="G43" s="78">
        <f t="shared" si="0"/>
        <v>143.85125260960334</v>
      </c>
      <c r="H43" s="78">
        <f t="shared" si="4"/>
        <v>116.78771186440677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6890475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</row>
    <row r="44" spans="1:21" ht="15" customHeight="1">
      <c r="A44" s="60" t="s">
        <v>76</v>
      </c>
      <c r="B44" s="27">
        <v>4119</v>
      </c>
      <c r="C44" s="29" t="s">
        <v>28</v>
      </c>
      <c r="D44" s="112">
        <v>214530430</v>
      </c>
      <c r="E44" s="80">
        <v>217530430</v>
      </c>
      <c r="F44" s="80">
        <v>213336075</v>
      </c>
      <c r="G44" s="78">
        <f t="shared" si="0"/>
        <v>99.4432701225649</v>
      </c>
      <c r="H44" s="78">
        <f t="shared" si="4"/>
        <v>98.07183068594128</v>
      </c>
      <c r="I44" s="49">
        <v>0</v>
      </c>
      <c r="J44" s="49">
        <v>0</v>
      </c>
      <c r="K44" s="49">
        <v>0</v>
      </c>
      <c r="L44" s="49">
        <v>0</v>
      </c>
      <c r="M44" s="49">
        <v>100000</v>
      </c>
      <c r="N44" s="49">
        <v>62673965</v>
      </c>
      <c r="O44" s="49">
        <v>45096920</v>
      </c>
      <c r="P44" s="49">
        <v>780000</v>
      </c>
      <c r="Q44" s="49">
        <v>31330007</v>
      </c>
      <c r="R44" s="49">
        <v>65851322</v>
      </c>
      <c r="S44" s="49">
        <v>540000</v>
      </c>
      <c r="T44" s="49">
        <v>0</v>
      </c>
      <c r="U44" s="49">
        <v>6963861</v>
      </c>
    </row>
    <row r="45" spans="1:21" s="3" customFormat="1" ht="21" customHeight="1">
      <c r="A45" s="57"/>
      <c r="B45" s="59">
        <v>412</v>
      </c>
      <c r="C45" s="10" t="s">
        <v>257</v>
      </c>
      <c r="D45" s="79">
        <f>SUM(D46)</f>
        <v>283738902</v>
      </c>
      <c r="E45" s="79">
        <f>SUM(E46)</f>
        <v>285587002</v>
      </c>
      <c r="F45" s="79">
        <v>279381166</v>
      </c>
      <c r="G45" s="99">
        <f t="shared" si="0"/>
        <v>98.46417393974409</v>
      </c>
      <c r="H45" s="99">
        <f t="shared" si="4"/>
        <v>97.82698933896158</v>
      </c>
      <c r="I45" s="46">
        <v>30000</v>
      </c>
      <c r="J45" s="46">
        <v>11999995</v>
      </c>
      <c r="K45" s="46">
        <v>0</v>
      </c>
      <c r="L45" s="46">
        <v>195000</v>
      </c>
      <c r="M45" s="46">
        <v>35718422</v>
      </c>
      <c r="N45" s="46">
        <v>7261000</v>
      </c>
      <c r="O45" s="46">
        <v>1100000</v>
      </c>
      <c r="P45" s="46">
        <v>61814284</v>
      </c>
      <c r="Q45" s="46">
        <v>114835879</v>
      </c>
      <c r="R45" s="46">
        <v>18103230</v>
      </c>
      <c r="S45" s="46">
        <v>0</v>
      </c>
      <c r="T45" s="46">
        <v>5710382</v>
      </c>
      <c r="U45" s="46">
        <v>22612974</v>
      </c>
    </row>
    <row r="46" spans="1:22" ht="15" customHeight="1">
      <c r="A46" s="60" t="s">
        <v>77</v>
      </c>
      <c r="B46" s="27">
        <v>4120</v>
      </c>
      <c r="C46" s="29" t="s">
        <v>258</v>
      </c>
      <c r="D46" s="112">
        <v>283738902</v>
      </c>
      <c r="E46" s="80">
        <v>285587002</v>
      </c>
      <c r="F46" s="80">
        <v>279381166</v>
      </c>
      <c r="G46" s="78">
        <f t="shared" si="0"/>
        <v>98.46417393974409</v>
      </c>
      <c r="H46" s="78">
        <f t="shared" si="4"/>
        <v>97.82698933896158</v>
      </c>
      <c r="I46" s="49">
        <v>30000</v>
      </c>
      <c r="J46" s="49">
        <v>11999995</v>
      </c>
      <c r="K46" s="49">
        <v>0</v>
      </c>
      <c r="L46" s="49">
        <v>195000</v>
      </c>
      <c r="M46" s="49">
        <v>35718422</v>
      </c>
      <c r="N46" s="49">
        <v>7261000</v>
      </c>
      <c r="O46" s="49">
        <v>1100000</v>
      </c>
      <c r="P46" s="49">
        <v>61814284</v>
      </c>
      <c r="Q46" s="49">
        <v>114835879</v>
      </c>
      <c r="R46" s="49">
        <v>18103230</v>
      </c>
      <c r="S46" s="49">
        <v>0</v>
      </c>
      <c r="T46" s="49">
        <v>5710382</v>
      </c>
      <c r="U46" s="49">
        <v>22612974</v>
      </c>
      <c r="V46" s="30"/>
    </row>
    <row r="47" spans="1:21" s="3" customFormat="1" ht="21" customHeight="1">
      <c r="A47" s="57"/>
      <c r="B47" s="59">
        <v>413</v>
      </c>
      <c r="C47" s="10" t="s">
        <v>29</v>
      </c>
      <c r="D47" s="79">
        <f>SUM(D48:D50)+D52</f>
        <v>1349076923</v>
      </c>
      <c r="E47" s="79">
        <f>SUM(E48:E50)+E52</f>
        <v>1355513003</v>
      </c>
      <c r="F47" s="79">
        <v>1365050699</v>
      </c>
      <c r="G47" s="99">
        <f t="shared" si="0"/>
        <v>101.18405227512739</v>
      </c>
      <c r="H47" s="99">
        <f t="shared" si="4"/>
        <v>100.70362261216907</v>
      </c>
      <c r="I47" s="46">
        <v>0</v>
      </c>
      <c r="J47" s="46">
        <v>58999997</v>
      </c>
      <c r="K47" s="46">
        <v>68144709</v>
      </c>
      <c r="L47" s="46">
        <v>0</v>
      </c>
      <c r="M47" s="46">
        <v>21942164</v>
      </c>
      <c r="N47" s="46">
        <v>164570952</v>
      </c>
      <c r="O47" s="46">
        <v>529485071</v>
      </c>
      <c r="P47" s="46">
        <v>278203637</v>
      </c>
      <c r="Q47" s="46">
        <v>91551533</v>
      </c>
      <c r="R47" s="46">
        <v>49941010</v>
      </c>
      <c r="S47" s="46">
        <v>38030023</v>
      </c>
      <c r="T47" s="46">
        <v>1193000</v>
      </c>
      <c r="U47" s="46">
        <v>62988603</v>
      </c>
    </row>
    <row r="48" spans="1:21" ht="15" customHeight="1">
      <c r="A48" s="60" t="s">
        <v>78</v>
      </c>
      <c r="B48" s="27">
        <v>4130</v>
      </c>
      <c r="C48" s="29" t="s">
        <v>30</v>
      </c>
      <c r="D48" s="112">
        <v>90137110</v>
      </c>
      <c r="E48" s="80">
        <v>102252110</v>
      </c>
      <c r="F48" s="80">
        <v>102581143</v>
      </c>
      <c r="G48" s="78">
        <f t="shared" si="0"/>
        <v>113.80567116030234</v>
      </c>
      <c r="H48" s="78">
        <f t="shared" si="4"/>
        <v>100.32178602475783</v>
      </c>
      <c r="I48" s="49">
        <v>0</v>
      </c>
      <c r="J48" s="49">
        <v>0</v>
      </c>
      <c r="K48" s="49">
        <v>26743360</v>
      </c>
      <c r="L48" s="49">
        <v>0</v>
      </c>
      <c r="M48" s="49">
        <v>21942164</v>
      </c>
      <c r="N48" s="49">
        <v>0</v>
      </c>
      <c r="O48" s="49">
        <v>0</v>
      </c>
      <c r="P48" s="49">
        <v>385000</v>
      </c>
      <c r="Q48" s="49">
        <v>1515000</v>
      </c>
      <c r="R48" s="49">
        <v>0</v>
      </c>
      <c r="S48" s="49">
        <v>0</v>
      </c>
      <c r="T48" s="49">
        <v>0</v>
      </c>
      <c r="U48" s="49">
        <v>51995619</v>
      </c>
    </row>
    <row r="49" spans="1:21" ht="15" customHeight="1">
      <c r="A49" s="60" t="s">
        <v>79</v>
      </c>
      <c r="B49" s="27">
        <v>4131</v>
      </c>
      <c r="C49" s="29" t="s">
        <v>259</v>
      </c>
      <c r="D49" s="112">
        <v>32000000</v>
      </c>
      <c r="E49" s="80">
        <v>35000000</v>
      </c>
      <c r="F49" s="80">
        <v>35000000</v>
      </c>
      <c r="G49" s="78">
        <f t="shared" si="0"/>
        <v>109.375</v>
      </c>
      <c r="H49" s="78">
        <f aca="true" t="shared" si="5" ref="H49:H55">IF(E49=0,"-",F49/E49*100)</f>
        <v>100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35000000</v>
      </c>
      <c r="T49" s="49">
        <v>0</v>
      </c>
      <c r="U49" s="49">
        <v>0</v>
      </c>
    </row>
    <row r="50" spans="1:21" ht="15" customHeight="1">
      <c r="A50" s="60" t="s">
        <v>80</v>
      </c>
      <c r="B50" s="27">
        <v>4132</v>
      </c>
      <c r="C50" s="29" t="s">
        <v>260</v>
      </c>
      <c r="D50" s="80">
        <f>SUM(D51)</f>
        <v>56000000</v>
      </c>
      <c r="E50" s="80">
        <f>SUM(E51)</f>
        <v>49350000</v>
      </c>
      <c r="F50" s="80">
        <v>41401349</v>
      </c>
      <c r="G50" s="78">
        <f t="shared" si="0"/>
        <v>73.93098035714286</v>
      </c>
      <c r="H50" s="78">
        <f t="shared" si="5"/>
        <v>83.89331104356637</v>
      </c>
      <c r="I50" s="49">
        <v>0</v>
      </c>
      <c r="J50" s="49">
        <v>0</v>
      </c>
      <c r="K50" s="49">
        <v>41401349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</row>
    <row r="51" spans="1:21" ht="13.5" customHeight="1">
      <c r="A51" s="60"/>
      <c r="B51" s="62" t="s">
        <v>138</v>
      </c>
      <c r="C51" s="29" t="s">
        <v>271</v>
      </c>
      <c r="D51" s="112">
        <v>56000000</v>
      </c>
      <c r="E51" s="80">
        <v>49350000</v>
      </c>
      <c r="F51" s="80">
        <v>41401349</v>
      </c>
      <c r="G51" s="78">
        <f t="shared" si="0"/>
        <v>73.93098035714286</v>
      </c>
      <c r="H51" s="78">
        <f t="shared" si="5"/>
        <v>83.89331104356637</v>
      </c>
      <c r="I51" s="49">
        <v>0</v>
      </c>
      <c r="J51" s="49">
        <v>0</v>
      </c>
      <c r="K51" s="49">
        <v>41401349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</row>
    <row r="52" spans="1:21" ht="15" customHeight="1">
      <c r="A52" s="60" t="s">
        <v>81</v>
      </c>
      <c r="B52" s="27">
        <v>4133</v>
      </c>
      <c r="C52" s="29" t="s">
        <v>261</v>
      </c>
      <c r="D52" s="80">
        <f>SUM(D53:D55)</f>
        <v>1170939813</v>
      </c>
      <c r="E52" s="80">
        <f>SUM(E53:E55)</f>
        <v>1168910893</v>
      </c>
      <c r="F52" s="80">
        <v>1186068207</v>
      </c>
      <c r="G52" s="78">
        <f t="shared" si="0"/>
        <v>101.29198732778933</v>
      </c>
      <c r="H52" s="78">
        <f t="shared" si="5"/>
        <v>101.46780341450715</v>
      </c>
      <c r="I52" s="49">
        <v>0</v>
      </c>
      <c r="J52" s="49">
        <v>58999997</v>
      </c>
      <c r="K52" s="49">
        <v>0</v>
      </c>
      <c r="L52" s="49">
        <v>0</v>
      </c>
      <c r="M52" s="49">
        <v>0</v>
      </c>
      <c r="N52" s="49">
        <v>164570952</v>
      </c>
      <c r="O52" s="49">
        <v>529485071</v>
      </c>
      <c r="P52" s="49">
        <v>277818637</v>
      </c>
      <c r="Q52" s="49">
        <v>90036533</v>
      </c>
      <c r="R52" s="49">
        <v>49941010</v>
      </c>
      <c r="S52" s="49">
        <v>3030023</v>
      </c>
      <c r="T52" s="49">
        <v>1193000</v>
      </c>
      <c r="U52" s="49">
        <v>10992984</v>
      </c>
    </row>
    <row r="53" spans="1:21" ht="15" customHeight="1">
      <c r="A53" s="60"/>
      <c r="B53" s="92">
        <v>-413300</v>
      </c>
      <c r="C53" s="89" t="s">
        <v>262</v>
      </c>
      <c r="D53" s="113">
        <v>714474728</v>
      </c>
      <c r="E53" s="80">
        <v>703791483</v>
      </c>
      <c r="F53" s="80">
        <v>703962031</v>
      </c>
      <c r="G53" s="78">
        <f t="shared" si="0"/>
        <v>98.5286117775743</v>
      </c>
      <c r="H53" s="78">
        <f t="shared" si="5"/>
        <v>100.0242327456526</v>
      </c>
      <c r="I53" s="49">
        <v>0</v>
      </c>
      <c r="J53" s="49">
        <v>50818258</v>
      </c>
      <c r="K53" s="49">
        <v>0</v>
      </c>
      <c r="L53" s="49">
        <v>0</v>
      </c>
      <c r="M53" s="49">
        <v>0</v>
      </c>
      <c r="N53" s="49">
        <v>85343514</v>
      </c>
      <c r="O53" s="49">
        <v>356212095</v>
      </c>
      <c r="P53" s="49">
        <v>140909414</v>
      </c>
      <c r="Q53" s="49">
        <v>42360450</v>
      </c>
      <c r="R53" s="49">
        <v>28318300</v>
      </c>
      <c r="S53" s="49">
        <v>0</v>
      </c>
      <c r="T53" s="49">
        <v>0</v>
      </c>
      <c r="U53" s="49">
        <v>0</v>
      </c>
    </row>
    <row r="54" spans="1:21" ht="15" customHeight="1">
      <c r="A54" s="60"/>
      <c r="B54" s="92">
        <v>-413301</v>
      </c>
      <c r="C54" s="89" t="s">
        <v>263</v>
      </c>
      <c r="D54" s="113">
        <v>95418478</v>
      </c>
      <c r="E54" s="80">
        <v>95946551</v>
      </c>
      <c r="F54" s="80">
        <v>95951469</v>
      </c>
      <c r="G54" s="78">
        <f t="shared" si="0"/>
        <v>100.55858258397288</v>
      </c>
      <c r="H54" s="78">
        <f t="shared" si="5"/>
        <v>100.00512577049278</v>
      </c>
      <c r="I54" s="49">
        <v>0</v>
      </c>
      <c r="J54" s="49">
        <v>8181739</v>
      </c>
      <c r="K54" s="49">
        <v>0</v>
      </c>
      <c r="L54" s="49">
        <v>0</v>
      </c>
      <c r="M54" s="49">
        <v>0</v>
      </c>
      <c r="N54" s="49">
        <v>10302145</v>
      </c>
      <c r="O54" s="49">
        <v>47511179</v>
      </c>
      <c r="P54" s="49">
        <v>20164389</v>
      </c>
      <c r="Q54" s="49">
        <v>5837291</v>
      </c>
      <c r="R54" s="49">
        <v>3954726</v>
      </c>
      <c r="S54" s="49">
        <v>0</v>
      </c>
      <c r="T54" s="49">
        <v>0</v>
      </c>
      <c r="U54" s="49">
        <v>0</v>
      </c>
    </row>
    <row r="55" spans="1:21" ht="15" customHeight="1">
      <c r="A55" s="60"/>
      <c r="B55" s="92">
        <v>-413302</v>
      </c>
      <c r="C55" s="89" t="s">
        <v>264</v>
      </c>
      <c r="D55" s="113">
        <v>361046607</v>
      </c>
      <c r="E55" s="80">
        <v>369172859</v>
      </c>
      <c r="F55" s="80">
        <v>386154707</v>
      </c>
      <c r="G55" s="78">
        <f t="shared" si="0"/>
        <v>106.95425452371028</v>
      </c>
      <c r="H55" s="78">
        <f t="shared" si="5"/>
        <v>104.59997196056061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68925293</v>
      </c>
      <c r="O55" s="49">
        <v>125761797</v>
      </c>
      <c r="P55" s="49">
        <v>116744834</v>
      </c>
      <c r="Q55" s="49">
        <v>41838792</v>
      </c>
      <c r="R55" s="49">
        <v>17667984</v>
      </c>
      <c r="S55" s="49">
        <v>3030023</v>
      </c>
      <c r="T55" s="49">
        <v>1193000</v>
      </c>
      <c r="U55" s="49">
        <v>10992984</v>
      </c>
    </row>
    <row r="56" spans="1:21" s="2" customFormat="1" ht="21" customHeight="1">
      <c r="A56" s="63"/>
      <c r="B56" s="58">
        <v>42</v>
      </c>
      <c r="C56" s="88" t="s">
        <v>41</v>
      </c>
      <c r="D56" s="79">
        <f>+D57</f>
        <v>1266652750</v>
      </c>
      <c r="E56" s="79">
        <f>+E57</f>
        <v>1185037610</v>
      </c>
      <c r="F56" s="79">
        <v>1276661625</v>
      </c>
      <c r="G56" s="99">
        <f t="shared" si="0"/>
        <v>100.79018302372138</v>
      </c>
      <c r="H56" s="99">
        <f>IF(E56=0,"-",F56/E56*100)</f>
        <v>107.73173899518682</v>
      </c>
      <c r="I56" s="46">
        <v>61638120</v>
      </c>
      <c r="J56" s="46">
        <v>1941360</v>
      </c>
      <c r="K56" s="46">
        <v>1104691345</v>
      </c>
      <c r="L56" s="46">
        <v>2543777</v>
      </c>
      <c r="M56" s="46">
        <v>20918600</v>
      </c>
      <c r="N56" s="46">
        <v>31410875</v>
      </c>
      <c r="O56" s="46">
        <v>0</v>
      </c>
      <c r="P56" s="46">
        <v>0</v>
      </c>
      <c r="Q56" s="46">
        <v>4458269</v>
      </c>
      <c r="R56" s="46">
        <v>0</v>
      </c>
      <c r="S56" s="46">
        <v>0</v>
      </c>
      <c r="T56" s="46">
        <v>48319270</v>
      </c>
      <c r="U56" s="46">
        <v>740009</v>
      </c>
    </row>
    <row r="57" spans="1:21" s="3" customFormat="1" ht="21" customHeight="1">
      <c r="A57" s="57"/>
      <c r="B57" s="58">
        <v>420</v>
      </c>
      <c r="C57" s="10" t="s">
        <v>16</v>
      </c>
      <c r="D57" s="79">
        <f>SUM(D58:D66)</f>
        <v>1266652750</v>
      </c>
      <c r="E57" s="79">
        <f>SUM(E58:E66)</f>
        <v>1185037610</v>
      </c>
      <c r="F57" s="79">
        <v>1276661625</v>
      </c>
      <c r="G57" s="99">
        <f t="shared" si="0"/>
        <v>100.79018302372138</v>
      </c>
      <c r="H57" s="99">
        <f>IF(E57=0,"-",F57/E57*100)</f>
        <v>107.73173899518682</v>
      </c>
      <c r="I57" s="46">
        <v>61638120</v>
      </c>
      <c r="J57" s="46">
        <v>1941360</v>
      </c>
      <c r="K57" s="46">
        <v>1104691345</v>
      </c>
      <c r="L57" s="46">
        <v>2543777</v>
      </c>
      <c r="M57" s="46">
        <v>20918600</v>
      </c>
      <c r="N57" s="46">
        <v>31410875</v>
      </c>
      <c r="O57" s="46">
        <v>0</v>
      </c>
      <c r="P57" s="46">
        <v>0</v>
      </c>
      <c r="Q57" s="46">
        <v>4458269</v>
      </c>
      <c r="R57" s="46">
        <v>0</v>
      </c>
      <c r="S57" s="46">
        <v>0</v>
      </c>
      <c r="T57" s="46">
        <v>48319270</v>
      </c>
      <c r="U57" s="46">
        <v>740009</v>
      </c>
    </row>
    <row r="58" spans="1:21" ht="15" customHeight="1">
      <c r="A58" s="60" t="s">
        <v>82</v>
      </c>
      <c r="B58" s="27">
        <v>4200</v>
      </c>
      <c r="C58" s="29" t="s">
        <v>17</v>
      </c>
      <c r="D58" s="112">
        <v>0</v>
      </c>
      <c r="E58" s="80">
        <v>11274760</v>
      </c>
      <c r="F58" s="80">
        <v>10328366</v>
      </c>
      <c r="G58" s="78" t="str">
        <f t="shared" si="0"/>
        <v>-</v>
      </c>
      <c r="H58" s="78">
        <f>IF(E58=0,"-",F58/E58*100)</f>
        <v>91.60608296761971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10042366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286000</v>
      </c>
      <c r="U58" s="49">
        <v>0</v>
      </c>
    </row>
    <row r="59" spans="1:21" ht="15" customHeight="1">
      <c r="A59" s="60" t="s">
        <v>83</v>
      </c>
      <c r="B59" s="27">
        <v>4201</v>
      </c>
      <c r="C59" s="29" t="s">
        <v>148</v>
      </c>
      <c r="D59" s="112">
        <v>2000000</v>
      </c>
      <c r="E59" s="80">
        <v>3034000</v>
      </c>
      <c r="F59" s="80">
        <v>3034009</v>
      </c>
      <c r="G59" s="78">
        <f t="shared" si="0"/>
        <v>151.70045000000002</v>
      </c>
      <c r="H59" s="78">
        <f aca="true" t="shared" si="6" ref="H59:H66">IF(E59=0,"-",F59/E59*100)</f>
        <v>100.00029663810153</v>
      </c>
      <c r="I59" s="49">
        <v>2834000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200009</v>
      </c>
    </row>
    <row r="60" spans="1:21" ht="15" customHeight="1">
      <c r="A60" s="60" t="s">
        <v>84</v>
      </c>
      <c r="B60" s="27">
        <v>4202</v>
      </c>
      <c r="C60" s="29" t="s">
        <v>18</v>
      </c>
      <c r="D60" s="112">
        <v>29993420</v>
      </c>
      <c r="E60" s="80">
        <v>34113420</v>
      </c>
      <c r="F60" s="80">
        <v>32758198</v>
      </c>
      <c r="G60" s="78">
        <f t="shared" si="0"/>
        <v>109.2179484700311</v>
      </c>
      <c r="H60" s="78">
        <f t="shared" si="6"/>
        <v>96.0273053830428</v>
      </c>
      <c r="I60" s="49">
        <v>25598607</v>
      </c>
      <c r="J60" s="49">
        <v>1941360</v>
      </c>
      <c r="K60" s="49">
        <v>0</v>
      </c>
      <c r="L60" s="49">
        <v>2543777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2352854</v>
      </c>
      <c r="U60" s="49">
        <v>321600</v>
      </c>
    </row>
    <row r="61" spans="1:21" ht="15" customHeight="1">
      <c r="A61" s="60" t="s">
        <v>85</v>
      </c>
      <c r="B61" s="27">
        <v>4203</v>
      </c>
      <c r="C61" s="29" t="s">
        <v>31</v>
      </c>
      <c r="D61" s="112">
        <v>7373650</v>
      </c>
      <c r="E61" s="80">
        <v>1452650</v>
      </c>
      <c r="F61" s="80">
        <v>218400</v>
      </c>
      <c r="G61" s="78">
        <f t="shared" si="0"/>
        <v>2.961898110162538</v>
      </c>
      <c r="H61" s="78">
        <f t="shared" si="6"/>
        <v>15.034591952638282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218400</v>
      </c>
    </row>
    <row r="62" spans="1:21" ht="15" customHeight="1">
      <c r="A62" s="60" t="s">
        <v>86</v>
      </c>
      <c r="B62" s="27">
        <v>4204</v>
      </c>
      <c r="C62" s="29" t="s">
        <v>32</v>
      </c>
      <c r="D62" s="112">
        <v>880058160</v>
      </c>
      <c r="E62" s="80">
        <v>742738160</v>
      </c>
      <c r="F62" s="80">
        <v>731833207</v>
      </c>
      <c r="G62" s="78">
        <f t="shared" si="0"/>
        <v>83.15736848573735</v>
      </c>
      <c r="H62" s="78">
        <f t="shared" si="6"/>
        <v>98.53179039568938</v>
      </c>
      <c r="I62" s="49">
        <v>0</v>
      </c>
      <c r="J62" s="49">
        <v>0</v>
      </c>
      <c r="K62" s="49">
        <v>686187238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45645969</v>
      </c>
      <c r="U62" s="49">
        <v>0</v>
      </c>
    </row>
    <row r="63" spans="1:21" ht="15" customHeight="1">
      <c r="A63" s="60" t="s">
        <v>87</v>
      </c>
      <c r="B63" s="27">
        <v>4205</v>
      </c>
      <c r="C63" s="29" t="s">
        <v>19</v>
      </c>
      <c r="D63" s="112">
        <v>38246980</v>
      </c>
      <c r="E63" s="80">
        <v>63111380</v>
      </c>
      <c r="F63" s="80">
        <v>97099677</v>
      </c>
      <c r="G63" s="78">
        <f t="shared" si="0"/>
        <v>253.87540924799814</v>
      </c>
      <c r="H63" s="78">
        <f t="shared" si="6"/>
        <v>153.85446650033637</v>
      </c>
      <c r="I63" s="49">
        <v>33205513</v>
      </c>
      <c r="J63" s="49">
        <v>0</v>
      </c>
      <c r="K63" s="49">
        <v>59401448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4458269</v>
      </c>
      <c r="R63" s="49">
        <v>0</v>
      </c>
      <c r="S63" s="49">
        <v>0</v>
      </c>
      <c r="T63" s="49">
        <v>34447</v>
      </c>
      <c r="U63" s="49">
        <v>0</v>
      </c>
    </row>
    <row r="64" spans="1:21" ht="15" customHeight="1">
      <c r="A64" s="60" t="s">
        <v>88</v>
      </c>
      <c r="B64" s="27">
        <v>4206</v>
      </c>
      <c r="C64" s="29" t="s">
        <v>33</v>
      </c>
      <c r="D64" s="112">
        <v>132063900</v>
      </c>
      <c r="E64" s="80">
        <v>156619900</v>
      </c>
      <c r="F64" s="80">
        <v>230137405</v>
      </c>
      <c r="G64" s="78">
        <f t="shared" si="0"/>
        <v>174.26216021183686</v>
      </c>
      <c r="H64" s="78">
        <f t="shared" si="6"/>
        <v>146.9400791342607</v>
      </c>
      <c r="I64" s="49">
        <v>0</v>
      </c>
      <c r="J64" s="49">
        <v>0</v>
      </c>
      <c r="K64" s="49">
        <v>230137405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</row>
    <row r="65" spans="1:21" ht="15" customHeight="1">
      <c r="A65" s="60" t="s">
        <v>140</v>
      </c>
      <c r="B65" s="27">
        <v>4207</v>
      </c>
      <c r="C65" s="29" t="s">
        <v>147</v>
      </c>
      <c r="D65" s="112">
        <v>0</v>
      </c>
      <c r="E65" s="80">
        <v>0</v>
      </c>
      <c r="F65" s="80">
        <v>0</v>
      </c>
      <c r="G65" s="78" t="str">
        <f t="shared" si="0"/>
        <v>-</v>
      </c>
      <c r="H65" s="78" t="str">
        <f t="shared" si="6"/>
        <v>-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</row>
    <row r="66" spans="1:21" ht="15" customHeight="1">
      <c r="A66" s="60" t="s">
        <v>89</v>
      </c>
      <c r="B66" s="27">
        <v>4208</v>
      </c>
      <c r="C66" s="29" t="s">
        <v>265</v>
      </c>
      <c r="D66" s="112">
        <v>176916640</v>
      </c>
      <c r="E66" s="80">
        <v>172693340</v>
      </c>
      <c r="F66" s="80">
        <v>171252363</v>
      </c>
      <c r="G66" s="78">
        <f t="shared" si="0"/>
        <v>96.7983356455334</v>
      </c>
      <c r="H66" s="78">
        <f t="shared" si="6"/>
        <v>99.1655862351148</v>
      </c>
      <c r="I66" s="49">
        <v>0</v>
      </c>
      <c r="J66" s="49">
        <v>0</v>
      </c>
      <c r="K66" s="49">
        <v>128965254</v>
      </c>
      <c r="L66" s="49">
        <v>0</v>
      </c>
      <c r="M66" s="49">
        <v>20918600</v>
      </c>
      <c r="N66" s="49">
        <v>21368509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</row>
    <row r="67" spans="1:21" s="2" customFormat="1" ht="21" customHeight="1">
      <c r="A67" s="63"/>
      <c r="B67" s="59">
        <v>43</v>
      </c>
      <c r="C67" s="88" t="s">
        <v>21</v>
      </c>
      <c r="D67" s="79">
        <f>SUM(D68)</f>
        <v>1443531750</v>
      </c>
      <c r="E67" s="79">
        <f>SUM(E68)</f>
        <v>1593610296</v>
      </c>
      <c r="F67" s="79">
        <v>1490768489</v>
      </c>
      <c r="G67" s="99">
        <f t="shared" si="0"/>
        <v>103.27230343218983</v>
      </c>
      <c r="H67" s="99">
        <f>IF(E67=0,"-",F67/E67*100)</f>
        <v>93.54661505023309</v>
      </c>
      <c r="I67" s="46">
        <v>0</v>
      </c>
      <c r="J67" s="46">
        <v>64625702</v>
      </c>
      <c r="K67" s="46">
        <v>806553058</v>
      </c>
      <c r="L67" s="46">
        <v>0</v>
      </c>
      <c r="M67" s="46">
        <v>61275274</v>
      </c>
      <c r="N67" s="46">
        <v>137322537</v>
      </c>
      <c r="O67" s="46">
        <v>127150000</v>
      </c>
      <c r="P67" s="46">
        <v>67316866</v>
      </c>
      <c r="Q67" s="46">
        <v>131602000</v>
      </c>
      <c r="R67" s="46">
        <v>0</v>
      </c>
      <c r="S67" s="46">
        <v>30000000</v>
      </c>
      <c r="T67" s="46">
        <v>0</v>
      </c>
      <c r="U67" s="46">
        <v>64923052</v>
      </c>
    </row>
    <row r="68" spans="1:21" s="3" customFormat="1" ht="21" customHeight="1">
      <c r="A68" s="57"/>
      <c r="B68" s="59">
        <v>430</v>
      </c>
      <c r="C68" s="10" t="s">
        <v>21</v>
      </c>
      <c r="D68" s="79">
        <f>SUM(D73:D77)+D69+D70</f>
        <v>1443531750</v>
      </c>
      <c r="E68" s="79">
        <f>SUM(E73:E77)+E69+E70</f>
        <v>1593610296</v>
      </c>
      <c r="F68" s="79">
        <v>1490768489</v>
      </c>
      <c r="G68" s="99">
        <f t="shared" si="0"/>
        <v>103.27230343218983</v>
      </c>
      <c r="H68" s="99">
        <f>IF(E68=0,"-",F68/E68*100)</f>
        <v>93.54661505023309</v>
      </c>
      <c r="I68" s="46">
        <v>0</v>
      </c>
      <c r="J68" s="46">
        <v>64625702</v>
      </c>
      <c r="K68" s="46">
        <v>806553058</v>
      </c>
      <c r="L68" s="46">
        <v>0</v>
      </c>
      <c r="M68" s="46">
        <v>61275274</v>
      </c>
      <c r="N68" s="46">
        <v>137322537</v>
      </c>
      <c r="O68" s="46">
        <v>127150000</v>
      </c>
      <c r="P68" s="46">
        <v>67316866</v>
      </c>
      <c r="Q68" s="46">
        <v>131602000</v>
      </c>
      <c r="R68" s="46">
        <v>0</v>
      </c>
      <c r="S68" s="46">
        <v>30000000</v>
      </c>
      <c r="T68" s="46">
        <v>0</v>
      </c>
      <c r="U68" s="46">
        <v>64923052</v>
      </c>
    </row>
    <row r="69" spans="1:21" ht="15" customHeight="1">
      <c r="A69" s="60" t="s">
        <v>159</v>
      </c>
      <c r="B69" s="27">
        <v>4300</v>
      </c>
      <c r="C69" s="90" t="s">
        <v>34</v>
      </c>
      <c r="D69" s="114">
        <v>145581750</v>
      </c>
      <c r="E69" s="80">
        <v>162374750</v>
      </c>
      <c r="F69" s="80">
        <v>144675340</v>
      </c>
      <c r="G69" s="78">
        <f t="shared" si="0"/>
        <v>99.37738761898383</v>
      </c>
      <c r="H69" s="78">
        <f>IF(E69=0,"-",F69/E69*100)</f>
        <v>89.09965373310813</v>
      </c>
      <c r="I69" s="49">
        <v>0</v>
      </c>
      <c r="J69" s="49">
        <v>0</v>
      </c>
      <c r="K69" s="49">
        <v>72284014</v>
      </c>
      <c r="L69" s="49">
        <v>0</v>
      </c>
      <c r="M69" s="49">
        <v>1275274</v>
      </c>
      <c r="N69" s="49">
        <v>0</v>
      </c>
      <c r="O69" s="49">
        <v>0</v>
      </c>
      <c r="P69" s="49">
        <v>2000000</v>
      </c>
      <c r="Q69" s="49">
        <v>7193000</v>
      </c>
      <c r="R69" s="49">
        <v>0</v>
      </c>
      <c r="S69" s="49">
        <v>0</v>
      </c>
      <c r="T69" s="49">
        <v>0</v>
      </c>
      <c r="U69" s="49">
        <v>61923052</v>
      </c>
    </row>
    <row r="70" spans="1:21" ht="15" customHeight="1">
      <c r="A70" s="60" t="s">
        <v>160</v>
      </c>
      <c r="B70" s="27">
        <v>4301</v>
      </c>
      <c r="C70" s="90" t="s">
        <v>35</v>
      </c>
      <c r="D70" s="80">
        <f>SUM(D71:D72)</f>
        <v>100000000</v>
      </c>
      <c r="E70" s="80">
        <f>SUM(E71:E72)</f>
        <v>100000000</v>
      </c>
      <c r="F70" s="80">
        <v>105000000</v>
      </c>
      <c r="G70" s="78">
        <f aca="true" t="shared" si="7" ref="G70:G77">IF(D70=0,"-",F70/D70*100)</f>
        <v>105</v>
      </c>
      <c r="H70" s="78">
        <f aca="true" t="shared" si="8" ref="H70:H77">IF(E70=0,"-",F70/E70*100)</f>
        <v>105</v>
      </c>
      <c r="I70" s="49">
        <v>0</v>
      </c>
      <c r="J70" s="49">
        <v>0</v>
      </c>
      <c r="K70" s="49">
        <v>45000000</v>
      </c>
      <c r="L70" s="49">
        <v>0</v>
      </c>
      <c r="M70" s="49">
        <v>60000000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</row>
    <row r="71" spans="1:21" ht="15" customHeight="1">
      <c r="A71" s="60"/>
      <c r="B71" s="62" t="s">
        <v>138</v>
      </c>
      <c r="C71" s="90" t="s">
        <v>266</v>
      </c>
      <c r="D71" s="114">
        <v>40000000</v>
      </c>
      <c r="E71" s="80">
        <v>40000000</v>
      </c>
      <c r="F71" s="80">
        <v>45000000</v>
      </c>
      <c r="G71" s="78">
        <f t="shared" si="7"/>
        <v>112.5</v>
      </c>
      <c r="H71" s="78">
        <f t="shared" si="8"/>
        <v>112.5</v>
      </c>
      <c r="I71" s="49">
        <v>0</v>
      </c>
      <c r="J71" s="49">
        <v>0</v>
      </c>
      <c r="K71" s="49">
        <v>45000000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</row>
    <row r="72" spans="1:21" ht="15" customHeight="1">
      <c r="A72" s="60"/>
      <c r="B72" s="62" t="s">
        <v>139</v>
      </c>
      <c r="C72" s="90" t="s">
        <v>267</v>
      </c>
      <c r="D72" s="114">
        <v>60000000</v>
      </c>
      <c r="E72" s="80">
        <v>60000000</v>
      </c>
      <c r="F72" s="80">
        <v>60000000</v>
      </c>
      <c r="G72" s="78">
        <f t="shared" si="7"/>
        <v>100</v>
      </c>
      <c r="H72" s="78">
        <f t="shared" si="8"/>
        <v>100</v>
      </c>
      <c r="I72" s="49">
        <v>0</v>
      </c>
      <c r="J72" s="49">
        <v>0</v>
      </c>
      <c r="K72" s="49">
        <v>0</v>
      </c>
      <c r="L72" s="49">
        <v>0</v>
      </c>
      <c r="M72" s="49">
        <v>60000000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</row>
    <row r="73" spans="1:21" ht="15" customHeight="1">
      <c r="A73" s="60" t="s">
        <v>161</v>
      </c>
      <c r="B73" s="27">
        <v>4302</v>
      </c>
      <c r="C73" s="90" t="s">
        <v>268</v>
      </c>
      <c r="D73" s="114">
        <v>78385600</v>
      </c>
      <c r="E73" s="80">
        <v>78985600</v>
      </c>
      <c r="F73" s="80">
        <v>90734702</v>
      </c>
      <c r="G73" s="78">
        <f t="shared" si="7"/>
        <v>115.75429925904758</v>
      </c>
      <c r="H73" s="78">
        <f t="shared" si="8"/>
        <v>114.87499240367865</v>
      </c>
      <c r="I73" s="49">
        <v>0</v>
      </c>
      <c r="J73" s="49">
        <v>64625702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16500000</v>
      </c>
      <c r="Q73" s="49">
        <v>6609000</v>
      </c>
      <c r="R73" s="49">
        <v>0</v>
      </c>
      <c r="S73" s="49">
        <v>0</v>
      </c>
      <c r="T73" s="49">
        <v>0</v>
      </c>
      <c r="U73" s="49">
        <v>3000000</v>
      </c>
    </row>
    <row r="74" spans="1:21" ht="15" customHeight="1">
      <c r="A74" s="60" t="s">
        <v>165</v>
      </c>
      <c r="B74" s="27">
        <v>4303</v>
      </c>
      <c r="C74" s="90" t="s">
        <v>182</v>
      </c>
      <c r="D74" s="114">
        <v>618349400</v>
      </c>
      <c r="E74" s="80">
        <v>749199700</v>
      </c>
      <c r="F74" s="80">
        <v>689269044</v>
      </c>
      <c r="G74" s="78">
        <f t="shared" si="7"/>
        <v>111.46918619149626</v>
      </c>
      <c r="H74" s="78">
        <f t="shared" si="8"/>
        <v>92.00071009104782</v>
      </c>
      <c r="I74" s="49">
        <v>0</v>
      </c>
      <c r="J74" s="49">
        <v>0</v>
      </c>
      <c r="K74" s="49">
        <v>689269044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</row>
    <row r="75" spans="1:21" ht="15" customHeight="1">
      <c r="A75" s="60" t="s">
        <v>196</v>
      </c>
      <c r="B75" s="27">
        <v>4305</v>
      </c>
      <c r="C75" s="90" t="s">
        <v>269</v>
      </c>
      <c r="D75" s="114">
        <v>50000000</v>
      </c>
      <c r="E75" s="80">
        <v>20000000</v>
      </c>
      <c r="F75" s="80">
        <v>0</v>
      </c>
      <c r="G75" s="78">
        <f t="shared" si="7"/>
        <v>0</v>
      </c>
      <c r="H75" s="78">
        <f t="shared" si="8"/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</row>
    <row r="76" spans="1:21" ht="15" customHeight="1">
      <c r="A76" s="60" t="s">
        <v>197</v>
      </c>
      <c r="B76" s="27">
        <v>4306</v>
      </c>
      <c r="C76" s="90" t="s">
        <v>183</v>
      </c>
      <c r="D76" s="114">
        <v>0</v>
      </c>
      <c r="E76" s="80">
        <v>0</v>
      </c>
      <c r="F76" s="80">
        <v>0</v>
      </c>
      <c r="G76" s="78" t="str">
        <f t="shared" si="7"/>
        <v>-</v>
      </c>
      <c r="H76" s="78" t="str">
        <f t="shared" si="8"/>
        <v>-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</row>
    <row r="77" spans="1:21" ht="15" customHeight="1">
      <c r="A77" s="60" t="s">
        <v>198</v>
      </c>
      <c r="B77" s="27">
        <v>4307</v>
      </c>
      <c r="C77" s="90" t="s">
        <v>270</v>
      </c>
      <c r="D77" s="114">
        <v>451215000</v>
      </c>
      <c r="E77" s="80">
        <v>483050246</v>
      </c>
      <c r="F77" s="80">
        <v>461089403</v>
      </c>
      <c r="G77" s="78">
        <f t="shared" si="7"/>
        <v>102.1884030894363</v>
      </c>
      <c r="H77" s="78">
        <f t="shared" si="8"/>
        <v>95.45371456036894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137322537</v>
      </c>
      <c r="O77" s="49">
        <v>127150000</v>
      </c>
      <c r="P77" s="49">
        <v>48816866</v>
      </c>
      <c r="Q77" s="49">
        <v>117800000</v>
      </c>
      <c r="R77" s="49">
        <v>0</v>
      </c>
      <c r="S77" s="49">
        <v>30000000</v>
      </c>
      <c r="T77" s="49">
        <v>0</v>
      </c>
      <c r="U77" s="49">
        <v>0</v>
      </c>
    </row>
    <row r="78" spans="1:21" ht="21" customHeight="1" thickBot="1">
      <c r="A78" s="64"/>
      <c r="B78" s="65"/>
      <c r="C78" s="91" t="s">
        <v>42</v>
      </c>
      <c r="D78" s="81">
        <f>+D3+D34+D56+D67</f>
        <v>6156100000</v>
      </c>
      <c r="E78" s="81">
        <f>+E3+E34+E56+E67</f>
        <v>6268839771</v>
      </c>
      <c r="F78" s="81">
        <v>6086211413</v>
      </c>
      <c r="G78" s="99">
        <f>IF(D78=0,"-",F78/D78*100)</f>
        <v>98.86472625525901</v>
      </c>
      <c r="H78" s="99">
        <f>IF(E78=0,"-",F78/E78*100)</f>
        <v>97.08672793257776</v>
      </c>
      <c r="I78" s="48">
        <v>657236723</v>
      </c>
      <c r="J78" s="48">
        <v>157924406</v>
      </c>
      <c r="K78" s="48">
        <v>2481164706</v>
      </c>
      <c r="L78" s="48">
        <v>49308325</v>
      </c>
      <c r="M78" s="48">
        <v>230506773</v>
      </c>
      <c r="N78" s="48">
        <v>408896116</v>
      </c>
      <c r="O78" s="48">
        <v>703176401</v>
      </c>
      <c r="P78" s="48">
        <v>412251094</v>
      </c>
      <c r="Q78" s="48">
        <v>373154155</v>
      </c>
      <c r="R78" s="48">
        <v>134641493</v>
      </c>
      <c r="S78" s="48">
        <v>68570023</v>
      </c>
      <c r="T78" s="48">
        <v>70623379</v>
      </c>
      <c r="U78" s="48">
        <v>338757819</v>
      </c>
    </row>
    <row r="79" spans="1:21" ht="22.5" customHeight="1" thickBot="1">
      <c r="A79" s="66"/>
      <c r="B79" s="67"/>
      <c r="C79" s="34" t="s">
        <v>193</v>
      </c>
      <c r="D79" s="82">
        <f>+'PRIHODKI 2002'!D90-'ODHODKI 2002'!D78</f>
        <v>-253000000</v>
      </c>
      <c r="E79" s="82">
        <f>+'PRIHODKI 2002'!E90-'ODHODKI 2002'!E78</f>
        <v>-218792487</v>
      </c>
      <c r="F79" s="82">
        <v>-147051531</v>
      </c>
      <c r="G79" s="85" t="s">
        <v>184</v>
      </c>
      <c r="H79" s="85" t="s">
        <v>184</v>
      </c>
      <c r="I79" s="53"/>
      <c r="J79" s="53"/>
      <c r="K79" s="53"/>
      <c r="L79" s="52"/>
      <c r="M79" s="53"/>
      <c r="N79" s="51" t="s">
        <v>40</v>
      </c>
      <c r="O79" s="53"/>
      <c r="P79" s="53"/>
      <c r="Q79" s="53"/>
      <c r="R79" s="53"/>
      <c r="S79" s="53"/>
      <c r="T79" s="53"/>
      <c r="U79" s="53"/>
    </row>
    <row r="80" spans="4:20" ht="15" customHeight="1">
      <c r="D80" s="6"/>
      <c r="E80" s="6"/>
      <c r="F80" s="6"/>
      <c r="G80" s="108"/>
      <c r="H80" s="108"/>
      <c r="T80" s="4" t="s">
        <v>40</v>
      </c>
    </row>
    <row r="81" spans="2:8" ht="15" customHeight="1">
      <c r="B81" s="69" t="s">
        <v>181</v>
      </c>
      <c r="D81" s="6"/>
      <c r="E81" s="6"/>
      <c r="F81" s="6"/>
      <c r="G81" s="108"/>
      <c r="H81" s="108"/>
    </row>
    <row r="82" spans="7:8" ht="15" customHeight="1">
      <c r="G82" s="108"/>
      <c r="H82" s="108"/>
    </row>
  </sheetData>
  <mergeCells count="2">
    <mergeCell ref="I1:M1"/>
    <mergeCell ref="N1:Q1"/>
  </mergeCells>
  <printOptions/>
  <pageMargins left="0.17" right="0.17" top="0.4330708661417323" bottom="0.8" header="0.4330708661417323" footer="0.2755905511811024"/>
  <pageSetup firstPageNumber="6" useFirstPageNumber="1" horizontalDpi="360" verticalDpi="360" orientation="portrait" paperSize="9" r:id="rId1"/>
  <headerFooter alignWithMargins="0">
    <oddHeader>&amp;C&amp;"Arial CE,Bold"&amp;11
</oddHeader>
    <oddFooter>&amp;C&amp;P</oddFooter>
  </headerFooter>
  <rowBreaks count="1" manualBreakCount="1">
    <brk id="4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9.00390625" defaultRowHeight="12.75"/>
  <cols>
    <col min="1" max="1" width="8.00390625" style="107" customWidth="1"/>
    <col min="2" max="2" width="56.00390625" style="107" customWidth="1"/>
    <col min="3" max="4" width="13.125" style="107" bestFit="1" customWidth="1"/>
    <col min="5" max="5" width="14.125" style="107" bestFit="1" customWidth="1"/>
    <col min="6" max="16384" width="9.125" style="107" customWidth="1"/>
  </cols>
  <sheetData>
    <row r="1" spans="1:5" ht="15" thickBot="1">
      <c r="A1" s="28"/>
      <c r="B1" s="5"/>
      <c r="C1" s="5"/>
      <c r="D1" s="26" t="s">
        <v>137</v>
      </c>
      <c r="E1" s="26" t="s">
        <v>137</v>
      </c>
    </row>
    <row r="2" spans="1:5" ht="30.75" thickBot="1">
      <c r="A2" s="14" t="s">
        <v>90</v>
      </c>
      <c r="B2" s="13" t="s">
        <v>194</v>
      </c>
      <c r="C2" s="45" t="s">
        <v>288</v>
      </c>
      <c r="D2" s="45" t="s">
        <v>299</v>
      </c>
      <c r="E2" s="45" t="s">
        <v>290</v>
      </c>
    </row>
    <row r="3" spans="1:5" ht="29.25" customHeight="1">
      <c r="A3" s="116"/>
      <c r="B3" s="76" t="s">
        <v>149</v>
      </c>
      <c r="C3" s="76"/>
      <c r="D3" s="35"/>
      <c r="E3" s="35"/>
    </row>
    <row r="4" spans="1:5" ht="15">
      <c r="A4" s="50">
        <v>750</v>
      </c>
      <c r="B4" s="9" t="s">
        <v>150</v>
      </c>
      <c r="C4" s="9"/>
      <c r="D4" s="11"/>
      <c r="E4" s="11"/>
    </row>
    <row r="5" spans="1:5" ht="14.25">
      <c r="A5" s="60">
        <v>7500</v>
      </c>
      <c r="B5" s="11" t="s">
        <v>151</v>
      </c>
      <c r="C5" s="21">
        <v>1000000</v>
      </c>
      <c r="D5" s="21">
        <v>1000000</v>
      </c>
      <c r="E5" s="21">
        <v>1183917</v>
      </c>
    </row>
    <row r="6" spans="1:5" ht="15">
      <c r="A6" s="50">
        <v>752</v>
      </c>
      <c r="B6" s="9" t="s">
        <v>185</v>
      </c>
      <c r="C6" s="79"/>
      <c r="D6" s="11"/>
      <c r="E6" s="11"/>
    </row>
    <row r="7" spans="1:5" ht="14.25">
      <c r="A7" s="60">
        <v>7520</v>
      </c>
      <c r="B7" s="11" t="s">
        <v>272</v>
      </c>
      <c r="C7" s="21">
        <v>38000000</v>
      </c>
      <c r="D7" s="21">
        <v>38000000</v>
      </c>
      <c r="E7" s="21">
        <v>34128738</v>
      </c>
    </row>
    <row r="8" spans="1:5" ht="14.25">
      <c r="A8" s="60"/>
      <c r="B8" s="11"/>
      <c r="C8" s="21"/>
      <c r="D8" s="21"/>
      <c r="E8" s="21"/>
    </row>
    <row r="9" spans="1:5" ht="15">
      <c r="A9" s="27"/>
      <c r="B9" s="8" t="s">
        <v>273</v>
      </c>
      <c r="C9" s="115"/>
      <c r="D9" s="11"/>
      <c r="E9" s="11"/>
    </row>
    <row r="10" spans="1:5" ht="15">
      <c r="A10" s="50">
        <v>440</v>
      </c>
      <c r="B10" s="9" t="s">
        <v>177</v>
      </c>
      <c r="C10" s="79"/>
      <c r="D10" s="11"/>
      <c r="E10" s="11"/>
    </row>
    <row r="11" spans="1:5" ht="14.25">
      <c r="A11" s="60">
        <v>4402</v>
      </c>
      <c r="B11" s="11" t="s">
        <v>178</v>
      </c>
      <c r="C11" s="21"/>
      <c r="D11" s="21">
        <v>0</v>
      </c>
      <c r="E11" s="21">
        <v>0</v>
      </c>
    </row>
    <row r="12" spans="1:5" ht="14.25">
      <c r="A12" s="60">
        <v>4404</v>
      </c>
      <c r="B12" s="11" t="s">
        <v>300</v>
      </c>
      <c r="C12" s="21">
        <v>0</v>
      </c>
      <c r="D12" s="21">
        <v>35000000</v>
      </c>
      <c r="E12" s="21">
        <v>35000000</v>
      </c>
    </row>
    <row r="13" spans="1:5" ht="15">
      <c r="A13" s="50">
        <v>441</v>
      </c>
      <c r="B13" s="9" t="s">
        <v>152</v>
      </c>
      <c r="C13" s="79"/>
      <c r="D13" s="11"/>
      <c r="E13" s="11"/>
    </row>
    <row r="14" spans="1:5" ht="14.25">
      <c r="A14" s="60">
        <v>4410</v>
      </c>
      <c r="B14" s="11" t="s">
        <v>179</v>
      </c>
      <c r="C14" s="21"/>
      <c r="D14" s="21">
        <v>0</v>
      </c>
      <c r="E14" s="21">
        <v>0</v>
      </c>
    </row>
    <row r="15" spans="1:5" ht="14.25">
      <c r="A15" s="60">
        <v>4412</v>
      </c>
      <c r="B15" s="11" t="s">
        <v>180</v>
      </c>
      <c r="C15" s="21"/>
      <c r="D15" s="21">
        <v>0</v>
      </c>
      <c r="E15" s="21">
        <v>0</v>
      </c>
    </row>
    <row r="16" spans="1:5" ht="14.25">
      <c r="A16" s="60">
        <v>4415</v>
      </c>
      <c r="B16" s="11" t="s">
        <v>220</v>
      </c>
      <c r="C16" s="21"/>
      <c r="D16" s="21">
        <v>0</v>
      </c>
      <c r="E16" s="21">
        <v>0</v>
      </c>
    </row>
    <row r="17" spans="1:5" ht="15.75" thickBot="1">
      <c r="A17" s="65"/>
      <c r="B17" s="36" t="s">
        <v>153</v>
      </c>
      <c r="C17" s="44">
        <f>+C5+C7-C11-C12-C14-C15-C16</f>
        <v>39000000</v>
      </c>
      <c r="D17" s="44">
        <f>+D5+D7-D11-D12-D14-D15-D16</f>
        <v>4000000</v>
      </c>
      <c r="E17" s="44">
        <f>+E5+E7-E11-E12-E14-E15-E16</f>
        <v>312655</v>
      </c>
    </row>
    <row r="18" spans="2:5" ht="15">
      <c r="B18" s="37"/>
      <c r="C18" s="37"/>
      <c r="D18" s="38"/>
      <c r="E18" s="38"/>
    </row>
    <row r="19" spans="2:5" ht="15">
      <c r="B19" s="37"/>
      <c r="C19" s="37"/>
      <c r="D19" s="38"/>
      <c r="E19" s="38"/>
    </row>
    <row r="20" spans="2:5" ht="15" thickBot="1">
      <c r="B20" s="5"/>
      <c r="C20" s="5"/>
      <c r="D20" s="26"/>
      <c r="E20" s="26"/>
    </row>
    <row r="21" spans="1:5" ht="30.75" thickBot="1">
      <c r="A21" s="14" t="s">
        <v>90</v>
      </c>
      <c r="B21" s="13" t="s">
        <v>154</v>
      </c>
      <c r="C21" s="45" t="s">
        <v>288</v>
      </c>
      <c r="D21" s="45" t="s">
        <v>299</v>
      </c>
      <c r="E21" s="45" t="s">
        <v>290</v>
      </c>
    </row>
    <row r="22" spans="1:5" ht="15">
      <c r="A22" s="116"/>
      <c r="B22" s="39" t="s">
        <v>155</v>
      </c>
      <c r="C22" s="39"/>
      <c r="D22" s="40"/>
      <c r="E22" s="40"/>
    </row>
    <row r="23" spans="1:5" ht="15">
      <c r="A23" s="27"/>
      <c r="B23" s="8" t="s">
        <v>156</v>
      </c>
      <c r="C23" s="8"/>
      <c r="D23" s="21"/>
      <c r="E23" s="21"/>
    </row>
    <row r="24" spans="1:5" ht="15">
      <c r="A24" s="27"/>
      <c r="B24" s="8" t="s">
        <v>157</v>
      </c>
      <c r="C24" s="8"/>
      <c r="D24" s="21"/>
      <c r="E24" s="21"/>
    </row>
    <row r="25" spans="1:5" ht="30.75" customHeight="1">
      <c r="A25" s="27"/>
      <c r="B25" s="41" t="s">
        <v>274</v>
      </c>
      <c r="C25" s="18">
        <f>+'ODHODKI 2002'!D79+C17+C24</f>
        <v>-214000000</v>
      </c>
      <c r="D25" s="18">
        <f>+'ODHODKI 2002'!E79+D17+D24</f>
        <v>-214792487</v>
      </c>
      <c r="E25" s="18">
        <f>+'ODHODKI 2002'!F79+E17+E24</f>
        <v>-146738876</v>
      </c>
    </row>
    <row r="26" spans="1:5" ht="15">
      <c r="A26" s="27"/>
      <c r="B26" s="42" t="s">
        <v>275</v>
      </c>
      <c r="C26" s="18">
        <f>SUM(C27:C27)</f>
        <v>214000000</v>
      </c>
      <c r="D26" s="18">
        <f>SUM(D27:D27)</f>
        <v>214792487</v>
      </c>
      <c r="E26" s="18">
        <f>SUM(E27:E27)</f>
        <v>214792487</v>
      </c>
    </row>
    <row r="27" spans="1:5" ht="14.25">
      <c r="A27" s="27"/>
      <c r="B27" s="11" t="s">
        <v>282</v>
      </c>
      <c r="C27" s="21">
        <v>214000000</v>
      </c>
      <c r="D27" s="21">
        <v>214792487</v>
      </c>
      <c r="E27" s="21">
        <v>214792487</v>
      </c>
    </row>
    <row r="28" spans="1:5" ht="15.75" thickBot="1">
      <c r="A28" s="65"/>
      <c r="B28" s="43" t="s">
        <v>158</v>
      </c>
      <c r="C28" s="44">
        <f>+C25+C26</f>
        <v>0</v>
      </c>
      <c r="D28" s="44">
        <f>+D25+D26</f>
        <v>0</v>
      </c>
      <c r="E28" s="44">
        <f>+E25+E26</f>
        <v>68053611</v>
      </c>
    </row>
    <row r="29" spans="4:5" ht="15">
      <c r="D29" s="109"/>
      <c r="E29" s="109"/>
    </row>
  </sheetData>
  <printOptions/>
  <pageMargins left="0.41" right="0.75" top="0.984251968503937" bottom="0.984251968503937" header="0.22" footer="0"/>
  <pageSetup firstPageNumber="5" useFirstPageNumber="1" horizontalDpi="360" verticalDpi="36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TANJA</cp:lastModifiedBy>
  <cp:lastPrinted>2003-04-11T10:30:17Z</cp:lastPrinted>
  <dcterms:created xsi:type="dcterms:W3CDTF">1999-04-13T10:37:05Z</dcterms:created>
  <dcterms:modified xsi:type="dcterms:W3CDTF">2003-04-17T09:53:54Z</dcterms:modified>
  <cp:category/>
  <cp:version/>
  <cp:contentType/>
  <cp:contentStatus/>
</cp:coreProperties>
</file>