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5446" windowWidth="6000" windowHeight="6120" tabRatio="881" activeTab="1"/>
  </bookViews>
  <sheets>
    <sheet name="PRIHODKI 2003" sheetId="1" r:id="rId1"/>
    <sheet name="ODHODKI 2003" sheetId="2" r:id="rId2"/>
    <sheet name="FINAN-TERJ" sheetId="3" r:id="rId3"/>
  </sheets>
  <definedNames>
    <definedName name="_xlnm.Print_Area" localSheetId="2">'FINAN-TERJ'!$A$1:$D$31</definedName>
    <definedName name="_xlnm.Print_Area" localSheetId="1">'ODHODKI 2003'!$A$1:$F$79</definedName>
    <definedName name="_xlnm.Print_Area" localSheetId="0">'PRIHODKI 2003'!$A$1:$F$101</definedName>
    <definedName name="_xlnm.Print_Titles" localSheetId="1">'ODHODKI 2003'!$A:$C,'ODHODKI 2003'!$1:$2</definedName>
    <definedName name="_xlnm.Print_Titles" localSheetId="0">'PRIHODKI 2003'!$6:$6</definedName>
  </definedNames>
  <calcPr fullCalcOnLoad="1"/>
</workbook>
</file>

<file path=xl/sharedStrings.xml><?xml version="1.0" encoding="utf-8"?>
<sst xmlns="http://schemas.openxmlformats.org/spreadsheetml/2006/main" count="357" uniqueCount="318">
  <si>
    <t>PLAČE IN DRUGI IZDATKI ZAPOSLENIM</t>
  </si>
  <si>
    <t>Plače in dodatki</t>
  </si>
  <si>
    <t>Regres za letni dopust</t>
  </si>
  <si>
    <t>Povračila in nadomestila</t>
  </si>
  <si>
    <t>Sredstva za delovno uspešnost</t>
  </si>
  <si>
    <t>Plače za delo po pogodbi</t>
  </si>
  <si>
    <t>Drugi izdatki zaposlenim</t>
  </si>
  <si>
    <t>IZDATKI ZA BLAGO IN STORITVE</t>
  </si>
  <si>
    <t>Pisarniški in splošni material in storitve</t>
  </si>
  <si>
    <t>Posebni material in storitve</t>
  </si>
  <si>
    <t>Prevozni stroški in storitve</t>
  </si>
  <si>
    <t>Izdatki za službena potovanja</t>
  </si>
  <si>
    <t>Tekoče vzdrževanje</t>
  </si>
  <si>
    <t>Najemnine in zakupnine</t>
  </si>
  <si>
    <t>Drugi operativni odhodki</t>
  </si>
  <si>
    <t>TEKOČI ODHODKI</t>
  </si>
  <si>
    <t>NAKUP IN GRADNJA OSNOVNIH SREDSTEV</t>
  </si>
  <si>
    <t>Nakup zgradb in prostorov</t>
  </si>
  <si>
    <t>Nakup opreme</t>
  </si>
  <si>
    <t>Investicijsko vzdrževanje in obnove</t>
  </si>
  <si>
    <t>TEKOČI TRANSFERI</t>
  </si>
  <si>
    <t>INVESTICIJSKI TRANSFERI</t>
  </si>
  <si>
    <t>Prispevek za zaposlovanje</t>
  </si>
  <si>
    <t>SUBVENCIJE</t>
  </si>
  <si>
    <t>Subvencije javnim podjetjem</t>
  </si>
  <si>
    <t>Subvencije privatnim podjetjem in zasebnikom</t>
  </si>
  <si>
    <t>Drugi transferi posameznikom</t>
  </si>
  <si>
    <t>DRUGI TEKOČI DOMAČI TRANSFERI</t>
  </si>
  <si>
    <t>Tekoči transferi drugim ravnem države</t>
  </si>
  <si>
    <t>Nakup drugih osnovnih sredstev</t>
  </si>
  <si>
    <t>Novogradnje, rekonstrukcije in adaptacije</t>
  </si>
  <si>
    <t>Nakup zemljišč in naravnih bogastev</t>
  </si>
  <si>
    <t>Investicijski transferi drugim ravnem države</t>
  </si>
  <si>
    <t xml:space="preserve">   - transport (mestni, primestni promet…)</t>
  </si>
  <si>
    <t xml:space="preserve">   - komunalna dejavnost</t>
  </si>
  <si>
    <t xml:space="preserve">   - kmetijstvo</t>
  </si>
  <si>
    <t xml:space="preserve">   - ostala podjetja in zasebniki</t>
  </si>
  <si>
    <t xml:space="preserve"> </t>
  </si>
  <si>
    <t xml:space="preserve">    INVESTICIJSKI ODHODKI</t>
  </si>
  <si>
    <t>SKUPAJ ODHODKI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</si>
  <si>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</si>
  <si>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</si>
  <si>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</si>
  <si>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</si>
  <si>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</si>
  <si>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</si>
  <si>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</si>
  <si>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</si>
  <si>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</si>
  <si>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</si>
  <si>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</si>
  <si>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</si>
  <si>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</si>
  <si>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</si>
  <si>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</si>
  <si>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</si>
  <si>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</si>
  <si>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</si>
  <si>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</si>
  <si>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</si>
  <si>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</si>
  <si>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</si>
  <si>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</si>
  <si>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</si>
  <si>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</si>
  <si>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</si>
  <si>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</si>
  <si>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</si>
  <si>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</si>
  <si>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</si>
  <si>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</si>
  <si>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</si>
  <si>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</si>
  <si>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</si>
  <si>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</si>
  <si>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</si>
  <si>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</si>
  <si>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</si>
  <si>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</si>
  <si>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</si>
  <si>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</si>
  <si>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</si>
  <si>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KONTO</t>
  </si>
  <si>
    <t>DAVČNI PRIHODKI</t>
  </si>
  <si>
    <t>DAVKI NA DOHODEK IN DOBIČEK</t>
  </si>
  <si>
    <t>Dohodnina - skupaj</t>
  </si>
  <si>
    <t>DAVKI NA PREMOŽENJE</t>
  </si>
  <si>
    <t>Davki na nepremičnine</t>
  </si>
  <si>
    <t>2.1.</t>
  </si>
  <si>
    <t>2.2.</t>
  </si>
  <si>
    <t>Davki na dediščine in darila</t>
  </si>
  <si>
    <t>DOMAČI DAVKI NA BLAGO IN STORITVE</t>
  </si>
  <si>
    <t>Davki na posebne storitve</t>
  </si>
  <si>
    <t>5.1.</t>
  </si>
  <si>
    <t>Davek na dobitke od iger na srečo</t>
  </si>
  <si>
    <t>5.2.</t>
  </si>
  <si>
    <t>Posebna taksa na igralne avtomate</t>
  </si>
  <si>
    <t>Pristojbine za motorna vozila</t>
  </si>
  <si>
    <t>6.1.</t>
  </si>
  <si>
    <t>Taksa za registracijo kmetijskih traktorjev</t>
  </si>
  <si>
    <t>7.1.</t>
  </si>
  <si>
    <t>Krajevna taksa</t>
  </si>
  <si>
    <t>7.2.</t>
  </si>
  <si>
    <t>7.3.</t>
  </si>
  <si>
    <t>Pristojbine za vzdrževanje gozdnih cest</t>
  </si>
  <si>
    <t>7.4.</t>
  </si>
  <si>
    <t>7.5.</t>
  </si>
  <si>
    <t>Požarna taksa</t>
  </si>
  <si>
    <t>DRUGI DAVKI</t>
  </si>
  <si>
    <t>NEDAVČNI PRIHODKI</t>
  </si>
  <si>
    <t>Prihodki od obresti - skupaj</t>
  </si>
  <si>
    <t>Prihodki od premoženja</t>
  </si>
  <si>
    <t>Prihodki od najemnin za stanovanja</t>
  </si>
  <si>
    <t>Prihodki od koncesij</t>
  </si>
  <si>
    <t>TAKSE IN PRISTOJBINE</t>
  </si>
  <si>
    <t>Upravne takse</t>
  </si>
  <si>
    <t>DENARNE KAZNI</t>
  </si>
  <si>
    <t>Denarne kazni</t>
  </si>
  <si>
    <t>Druge povprečnine - redarji</t>
  </si>
  <si>
    <t>DRUGI NEDAVČNI PRIHODKI</t>
  </si>
  <si>
    <t>Drugi nedavčni prihodki</t>
  </si>
  <si>
    <t>KAPITALSKI PRIHODKI</t>
  </si>
  <si>
    <t>Prihodki od prodaje zgradb in prostorov</t>
  </si>
  <si>
    <t>16.1.</t>
  </si>
  <si>
    <t>Prihodki od prodaje stavbnih zemljišč</t>
  </si>
  <si>
    <t>TRANSFERNI PRIHODKI</t>
  </si>
  <si>
    <t>Prejeta sredstva iz državnega proračuna</t>
  </si>
  <si>
    <t>SKUPAJ PRIHODKI</t>
  </si>
  <si>
    <t>v SIT</t>
  </si>
  <si>
    <t>a)</t>
  </si>
  <si>
    <t>b)</t>
  </si>
  <si>
    <t>42.</t>
  </si>
  <si>
    <t>16.2.</t>
  </si>
  <si>
    <t xml:space="preserve">A. BILANCA   PRIHODKOV IN ODHODKOV </t>
  </si>
  <si>
    <t>PREJETE DONACIJE</t>
  </si>
  <si>
    <t>Prejete donacije iz domačih virov</t>
  </si>
  <si>
    <t>PLAČILA DOMAČIH OBRESTI</t>
  </si>
  <si>
    <t>Plačila obresti od kreditov</t>
  </si>
  <si>
    <t>Nakup nematerialnega premoženja</t>
  </si>
  <si>
    <t>Nakup prevoznih sredstev</t>
  </si>
  <si>
    <t>IV.PREJETA VRAČILA DANIH POSOJIL IN PRODAJA KAPITALSKIH DELEŽEV</t>
  </si>
  <si>
    <t xml:space="preserve">PREJETA VRAČILA DANIH POSOJIL </t>
  </si>
  <si>
    <t>Prejeta vračila od posameznikov</t>
  </si>
  <si>
    <t>POVEČANJE KAPITALSKIH DELEŽEV</t>
  </si>
  <si>
    <t>VI. PREJETA MINUS DANA POSOJILA (IV.-V.)</t>
  </si>
  <si>
    <t xml:space="preserve">       C. RAČUN FINANCIRANJA</t>
  </si>
  <si>
    <t>VII. ZADOLŽEVANJE</t>
  </si>
  <si>
    <t>VIII. ODPLAČILO DOLGA</t>
  </si>
  <si>
    <t>IX. NETO ZADOLŽEVANJE</t>
  </si>
  <si>
    <t>XII. REZULTAT (X.+XI.)</t>
  </si>
  <si>
    <t>44.</t>
  </si>
  <si>
    <t>45.</t>
  </si>
  <si>
    <t>46.</t>
  </si>
  <si>
    <t xml:space="preserve">    </t>
  </si>
  <si>
    <t xml:space="preserve">            I. BILANCA PRIHODKOV</t>
  </si>
  <si>
    <t>Proračunska rezerva</t>
  </si>
  <si>
    <t>47.</t>
  </si>
  <si>
    <t>Štipendije</t>
  </si>
  <si>
    <t>DANA POSOJILA</t>
  </si>
  <si>
    <t>Dana posojila javnim podjetjem</t>
  </si>
  <si>
    <t>Povečanje kapitalskih deležev v javnih podjetjih</t>
  </si>
  <si>
    <t>Povečanje kapitalskih deležev v privatnih podjetjih</t>
  </si>
  <si>
    <t>Investic. transferi javnim podjetjem</t>
  </si>
  <si>
    <t>Investic. transferi posameznikom</t>
  </si>
  <si>
    <t>-</t>
  </si>
  <si>
    <t>KUPNINE IZ NASLOVA PRIVATIZACIJE</t>
  </si>
  <si>
    <t>Kazni in odškodnine</t>
  </si>
  <si>
    <t xml:space="preserve">      II. BILANCA ODHODKOV </t>
  </si>
  <si>
    <t>PRIH. OD PRODAJE BLAGA IN STORITEV</t>
  </si>
  <si>
    <t>Drugi davki na uporabo blaga in storitev</t>
  </si>
  <si>
    <t xml:space="preserve">7.6. </t>
  </si>
  <si>
    <t>Z.št.</t>
  </si>
  <si>
    <t>PRIHODKI OD PRODAJE OSN. SREDSTEV</t>
  </si>
  <si>
    <t>III. PRORAČ. PRESEŽEK - PRIMANJ.                  (I.-II.)</t>
  </si>
  <si>
    <t xml:space="preserve">  B. RAČUN FINANČNIH TERJATEV IN NALOŽB</t>
  </si>
  <si>
    <t>48.</t>
  </si>
  <si>
    <t>49.</t>
  </si>
  <si>
    <t>50.</t>
  </si>
  <si>
    <t>Davek na izplačane plače</t>
  </si>
  <si>
    <t>12.1.</t>
  </si>
  <si>
    <t>12.2.</t>
  </si>
  <si>
    <t>12.3.</t>
  </si>
  <si>
    <t>12.4.</t>
  </si>
  <si>
    <t>14.1.</t>
  </si>
  <si>
    <t>14.2.</t>
  </si>
  <si>
    <t>17.1.</t>
  </si>
  <si>
    <t>17.2.</t>
  </si>
  <si>
    <t>17.3.</t>
  </si>
  <si>
    <t>22.1.</t>
  </si>
  <si>
    <t>22.2.</t>
  </si>
  <si>
    <t>Povečanje drugih finančnih naložb</t>
  </si>
  <si>
    <t>Prihodki za Mladinski center</t>
  </si>
  <si>
    <t>16.3.</t>
  </si>
  <si>
    <t>Donacije za tekočo porabo - za Mladinski center</t>
  </si>
  <si>
    <t>15.1.</t>
  </si>
  <si>
    <t>15.2.</t>
  </si>
  <si>
    <t>Prihodki od prodaje blaga in storitev</t>
  </si>
  <si>
    <t>16.4.</t>
  </si>
  <si>
    <t>Drugi  davki (pozneje pl. ukinjeni davki)</t>
  </si>
  <si>
    <t>PRIHODKI OD PRODAJE ZEMLJIŠČ</t>
  </si>
  <si>
    <t>Komunalne takse za taksam zavezane predmete</t>
  </si>
  <si>
    <t>Prihodki od koncesijskih dajatev od iger na srečo</t>
  </si>
  <si>
    <t>Nadomestilo za degradacijo in uzurpacijo prostora</t>
  </si>
  <si>
    <t>Prihodki od prodaje blaga in storitev - lastni prihodki</t>
  </si>
  <si>
    <t>Min. za kmetijstvo, gozdarstvo - gozdne ceste</t>
  </si>
  <si>
    <t>Prihodki od najemnin za poslovne prostore in zemljišča</t>
  </si>
  <si>
    <t>Prihodki od prodaje blaga in storitev-za Mladinski center</t>
  </si>
  <si>
    <t>Drugi prihodki: sofinanc. javnih del, zapuščine in drugo</t>
  </si>
  <si>
    <t>Sofin. Upravne enote pri vzdrževanju občinske stavbe</t>
  </si>
  <si>
    <t>Prihod. od prodaje kmetij. zem.-za obvoznico Solkan</t>
  </si>
  <si>
    <t>Splošna proračunska rezervacija</t>
  </si>
  <si>
    <t>Prejeta sredstva iz proračunov lokalnih skupnosti</t>
  </si>
  <si>
    <t>Prisp. za pokojnsko in invalidsko zavarovanje</t>
  </si>
  <si>
    <t>Energija, voda, komunalne storitve in komunik.</t>
  </si>
  <si>
    <t>PRISP. DELOD. ZA SOCIALNO VARNOST</t>
  </si>
  <si>
    <t>TRANSFERI POSAMEZNIK. IN GOSPODINJ.</t>
  </si>
  <si>
    <t>TRANS. NEPROFIT.ORG. IN USTANOVAM</t>
  </si>
  <si>
    <t>Tekoči transferi neprofitnim org.in ustanovam</t>
  </si>
  <si>
    <t>Tekoči transferi v sklade social. zavarovanja</t>
  </si>
  <si>
    <t>Tek. transferi v druge javne sklade in agencije</t>
  </si>
  <si>
    <t>Tekoči transf. v JZ in druge izvajal. javnih služb</t>
  </si>
  <si>
    <t xml:space="preserve">   - sred.za plače in druge izdatke zaposlenim</t>
  </si>
  <si>
    <t xml:space="preserve">   - sredstva za prispevke delodajalcev</t>
  </si>
  <si>
    <t xml:space="preserve">   - sredstva za izdatke za blago in storitve</t>
  </si>
  <si>
    <t xml:space="preserve">   Stanovanjski sklad MO NG</t>
  </si>
  <si>
    <t xml:space="preserve">   Sklad za razvoj malega gospodarstva Goriške</t>
  </si>
  <si>
    <t>Investic. transferi neprofitnim organizacijam</t>
  </si>
  <si>
    <t>Investic. transferi privat. podjet. in zasebnikom</t>
  </si>
  <si>
    <t xml:space="preserve">   Stanovanjski sklad  MO NG in SS  RS</t>
  </si>
  <si>
    <t>Sredstva kupnin iz naslova privatizacije</t>
  </si>
  <si>
    <t>V. DANA POSOJILA IN POVEČANJE KAPITALSKIH DELEŽ.</t>
  </si>
  <si>
    <t>X. POVEČ. - ZMANJŠ. SREDSTEV NA RAČUNIH      (III.+VI.+IX.)</t>
  </si>
  <si>
    <t>XI. STANJE SRED. NA RAČUNIH IZ PRETEKLEGA  LETA</t>
  </si>
  <si>
    <t>Taksa za obremenjevanje vode</t>
  </si>
  <si>
    <t>Minist. za kulturo - nakup prostorov za Mladinski center</t>
  </si>
  <si>
    <t>Prihodki od prodaje gostinskega objekta KS Trnovo</t>
  </si>
  <si>
    <t xml:space="preserve">   - evidentirana provizija Agencije za plačilni promet</t>
  </si>
  <si>
    <t>Prenesena sredstva iz preteklega leta</t>
  </si>
  <si>
    <t>Prihodki od prodaje kmetijskih zemljišč</t>
  </si>
  <si>
    <t>Prihodki od prodaje prevoznih sredstev</t>
  </si>
  <si>
    <t>Prih. od prodaje stavbnih zemljišč - za obv. Solkan</t>
  </si>
  <si>
    <t>Donacije za investicije - za nakup opreme za CZ</t>
  </si>
  <si>
    <t xml:space="preserve">7.7. </t>
  </si>
  <si>
    <t>Taksa za obremenjevanje okolja</t>
  </si>
  <si>
    <t>Min. za informacijsko družbo - ze e - mesto</t>
  </si>
  <si>
    <t>Min. za informacijsko družbo - za GIS</t>
  </si>
  <si>
    <t>Dana posojila privatni podjetjem in zasebnikom</t>
  </si>
  <si>
    <t xml:space="preserve">                                  MESTNE OBČINE NOVA GORICA ZA  LETO 2003</t>
  </si>
  <si>
    <t>PLAN           2003</t>
  </si>
  <si>
    <t>Prih. od izrednih prodaj stan. objektov in stanovanj</t>
  </si>
  <si>
    <t>Prih. od prodaje stavbnih zemljišč - sodišče NG</t>
  </si>
  <si>
    <t>Donacije za investicije - za nakup gasilskega vozila</t>
  </si>
  <si>
    <t>16.5.</t>
  </si>
  <si>
    <t>16.6.</t>
  </si>
  <si>
    <t>17.5.</t>
  </si>
  <si>
    <t>19.1.</t>
  </si>
  <si>
    <t>19.2.</t>
  </si>
  <si>
    <t>19.3.</t>
  </si>
  <si>
    <t>19.4.</t>
  </si>
  <si>
    <t>19.5.</t>
  </si>
  <si>
    <t>20.1.</t>
  </si>
  <si>
    <t>20.2.</t>
  </si>
  <si>
    <t>20.3.</t>
  </si>
  <si>
    <t>21.1.</t>
  </si>
  <si>
    <t>21.2.</t>
  </si>
  <si>
    <t>21.3.</t>
  </si>
  <si>
    <t>21.4.</t>
  </si>
  <si>
    <t>21.5.</t>
  </si>
  <si>
    <t>21.6.</t>
  </si>
  <si>
    <t>21.7.</t>
  </si>
  <si>
    <t>21.8.</t>
  </si>
  <si>
    <t>Davek od premoženja in zam. obr. od davka na prem.</t>
  </si>
  <si>
    <t>Nadomestilo za uporabo stavb.zemljišča in zamud. obr.</t>
  </si>
  <si>
    <t>Davki na promet nepremičnin in na fin. premož.</t>
  </si>
  <si>
    <t>UDELEŽ. NA DOBIČKU IN DOH. OD PREMOŽENJA</t>
  </si>
  <si>
    <r>
      <t>Prih.udeležbe na dobičku podj.</t>
    </r>
    <r>
      <rPr>
        <sz val="10"/>
        <rFont val="Arial CE"/>
        <family val="2"/>
      </rPr>
      <t>-Hit, Komunala, Cestno p.</t>
    </r>
  </si>
  <si>
    <t>Prihodki od komunal.prisp.-za komun.urejanje zemljišč</t>
  </si>
  <si>
    <t>Prihodki od prodaje stanovanj. objektov in stanovanj</t>
  </si>
  <si>
    <t>TRANSFER. PRIHODKI IZ DR. JAVNOFIN.INSTIT.</t>
  </si>
  <si>
    <t>Odškodnina za sprem.namen.kmet.zemljišč in gozda</t>
  </si>
  <si>
    <t>Sredstva za nadurno delo</t>
  </si>
  <si>
    <t>Prispevek za zdravstveno zavarovanje</t>
  </si>
  <si>
    <t>Prispevek za starševsko varstvo</t>
  </si>
  <si>
    <t>Plačila obresti od kreditov poslovnim bankam</t>
  </si>
  <si>
    <t>REZERVE</t>
  </si>
  <si>
    <t>Študije o izvedljiv. projektov, projektna dokum.</t>
  </si>
  <si>
    <t>Investic. transferi JZ in drugim izv. javnih služb</t>
  </si>
  <si>
    <t>21.9.</t>
  </si>
  <si>
    <t>Ministrstvo za okolje in prostor-urbanistična delavnica</t>
  </si>
  <si>
    <t>21.10.</t>
  </si>
  <si>
    <t>Ministrstvo za gospodarstvo - Borojevičeva cesta</t>
  </si>
  <si>
    <t>22.3.</t>
  </si>
  <si>
    <t>22.4.</t>
  </si>
  <si>
    <t xml:space="preserve">Sofinanc. občine Tolmin za Borojevičevo cesto </t>
  </si>
  <si>
    <t>Prihodki od prodaje stavb in poslovnih prostorov</t>
  </si>
  <si>
    <t>PRODAJA KAPITALSKIH DELEŽEV</t>
  </si>
  <si>
    <t>Prejeta vračila od javnih podjetij - KENOG</t>
  </si>
  <si>
    <t>Zap. št.</t>
  </si>
  <si>
    <t>Sred. pridobljena s prodajo kapitalskih deležev v privatnih podjetjih</t>
  </si>
  <si>
    <t>INDEKS REAL/PLAN</t>
  </si>
  <si>
    <t>PLAN 2003</t>
  </si>
  <si>
    <t xml:space="preserve">                                                    REALIZACIJA PRORAČUNA</t>
  </si>
  <si>
    <t>REALIZACIJA</t>
  </si>
  <si>
    <t>Sofin. občin za ureditev reg.sistema ravnanja z odpadki</t>
  </si>
  <si>
    <t>Ministrstvo za gospodarstvo-reg. sist. ravnan.z odpadki</t>
  </si>
  <si>
    <t>Ministrstvo za šolstvo in šport-sofin. prev. ogroženih otrok</t>
  </si>
  <si>
    <t xml:space="preserve">Sofinanciranje občine Velenje za E-mesto </t>
  </si>
  <si>
    <t>Min. za kmetijstvo, gozdarstvo (CRPOV - Tabor)</t>
  </si>
  <si>
    <t>21.11.</t>
  </si>
  <si>
    <t>Min.za delo,druž.in soc.zadeve(sofin.Center za pomoč)</t>
  </si>
  <si>
    <t>REALIZACIJA  30.6.2003</t>
  </si>
  <si>
    <t>REALIZACIJA 30.6.2003</t>
  </si>
  <si>
    <t>Investicijski  transferi javnim skladom in agencijam</t>
  </si>
  <si>
    <t>Min. za kmetijstvo, gozdarstvo (CRPOV - Šempas,….)</t>
  </si>
  <si>
    <t xml:space="preserve">Namenska sredstva - taksa občin za obremenj. okolja  </t>
  </si>
  <si>
    <t xml:space="preserve">   - odstopljena terjatev Min. za gosp.(Primex)</t>
  </si>
  <si>
    <t>16.7.</t>
  </si>
  <si>
    <t>Povračila funkcionalnih stroškov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</si>
</sst>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0"/>
    <numFmt numFmtId="165" formatCode="#,##0.0"/>
    <numFmt numFmtId="166" formatCode="#,##0.0000"/>
    <numFmt numFmtId="167" formatCode="_-* #,##0.0\ _S_I_T_-;\-* #,##0.0\ _S_I_T_-;_-* &quot;-&quot;??\ _S_I_T_-;_-@_-"/>
    <numFmt numFmtId="168" formatCode="_-* #,##0\ _S_I_T_-;\-* #,##0\ _S_I_T_-;_-* &quot;-&quot;??\ _S_I_T_-;_-@_-"/>
    <numFmt numFmtId="169" formatCode="#,##0_ ;\-#,##0\ "/>
    <numFmt numFmtId="170" formatCode="0.000"/>
    <numFmt numFmtId="171" formatCode="0.0"/>
    <numFmt numFmtId="172" formatCode="0.0000"/>
  </numFmts>
  <fonts count="1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5" xfId="0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left" vertical="center"/>
    </xf>
    <xf numFmtId="3" fontId="4" fillId="0" borderId="7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6" fillId="0" borderId="9" xfId="0" applyFont="1" applyBorder="1" applyAlignment="1">
      <alignment vertical="center"/>
    </xf>
    <xf numFmtId="3" fontId="3" fillId="0" borderId="9" xfId="0" applyNumberFormat="1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2" xfId="0" applyFont="1" applyBorder="1" applyAlignment="1">
      <alignment/>
    </xf>
    <xf numFmtId="0" fontId="12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horizontal="center" vertical="justify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3" fontId="7" fillId="0" borderId="11" xfId="0" applyNumberFormat="1" applyFont="1" applyBorder="1" applyAlignment="1">
      <alignment horizontal="center" vertical="center" textRotation="61"/>
    </xf>
    <xf numFmtId="3" fontId="7" fillId="0" borderId="12" xfId="0" applyNumberFormat="1" applyFont="1" applyBorder="1" applyAlignment="1">
      <alignment horizontal="center" vertical="center" textRotation="61"/>
    </xf>
    <xf numFmtId="0" fontId="7" fillId="0" borderId="12" xfId="0" applyFont="1" applyBorder="1" applyAlignment="1">
      <alignment horizontal="center" vertical="center" textRotation="61"/>
    </xf>
    <xf numFmtId="3" fontId="13" fillId="0" borderId="0" xfId="0" applyNumberFormat="1" applyFont="1" applyAlignment="1">
      <alignment horizontal="centerContinuous" vertical="justify"/>
    </xf>
    <xf numFmtId="0" fontId="2" fillId="0" borderId="0" xfId="0" applyFont="1" applyBorder="1" applyAlignment="1">
      <alignment horizontal="centerContinuous"/>
    </xf>
    <xf numFmtId="3" fontId="2" fillId="0" borderId="0" xfId="0" applyNumberFormat="1" applyFont="1" applyAlignment="1">
      <alignment horizontal="centerContinuous" vertical="justify"/>
    </xf>
    <xf numFmtId="0" fontId="6" fillId="0" borderId="9" xfId="0" applyFont="1" applyBorder="1" applyAlignment="1">
      <alignment vertical="justify"/>
    </xf>
    <xf numFmtId="171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171" fontId="3" fillId="0" borderId="2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Continuous" vertical="justify" wrapText="1"/>
    </xf>
    <xf numFmtId="0" fontId="3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3" fillId="0" borderId="2" xfId="0" applyFont="1" applyBorder="1" applyAlignment="1" quotePrefix="1">
      <alignment horizontal="left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14" fillId="0" borderId="2" xfId="0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4" xfId="0" applyFont="1" applyBorder="1" applyAlignment="1">
      <alignment horizontal="left" vertical="center"/>
    </xf>
    <xf numFmtId="0" fontId="11" fillId="0" borderId="0" xfId="0" applyFont="1" applyAlignment="1">
      <alignment/>
    </xf>
    <xf numFmtId="165" fontId="4" fillId="0" borderId="2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0" fontId="13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16" fontId="0" fillId="0" borderId="2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Font="1" applyAlignment="1">
      <alignment/>
    </xf>
    <xf numFmtId="3" fontId="8" fillId="0" borderId="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/>
    </xf>
    <xf numFmtId="0" fontId="4" fillId="0" borderId="6" xfId="0" applyFont="1" applyBorder="1" applyAlignment="1">
      <alignment horizontal="left"/>
    </xf>
    <xf numFmtId="171" fontId="4" fillId="0" borderId="7" xfId="0" applyNumberFormat="1" applyFont="1" applyBorder="1" applyAlignment="1">
      <alignment horizontal="right"/>
    </xf>
    <xf numFmtId="0" fontId="13" fillId="0" borderId="4" xfId="0" applyFont="1" applyBorder="1" applyAlignment="1">
      <alignment horizontal="center" vertical="justify"/>
    </xf>
    <xf numFmtId="3" fontId="13" fillId="0" borderId="8" xfId="0" applyNumberFormat="1" applyFont="1" applyBorder="1" applyAlignment="1">
      <alignment horizontal="center" vertical="justify" wrapText="1"/>
    </xf>
    <xf numFmtId="0" fontId="0" fillId="0" borderId="8" xfId="0" applyFont="1" applyBorder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C1">
      <selection activeCell="C102" sqref="C102"/>
    </sheetView>
  </sheetViews>
  <sheetFormatPr defaultColWidth="9.00390625" defaultRowHeight="15" customHeight="1"/>
  <cols>
    <col min="1" max="1" width="6.375" style="12" customWidth="1"/>
    <col min="2" max="2" width="6.00390625" style="17" hidden="1" customWidth="1"/>
    <col min="3" max="3" width="53.625" style="1" customWidth="1"/>
    <col min="4" max="5" width="16.75390625" style="1" customWidth="1"/>
    <col min="6" max="6" width="12.75390625" style="1" customWidth="1"/>
    <col min="7" max="16384" width="9.125" style="1" customWidth="1"/>
  </cols>
  <sheetData>
    <row r="1" spans="1:3" s="98" customFormat="1" ht="17.25" customHeight="1">
      <c r="A1" s="33" t="s">
        <v>153</v>
      </c>
      <c r="B1" s="97"/>
      <c r="C1" s="101" t="s">
        <v>301</v>
      </c>
    </row>
    <row r="2" spans="1:3" s="98" customFormat="1" ht="17.25" customHeight="1">
      <c r="A2" s="33"/>
      <c r="B2" s="97"/>
      <c r="C2" s="99" t="s">
        <v>247</v>
      </c>
    </row>
    <row r="3" spans="1:3" ht="15" customHeight="1">
      <c r="A3" s="16"/>
      <c r="C3" s="17"/>
    </row>
    <row r="4" spans="1:3" ht="15" customHeight="1">
      <c r="A4" s="16"/>
      <c r="C4" s="34" t="s">
        <v>133</v>
      </c>
    </row>
    <row r="5" spans="4:5" ht="15" customHeight="1" thickBot="1">
      <c r="D5" s="104" t="s">
        <v>128</v>
      </c>
      <c r="E5" s="104" t="s">
        <v>128</v>
      </c>
    </row>
    <row r="6" spans="1:6" ht="42.75" customHeight="1" thickBot="1">
      <c r="A6" s="100" t="s">
        <v>171</v>
      </c>
      <c r="B6" s="105" t="s">
        <v>82</v>
      </c>
      <c r="C6" s="15" t="s">
        <v>154</v>
      </c>
      <c r="D6" s="47" t="s">
        <v>300</v>
      </c>
      <c r="E6" s="47" t="s">
        <v>310</v>
      </c>
      <c r="F6" s="115" t="s">
        <v>299</v>
      </c>
    </row>
    <row r="7" spans="1:6" s="20" customFormat="1" ht="21" customHeight="1">
      <c r="A7" s="106"/>
      <c r="B7" s="18">
        <v>70</v>
      </c>
      <c r="C7" s="8" t="s">
        <v>83</v>
      </c>
      <c r="D7" s="19">
        <f>SUM(D8,D10,D16,D30)</f>
        <v>4363700000</v>
      </c>
      <c r="E7" s="19">
        <f>SUM(E8,E10,E16,E30)</f>
        <v>2156908655</v>
      </c>
      <c r="F7" s="81">
        <f aca="true" t="shared" si="0" ref="F7:F31">IF(D7=0,"-",$E7/D7*100)</f>
        <v>49.42843584572725</v>
      </c>
    </row>
    <row r="8" spans="1:6" s="5" customFormat="1" ht="21" customHeight="1">
      <c r="A8" s="106"/>
      <c r="B8" s="21">
        <v>700</v>
      </c>
      <c r="C8" s="23" t="s">
        <v>84</v>
      </c>
      <c r="D8" s="19">
        <f>SUM(D9)</f>
        <v>3040000000</v>
      </c>
      <c r="E8" s="19">
        <f>SUM(E9)</f>
        <v>1567192304</v>
      </c>
      <c r="F8" s="81">
        <f t="shared" si="0"/>
        <v>51.55237842105264</v>
      </c>
    </row>
    <row r="9" spans="1:6" s="20" customFormat="1" ht="15" customHeight="1">
      <c r="A9" s="106" t="s">
        <v>40</v>
      </c>
      <c r="B9" s="18">
        <v>7000</v>
      </c>
      <c r="C9" s="11" t="s">
        <v>85</v>
      </c>
      <c r="D9" s="22">
        <v>3040000000</v>
      </c>
      <c r="E9" s="22">
        <v>1567192304</v>
      </c>
      <c r="F9" s="88">
        <f t="shared" si="0"/>
        <v>51.55237842105264</v>
      </c>
    </row>
    <row r="10" spans="1:6" s="5" customFormat="1" ht="21" customHeight="1">
      <c r="A10" s="106"/>
      <c r="B10" s="21">
        <v>703</v>
      </c>
      <c r="C10" s="23" t="s">
        <v>86</v>
      </c>
      <c r="D10" s="19">
        <f>SUM(D11,D14,D15)</f>
        <v>684000000</v>
      </c>
      <c r="E10" s="19">
        <f>SUM(E11,E14,E15)</f>
        <v>474262217</v>
      </c>
      <c r="F10" s="81">
        <f t="shared" si="0"/>
        <v>69.33658143274853</v>
      </c>
    </row>
    <row r="11" spans="1:6" s="20" customFormat="1" ht="15" customHeight="1">
      <c r="A11" s="106" t="s">
        <v>41</v>
      </c>
      <c r="B11" s="18">
        <v>7030</v>
      </c>
      <c r="C11" s="23" t="s">
        <v>87</v>
      </c>
      <c r="D11" s="19">
        <f>SUM(D12:D13)</f>
        <v>572000000</v>
      </c>
      <c r="E11" s="19">
        <f>SUM(E12:E13)</f>
        <v>434169385</v>
      </c>
      <c r="F11" s="81">
        <f t="shared" si="0"/>
        <v>75.90373863636364</v>
      </c>
    </row>
    <row r="12" spans="1:6" s="5" customFormat="1" ht="15" customHeight="1">
      <c r="A12" s="107" t="s">
        <v>88</v>
      </c>
      <c r="B12" s="21"/>
      <c r="C12" s="11" t="s">
        <v>271</v>
      </c>
      <c r="D12" s="22">
        <v>7000000</v>
      </c>
      <c r="E12" s="22">
        <v>4215029</v>
      </c>
      <c r="F12" s="88">
        <f t="shared" si="0"/>
        <v>60.2147</v>
      </c>
    </row>
    <row r="13" spans="1:6" s="5" customFormat="1" ht="15" customHeight="1">
      <c r="A13" s="106" t="s">
        <v>89</v>
      </c>
      <c r="B13" s="21"/>
      <c r="C13" s="11" t="s">
        <v>272</v>
      </c>
      <c r="D13" s="22">
        <v>565000000</v>
      </c>
      <c r="E13" s="22">
        <v>429954356</v>
      </c>
      <c r="F13" s="88">
        <f t="shared" si="0"/>
        <v>76.0981161061947</v>
      </c>
    </row>
    <row r="14" spans="1:6" s="20" customFormat="1" ht="15" customHeight="1">
      <c r="A14" s="106" t="s">
        <v>42</v>
      </c>
      <c r="B14" s="18">
        <v>7032</v>
      </c>
      <c r="C14" s="23" t="s">
        <v>90</v>
      </c>
      <c r="D14" s="19">
        <v>17000000</v>
      </c>
      <c r="E14" s="19">
        <v>9928067</v>
      </c>
      <c r="F14" s="81">
        <f t="shared" si="0"/>
        <v>58.40039411764706</v>
      </c>
    </row>
    <row r="15" spans="1:6" s="20" customFormat="1" ht="15" customHeight="1">
      <c r="A15" s="106" t="s">
        <v>43</v>
      </c>
      <c r="B15" s="18">
        <v>7033</v>
      </c>
      <c r="C15" s="23" t="s">
        <v>273</v>
      </c>
      <c r="D15" s="19">
        <v>95000000</v>
      </c>
      <c r="E15" s="19">
        <v>30164765</v>
      </c>
      <c r="F15" s="81">
        <f t="shared" si="0"/>
        <v>31.752384210526312</v>
      </c>
    </row>
    <row r="16" spans="1:6" s="5" customFormat="1" ht="21" customHeight="1">
      <c r="A16" s="106"/>
      <c r="B16" s="21">
        <v>704</v>
      </c>
      <c r="C16" s="23" t="s">
        <v>91</v>
      </c>
      <c r="D16" s="19">
        <f>SUM(D17,D20,D22)</f>
        <v>639700000</v>
      </c>
      <c r="E16" s="19">
        <f>SUM(E17,E20,E22)</f>
        <v>115454134</v>
      </c>
      <c r="F16" s="81">
        <f t="shared" si="0"/>
        <v>18.048168516492105</v>
      </c>
    </row>
    <row r="17" spans="1:6" s="20" customFormat="1" ht="15" customHeight="1">
      <c r="A17" s="106" t="s">
        <v>44</v>
      </c>
      <c r="B17" s="18">
        <v>7044</v>
      </c>
      <c r="C17" s="23" t="s">
        <v>92</v>
      </c>
      <c r="D17" s="19">
        <f>SUM(D18:D19)</f>
        <v>217000000</v>
      </c>
      <c r="E17" s="19">
        <f>SUM(E18:E19)</f>
        <v>66728286</v>
      </c>
      <c r="F17" s="81">
        <f t="shared" si="0"/>
        <v>30.750362211981567</v>
      </c>
    </row>
    <row r="18" spans="1:6" s="5" customFormat="1" ht="15" customHeight="1">
      <c r="A18" s="106" t="s">
        <v>93</v>
      </c>
      <c r="B18" s="21"/>
      <c r="C18" s="11" t="s">
        <v>94</v>
      </c>
      <c r="D18" s="22">
        <v>17000000</v>
      </c>
      <c r="E18" s="22">
        <v>1633286</v>
      </c>
      <c r="F18" s="88">
        <f t="shared" si="0"/>
        <v>9.607564705882353</v>
      </c>
    </row>
    <row r="19" spans="1:6" s="5" customFormat="1" ht="15" customHeight="1">
      <c r="A19" s="106" t="s">
        <v>95</v>
      </c>
      <c r="B19" s="21"/>
      <c r="C19" s="11" t="s">
        <v>96</v>
      </c>
      <c r="D19" s="22">
        <v>200000000</v>
      </c>
      <c r="E19" s="22">
        <v>65095000</v>
      </c>
      <c r="F19" s="88">
        <f t="shared" si="0"/>
        <v>32.5475</v>
      </c>
    </row>
    <row r="20" spans="1:6" s="20" customFormat="1" ht="15" customHeight="1">
      <c r="A20" s="106" t="s">
        <v>45</v>
      </c>
      <c r="B20" s="18">
        <v>7046</v>
      </c>
      <c r="C20" s="23" t="s">
        <v>97</v>
      </c>
      <c r="D20" s="19">
        <f>+D21</f>
        <v>0</v>
      </c>
      <c r="E20" s="19">
        <f>+E21</f>
        <v>0</v>
      </c>
      <c r="F20" s="81" t="str">
        <f t="shared" si="0"/>
        <v>-</v>
      </c>
    </row>
    <row r="21" spans="1:6" s="5" customFormat="1" ht="15" customHeight="1">
      <c r="A21" s="106" t="s">
        <v>98</v>
      </c>
      <c r="B21" s="21"/>
      <c r="C21" s="11" t="s">
        <v>99</v>
      </c>
      <c r="D21" s="22">
        <v>0</v>
      </c>
      <c r="E21" s="22"/>
      <c r="F21" s="88" t="str">
        <f t="shared" si="0"/>
        <v>-</v>
      </c>
    </row>
    <row r="22" spans="1:6" s="20" customFormat="1" ht="15" customHeight="1">
      <c r="A22" s="106" t="s">
        <v>46</v>
      </c>
      <c r="B22" s="18">
        <v>7047</v>
      </c>
      <c r="C22" s="23" t="s">
        <v>169</v>
      </c>
      <c r="D22" s="19">
        <f>SUM(D23:D29)</f>
        <v>422700000</v>
      </c>
      <c r="E22" s="19">
        <f>SUM(E23:E29)</f>
        <v>48725848</v>
      </c>
      <c r="F22" s="81">
        <f t="shared" si="0"/>
        <v>11.52728838419683</v>
      </c>
    </row>
    <row r="23" spans="1:6" s="5" customFormat="1" ht="15" customHeight="1">
      <c r="A23" s="106" t="s">
        <v>100</v>
      </c>
      <c r="B23" s="21"/>
      <c r="C23" s="11" t="s">
        <v>101</v>
      </c>
      <c r="D23" s="22">
        <v>15000000</v>
      </c>
      <c r="E23" s="22">
        <v>6544076</v>
      </c>
      <c r="F23" s="88">
        <f t="shared" si="0"/>
        <v>43.62717333333334</v>
      </c>
    </row>
    <row r="24" spans="1:6" s="5" customFormat="1" ht="15" customHeight="1">
      <c r="A24" s="106" t="s">
        <v>102</v>
      </c>
      <c r="B24" s="21"/>
      <c r="C24" s="11" t="s">
        <v>200</v>
      </c>
      <c r="D24" s="22">
        <v>45000000</v>
      </c>
      <c r="E24" s="22">
        <v>7590651</v>
      </c>
      <c r="F24" s="88">
        <f t="shared" si="0"/>
        <v>16.868113333333334</v>
      </c>
    </row>
    <row r="25" spans="1:6" s="5" customFormat="1" ht="15" customHeight="1">
      <c r="A25" s="106" t="s">
        <v>103</v>
      </c>
      <c r="B25" s="21"/>
      <c r="C25" s="11" t="s">
        <v>104</v>
      </c>
      <c r="D25" s="22">
        <v>9000000</v>
      </c>
      <c r="E25" s="22">
        <v>3933287</v>
      </c>
      <c r="F25" s="88">
        <f t="shared" si="0"/>
        <v>43.70318888888889</v>
      </c>
    </row>
    <row r="26" spans="1:6" s="5" customFormat="1" ht="15" customHeight="1">
      <c r="A26" s="106" t="s">
        <v>105</v>
      </c>
      <c r="B26" s="21"/>
      <c r="C26" s="11" t="s">
        <v>279</v>
      </c>
      <c r="D26" s="22">
        <v>0</v>
      </c>
      <c r="E26" s="22">
        <v>117091</v>
      </c>
      <c r="F26" s="88" t="str">
        <f t="shared" si="0"/>
        <v>-</v>
      </c>
    </row>
    <row r="27" spans="1:6" s="5" customFormat="1" ht="15" customHeight="1">
      <c r="A27" s="106" t="s">
        <v>106</v>
      </c>
      <c r="B27" s="21"/>
      <c r="C27" s="11" t="s">
        <v>107</v>
      </c>
      <c r="D27" s="22">
        <v>23300000</v>
      </c>
      <c r="E27" s="22">
        <v>12758910</v>
      </c>
      <c r="F27" s="88">
        <f t="shared" si="0"/>
        <v>54.75927038626609</v>
      </c>
    </row>
    <row r="28" spans="1:6" s="5" customFormat="1" ht="15" customHeight="1">
      <c r="A28" s="106" t="s">
        <v>170</v>
      </c>
      <c r="B28" s="21"/>
      <c r="C28" s="11" t="s">
        <v>233</v>
      </c>
      <c r="D28" s="22">
        <v>259000000</v>
      </c>
      <c r="E28" s="22">
        <v>20043</v>
      </c>
      <c r="F28" s="88">
        <f t="shared" si="0"/>
        <v>0.007738610038610039</v>
      </c>
    </row>
    <row r="29" spans="1:6" s="5" customFormat="1" ht="15" customHeight="1">
      <c r="A29" s="106" t="s">
        <v>242</v>
      </c>
      <c r="B29" s="21"/>
      <c r="C29" s="11" t="s">
        <v>243</v>
      </c>
      <c r="D29" s="22">
        <v>71400000</v>
      </c>
      <c r="E29" s="22">
        <v>17761790</v>
      </c>
      <c r="F29" s="88">
        <f t="shared" si="0"/>
        <v>24.876456582633054</v>
      </c>
    </row>
    <row r="30" spans="1:6" s="5" customFormat="1" ht="21" customHeight="1">
      <c r="A30" s="106"/>
      <c r="B30" s="21">
        <v>706</v>
      </c>
      <c r="C30" s="23" t="s">
        <v>108</v>
      </c>
      <c r="D30" s="19">
        <f>SUM(D31)</f>
        <v>0</v>
      </c>
      <c r="E30" s="19">
        <f>SUM(E31)</f>
        <v>0</v>
      </c>
      <c r="F30" s="81" t="str">
        <f t="shared" si="0"/>
        <v>-</v>
      </c>
    </row>
    <row r="31" spans="1:6" s="20" customFormat="1" ht="15" customHeight="1">
      <c r="A31" s="106" t="s">
        <v>47</v>
      </c>
      <c r="B31" s="18">
        <v>7060</v>
      </c>
      <c r="C31" s="23" t="s">
        <v>198</v>
      </c>
      <c r="D31" s="19">
        <f>SUM(D32)</f>
        <v>0</v>
      </c>
      <c r="E31" s="19">
        <f>SUM(E32)</f>
        <v>0</v>
      </c>
      <c r="F31" s="81" t="str">
        <f t="shared" si="0"/>
        <v>-</v>
      </c>
    </row>
    <row r="32" spans="1:6" s="5" customFormat="1" ht="15" customHeight="1">
      <c r="A32" s="106"/>
      <c r="B32" s="21"/>
      <c r="C32" s="11"/>
      <c r="D32" s="22"/>
      <c r="E32" s="22"/>
      <c r="F32" s="81"/>
    </row>
    <row r="33" spans="1:6" s="20" customFormat="1" ht="21" customHeight="1">
      <c r="A33" s="106"/>
      <c r="B33" s="18">
        <v>71</v>
      </c>
      <c r="C33" s="8" t="s">
        <v>109</v>
      </c>
      <c r="D33" s="19">
        <f>SUM(D34,D42,D45,D49,D53)</f>
        <v>1792500000</v>
      </c>
      <c r="E33" s="19">
        <f>SUM(E34,E42,E45,E49,E53)</f>
        <v>831617711</v>
      </c>
      <c r="F33" s="81">
        <f aca="true" t="shared" si="1" ref="F33:F43">IF(D33=0,"-",$E33/D33*100)</f>
        <v>46.394293500697344</v>
      </c>
    </row>
    <row r="34" spans="1:6" s="5" customFormat="1" ht="21" customHeight="1">
      <c r="A34" s="106"/>
      <c r="B34" s="21">
        <v>710</v>
      </c>
      <c r="C34" s="23" t="s">
        <v>274</v>
      </c>
      <c r="D34" s="19">
        <f>SUM(D35:D37)</f>
        <v>1632000000</v>
      </c>
      <c r="E34" s="19">
        <f>SUM(E35:E37)</f>
        <v>707479845</v>
      </c>
      <c r="F34" s="81">
        <f t="shared" si="1"/>
        <v>43.35048069852942</v>
      </c>
    </row>
    <row r="35" spans="1:6" s="20" customFormat="1" ht="15" customHeight="1">
      <c r="A35" s="106" t="s">
        <v>49</v>
      </c>
      <c r="B35" s="18">
        <v>7101</v>
      </c>
      <c r="C35" s="65" t="s">
        <v>275</v>
      </c>
      <c r="D35" s="19">
        <v>35000000</v>
      </c>
      <c r="E35" s="19"/>
      <c r="F35" s="81">
        <f t="shared" si="1"/>
        <v>0</v>
      </c>
    </row>
    <row r="36" spans="1:6" s="20" customFormat="1" ht="15" customHeight="1">
      <c r="A36" s="106" t="s">
        <v>50</v>
      </c>
      <c r="B36" s="18">
        <v>7102</v>
      </c>
      <c r="C36" s="23" t="s">
        <v>110</v>
      </c>
      <c r="D36" s="19">
        <v>42000000</v>
      </c>
      <c r="E36" s="19">
        <v>8235267</v>
      </c>
      <c r="F36" s="81">
        <f t="shared" si="1"/>
        <v>19.60777857142857</v>
      </c>
    </row>
    <row r="37" spans="1:6" s="20" customFormat="1" ht="15" customHeight="1">
      <c r="A37" s="106" t="s">
        <v>51</v>
      </c>
      <c r="B37" s="18">
        <v>7103</v>
      </c>
      <c r="C37" s="23" t="s">
        <v>111</v>
      </c>
      <c r="D37" s="19">
        <f>SUM(D38:D41)</f>
        <v>1555000000</v>
      </c>
      <c r="E37" s="19">
        <f>SUM(E38:E41)</f>
        <v>699244578</v>
      </c>
      <c r="F37" s="81">
        <f t="shared" si="1"/>
        <v>44.96749697749196</v>
      </c>
    </row>
    <row r="38" spans="1:6" s="5" customFormat="1" ht="15" customHeight="1">
      <c r="A38" s="106" t="s">
        <v>179</v>
      </c>
      <c r="B38" s="21"/>
      <c r="C38" s="11" t="s">
        <v>205</v>
      </c>
      <c r="D38" s="22">
        <v>130000000</v>
      </c>
      <c r="E38" s="22">
        <v>41057922</v>
      </c>
      <c r="F38" s="88">
        <f t="shared" si="1"/>
        <v>31.583016923076922</v>
      </c>
    </row>
    <row r="39" spans="1:6" s="5" customFormat="1" ht="15" customHeight="1">
      <c r="A39" s="106" t="s">
        <v>180</v>
      </c>
      <c r="B39" s="21"/>
      <c r="C39" s="11" t="s">
        <v>112</v>
      </c>
      <c r="D39" s="22">
        <v>0</v>
      </c>
      <c r="E39" s="22"/>
      <c r="F39" s="88" t="str">
        <f t="shared" si="1"/>
        <v>-</v>
      </c>
    </row>
    <row r="40" spans="1:6" s="5" customFormat="1" ht="15" customHeight="1">
      <c r="A40" s="106" t="s">
        <v>181</v>
      </c>
      <c r="B40" s="21"/>
      <c r="C40" s="11" t="s">
        <v>201</v>
      </c>
      <c r="D40" s="22">
        <v>1400000000</v>
      </c>
      <c r="E40" s="22">
        <v>649640838</v>
      </c>
      <c r="F40" s="88">
        <f t="shared" si="1"/>
        <v>46.402917</v>
      </c>
    </row>
    <row r="41" spans="1:6" s="5" customFormat="1" ht="15" customHeight="1">
      <c r="A41" s="106" t="s">
        <v>182</v>
      </c>
      <c r="B41" s="21"/>
      <c r="C41" s="11" t="s">
        <v>113</v>
      </c>
      <c r="D41" s="22">
        <v>25000000</v>
      </c>
      <c r="E41" s="22">
        <v>8545818</v>
      </c>
      <c r="F41" s="88">
        <f t="shared" si="1"/>
        <v>34.183271999999995</v>
      </c>
    </row>
    <row r="42" spans="1:6" s="5" customFormat="1" ht="21" customHeight="1">
      <c r="A42" s="106"/>
      <c r="B42" s="21">
        <v>711</v>
      </c>
      <c r="C42" s="23" t="s">
        <v>114</v>
      </c>
      <c r="D42" s="19">
        <f>SUM(D43)</f>
        <v>33000000</v>
      </c>
      <c r="E42" s="19">
        <f>SUM(E43)</f>
        <v>11273401</v>
      </c>
      <c r="F42" s="81">
        <f t="shared" si="1"/>
        <v>34.16182121212121</v>
      </c>
    </row>
    <row r="43" spans="1:6" s="20" customFormat="1" ht="15" customHeight="1">
      <c r="A43" s="106" t="s">
        <v>52</v>
      </c>
      <c r="B43" s="18">
        <v>7111</v>
      </c>
      <c r="C43" s="23" t="s">
        <v>115</v>
      </c>
      <c r="D43" s="19">
        <v>33000000</v>
      </c>
      <c r="E43" s="19">
        <v>11273401</v>
      </c>
      <c r="F43" s="81">
        <f t="shared" si="1"/>
        <v>34.16182121212121</v>
      </c>
    </row>
    <row r="44" spans="1:6" s="20" customFormat="1" ht="15" customHeight="1">
      <c r="A44" s="106"/>
      <c r="B44" s="18"/>
      <c r="C44" s="23"/>
      <c r="D44" s="19"/>
      <c r="E44" s="19"/>
      <c r="F44" s="81"/>
    </row>
    <row r="45" spans="1:6" s="5" customFormat="1" ht="21" customHeight="1">
      <c r="A45" s="106"/>
      <c r="B45" s="21">
        <v>712</v>
      </c>
      <c r="C45" s="23" t="s">
        <v>116</v>
      </c>
      <c r="D45" s="19">
        <f>SUM(D46)</f>
        <v>5800000</v>
      </c>
      <c r="E45" s="19">
        <f>SUM(E46)</f>
        <v>2048764</v>
      </c>
      <c r="F45" s="81">
        <f aca="true" t="shared" si="2" ref="F45:F75">IF(D45=0,"-",$E45/D45*100)</f>
        <v>35.32351724137931</v>
      </c>
    </row>
    <row r="46" spans="1:6" s="20" customFormat="1" ht="15" customHeight="1">
      <c r="A46" s="106" t="s">
        <v>53</v>
      </c>
      <c r="B46" s="18">
        <v>7120</v>
      </c>
      <c r="C46" s="23" t="s">
        <v>117</v>
      </c>
      <c r="D46" s="19">
        <f>SUM(D47:D48)</f>
        <v>5800000</v>
      </c>
      <c r="E46" s="19">
        <f>SUM(E47:E48)</f>
        <v>2048764</v>
      </c>
      <c r="F46" s="81">
        <f t="shared" si="2"/>
        <v>35.32351724137931</v>
      </c>
    </row>
    <row r="47" spans="1:6" s="5" customFormat="1" ht="15" customHeight="1">
      <c r="A47" s="106" t="s">
        <v>183</v>
      </c>
      <c r="B47" s="21"/>
      <c r="C47" s="11" t="s">
        <v>202</v>
      </c>
      <c r="D47" s="22">
        <v>500000</v>
      </c>
      <c r="E47" s="22">
        <v>299749</v>
      </c>
      <c r="F47" s="88">
        <f t="shared" si="2"/>
        <v>59.949799999999996</v>
      </c>
    </row>
    <row r="48" spans="1:6" s="5" customFormat="1" ht="15" customHeight="1">
      <c r="A48" s="106" t="s">
        <v>184</v>
      </c>
      <c r="B48" s="21"/>
      <c r="C48" s="11" t="s">
        <v>118</v>
      </c>
      <c r="D48" s="22">
        <v>5300000</v>
      </c>
      <c r="E48" s="22">
        <v>1749015</v>
      </c>
      <c r="F48" s="88">
        <f t="shared" si="2"/>
        <v>33.000283018867925</v>
      </c>
    </row>
    <row r="49" spans="1:6" s="5" customFormat="1" ht="21" customHeight="1">
      <c r="A49" s="106"/>
      <c r="B49" s="21">
        <v>713</v>
      </c>
      <c r="C49" s="23" t="s">
        <v>168</v>
      </c>
      <c r="D49" s="19">
        <f>SUM(D50)</f>
        <v>4700000</v>
      </c>
      <c r="E49" s="19">
        <f>SUM(E50)</f>
        <v>663909</v>
      </c>
      <c r="F49" s="81">
        <f t="shared" si="2"/>
        <v>14.12572340425532</v>
      </c>
    </row>
    <row r="50" spans="1:6" s="20" customFormat="1" ht="15" customHeight="1">
      <c r="A50" s="106" t="s">
        <v>54</v>
      </c>
      <c r="B50" s="18">
        <v>7130</v>
      </c>
      <c r="C50" s="23" t="s">
        <v>196</v>
      </c>
      <c r="D50" s="19">
        <f>SUM(D51:D52)</f>
        <v>4700000</v>
      </c>
      <c r="E50" s="19">
        <f>SUM(E51:E52)</f>
        <v>663909</v>
      </c>
      <c r="F50" s="81">
        <f t="shared" si="2"/>
        <v>14.12572340425532</v>
      </c>
    </row>
    <row r="51" spans="1:6" s="5" customFormat="1" ht="15" customHeight="1">
      <c r="A51" s="106" t="s">
        <v>194</v>
      </c>
      <c r="B51" s="21"/>
      <c r="C51" s="11" t="s">
        <v>203</v>
      </c>
      <c r="D51" s="22">
        <v>4200000</v>
      </c>
      <c r="E51" s="22">
        <v>543409</v>
      </c>
      <c r="F51" s="88">
        <f t="shared" si="2"/>
        <v>12.938309523809524</v>
      </c>
    </row>
    <row r="52" spans="1:6" s="5" customFormat="1" ht="15" customHeight="1">
      <c r="A52" s="106" t="s">
        <v>195</v>
      </c>
      <c r="B52" s="21"/>
      <c r="C52" s="11" t="s">
        <v>206</v>
      </c>
      <c r="D52" s="22">
        <v>500000</v>
      </c>
      <c r="E52" s="22">
        <v>120500</v>
      </c>
      <c r="F52" s="88">
        <f t="shared" si="2"/>
        <v>24.099999999999998</v>
      </c>
    </row>
    <row r="53" spans="1:6" s="5" customFormat="1" ht="21" customHeight="1">
      <c r="A53" s="106"/>
      <c r="B53" s="21">
        <v>714</v>
      </c>
      <c r="C53" s="23" t="s">
        <v>119</v>
      </c>
      <c r="D53" s="19">
        <f>SUM(D54:D54)</f>
        <v>117000000</v>
      </c>
      <c r="E53" s="19">
        <f>SUM(E54:E54)</f>
        <v>110151792</v>
      </c>
      <c r="F53" s="81">
        <f t="shared" si="2"/>
        <v>94.14683076923077</v>
      </c>
    </row>
    <row r="54" spans="1:6" s="20" customFormat="1" ht="15" customHeight="1">
      <c r="A54" s="106" t="s">
        <v>55</v>
      </c>
      <c r="B54" s="18">
        <v>7141</v>
      </c>
      <c r="C54" s="23" t="s">
        <v>120</v>
      </c>
      <c r="D54" s="19">
        <f>SUM(D55:D61)</f>
        <v>117000000</v>
      </c>
      <c r="E54" s="19">
        <f>SUM(E55:E61)</f>
        <v>110151792</v>
      </c>
      <c r="F54" s="81">
        <f t="shared" si="2"/>
        <v>94.14683076923077</v>
      </c>
    </row>
    <row r="55" spans="1:6" s="5" customFormat="1" ht="15" customHeight="1">
      <c r="A55" s="106" t="s">
        <v>123</v>
      </c>
      <c r="B55" s="21"/>
      <c r="C55" s="11" t="s">
        <v>276</v>
      </c>
      <c r="D55" s="22">
        <v>95000000</v>
      </c>
      <c r="E55" s="22">
        <v>33834052</v>
      </c>
      <c r="F55" s="88">
        <f t="shared" si="2"/>
        <v>35.61479157894737</v>
      </c>
    </row>
    <row r="56" spans="1:6" s="5" customFormat="1" ht="15" customHeight="1">
      <c r="A56" s="106" t="s">
        <v>132</v>
      </c>
      <c r="B56" s="21"/>
      <c r="C56" s="11" t="s">
        <v>207</v>
      </c>
      <c r="D56" s="22">
        <v>11000000</v>
      </c>
      <c r="E56" s="22">
        <v>3064390</v>
      </c>
      <c r="F56" s="88">
        <f t="shared" si="2"/>
        <v>27.85809090909091</v>
      </c>
    </row>
    <row r="57" spans="1:6" s="5" customFormat="1" ht="15" customHeight="1">
      <c r="A57" s="106" t="s">
        <v>192</v>
      </c>
      <c r="B57" s="21"/>
      <c r="C57" s="11" t="s">
        <v>315</v>
      </c>
      <c r="D57" s="22">
        <v>0</v>
      </c>
      <c r="E57" s="22">
        <v>37500000</v>
      </c>
      <c r="F57" s="88" t="str">
        <f t="shared" si="2"/>
        <v>-</v>
      </c>
    </row>
    <row r="58" spans="1:6" s="5" customFormat="1" ht="15" customHeight="1">
      <c r="A58" s="106" t="s">
        <v>197</v>
      </c>
      <c r="B58" s="21"/>
      <c r="C58" s="11" t="s">
        <v>236</v>
      </c>
      <c r="D58" s="22">
        <v>11000000</v>
      </c>
      <c r="E58" s="22">
        <v>270347</v>
      </c>
      <c r="F58" s="88">
        <f t="shared" si="2"/>
        <v>2.4577</v>
      </c>
    </row>
    <row r="59" spans="1:6" s="5" customFormat="1" ht="15" customHeight="1">
      <c r="A59" s="106" t="s">
        <v>252</v>
      </c>
      <c r="B59" s="21"/>
      <c r="C59" s="11" t="s">
        <v>317</v>
      </c>
      <c r="D59" s="22"/>
      <c r="E59" s="22">
        <v>35483003</v>
      </c>
      <c r="F59" s="88" t="str">
        <f t="shared" si="2"/>
        <v>-</v>
      </c>
    </row>
    <row r="60" spans="1:6" s="5" customFormat="1" ht="15" customHeight="1">
      <c r="A60" s="106" t="s">
        <v>253</v>
      </c>
      <c r="B60" s="21"/>
      <c r="C60" s="11" t="s">
        <v>191</v>
      </c>
      <c r="D60" s="22">
        <v>0</v>
      </c>
      <c r="E60" s="22"/>
      <c r="F60" s="88" t="str">
        <f t="shared" si="2"/>
        <v>-</v>
      </c>
    </row>
    <row r="61" spans="1:6" s="5" customFormat="1" ht="15" customHeight="1">
      <c r="A61" s="106" t="s">
        <v>316</v>
      </c>
      <c r="B61" s="21"/>
      <c r="C61" s="11" t="s">
        <v>208</v>
      </c>
      <c r="D61" s="22">
        <v>0</v>
      </c>
      <c r="E61" s="22"/>
      <c r="F61" s="88" t="str">
        <f t="shared" si="2"/>
        <v>-</v>
      </c>
    </row>
    <row r="62" spans="1:6" s="20" customFormat="1" ht="21" customHeight="1">
      <c r="A62" s="106"/>
      <c r="B62" s="18">
        <v>72</v>
      </c>
      <c r="C62" s="8" t="s">
        <v>121</v>
      </c>
      <c r="D62" s="19">
        <f>+D63+D70</f>
        <v>165071460</v>
      </c>
      <c r="E62" s="19">
        <f>+E63+E70</f>
        <v>3888068</v>
      </c>
      <c r="F62" s="81">
        <f t="shared" si="2"/>
        <v>2.355384752761016</v>
      </c>
    </row>
    <row r="63" spans="1:6" s="5" customFormat="1" ht="21" customHeight="1">
      <c r="A63" s="106"/>
      <c r="B63" s="21">
        <v>720</v>
      </c>
      <c r="C63" s="23" t="s">
        <v>172</v>
      </c>
      <c r="D63" s="19">
        <f>+D64+D69</f>
        <v>95071460</v>
      </c>
      <c r="E63" s="19">
        <f>+E64+E69</f>
        <v>2364584</v>
      </c>
      <c r="F63" s="81">
        <f t="shared" si="2"/>
        <v>2.4871649178418003</v>
      </c>
    </row>
    <row r="64" spans="1:6" s="20" customFormat="1" ht="15" customHeight="1">
      <c r="A64" s="106" t="s">
        <v>56</v>
      </c>
      <c r="B64" s="18">
        <v>7200</v>
      </c>
      <c r="C64" s="23" t="s">
        <v>122</v>
      </c>
      <c r="D64" s="19">
        <f>SUM(D65:D68)</f>
        <v>95071460</v>
      </c>
      <c r="E64" s="19">
        <f>SUM(E65:E68)</f>
        <v>2364584</v>
      </c>
      <c r="F64" s="81">
        <f t="shared" si="2"/>
        <v>2.4871649178418003</v>
      </c>
    </row>
    <row r="65" spans="1:6" s="20" customFormat="1" ht="15" customHeight="1">
      <c r="A65" s="106" t="s">
        <v>185</v>
      </c>
      <c r="B65" s="21"/>
      <c r="C65" s="11" t="s">
        <v>277</v>
      </c>
      <c r="D65" s="22">
        <v>10000000</v>
      </c>
      <c r="E65" s="22">
        <v>2364584</v>
      </c>
      <c r="F65" s="88">
        <f t="shared" si="2"/>
        <v>23.64584</v>
      </c>
    </row>
    <row r="66" spans="1:6" s="20" customFormat="1" ht="15" customHeight="1">
      <c r="A66" s="106" t="s">
        <v>186</v>
      </c>
      <c r="B66" s="21"/>
      <c r="C66" s="11" t="s">
        <v>235</v>
      </c>
      <c r="D66" s="22">
        <v>0</v>
      </c>
      <c r="E66" s="22"/>
      <c r="F66" s="88" t="str">
        <f t="shared" si="2"/>
        <v>-</v>
      </c>
    </row>
    <row r="67" spans="1:6" s="20" customFormat="1" ht="15" customHeight="1">
      <c r="A67" s="106" t="s">
        <v>187</v>
      </c>
      <c r="B67" s="21"/>
      <c r="C67" s="11" t="s">
        <v>249</v>
      </c>
      <c r="D67" s="22">
        <v>0</v>
      </c>
      <c r="E67" s="22"/>
      <c r="F67" s="88" t="str">
        <f t="shared" si="2"/>
        <v>-</v>
      </c>
    </row>
    <row r="68" spans="1:6" s="20" customFormat="1" ht="15" customHeight="1">
      <c r="A68" s="106" t="s">
        <v>254</v>
      </c>
      <c r="B68" s="21"/>
      <c r="C68" s="11" t="s">
        <v>294</v>
      </c>
      <c r="D68" s="22">
        <v>85071460</v>
      </c>
      <c r="E68" s="22"/>
      <c r="F68" s="88">
        <f t="shared" si="2"/>
        <v>0</v>
      </c>
    </row>
    <row r="69" spans="1:6" s="20" customFormat="1" ht="15" customHeight="1">
      <c r="A69" s="106" t="s">
        <v>57</v>
      </c>
      <c r="B69" s="18">
        <v>7201</v>
      </c>
      <c r="C69" s="23" t="s">
        <v>239</v>
      </c>
      <c r="D69" s="19">
        <v>0</v>
      </c>
      <c r="E69" s="19"/>
      <c r="F69" s="81" t="str">
        <f t="shared" si="2"/>
        <v>-</v>
      </c>
    </row>
    <row r="70" spans="1:6" s="5" customFormat="1" ht="21" customHeight="1">
      <c r="A70" s="106" t="s">
        <v>58</v>
      </c>
      <c r="B70" s="21">
        <v>722</v>
      </c>
      <c r="C70" s="23" t="s">
        <v>199</v>
      </c>
      <c r="D70" s="19">
        <f>SUM(D71:D75)</f>
        <v>70000000</v>
      </c>
      <c r="E70" s="19">
        <f>SUM(E71:E75)</f>
        <v>1523484</v>
      </c>
      <c r="F70" s="81">
        <f t="shared" si="2"/>
        <v>2.176405714285714</v>
      </c>
    </row>
    <row r="71" spans="1:6" s="5" customFormat="1" ht="15" customHeight="1">
      <c r="A71" s="106" t="s">
        <v>255</v>
      </c>
      <c r="B71" s="21">
        <v>7220</v>
      </c>
      <c r="C71" s="11" t="s">
        <v>238</v>
      </c>
      <c r="D71" s="22">
        <v>0</v>
      </c>
      <c r="E71" s="22">
        <v>0</v>
      </c>
      <c r="F71" s="88" t="str">
        <f t="shared" si="2"/>
        <v>-</v>
      </c>
    </row>
    <row r="72" spans="1:6" s="5" customFormat="1" ht="15" customHeight="1">
      <c r="A72" s="106" t="s">
        <v>256</v>
      </c>
      <c r="B72" s="21"/>
      <c r="C72" s="11" t="s">
        <v>209</v>
      </c>
      <c r="D72" s="22">
        <v>0</v>
      </c>
      <c r="E72" s="22"/>
      <c r="F72" s="88" t="str">
        <f t="shared" si="2"/>
        <v>-</v>
      </c>
    </row>
    <row r="73" spans="1:6" s="5" customFormat="1" ht="15" customHeight="1">
      <c r="A73" s="106" t="s">
        <v>257</v>
      </c>
      <c r="B73" s="21">
        <v>7221</v>
      </c>
      <c r="C73" s="11" t="s">
        <v>124</v>
      </c>
      <c r="D73" s="22">
        <v>70000000</v>
      </c>
      <c r="E73" s="22">
        <v>1523484</v>
      </c>
      <c r="F73" s="88">
        <f t="shared" si="2"/>
        <v>2.176405714285714</v>
      </c>
    </row>
    <row r="74" spans="1:6" s="5" customFormat="1" ht="15" customHeight="1">
      <c r="A74" s="106" t="s">
        <v>258</v>
      </c>
      <c r="B74" s="21"/>
      <c r="C74" s="11" t="s">
        <v>250</v>
      </c>
      <c r="D74" s="22">
        <v>0</v>
      </c>
      <c r="E74" s="22"/>
      <c r="F74" s="88" t="str">
        <f t="shared" si="2"/>
        <v>-</v>
      </c>
    </row>
    <row r="75" spans="1:6" s="5" customFormat="1" ht="15" customHeight="1">
      <c r="A75" s="106" t="s">
        <v>259</v>
      </c>
      <c r="B75" s="21"/>
      <c r="C75" s="11" t="s">
        <v>240</v>
      </c>
      <c r="D75" s="22">
        <v>0</v>
      </c>
      <c r="E75" s="22"/>
      <c r="F75" s="88" t="str">
        <f t="shared" si="2"/>
        <v>-</v>
      </c>
    </row>
    <row r="76" spans="1:6" s="20" customFormat="1" ht="15" customHeight="1">
      <c r="A76" s="106"/>
      <c r="B76" s="18">
        <v>73</v>
      </c>
      <c r="C76" s="8" t="s">
        <v>134</v>
      </c>
      <c r="D76" s="19">
        <f>+D77</f>
        <v>0</v>
      </c>
      <c r="E76" s="19">
        <f>+E77</f>
        <v>0</v>
      </c>
      <c r="F76" s="81" t="str">
        <f aca="true" t="shared" si="3" ref="F76:F99">IF(D76=0,"-",$E76/D76*100)</f>
        <v>-</v>
      </c>
    </row>
    <row r="77" spans="1:6" s="20" customFormat="1" ht="15" customHeight="1">
      <c r="A77" s="106" t="s">
        <v>59</v>
      </c>
      <c r="B77" s="21">
        <v>730</v>
      </c>
      <c r="C77" s="23" t="s">
        <v>135</v>
      </c>
      <c r="D77" s="19">
        <f>SUM(D78:D80)</f>
        <v>0</v>
      </c>
      <c r="E77" s="19">
        <f>SUM(E78:E80)</f>
        <v>0</v>
      </c>
      <c r="F77" s="81" t="str">
        <f t="shared" si="3"/>
        <v>-</v>
      </c>
    </row>
    <row r="78" spans="1:6" s="20" customFormat="1" ht="15" customHeight="1">
      <c r="A78" s="106" t="s">
        <v>260</v>
      </c>
      <c r="B78" s="18">
        <v>7300</v>
      </c>
      <c r="C78" s="11" t="s">
        <v>193</v>
      </c>
      <c r="D78" s="22">
        <v>0</v>
      </c>
      <c r="E78" s="22"/>
      <c r="F78" s="88" t="str">
        <f t="shared" si="3"/>
        <v>-</v>
      </c>
    </row>
    <row r="79" spans="1:6" s="20" customFormat="1" ht="15" customHeight="1">
      <c r="A79" s="106" t="s">
        <v>261</v>
      </c>
      <c r="B79" s="18"/>
      <c r="C79" s="11" t="s">
        <v>251</v>
      </c>
      <c r="D79" s="22">
        <v>0</v>
      </c>
      <c r="E79" s="22"/>
      <c r="F79" s="88" t="str">
        <f t="shared" si="3"/>
        <v>-</v>
      </c>
    </row>
    <row r="80" spans="1:6" s="20" customFormat="1" ht="15" customHeight="1">
      <c r="A80" s="106" t="s">
        <v>262</v>
      </c>
      <c r="B80" s="18">
        <v>7301</v>
      </c>
      <c r="C80" s="11" t="s">
        <v>241</v>
      </c>
      <c r="D80" s="22">
        <v>0</v>
      </c>
      <c r="E80" s="22"/>
      <c r="F80" s="88" t="str">
        <f t="shared" si="3"/>
        <v>-</v>
      </c>
    </row>
    <row r="81" spans="1:6" s="20" customFormat="1" ht="21" customHeight="1">
      <c r="A81" s="106"/>
      <c r="B81" s="18">
        <v>74</v>
      </c>
      <c r="C81" s="8" t="s">
        <v>125</v>
      </c>
      <c r="D81" s="19">
        <f>+D83+D95</f>
        <v>46169000</v>
      </c>
      <c r="E81" s="19">
        <f>+E83+E95</f>
        <v>60114186</v>
      </c>
      <c r="F81" s="81">
        <f t="shared" si="3"/>
        <v>130.20465247243823</v>
      </c>
    </row>
    <row r="82" spans="1:6" s="5" customFormat="1" ht="21" customHeight="1">
      <c r="A82" s="106"/>
      <c r="B82" s="21">
        <v>740</v>
      </c>
      <c r="C82" s="23" t="s">
        <v>278</v>
      </c>
      <c r="D82" s="19">
        <f>SUM(D83)</f>
        <v>29469000</v>
      </c>
      <c r="E82" s="19">
        <f>SUM(E83)</f>
        <v>40445768</v>
      </c>
      <c r="F82" s="81">
        <f t="shared" si="3"/>
        <v>137.24852556924225</v>
      </c>
    </row>
    <row r="83" spans="1:6" s="20" customFormat="1" ht="15" customHeight="1">
      <c r="A83" s="106" t="s">
        <v>60</v>
      </c>
      <c r="B83" s="18">
        <v>7400</v>
      </c>
      <c r="C83" s="23" t="s">
        <v>126</v>
      </c>
      <c r="D83" s="19">
        <f>SUM(D84:D94)</f>
        <v>29469000</v>
      </c>
      <c r="E83" s="19">
        <f>SUM(E84:E94)</f>
        <v>40445768</v>
      </c>
      <c r="F83" s="81">
        <f t="shared" si="3"/>
        <v>137.24852556924225</v>
      </c>
    </row>
    <row r="84" spans="1:6" s="5" customFormat="1" ht="15" customHeight="1">
      <c r="A84" s="106" t="s">
        <v>263</v>
      </c>
      <c r="B84" s="21"/>
      <c r="C84" s="11" t="s">
        <v>234</v>
      </c>
      <c r="D84" s="22"/>
      <c r="E84" s="22"/>
      <c r="F84" s="88" t="str">
        <f t="shared" si="3"/>
        <v>-</v>
      </c>
    </row>
    <row r="85" spans="1:6" s="5" customFormat="1" ht="15" customHeight="1">
      <c r="A85" s="108" t="s">
        <v>264</v>
      </c>
      <c r="B85" s="21"/>
      <c r="C85" s="11" t="s">
        <v>305</v>
      </c>
      <c r="D85" s="22"/>
      <c r="E85" s="22">
        <v>1493927</v>
      </c>
      <c r="F85" s="88" t="str">
        <f t="shared" si="3"/>
        <v>-</v>
      </c>
    </row>
    <row r="86" spans="1:6" s="5" customFormat="1" ht="15" customHeight="1">
      <c r="A86" s="106" t="s">
        <v>265</v>
      </c>
      <c r="B86" s="21"/>
      <c r="C86" s="11" t="s">
        <v>288</v>
      </c>
      <c r="D86" s="22">
        <v>3149000</v>
      </c>
      <c r="E86" s="22"/>
      <c r="F86" s="88">
        <f t="shared" si="3"/>
        <v>0</v>
      </c>
    </row>
    <row r="87" spans="1:6" s="5" customFormat="1" ht="15" customHeight="1">
      <c r="A87" s="106" t="s">
        <v>266</v>
      </c>
      <c r="B87" s="21"/>
      <c r="C87" s="11" t="s">
        <v>307</v>
      </c>
      <c r="D87" s="22"/>
      <c r="E87" s="22">
        <v>10000000</v>
      </c>
      <c r="F87" s="88" t="str">
        <f t="shared" si="3"/>
        <v>-</v>
      </c>
    </row>
    <row r="88" spans="1:6" s="5" customFormat="1" ht="15" customHeight="1">
      <c r="A88" s="106" t="s">
        <v>267</v>
      </c>
      <c r="B88" s="21"/>
      <c r="C88" s="11" t="s">
        <v>313</v>
      </c>
      <c r="D88" s="22"/>
      <c r="E88" s="22">
        <v>500000</v>
      </c>
      <c r="F88" s="88" t="str">
        <f t="shared" si="3"/>
        <v>-</v>
      </c>
    </row>
    <row r="89" spans="1:6" s="5" customFormat="1" ht="15" customHeight="1">
      <c r="A89" s="107" t="s">
        <v>268</v>
      </c>
      <c r="B89" s="21"/>
      <c r="C89" s="11" t="s">
        <v>204</v>
      </c>
      <c r="D89" s="22"/>
      <c r="E89" s="22"/>
      <c r="F89" s="88" t="str">
        <f t="shared" si="3"/>
        <v>-</v>
      </c>
    </row>
    <row r="90" spans="1:6" s="5" customFormat="1" ht="15" customHeight="1">
      <c r="A90" s="106" t="s">
        <v>269</v>
      </c>
      <c r="B90" s="21"/>
      <c r="C90" s="11" t="s">
        <v>304</v>
      </c>
      <c r="D90" s="22"/>
      <c r="E90" s="22">
        <v>662208</v>
      </c>
      <c r="F90" s="88" t="str">
        <f t="shared" si="3"/>
        <v>-</v>
      </c>
    </row>
    <row r="91" spans="1:6" s="5" customFormat="1" ht="15" customHeight="1">
      <c r="A91" s="106" t="s">
        <v>270</v>
      </c>
      <c r="B91" s="21"/>
      <c r="C91" s="11" t="s">
        <v>290</v>
      </c>
      <c r="D91" s="22">
        <v>22000000</v>
      </c>
      <c r="E91" s="22">
        <v>21388732</v>
      </c>
      <c r="F91" s="88">
        <f t="shared" si="3"/>
        <v>97.22150909090908</v>
      </c>
    </row>
    <row r="92" spans="1:6" s="5" customFormat="1" ht="15" customHeight="1">
      <c r="A92" s="106" t="s">
        <v>287</v>
      </c>
      <c r="B92" s="21"/>
      <c r="C92" s="11" t="s">
        <v>244</v>
      </c>
      <c r="D92" s="22"/>
      <c r="E92" s="22"/>
      <c r="F92" s="88" t="str">
        <f t="shared" si="3"/>
        <v>-</v>
      </c>
    </row>
    <row r="93" spans="1:6" s="5" customFormat="1" ht="15" customHeight="1">
      <c r="A93" s="106" t="s">
        <v>289</v>
      </c>
      <c r="B93" s="21"/>
      <c r="C93" s="11" t="s">
        <v>245</v>
      </c>
      <c r="D93" s="22">
        <v>4320000</v>
      </c>
      <c r="E93" s="22">
        <v>4320000</v>
      </c>
      <c r="F93" s="88">
        <f t="shared" si="3"/>
        <v>100</v>
      </c>
    </row>
    <row r="94" spans="1:6" s="5" customFormat="1" ht="15" customHeight="1">
      <c r="A94" s="106" t="s">
        <v>308</v>
      </c>
      <c r="B94" s="21"/>
      <c r="C94" s="11" t="s">
        <v>309</v>
      </c>
      <c r="D94" s="22"/>
      <c r="E94" s="22">
        <v>2080901</v>
      </c>
      <c r="F94" s="88"/>
    </row>
    <row r="95" spans="1:6" s="5" customFormat="1" ht="15" customHeight="1">
      <c r="A95" s="106" t="s">
        <v>61</v>
      </c>
      <c r="B95" s="18">
        <v>7401</v>
      </c>
      <c r="C95" s="23" t="s">
        <v>211</v>
      </c>
      <c r="D95" s="19">
        <f>SUM(D96:D100)</f>
        <v>16700000</v>
      </c>
      <c r="E95" s="19">
        <f>SUM(E96:E100)</f>
        <v>19668418</v>
      </c>
      <c r="F95" s="81">
        <f t="shared" si="3"/>
        <v>117.77495808383233</v>
      </c>
    </row>
    <row r="96" spans="1:6" s="5" customFormat="1" ht="15" customHeight="1">
      <c r="A96" s="106" t="s">
        <v>188</v>
      </c>
      <c r="B96" s="18"/>
      <c r="C96" s="11" t="s">
        <v>314</v>
      </c>
      <c r="D96" s="22">
        <v>0</v>
      </c>
      <c r="E96" s="22">
        <v>5228130</v>
      </c>
      <c r="F96" s="88" t="str">
        <f t="shared" si="3"/>
        <v>-</v>
      </c>
    </row>
    <row r="97" spans="1:6" s="5" customFormat="1" ht="15" customHeight="1">
      <c r="A97" s="106" t="s">
        <v>189</v>
      </c>
      <c r="B97" s="18"/>
      <c r="C97" s="11" t="s">
        <v>303</v>
      </c>
      <c r="D97" s="22">
        <v>3700000</v>
      </c>
      <c r="E97" s="22">
        <v>59171</v>
      </c>
      <c r="F97" s="88">
        <f t="shared" si="3"/>
        <v>1.5992162162162162</v>
      </c>
    </row>
    <row r="98" spans="1:6" s="5" customFormat="1" ht="15" customHeight="1">
      <c r="A98" s="106" t="s">
        <v>291</v>
      </c>
      <c r="B98" s="18"/>
      <c r="C98" s="11" t="s">
        <v>293</v>
      </c>
      <c r="D98" s="22">
        <v>13000000</v>
      </c>
      <c r="E98" s="22">
        <v>13381117</v>
      </c>
      <c r="F98" s="88">
        <f t="shared" si="3"/>
        <v>102.93166923076924</v>
      </c>
    </row>
    <row r="99" spans="1:6" s="5" customFormat="1" ht="15" customHeight="1">
      <c r="A99" s="106" t="s">
        <v>292</v>
      </c>
      <c r="B99" s="21"/>
      <c r="C99" s="11" t="s">
        <v>306</v>
      </c>
      <c r="D99" s="22">
        <v>0</v>
      </c>
      <c r="E99" s="22">
        <v>1000000</v>
      </c>
      <c r="F99" s="88" t="str">
        <f t="shared" si="3"/>
        <v>-</v>
      </c>
    </row>
    <row r="100" spans="1:6" s="5" customFormat="1" ht="15" customHeight="1">
      <c r="A100" s="109"/>
      <c r="B100" s="21"/>
      <c r="C100" s="11"/>
      <c r="D100" s="22"/>
      <c r="E100" s="22"/>
      <c r="F100" s="81"/>
    </row>
    <row r="101" spans="1:6" s="20" customFormat="1" ht="21" customHeight="1" thickBot="1">
      <c r="A101" s="113"/>
      <c r="B101" s="24"/>
      <c r="C101" s="25" t="s">
        <v>127</v>
      </c>
      <c r="D101" s="26">
        <f>SUM(D7,D33,D62,D76,D81)</f>
        <v>6367440460</v>
      </c>
      <c r="E101" s="26">
        <f>SUM(E7,E33,E62,E76,E81)</f>
        <v>3052528620</v>
      </c>
      <c r="F101" s="114">
        <f>IF(D101=0,"-",$E101/D101*100)</f>
        <v>47.93964920717924</v>
      </c>
    </row>
    <row r="103" spans="3:5" ht="15" customHeight="1">
      <c r="C103" s="17"/>
      <c r="D103" s="87"/>
      <c r="E103" s="87"/>
    </row>
    <row r="104" spans="4:5" ht="15" customHeight="1">
      <c r="D104" s="4"/>
      <c r="E104" s="4"/>
    </row>
    <row r="105" spans="4:5" ht="15" customHeight="1">
      <c r="D105" s="87"/>
      <c r="E105" s="87"/>
    </row>
    <row r="106" ht="15" customHeight="1">
      <c r="C106" s="1" t="s">
        <v>37</v>
      </c>
    </row>
    <row r="107" spans="4:5" ht="15" customHeight="1">
      <c r="D107" s="87"/>
      <c r="E107" s="87"/>
    </row>
  </sheetData>
  <printOptions/>
  <pageMargins left="0.38" right="0.17" top="0.48" bottom="0.51" header="0.2" footer="0.31496062992125984"/>
  <pageSetup horizontalDpi="360" verticalDpi="36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82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1" sqref="L1:O1"/>
    </sheetView>
  </sheetViews>
  <sheetFormatPr defaultColWidth="9.00390625" defaultRowHeight="15" customHeight="1"/>
  <cols>
    <col min="1" max="1" width="4.00390625" style="72" customWidth="1"/>
    <col min="2" max="2" width="5.875" style="73" customWidth="1"/>
    <col min="3" max="3" width="43.625" style="91" customWidth="1"/>
    <col min="4" max="5" width="15.75390625" style="5" customWidth="1"/>
    <col min="6" max="6" width="12.75390625" style="27" customWidth="1"/>
    <col min="7" max="8" width="10.00390625" style="4" customWidth="1"/>
    <col min="9" max="9" width="11.125" style="4" customWidth="1"/>
    <col min="10" max="10" width="10.25390625" style="4" customWidth="1"/>
    <col min="11" max="12" width="11.125" style="4" customWidth="1"/>
    <col min="13" max="18" width="11.125" style="1" customWidth="1"/>
    <col min="19" max="19" width="11.125" style="4" customWidth="1"/>
    <col min="20" max="20" width="10.125" style="1" bestFit="1" customWidth="1"/>
    <col min="21" max="16384" width="9.125" style="1" customWidth="1"/>
  </cols>
  <sheetData>
    <row r="1" spans="1:19" ht="35.25" customHeight="1" thickBot="1">
      <c r="A1" s="58"/>
      <c r="B1" s="59"/>
      <c r="D1" s="27" t="s">
        <v>128</v>
      </c>
      <c r="E1" s="27" t="s">
        <v>128</v>
      </c>
      <c r="G1" s="116"/>
      <c r="H1" s="117"/>
      <c r="I1" s="117"/>
      <c r="J1" s="117"/>
      <c r="K1" s="117"/>
      <c r="L1" s="116"/>
      <c r="M1" s="117"/>
      <c r="N1" s="117"/>
      <c r="O1" s="117"/>
      <c r="P1" s="90"/>
      <c r="Q1" s="77"/>
      <c r="R1" s="78"/>
      <c r="S1" s="79"/>
    </row>
    <row r="2" spans="1:19" s="7" customFormat="1" ht="52.5" customHeight="1" thickBot="1">
      <c r="A2" s="60" t="s">
        <v>297</v>
      </c>
      <c r="B2" s="103" t="s">
        <v>82</v>
      </c>
      <c r="C2" s="35" t="s">
        <v>167</v>
      </c>
      <c r="D2" s="47" t="s">
        <v>300</v>
      </c>
      <c r="E2" s="47" t="s">
        <v>311</v>
      </c>
      <c r="F2" s="115" t="s">
        <v>299</v>
      </c>
      <c r="G2" s="74"/>
      <c r="H2" s="75"/>
      <c r="I2" s="75"/>
      <c r="J2" s="75"/>
      <c r="K2" s="75"/>
      <c r="L2" s="75"/>
      <c r="M2" s="76"/>
      <c r="N2" s="76"/>
      <c r="O2" s="76"/>
      <c r="P2" s="76"/>
      <c r="Q2" s="76"/>
      <c r="R2" s="76"/>
      <c r="S2" s="75"/>
    </row>
    <row r="3" spans="1:19" s="3" customFormat="1" ht="21" customHeight="1">
      <c r="A3" s="61"/>
      <c r="B3" s="62">
        <v>40</v>
      </c>
      <c r="C3" s="92" t="s">
        <v>15</v>
      </c>
      <c r="D3" s="83">
        <f>+D4+D12+D17+D28+D31</f>
        <v>1730955429</v>
      </c>
      <c r="E3" s="83">
        <f>+E4+E12+E17+E28+E31</f>
        <v>901014696</v>
      </c>
      <c r="F3" s="102">
        <f aca="true" t="shared" si="0" ref="F3:F34">IF(D3=0,"-",$E3/D3*100)</f>
        <v>52.05302695289677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s="3" customFormat="1" ht="21" customHeight="1">
      <c r="A4" s="61"/>
      <c r="B4" s="63">
        <v>400</v>
      </c>
      <c r="C4" s="10" t="s">
        <v>0</v>
      </c>
      <c r="D4" s="83">
        <f>SUM(D5:D11)</f>
        <v>437940120</v>
      </c>
      <c r="E4" s="83">
        <f>SUM(E5:E11)</f>
        <v>207212042</v>
      </c>
      <c r="F4" s="102">
        <f t="shared" si="0"/>
        <v>47.31515395301075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5" customHeight="1">
      <c r="A5" s="64" t="s">
        <v>40</v>
      </c>
      <c r="B5" s="28">
        <v>4000</v>
      </c>
      <c r="C5" s="30" t="s">
        <v>1</v>
      </c>
      <c r="D5" s="84">
        <v>377350170</v>
      </c>
      <c r="E5" s="84">
        <v>175796048</v>
      </c>
      <c r="F5" s="82">
        <f t="shared" si="0"/>
        <v>46.586979939614174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15" customHeight="1">
      <c r="A6" s="64" t="s">
        <v>41</v>
      </c>
      <c r="B6" s="28">
        <v>4001</v>
      </c>
      <c r="C6" s="30" t="s">
        <v>2</v>
      </c>
      <c r="D6" s="84">
        <v>13550000</v>
      </c>
      <c r="E6" s="84">
        <v>11460825</v>
      </c>
      <c r="F6" s="82">
        <f t="shared" si="0"/>
        <v>84.58173431734318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ht="15" customHeight="1">
      <c r="A7" s="64" t="s">
        <v>42</v>
      </c>
      <c r="B7" s="28">
        <v>4002</v>
      </c>
      <c r="C7" s="30" t="s">
        <v>3</v>
      </c>
      <c r="D7" s="84">
        <v>27347950</v>
      </c>
      <c r="E7" s="84">
        <v>11547062</v>
      </c>
      <c r="F7" s="82">
        <f t="shared" si="0"/>
        <v>42.22276989682956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5" customHeight="1">
      <c r="A8" s="64" t="s">
        <v>43</v>
      </c>
      <c r="B8" s="28">
        <v>4003</v>
      </c>
      <c r="C8" s="30" t="s">
        <v>4</v>
      </c>
      <c r="D8" s="84">
        <v>13728000</v>
      </c>
      <c r="E8" s="84">
        <v>5952793</v>
      </c>
      <c r="F8" s="82">
        <f t="shared" si="0"/>
        <v>43.36241987179487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ht="15" customHeight="1">
      <c r="A9" s="64" t="s">
        <v>44</v>
      </c>
      <c r="B9" s="28">
        <v>4004</v>
      </c>
      <c r="C9" s="30" t="s">
        <v>280</v>
      </c>
      <c r="D9" s="84">
        <v>2231000</v>
      </c>
      <c r="E9" s="84">
        <v>276646</v>
      </c>
      <c r="F9" s="82">
        <f t="shared" si="0"/>
        <v>12.4000896458987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ht="15" customHeight="1">
      <c r="A10" s="64" t="s">
        <v>45</v>
      </c>
      <c r="B10" s="28">
        <v>4005</v>
      </c>
      <c r="C10" s="30" t="s">
        <v>5</v>
      </c>
      <c r="D10" s="84">
        <v>0</v>
      </c>
      <c r="E10" s="84"/>
      <c r="F10" s="82" t="str">
        <f t="shared" si="0"/>
        <v>-</v>
      </c>
      <c r="G10" s="50"/>
      <c r="H10" s="50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5" customHeight="1">
      <c r="A11" s="64" t="s">
        <v>46</v>
      </c>
      <c r="B11" s="28">
        <v>4009</v>
      </c>
      <c r="C11" s="30" t="s">
        <v>6</v>
      </c>
      <c r="D11" s="84">
        <v>3733000</v>
      </c>
      <c r="E11" s="84">
        <v>2178668</v>
      </c>
      <c r="F11" s="82">
        <f t="shared" si="0"/>
        <v>58.36238949906242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s="3" customFormat="1" ht="21" customHeight="1">
      <c r="A12" s="61"/>
      <c r="B12" s="63">
        <v>401</v>
      </c>
      <c r="C12" s="10" t="s">
        <v>214</v>
      </c>
      <c r="D12" s="83">
        <f>SUM(D13:D16)</f>
        <v>62543800</v>
      </c>
      <c r="E12" s="83">
        <f>SUM(E13:E16)</f>
        <v>29407668</v>
      </c>
      <c r="F12" s="102">
        <f t="shared" si="0"/>
        <v>47.01931766218234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15" customHeight="1">
      <c r="A13" s="64" t="s">
        <v>47</v>
      </c>
      <c r="B13" s="28">
        <v>4010</v>
      </c>
      <c r="C13" s="30" t="s">
        <v>212</v>
      </c>
      <c r="D13" s="84">
        <v>34189900</v>
      </c>
      <c r="E13" s="84">
        <v>15469353</v>
      </c>
      <c r="F13" s="82">
        <f t="shared" si="0"/>
        <v>45.24538825793583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15" customHeight="1">
      <c r="A14" s="64" t="s">
        <v>48</v>
      </c>
      <c r="B14" s="28">
        <v>4011</v>
      </c>
      <c r="C14" s="30" t="s">
        <v>281</v>
      </c>
      <c r="D14" s="84">
        <v>27707700</v>
      </c>
      <c r="E14" s="84">
        <v>13503226</v>
      </c>
      <c r="F14" s="82">
        <f t="shared" si="0"/>
        <v>48.73456115087142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15" customHeight="1">
      <c r="A15" s="64" t="s">
        <v>49</v>
      </c>
      <c r="B15" s="28">
        <v>4012</v>
      </c>
      <c r="C15" s="30" t="s">
        <v>22</v>
      </c>
      <c r="D15" s="84">
        <v>267600</v>
      </c>
      <c r="E15" s="84">
        <v>121753</v>
      </c>
      <c r="F15" s="82">
        <f t="shared" si="0"/>
        <v>45.49813153961136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5" customHeight="1">
      <c r="A16" s="64" t="s">
        <v>50</v>
      </c>
      <c r="B16" s="28">
        <v>4013</v>
      </c>
      <c r="C16" s="30" t="s">
        <v>282</v>
      </c>
      <c r="D16" s="84">
        <v>378600</v>
      </c>
      <c r="E16" s="84">
        <v>313336</v>
      </c>
      <c r="F16" s="82">
        <f t="shared" si="0"/>
        <v>82.76175382989963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s="3" customFormat="1" ht="21" customHeight="1">
      <c r="A17" s="61"/>
      <c r="B17" s="63">
        <v>402</v>
      </c>
      <c r="C17" s="10" t="s">
        <v>7</v>
      </c>
      <c r="D17" s="83">
        <f>SUM(D18:D27)</f>
        <v>1185868642</v>
      </c>
      <c r="E17" s="83">
        <f>SUM(E18:E27)</f>
        <v>638080225</v>
      </c>
      <c r="F17" s="102">
        <f t="shared" si="0"/>
        <v>53.8069902855227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15" customHeight="1">
      <c r="A18" s="64" t="s">
        <v>51</v>
      </c>
      <c r="B18" s="28">
        <v>4020</v>
      </c>
      <c r="C18" s="30" t="s">
        <v>8</v>
      </c>
      <c r="D18" s="84">
        <v>149513130</v>
      </c>
      <c r="E18" s="84">
        <v>62742342</v>
      </c>
      <c r="F18" s="82">
        <f t="shared" si="0"/>
        <v>41.96443616691056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5" customHeight="1">
      <c r="A19" s="64" t="s">
        <v>52</v>
      </c>
      <c r="B19" s="28">
        <v>4021</v>
      </c>
      <c r="C19" s="30" t="s">
        <v>9</v>
      </c>
      <c r="D19" s="84">
        <v>21871230</v>
      </c>
      <c r="E19" s="84">
        <v>5912819</v>
      </c>
      <c r="F19" s="82">
        <f t="shared" si="0"/>
        <v>27.034688949821295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5" customHeight="1">
      <c r="A20" s="64" t="s">
        <v>53</v>
      </c>
      <c r="B20" s="28">
        <v>4022</v>
      </c>
      <c r="C20" s="30" t="s">
        <v>213</v>
      </c>
      <c r="D20" s="84">
        <v>323749710</v>
      </c>
      <c r="E20" s="84">
        <v>196169648</v>
      </c>
      <c r="F20" s="82">
        <f t="shared" si="0"/>
        <v>60.59299574353286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5" customHeight="1">
      <c r="A21" s="64" t="s">
        <v>54</v>
      </c>
      <c r="B21" s="28">
        <v>4023</v>
      </c>
      <c r="C21" s="30" t="s">
        <v>10</v>
      </c>
      <c r="D21" s="84">
        <v>16447400</v>
      </c>
      <c r="E21" s="84">
        <v>5540297</v>
      </c>
      <c r="F21" s="82">
        <f t="shared" si="0"/>
        <v>33.68494108491312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5" customHeight="1">
      <c r="A22" s="64" t="s">
        <v>55</v>
      </c>
      <c r="B22" s="28">
        <v>4024</v>
      </c>
      <c r="C22" s="30" t="s">
        <v>11</v>
      </c>
      <c r="D22" s="84">
        <v>4539600</v>
      </c>
      <c r="E22" s="84">
        <v>2193382</v>
      </c>
      <c r="F22" s="82">
        <f t="shared" si="0"/>
        <v>48.3166358269451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5" customHeight="1">
      <c r="A23" s="64" t="s">
        <v>56</v>
      </c>
      <c r="B23" s="28">
        <v>4025</v>
      </c>
      <c r="C23" s="30" t="s">
        <v>12</v>
      </c>
      <c r="D23" s="84">
        <v>170052570</v>
      </c>
      <c r="E23" s="84">
        <v>96896638</v>
      </c>
      <c r="F23" s="82">
        <f t="shared" si="0"/>
        <v>56.980402001569274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5" customHeight="1">
      <c r="A24" s="64" t="s">
        <v>57</v>
      </c>
      <c r="B24" s="28">
        <v>4026</v>
      </c>
      <c r="C24" s="30" t="s">
        <v>13</v>
      </c>
      <c r="D24" s="84">
        <v>13563870</v>
      </c>
      <c r="E24" s="84">
        <v>3252307</v>
      </c>
      <c r="F24" s="82">
        <f t="shared" si="0"/>
        <v>23.977721697421163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5" customHeight="1">
      <c r="A25" s="64" t="s">
        <v>58</v>
      </c>
      <c r="B25" s="28">
        <v>4027</v>
      </c>
      <c r="C25" s="30" t="s">
        <v>166</v>
      </c>
      <c r="D25" s="84">
        <v>114497409</v>
      </c>
      <c r="E25" s="84">
        <v>132958234</v>
      </c>
      <c r="F25" s="82">
        <f t="shared" si="0"/>
        <v>116.12335611891444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5" customHeight="1">
      <c r="A26" s="64" t="s">
        <v>59</v>
      </c>
      <c r="B26" s="28">
        <v>4028</v>
      </c>
      <c r="C26" s="30" t="s">
        <v>178</v>
      </c>
      <c r="D26" s="84">
        <v>20027280</v>
      </c>
      <c r="E26" s="84">
        <v>11392334</v>
      </c>
      <c r="F26" s="82">
        <f t="shared" si="0"/>
        <v>56.88408011472351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5" customHeight="1">
      <c r="A27" s="64" t="s">
        <v>60</v>
      </c>
      <c r="B27" s="28">
        <v>4029</v>
      </c>
      <c r="C27" s="30" t="s">
        <v>14</v>
      </c>
      <c r="D27" s="84">
        <v>351606443</v>
      </c>
      <c r="E27" s="84">
        <v>121022224</v>
      </c>
      <c r="F27" s="82">
        <f t="shared" si="0"/>
        <v>34.41979702288903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s="32" customFormat="1" ht="19.5" customHeight="1">
      <c r="A28" s="54"/>
      <c r="B28" s="65">
        <v>403</v>
      </c>
      <c r="C28" s="10" t="s">
        <v>136</v>
      </c>
      <c r="D28" s="83">
        <f>SUM(D29:D30)</f>
        <v>102867</v>
      </c>
      <c r="E28" s="83">
        <f>SUM(E29:E30)</f>
        <v>8984385</v>
      </c>
      <c r="F28" s="102">
        <f t="shared" si="0"/>
        <v>8733.981743416256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32" customFormat="1" ht="15" customHeight="1">
      <c r="A29" s="64" t="s">
        <v>61</v>
      </c>
      <c r="B29" s="28">
        <v>4031</v>
      </c>
      <c r="C29" s="30" t="s">
        <v>283</v>
      </c>
      <c r="D29" s="84">
        <v>102867</v>
      </c>
      <c r="E29" s="84">
        <v>0</v>
      </c>
      <c r="F29" s="82">
        <f t="shared" si="0"/>
        <v>0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ht="15" customHeight="1">
      <c r="A30" s="64" t="s">
        <v>62</v>
      </c>
      <c r="B30" s="28">
        <v>4033</v>
      </c>
      <c r="C30" s="30" t="s">
        <v>137</v>
      </c>
      <c r="D30" s="84">
        <v>0</v>
      </c>
      <c r="E30" s="84">
        <v>8984385</v>
      </c>
      <c r="F30" s="82" t="str">
        <f t="shared" si="0"/>
        <v>-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s="3" customFormat="1" ht="21" customHeight="1">
      <c r="A31" s="61"/>
      <c r="B31" s="63">
        <v>409</v>
      </c>
      <c r="C31" s="10" t="s">
        <v>284</v>
      </c>
      <c r="D31" s="83">
        <f>SUM(D32:D33)</f>
        <v>44500000</v>
      </c>
      <c r="E31" s="83">
        <f>SUM(E32:E33)</f>
        <v>17330376</v>
      </c>
      <c r="F31" s="102">
        <f t="shared" si="0"/>
        <v>38.94466516853933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ht="15" customHeight="1">
      <c r="A32" s="64" t="s">
        <v>63</v>
      </c>
      <c r="B32" s="28">
        <v>4090</v>
      </c>
      <c r="C32" s="30" t="s">
        <v>210</v>
      </c>
      <c r="D32" s="84">
        <v>14500000</v>
      </c>
      <c r="E32" s="84"/>
      <c r="F32" s="82">
        <f t="shared" si="0"/>
        <v>0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5" customHeight="1">
      <c r="A33" s="64" t="s">
        <v>64</v>
      </c>
      <c r="B33" s="28">
        <v>4091</v>
      </c>
      <c r="C33" s="30" t="s">
        <v>155</v>
      </c>
      <c r="D33" s="84">
        <v>30000000</v>
      </c>
      <c r="E33" s="84">
        <v>17330376</v>
      </c>
      <c r="F33" s="82">
        <f t="shared" si="0"/>
        <v>57.76792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s="3" customFormat="1" ht="21" customHeight="1">
      <c r="A34" s="61"/>
      <c r="B34" s="62">
        <v>41</v>
      </c>
      <c r="C34" s="92" t="s">
        <v>20</v>
      </c>
      <c r="D34" s="83">
        <f>SUM(D35+D42+D45+D47)</f>
        <v>2120025862</v>
      </c>
      <c r="E34" s="83">
        <f>SUM(E35+E42+E45+E47)</f>
        <v>999503010</v>
      </c>
      <c r="F34" s="102">
        <f t="shared" si="0"/>
        <v>47.145793262025784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3" customFormat="1" ht="21" customHeight="1">
      <c r="A35" s="61"/>
      <c r="B35" s="63">
        <v>410</v>
      </c>
      <c r="C35" s="10" t="s">
        <v>23</v>
      </c>
      <c r="D35" s="83">
        <f>+D36+D39</f>
        <v>197100000</v>
      </c>
      <c r="E35" s="83">
        <f>+E36+E39</f>
        <v>52861988</v>
      </c>
      <c r="F35" s="102">
        <f aca="true" t="shared" si="1" ref="F35:F66">IF(D35=0,"-",$E35/D35*100)</f>
        <v>26.819882293252157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ht="15" customHeight="1">
      <c r="A36" s="64" t="s">
        <v>65</v>
      </c>
      <c r="B36" s="28">
        <v>4100</v>
      </c>
      <c r="C36" s="30" t="s">
        <v>24</v>
      </c>
      <c r="D36" s="84">
        <f>SUM(D37:D38)</f>
        <v>67000000</v>
      </c>
      <c r="E36" s="84">
        <f>SUM(E37:E38)</f>
        <v>46921777</v>
      </c>
      <c r="F36" s="82">
        <f t="shared" si="1"/>
        <v>70.03250298507463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5" customHeight="1">
      <c r="A37" s="64"/>
      <c r="B37" s="66" t="s">
        <v>129</v>
      </c>
      <c r="C37" s="93" t="s">
        <v>34</v>
      </c>
      <c r="D37" s="84">
        <v>0</v>
      </c>
      <c r="E37" s="84"/>
      <c r="F37" s="82" t="str">
        <f t="shared" si="1"/>
        <v>-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5" customHeight="1">
      <c r="A38" s="64"/>
      <c r="B38" s="66" t="s">
        <v>130</v>
      </c>
      <c r="C38" s="93" t="s">
        <v>33</v>
      </c>
      <c r="D38" s="84">
        <v>67000000</v>
      </c>
      <c r="E38" s="84">
        <v>46921777</v>
      </c>
      <c r="F38" s="82">
        <f t="shared" si="1"/>
        <v>70.03250298507463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ht="15" customHeight="1">
      <c r="A39" s="64" t="s">
        <v>66</v>
      </c>
      <c r="B39" s="28">
        <v>4102</v>
      </c>
      <c r="C39" s="30" t="s">
        <v>25</v>
      </c>
      <c r="D39" s="84">
        <f>SUM(D40:D41)</f>
        <v>130100000</v>
      </c>
      <c r="E39" s="84">
        <f>SUM(E40:E41)</f>
        <v>5940211</v>
      </c>
      <c r="F39" s="82">
        <f t="shared" si="1"/>
        <v>4.5658808608762484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51"/>
    </row>
    <row r="40" spans="1:19" ht="15" customHeight="1">
      <c r="A40" s="64"/>
      <c r="B40" s="66" t="s">
        <v>129</v>
      </c>
      <c r="C40" s="93" t="s">
        <v>35</v>
      </c>
      <c r="D40" s="84">
        <v>45000000</v>
      </c>
      <c r="E40" s="84">
        <v>1813964</v>
      </c>
      <c r="F40" s="82">
        <f t="shared" si="1"/>
        <v>4.031031111111111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19" ht="15" customHeight="1">
      <c r="A41" s="64"/>
      <c r="B41" s="66" t="s">
        <v>130</v>
      </c>
      <c r="C41" s="93" t="s">
        <v>36</v>
      </c>
      <c r="D41" s="84">
        <v>85100000</v>
      </c>
      <c r="E41" s="84">
        <v>4126247</v>
      </c>
      <c r="F41" s="82">
        <f t="shared" si="1"/>
        <v>4.848703877790834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1:19" s="3" customFormat="1" ht="21" customHeight="1">
      <c r="A42" s="61"/>
      <c r="B42" s="63">
        <v>411</v>
      </c>
      <c r="C42" s="10" t="s">
        <v>215</v>
      </c>
      <c r="D42" s="83">
        <f>SUM(D43:D44)</f>
        <v>244182000</v>
      </c>
      <c r="E42" s="83">
        <f>SUM(E43:E44)</f>
        <v>121284927</v>
      </c>
      <c r="F42" s="102">
        <f t="shared" si="1"/>
        <v>49.66988844386564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ht="15" customHeight="1">
      <c r="A43" s="64" t="s">
        <v>67</v>
      </c>
      <c r="B43" s="28">
        <v>4117</v>
      </c>
      <c r="C43" s="30" t="s">
        <v>157</v>
      </c>
      <c r="D43" s="84">
        <v>8200000</v>
      </c>
      <c r="E43" s="84">
        <v>2810733</v>
      </c>
      <c r="F43" s="82">
        <f t="shared" si="1"/>
        <v>34.27723170731707</v>
      </c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1:19" ht="15" customHeight="1">
      <c r="A44" s="64" t="s">
        <v>68</v>
      </c>
      <c r="B44" s="28">
        <v>4119</v>
      </c>
      <c r="C44" s="30" t="s">
        <v>26</v>
      </c>
      <c r="D44" s="84">
        <v>235982000</v>
      </c>
      <c r="E44" s="84">
        <v>118474194</v>
      </c>
      <c r="F44" s="82">
        <f t="shared" si="1"/>
        <v>50.204758837538456</v>
      </c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1:19" s="3" customFormat="1" ht="21" customHeight="1">
      <c r="A45" s="61"/>
      <c r="B45" s="63">
        <v>412</v>
      </c>
      <c r="C45" s="10" t="s">
        <v>216</v>
      </c>
      <c r="D45" s="83">
        <f>SUM(D46)</f>
        <v>306175817</v>
      </c>
      <c r="E45" s="83">
        <f>SUM(E46)</f>
        <v>135482736</v>
      </c>
      <c r="F45" s="102">
        <f t="shared" si="1"/>
        <v>44.24997941623848</v>
      </c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20" ht="15" customHeight="1">
      <c r="A46" s="64" t="s">
        <v>69</v>
      </c>
      <c r="B46" s="28">
        <v>4120</v>
      </c>
      <c r="C46" s="30" t="s">
        <v>217</v>
      </c>
      <c r="D46" s="84">
        <v>306175817</v>
      </c>
      <c r="E46" s="84">
        <v>135482736</v>
      </c>
      <c r="F46" s="82">
        <f t="shared" si="1"/>
        <v>44.24997941623848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31"/>
    </row>
    <row r="47" spans="1:19" s="3" customFormat="1" ht="21" customHeight="1">
      <c r="A47" s="61"/>
      <c r="B47" s="63">
        <v>413</v>
      </c>
      <c r="C47" s="10" t="s">
        <v>27</v>
      </c>
      <c r="D47" s="83">
        <f>SUM(D48:D50)+D52</f>
        <v>1372568045</v>
      </c>
      <c r="E47" s="83">
        <f>SUM(E48:E50)+E52</f>
        <v>689873359</v>
      </c>
      <c r="F47" s="102">
        <f t="shared" si="1"/>
        <v>50.26150517732621</v>
      </c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ht="15" customHeight="1">
      <c r="A48" s="64" t="s">
        <v>70</v>
      </c>
      <c r="B48" s="28">
        <v>4130</v>
      </c>
      <c r="C48" s="30" t="s">
        <v>28</v>
      </c>
      <c r="D48" s="84">
        <v>110326560</v>
      </c>
      <c r="E48" s="84">
        <v>44151260</v>
      </c>
      <c r="F48" s="82">
        <f t="shared" si="1"/>
        <v>40.01870447152526</v>
      </c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1:19" ht="15" customHeight="1">
      <c r="A49" s="64" t="s">
        <v>71</v>
      </c>
      <c r="B49" s="28">
        <v>4131</v>
      </c>
      <c r="C49" s="30" t="s">
        <v>218</v>
      </c>
      <c r="D49" s="84">
        <v>36800000</v>
      </c>
      <c r="E49" s="84">
        <v>22327380</v>
      </c>
      <c r="F49" s="82">
        <f t="shared" si="1"/>
        <v>60.672228260869566</v>
      </c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1:19" ht="15" customHeight="1">
      <c r="A50" s="64" t="s">
        <v>72</v>
      </c>
      <c r="B50" s="28">
        <v>4132</v>
      </c>
      <c r="C50" s="30" t="s">
        <v>219</v>
      </c>
      <c r="D50" s="84">
        <f>SUM(D51)</f>
        <v>17000000</v>
      </c>
      <c r="E50" s="84">
        <f>SUM(E51)</f>
        <v>6421708</v>
      </c>
      <c r="F50" s="82">
        <f t="shared" si="1"/>
        <v>37.77475294117647</v>
      </c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1:19" ht="13.5" customHeight="1">
      <c r="A51" s="64"/>
      <c r="B51" s="66" t="s">
        <v>129</v>
      </c>
      <c r="C51" s="30" t="s">
        <v>228</v>
      </c>
      <c r="D51" s="84">
        <v>17000000</v>
      </c>
      <c r="E51" s="84">
        <v>6421708</v>
      </c>
      <c r="F51" s="82">
        <f t="shared" si="1"/>
        <v>37.77475294117647</v>
      </c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1:19" ht="15" customHeight="1">
      <c r="A52" s="64" t="s">
        <v>73</v>
      </c>
      <c r="B52" s="28">
        <v>4133</v>
      </c>
      <c r="C52" s="30" t="s">
        <v>220</v>
      </c>
      <c r="D52" s="84">
        <f>SUM(D53:D55)</f>
        <v>1208441485</v>
      </c>
      <c r="E52" s="84">
        <f>SUM(E53:E55)</f>
        <v>616973011</v>
      </c>
      <c r="F52" s="82">
        <f t="shared" si="1"/>
        <v>51.05526570034957</v>
      </c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1:19" ht="15" customHeight="1">
      <c r="A53" s="64"/>
      <c r="B53" s="96">
        <v>-413300</v>
      </c>
      <c r="C53" s="93" t="s">
        <v>221</v>
      </c>
      <c r="D53" s="84">
        <v>729690936</v>
      </c>
      <c r="E53" s="84">
        <v>387116441</v>
      </c>
      <c r="F53" s="82">
        <f t="shared" si="1"/>
        <v>53.05211040746709</v>
      </c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19" ht="15" customHeight="1">
      <c r="A54" s="64"/>
      <c r="B54" s="96">
        <v>-413301</v>
      </c>
      <c r="C54" s="93" t="s">
        <v>222</v>
      </c>
      <c r="D54" s="84">
        <v>99947362</v>
      </c>
      <c r="E54" s="84">
        <v>50817200</v>
      </c>
      <c r="F54" s="82">
        <f t="shared" si="1"/>
        <v>50.843963245373104</v>
      </c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1:19" ht="15" customHeight="1">
      <c r="A55" s="64"/>
      <c r="B55" s="96">
        <v>-413302</v>
      </c>
      <c r="C55" s="93" t="s">
        <v>223</v>
      </c>
      <c r="D55" s="84">
        <v>378803187</v>
      </c>
      <c r="E55" s="84">
        <v>179039370</v>
      </c>
      <c r="F55" s="82">
        <f t="shared" si="1"/>
        <v>47.26448354828651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1:19" s="2" customFormat="1" ht="21" customHeight="1">
      <c r="A56" s="67"/>
      <c r="B56" s="62">
        <v>42</v>
      </c>
      <c r="C56" s="92" t="s">
        <v>38</v>
      </c>
      <c r="D56" s="83">
        <f>+D57</f>
        <v>1294580640</v>
      </c>
      <c r="E56" s="83">
        <f>+E57</f>
        <v>275987888</v>
      </c>
      <c r="F56" s="102">
        <f t="shared" si="1"/>
        <v>21.318709663385665</v>
      </c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3" customFormat="1" ht="21" customHeight="1">
      <c r="A57" s="61"/>
      <c r="B57" s="62">
        <v>420</v>
      </c>
      <c r="C57" s="10" t="s">
        <v>16</v>
      </c>
      <c r="D57" s="83">
        <f>SUM(D58:D66)</f>
        <v>1294580640</v>
      </c>
      <c r="E57" s="83">
        <f>SUM(E58:E66)</f>
        <v>275987888</v>
      </c>
      <c r="F57" s="102">
        <f t="shared" si="1"/>
        <v>21.318709663385665</v>
      </c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ht="15" customHeight="1">
      <c r="A58" s="64" t="s">
        <v>74</v>
      </c>
      <c r="B58" s="28">
        <v>4200</v>
      </c>
      <c r="C58" s="30" t="s">
        <v>17</v>
      </c>
      <c r="D58" s="84">
        <v>158500000</v>
      </c>
      <c r="E58" s="84">
        <v>23869869</v>
      </c>
      <c r="F58" s="82">
        <f t="shared" si="1"/>
        <v>15.05985425867508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1:19" ht="15" customHeight="1">
      <c r="A59" s="64" t="s">
        <v>75</v>
      </c>
      <c r="B59" s="28">
        <v>4201</v>
      </c>
      <c r="C59" s="30" t="s">
        <v>139</v>
      </c>
      <c r="D59" s="84">
        <v>2300000</v>
      </c>
      <c r="E59" s="84">
        <v>2093300</v>
      </c>
      <c r="F59" s="82">
        <f t="shared" si="1"/>
        <v>91.01304347826087</v>
      </c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 ht="15" customHeight="1">
      <c r="A60" s="64" t="s">
        <v>76</v>
      </c>
      <c r="B60" s="28">
        <v>4202</v>
      </c>
      <c r="C60" s="30" t="s">
        <v>18</v>
      </c>
      <c r="D60" s="84">
        <v>24536400</v>
      </c>
      <c r="E60" s="84">
        <v>8771810</v>
      </c>
      <c r="F60" s="82">
        <f t="shared" si="1"/>
        <v>35.75019155214294</v>
      </c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spans="1:19" ht="15" customHeight="1">
      <c r="A61" s="64" t="s">
        <v>77</v>
      </c>
      <c r="B61" s="28">
        <v>4203</v>
      </c>
      <c r="C61" s="30" t="s">
        <v>29</v>
      </c>
      <c r="D61" s="84">
        <v>640000</v>
      </c>
      <c r="E61" s="84"/>
      <c r="F61" s="82">
        <f t="shared" si="1"/>
        <v>0</v>
      </c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</row>
    <row r="62" spans="1:19" ht="15" customHeight="1">
      <c r="A62" s="64" t="s">
        <v>78</v>
      </c>
      <c r="B62" s="28">
        <v>4204</v>
      </c>
      <c r="C62" s="30" t="s">
        <v>30</v>
      </c>
      <c r="D62" s="84">
        <v>706761300</v>
      </c>
      <c r="E62" s="84">
        <v>181938187</v>
      </c>
      <c r="F62" s="82">
        <f t="shared" si="1"/>
        <v>25.742522546155257</v>
      </c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19" ht="15" customHeight="1">
      <c r="A63" s="64" t="s">
        <v>79</v>
      </c>
      <c r="B63" s="28">
        <v>4205</v>
      </c>
      <c r="C63" s="30" t="s">
        <v>19</v>
      </c>
      <c r="D63" s="84">
        <v>80808820</v>
      </c>
      <c r="E63" s="84">
        <v>19890204</v>
      </c>
      <c r="F63" s="82">
        <f t="shared" si="1"/>
        <v>24.613902294328764</v>
      </c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</row>
    <row r="64" spans="1:19" ht="15" customHeight="1">
      <c r="A64" s="64" t="s">
        <v>80</v>
      </c>
      <c r="B64" s="28">
        <v>4206</v>
      </c>
      <c r="C64" s="30" t="s">
        <v>31</v>
      </c>
      <c r="D64" s="84">
        <v>111005740</v>
      </c>
      <c r="E64" s="84">
        <v>17924210</v>
      </c>
      <c r="F64" s="82">
        <f t="shared" si="1"/>
        <v>16.1471019426563</v>
      </c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</row>
    <row r="65" spans="1:19" ht="15" customHeight="1">
      <c r="A65" s="64" t="s">
        <v>131</v>
      </c>
      <c r="B65" s="28">
        <v>4207</v>
      </c>
      <c r="C65" s="30" t="s">
        <v>138</v>
      </c>
      <c r="D65" s="84">
        <v>0</v>
      </c>
      <c r="E65" s="84"/>
      <c r="F65" s="82" t="str">
        <f t="shared" si="1"/>
        <v>-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</row>
    <row r="66" spans="1:19" ht="15" customHeight="1">
      <c r="A66" s="64" t="s">
        <v>81</v>
      </c>
      <c r="B66" s="28">
        <v>4208</v>
      </c>
      <c r="C66" s="30" t="s">
        <v>285</v>
      </c>
      <c r="D66" s="84">
        <v>210028380</v>
      </c>
      <c r="E66" s="84">
        <v>21500308</v>
      </c>
      <c r="F66" s="82">
        <f t="shared" si="1"/>
        <v>10.23685846646058</v>
      </c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</row>
    <row r="67" spans="1:19" s="2" customFormat="1" ht="21" customHeight="1">
      <c r="A67" s="67"/>
      <c r="B67" s="63">
        <v>43</v>
      </c>
      <c r="C67" s="92" t="s">
        <v>21</v>
      </c>
      <c r="D67" s="83">
        <f>SUM(D68)</f>
        <v>1472432140</v>
      </c>
      <c r="E67" s="83">
        <f>SUM(E68)</f>
        <v>260189534</v>
      </c>
      <c r="F67" s="102">
        <f aca="true" t="shared" si="2" ref="F67:F78">IF(D67=0,"-",$E67/D67*100)</f>
        <v>17.670731773078522</v>
      </c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3" customFormat="1" ht="21" customHeight="1">
      <c r="A68" s="61"/>
      <c r="B68" s="63">
        <v>430</v>
      </c>
      <c r="C68" s="10" t="s">
        <v>21</v>
      </c>
      <c r="D68" s="83">
        <f>SUM(D73:D77)+D69+D70</f>
        <v>1472432140</v>
      </c>
      <c r="E68" s="83">
        <f>SUM(E73:E77)+E69+E70</f>
        <v>260189534</v>
      </c>
      <c r="F68" s="102">
        <f t="shared" si="2"/>
        <v>17.670731773078522</v>
      </c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ht="15" customHeight="1">
      <c r="A69" s="64" t="s">
        <v>150</v>
      </c>
      <c r="B69" s="28">
        <v>4300</v>
      </c>
      <c r="C69" s="94" t="s">
        <v>32</v>
      </c>
      <c r="D69" s="84">
        <v>159242600</v>
      </c>
      <c r="E69" s="84">
        <v>13418924</v>
      </c>
      <c r="F69" s="82">
        <f t="shared" si="2"/>
        <v>8.426717473841798</v>
      </c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1:19" ht="15" customHeight="1">
      <c r="A70" s="64" t="s">
        <v>151</v>
      </c>
      <c r="B70" s="28">
        <v>4301</v>
      </c>
      <c r="C70" s="94" t="s">
        <v>312</v>
      </c>
      <c r="D70" s="84">
        <f>SUM(D71:D72)</f>
        <v>180000000</v>
      </c>
      <c r="E70" s="84">
        <f>SUM(E71:E72)</f>
        <v>53500000</v>
      </c>
      <c r="F70" s="82">
        <f t="shared" si="2"/>
        <v>29.72222222222222</v>
      </c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</row>
    <row r="71" spans="1:19" ht="15" customHeight="1">
      <c r="A71" s="64"/>
      <c r="B71" s="66" t="s">
        <v>129</v>
      </c>
      <c r="C71" s="94" t="s">
        <v>224</v>
      </c>
      <c r="D71" s="84">
        <v>130000000</v>
      </c>
      <c r="E71" s="84">
        <v>53500000</v>
      </c>
      <c r="F71" s="82">
        <f t="shared" si="2"/>
        <v>41.15384615384615</v>
      </c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</row>
    <row r="72" spans="1:19" ht="15" customHeight="1">
      <c r="A72" s="64"/>
      <c r="B72" s="66" t="s">
        <v>130</v>
      </c>
      <c r="C72" s="94" t="s">
        <v>225</v>
      </c>
      <c r="D72" s="84">
        <v>50000000</v>
      </c>
      <c r="E72" s="84"/>
      <c r="F72" s="82">
        <f t="shared" si="2"/>
        <v>0</v>
      </c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</row>
    <row r="73" spans="1:19" ht="15" customHeight="1">
      <c r="A73" s="64" t="s">
        <v>152</v>
      </c>
      <c r="B73" s="28">
        <v>4302</v>
      </c>
      <c r="C73" s="94" t="s">
        <v>226</v>
      </c>
      <c r="D73" s="84">
        <v>73000000</v>
      </c>
      <c r="E73" s="84">
        <v>18531745</v>
      </c>
      <c r="F73" s="82">
        <f t="shared" si="2"/>
        <v>25.38595205479452</v>
      </c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</row>
    <row r="74" spans="1:19" ht="15" customHeight="1">
      <c r="A74" s="64" t="s">
        <v>156</v>
      </c>
      <c r="B74" s="28">
        <v>4303</v>
      </c>
      <c r="C74" s="94" t="s">
        <v>162</v>
      </c>
      <c r="D74" s="84">
        <v>570623760</v>
      </c>
      <c r="E74" s="84">
        <v>51526553</v>
      </c>
      <c r="F74" s="82">
        <f t="shared" si="2"/>
        <v>9.029864616923767</v>
      </c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</row>
    <row r="75" spans="1:19" ht="15" customHeight="1">
      <c r="A75" s="64" t="s">
        <v>175</v>
      </c>
      <c r="B75" s="28">
        <v>4305</v>
      </c>
      <c r="C75" s="94" t="s">
        <v>227</v>
      </c>
      <c r="D75" s="84">
        <v>0</v>
      </c>
      <c r="E75" s="84">
        <v>0</v>
      </c>
      <c r="F75" s="82" t="str">
        <f t="shared" si="2"/>
        <v>-</v>
      </c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</row>
    <row r="76" spans="1:19" ht="15" customHeight="1">
      <c r="A76" s="64" t="s">
        <v>176</v>
      </c>
      <c r="B76" s="28">
        <v>4306</v>
      </c>
      <c r="C76" s="94" t="s">
        <v>163</v>
      </c>
      <c r="D76" s="84">
        <v>0</v>
      </c>
      <c r="E76" s="84">
        <v>9600</v>
      </c>
      <c r="F76" s="82" t="str">
        <f t="shared" si="2"/>
        <v>-</v>
      </c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</row>
    <row r="77" spans="1:19" ht="15" customHeight="1">
      <c r="A77" s="64" t="s">
        <v>177</v>
      </c>
      <c r="B77" s="28">
        <v>4307</v>
      </c>
      <c r="C77" s="94" t="s">
        <v>286</v>
      </c>
      <c r="D77" s="84">
        <v>489565780</v>
      </c>
      <c r="E77" s="84">
        <v>123202712</v>
      </c>
      <c r="F77" s="82">
        <f t="shared" si="2"/>
        <v>25.16571154135814</v>
      </c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</row>
    <row r="78" spans="1:19" ht="21" customHeight="1" thickBot="1">
      <c r="A78" s="68"/>
      <c r="B78" s="69"/>
      <c r="C78" s="95" t="s">
        <v>39</v>
      </c>
      <c r="D78" s="85">
        <f>+D3+D34+D56+D67</f>
        <v>6617994071</v>
      </c>
      <c r="E78" s="85">
        <f>+E3+E34+E56+E67</f>
        <v>2436695128</v>
      </c>
      <c r="F78" s="102">
        <f t="shared" si="2"/>
        <v>36.81924011805299</v>
      </c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22.5" customHeight="1" thickBot="1">
      <c r="A79" s="70"/>
      <c r="B79" s="71"/>
      <c r="C79" s="35" t="s">
        <v>173</v>
      </c>
      <c r="D79" s="86">
        <f>+'PRIHODKI 2003'!D101-'ODHODKI 2003'!D78</f>
        <v>-250553611</v>
      </c>
      <c r="E79" s="86">
        <f>+'PRIHODKI 2003'!E101-'ODHODKI 2003'!E78</f>
        <v>615833492</v>
      </c>
      <c r="F79" s="89" t="s">
        <v>164</v>
      </c>
      <c r="G79" s="57"/>
      <c r="H79" s="57"/>
      <c r="I79" s="57"/>
      <c r="J79" s="56"/>
      <c r="K79" s="57"/>
      <c r="L79" s="55"/>
      <c r="M79" s="57"/>
      <c r="N79" s="57"/>
      <c r="O79" s="57"/>
      <c r="P79" s="57"/>
      <c r="Q79" s="57"/>
      <c r="R79" s="57"/>
      <c r="S79" s="57"/>
    </row>
    <row r="80" spans="4:18" ht="15" customHeight="1">
      <c r="D80" s="6"/>
      <c r="E80" s="6"/>
      <c r="F80" s="111"/>
      <c r="R80" s="4"/>
    </row>
    <row r="81" spans="4:6" ht="15" customHeight="1">
      <c r="D81" s="6"/>
      <c r="E81" s="6"/>
      <c r="F81" s="111"/>
    </row>
    <row r="82" spans="5:6" ht="15" customHeight="1">
      <c r="E82" s="6"/>
      <c r="F82" s="111"/>
    </row>
  </sheetData>
  <mergeCells count="2">
    <mergeCell ref="G1:K1"/>
    <mergeCell ref="L1:O1"/>
  </mergeCells>
  <printOptions/>
  <pageMargins left="0.48" right="0.17" top="0.4330708661417323" bottom="0.8" header="0.4330708661417323" footer="0.2755905511811024"/>
  <pageSetup firstPageNumber="3" useFirstPageNumber="1" horizontalDpi="360" verticalDpi="360" orientation="portrait" paperSize="9" r:id="rId1"/>
  <headerFooter alignWithMargins="0">
    <oddHeader>&amp;C&amp;"Arial CE,Bold"&amp;11
</oddHeader>
    <oddFooter>&amp;C&amp;P</oddFooter>
  </headerFooter>
  <rowBreaks count="1" manualBreakCount="1">
    <brk id="4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pane xSplit="2" ySplit="2" topLeftCell="C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8" sqref="D28"/>
    </sheetView>
  </sheetViews>
  <sheetFormatPr defaultColWidth="9.00390625" defaultRowHeight="12.75"/>
  <cols>
    <col min="1" max="1" width="7.25390625" style="0" customWidth="1"/>
    <col min="2" max="2" width="60.625" style="0" customWidth="1"/>
    <col min="3" max="4" width="15.75390625" style="110" customWidth="1"/>
  </cols>
  <sheetData>
    <row r="1" spans="1:4" ht="15" thickBot="1">
      <c r="A1" s="29"/>
      <c r="B1" s="5"/>
      <c r="C1" s="27" t="s">
        <v>128</v>
      </c>
      <c r="D1" s="27" t="s">
        <v>128</v>
      </c>
    </row>
    <row r="2" spans="1:4" ht="30.75" thickBot="1">
      <c r="A2" s="52" t="s">
        <v>82</v>
      </c>
      <c r="B2" s="15" t="s">
        <v>174</v>
      </c>
      <c r="C2" s="47" t="s">
        <v>248</v>
      </c>
      <c r="D2" s="47" t="s">
        <v>311</v>
      </c>
    </row>
    <row r="3" spans="1:4" ht="29.25" customHeight="1">
      <c r="A3" s="36"/>
      <c r="B3" s="80" t="s">
        <v>140</v>
      </c>
      <c r="C3" s="37"/>
      <c r="D3" s="37"/>
    </row>
    <row r="4" spans="1:4" ht="15">
      <c r="A4" s="54">
        <v>750</v>
      </c>
      <c r="B4" s="9" t="s">
        <v>141</v>
      </c>
      <c r="C4" s="11"/>
      <c r="D4" s="11"/>
    </row>
    <row r="5" spans="1:4" ht="14.25">
      <c r="A5" s="53">
        <v>7500</v>
      </c>
      <c r="B5" s="11" t="s">
        <v>142</v>
      </c>
      <c r="C5" s="22">
        <v>1000000</v>
      </c>
      <c r="D5" s="22">
        <v>113944</v>
      </c>
    </row>
    <row r="6" spans="1:4" ht="14.25">
      <c r="A6" s="53">
        <v>7502</v>
      </c>
      <c r="B6" s="11" t="s">
        <v>296</v>
      </c>
      <c r="C6" s="22">
        <v>11500000</v>
      </c>
      <c r="D6" s="22">
        <v>5623485</v>
      </c>
    </row>
    <row r="7" spans="1:4" ht="15">
      <c r="A7" s="54">
        <v>751</v>
      </c>
      <c r="B7" s="9" t="s">
        <v>295</v>
      </c>
      <c r="C7" s="11"/>
      <c r="D7" s="11"/>
    </row>
    <row r="8" spans="1:4" ht="14.25">
      <c r="A8" s="53">
        <v>7512</v>
      </c>
      <c r="B8" s="11" t="s">
        <v>298</v>
      </c>
      <c r="C8" s="22">
        <v>140000000</v>
      </c>
      <c r="D8" s="22"/>
    </row>
    <row r="9" spans="1:4" ht="15">
      <c r="A9" s="54">
        <v>752</v>
      </c>
      <c r="B9" s="9" t="s">
        <v>165</v>
      </c>
      <c r="C9" s="11"/>
      <c r="D9" s="11"/>
    </row>
    <row r="10" spans="1:4" ht="14.25">
      <c r="A10" s="53">
        <v>7520</v>
      </c>
      <c r="B10" s="11" t="s">
        <v>229</v>
      </c>
      <c r="C10" s="22">
        <v>30000000</v>
      </c>
      <c r="D10" s="22">
        <v>14445128</v>
      </c>
    </row>
    <row r="11" spans="1:4" ht="14.25">
      <c r="A11" s="53"/>
      <c r="B11" s="11"/>
      <c r="C11" s="22"/>
      <c r="D11" s="22"/>
    </row>
    <row r="12" spans="1:4" ht="15">
      <c r="A12" s="13"/>
      <c r="B12" s="8" t="s">
        <v>230</v>
      </c>
      <c r="C12" s="11"/>
      <c r="D12" s="11"/>
    </row>
    <row r="13" spans="1:4" ht="15">
      <c r="A13" s="54">
        <v>440</v>
      </c>
      <c r="B13" s="9" t="s">
        <v>158</v>
      </c>
      <c r="C13" s="11"/>
      <c r="D13" s="11"/>
    </row>
    <row r="14" spans="1:4" ht="14.25">
      <c r="A14" s="53">
        <v>4402</v>
      </c>
      <c r="B14" s="11" t="s">
        <v>159</v>
      </c>
      <c r="C14" s="22">
        <v>0</v>
      </c>
      <c r="D14" s="22"/>
    </row>
    <row r="15" spans="1:4" ht="14.25">
      <c r="A15" s="53">
        <v>4404</v>
      </c>
      <c r="B15" s="11" t="s">
        <v>246</v>
      </c>
      <c r="C15" s="22">
        <v>0</v>
      </c>
      <c r="D15" s="22"/>
    </row>
    <row r="16" spans="1:4" ht="15">
      <c r="A16" s="54">
        <v>441</v>
      </c>
      <c r="B16" s="9" t="s">
        <v>143</v>
      </c>
      <c r="C16" s="11"/>
      <c r="D16" s="11"/>
    </row>
    <row r="17" spans="1:4" ht="14.25">
      <c r="A17" s="53">
        <v>4410</v>
      </c>
      <c r="B17" s="11" t="s">
        <v>160</v>
      </c>
      <c r="C17" s="22">
        <v>0</v>
      </c>
      <c r="D17" s="22"/>
    </row>
    <row r="18" spans="1:4" ht="14.25">
      <c r="A18" s="53">
        <v>4412</v>
      </c>
      <c r="B18" s="11" t="s">
        <v>161</v>
      </c>
      <c r="C18" s="22">
        <v>0</v>
      </c>
      <c r="D18" s="22"/>
    </row>
    <row r="19" spans="1:4" ht="14.25">
      <c r="A19" s="53">
        <v>4415</v>
      </c>
      <c r="B19" s="11" t="s">
        <v>190</v>
      </c>
      <c r="C19" s="22">
        <v>0</v>
      </c>
      <c r="D19" s="22"/>
    </row>
    <row r="20" spans="1:4" ht="15.75" thickBot="1">
      <c r="A20" s="14"/>
      <c r="B20" s="38" t="s">
        <v>144</v>
      </c>
      <c r="C20" s="46">
        <f>+C5+C6+C8+C10-C14-C15-C17-C18-C19</f>
        <v>182500000</v>
      </c>
      <c r="D20" s="46">
        <f>+D5+D6+D8+D10-D14-D15-D17-D18-D19</f>
        <v>20182557</v>
      </c>
    </row>
    <row r="21" spans="2:4" ht="15">
      <c r="B21" s="39"/>
      <c r="C21" s="40"/>
      <c r="D21" s="40"/>
    </row>
    <row r="22" spans="2:4" ht="15">
      <c r="B22" s="39"/>
      <c r="C22" s="40"/>
      <c r="D22" s="40"/>
    </row>
    <row r="23" spans="2:4" ht="15" thickBot="1">
      <c r="B23" s="5"/>
      <c r="C23" s="27"/>
      <c r="D23" s="27"/>
    </row>
    <row r="24" spans="1:4" ht="30.75" thickBot="1">
      <c r="A24" s="52" t="s">
        <v>82</v>
      </c>
      <c r="B24" s="15" t="s">
        <v>145</v>
      </c>
      <c r="C24" s="47" t="s">
        <v>248</v>
      </c>
      <c r="D24" s="47" t="s">
        <v>302</v>
      </c>
    </row>
    <row r="25" spans="1:4" ht="15">
      <c r="A25" s="36"/>
      <c r="B25" s="41" t="s">
        <v>146</v>
      </c>
      <c r="C25" s="42"/>
      <c r="D25" s="42"/>
    </row>
    <row r="26" spans="1:4" ht="15">
      <c r="A26" s="13"/>
      <c r="B26" s="8" t="s">
        <v>147</v>
      </c>
      <c r="C26" s="22"/>
      <c r="D26" s="22"/>
    </row>
    <row r="27" spans="1:4" ht="15">
      <c r="A27" s="13"/>
      <c r="B27" s="8" t="s">
        <v>148</v>
      </c>
      <c r="C27" s="22"/>
      <c r="D27" s="22"/>
    </row>
    <row r="28" spans="1:4" ht="30.75" customHeight="1">
      <c r="A28" s="13"/>
      <c r="B28" s="43" t="s">
        <v>231</v>
      </c>
      <c r="C28" s="19">
        <f>+'ODHODKI 2003'!D79+C20+C27</f>
        <v>-68053611</v>
      </c>
      <c r="D28" s="19">
        <f>+'ODHODKI 2003'!E79+D20+D27</f>
        <v>636016049</v>
      </c>
    </row>
    <row r="29" spans="1:4" ht="15">
      <c r="A29" s="13"/>
      <c r="B29" s="44" t="s">
        <v>232</v>
      </c>
      <c r="C29" s="19">
        <f>SUM(C30:C30)</f>
        <v>68053611</v>
      </c>
      <c r="D29" s="19">
        <f>SUM(D30:D30)</f>
        <v>68053611</v>
      </c>
    </row>
    <row r="30" spans="1:4" ht="14.25">
      <c r="A30" s="13"/>
      <c r="B30" s="11" t="s">
        <v>237</v>
      </c>
      <c r="C30" s="22">
        <v>68053611</v>
      </c>
      <c r="D30" s="22">
        <v>68053611</v>
      </c>
    </row>
    <row r="31" spans="1:4" ht="15.75" thickBot="1">
      <c r="A31" s="14"/>
      <c r="B31" s="45" t="s">
        <v>149</v>
      </c>
      <c r="C31" s="46">
        <f>+C28+C29</f>
        <v>0</v>
      </c>
      <c r="D31" s="46">
        <f>+D28+D29</f>
        <v>704069660</v>
      </c>
    </row>
    <row r="32" spans="3:4" ht="15">
      <c r="C32" s="112"/>
      <c r="D32" s="112"/>
    </row>
  </sheetData>
  <printOptions/>
  <pageMargins left="0.48" right="0.75" top="0.984251968503937" bottom="0.984251968503937" header="0.22" footer="0"/>
  <pageSetup firstPageNumber="5" useFirstPageNumber="1" horizontalDpi="360" verticalDpi="36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Nova Gorica</dc:creator>
  <cp:keywords/>
  <dc:description/>
  <cp:lastModifiedBy>gabrijel</cp:lastModifiedBy>
  <cp:lastPrinted>2003-07-09T15:39:39Z</cp:lastPrinted>
  <dcterms:created xsi:type="dcterms:W3CDTF">1999-04-13T10:37:05Z</dcterms:created>
  <dcterms:modified xsi:type="dcterms:W3CDTF">2002-07-02T08:41:16Z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