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5" sheetId="1" r:id="rId1"/>
    <sheet name="ODHODKI 2005" sheetId="2" r:id="rId2"/>
    <sheet name="FINAN-TERJ" sheetId="3" r:id="rId3"/>
  </sheets>
  <definedNames>
    <definedName name="_xlnm.Print_Area" localSheetId="2">'FINAN-TERJ'!$A$1:$E$39</definedName>
    <definedName name="_xlnm.Print_Area" localSheetId="1">'ODHODKI 2005'!$I$1:$U$81,'ODHODKI 2005'!$A$1:$C$81</definedName>
    <definedName name="_xlnm.Print_Area" localSheetId="0">'PRIHODKI 2005'!$A$1:$H$100</definedName>
    <definedName name="_xlnm.Print_Titles" localSheetId="1">'ODHODKI 2005'!$A:$C,'ODHODKI 2005'!$1:$2</definedName>
    <definedName name="_xlnm.Print_Titles" localSheetId="0">'PRIHODKI 2005'!$6:$6</definedName>
  </definedNames>
  <calcPr fullCalcOnLoad="1"/>
</workbook>
</file>

<file path=xl/sharedStrings.xml><?xml version="1.0" encoding="utf-8"?>
<sst xmlns="http://schemas.openxmlformats.org/spreadsheetml/2006/main" count="396" uniqueCount="342">
  <si>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</si>
  <si>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</si>
  <si>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</si>
  <si>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</si>
  <si>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</si>
  <si>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</si>
  <si>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</si>
  <si>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</si>
  <si>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</si>
  <si>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</si>
  <si>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</si>
  <si>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</si>
  <si>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</si>
  <si>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</si>
  <si>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</si>
  <si>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</si>
  <si>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</si>
  <si>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</si>
  <si>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</si>
  <si>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</si>
  <si>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</si>
  <si>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</si>
  <si>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</si>
  <si>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</si>
  <si>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</si>
  <si>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</si>
  <si>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</si>
  <si>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</si>
  <si>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Nakup drugih osnovnih sredstev</t>
  </si>
  <si>
    <t>Novogradnje, rekonstrukcije in adaptacije</t>
  </si>
  <si>
    <t>Nakup zemljišč in naravnih bogastev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</si>
  <si>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</si>
  <si>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</si>
  <si>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</si>
  <si>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</si>
  <si>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</si>
  <si>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</si>
  <si>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</si>
  <si>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MESTNA UPRAVA</t>
  </si>
  <si>
    <t>OTROŠ.VARST.</t>
  </si>
  <si>
    <t>KULTURA</t>
  </si>
  <si>
    <t>ZDRAVST.</t>
  </si>
  <si>
    <t>INFRASTRUKT.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</si>
  <si>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</si>
  <si>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</si>
  <si>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</si>
  <si>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</si>
  <si>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</si>
  <si>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</si>
  <si>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</si>
  <si>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</si>
  <si>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</si>
  <si>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</si>
  <si>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</si>
  <si>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</si>
  <si>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</si>
  <si>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</si>
  <si>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</si>
  <si>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</si>
  <si>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</si>
  <si>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</si>
  <si>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</si>
  <si>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</si>
  <si>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</si>
  <si>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</si>
  <si>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</si>
  <si>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</si>
  <si>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</si>
  <si>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</si>
  <si>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</si>
  <si>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</si>
  <si>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</si>
  <si>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</si>
  <si>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</si>
  <si>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</si>
  <si>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</si>
  <si>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</si>
  <si>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</si>
  <si>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</si>
  <si>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</si>
  <si>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</si>
  <si>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</si>
  <si>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</si>
  <si>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</si>
  <si>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</si>
  <si>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</si>
  <si>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</si>
  <si>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</si>
  <si>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</si>
  <si>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</si>
  <si>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</si>
  <si>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</si>
  <si>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</si>
  <si>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</si>
  <si>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</si>
  <si>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</si>
  <si>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</si>
  <si>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</si>
  <si>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</si>
  <si>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</si>
  <si>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6.1.</t>
  </si>
  <si>
    <t>Pristojbine za vzdrževanje gozdnih cest</t>
  </si>
  <si>
    <t>Požarna taksa</t>
  </si>
  <si>
    <t>NEDAVČNI PRIHODKI</t>
  </si>
  <si>
    <t>Prihodki od obresti - skupaj</t>
  </si>
  <si>
    <t>Prihodki od premoženja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</si>
  <si>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</si>
  <si>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</si>
  <si>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</si>
  <si>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</si>
  <si>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</si>
  <si>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</si>
  <si>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</si>
  <si>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</si>
  <si>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</si>
  <si>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</si>
  <si>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</si>
  <si>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</si>
  <si>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</si>
  <si>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</si>
  <si>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</si>
  <si>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</si>
  <si>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</si>
  <si>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</si>
  <si>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</si>
  <si>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</si>
  <si>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</si>
  <si>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</si>
  <si>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</si>
  <si>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</si>
  <si>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</si>
  <si>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</si>
  <si>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</si>
  <si>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</si>
  <si>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</si>
  <si>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</si>
  <si>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</si>
  <si>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</si>
  <si>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</si>
  <si>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</si>
  <si>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</si>
  <si>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</si>
  <si>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</si>
  <si>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</si>
  <si>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</si>
  <si>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</si>
  <si>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</si>
  <si>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 xml:space="preserve">    CIVIL.Z AŠ., GASIL.</t>
  </si>
  <si>
    <t>OKOLJE IN PROS.</t>
  </si>
  <si>
    <t>GOSPODARST.</t>
  </si>
  <si>
    <t>IZOBRAŽEV.</t>
  </si>
  <si>
    <t>ŠPORT.DEJ.</t>
  </si>
  <si>
    <t>SOCIAL.VAR.</t>
  </si>
  <si>
    <t>SPLOŠNI DEL …</t>
  </si>
  <si>
    <t>MLADIN. CENT.</t>
  </si>
  <si>
    <t>BILANCA ODHODKOV PO PODROČJIH UPOŠTEVAJE EKONOMSKO KLASIFIKACIJO ODHODKOV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</si>
  <si>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</si>
  <si>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</si>
  <si>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</si>
  <si>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</si>
  <si>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</si>
  <si>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</si>
  <si>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</si>
  <si>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</si>
  <si>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</si>
  <si>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</si>
  <si>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</si>
  <si>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</si>
  <si>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</si>
  <si>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</si>
  <si>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</si>
  <si>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</si>
  <si>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</si>
  <si>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</si>
  <si>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</si>
  <si>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</si>
  <si>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</si>
  <si>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</si>
  <si>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</si>
  <si>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14.1.</t>
  </si>
  <si>
    <t>14.2.</t>
  </si>
  <si>
    <t>17.1.</t>
  </si>
  <si>
    <t>17.2.</t>
  </si>
  <si>
    <t>Povečanje drugih finančnih naložb</t>
  </si>
  <si>
    <t>Prihodki za Mladinski center</t>
  </si>
  <si>
    <t>Prihodki od prodaje blaga in storitev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</si>
  <si>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</si>
  <si>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</si>
  <si>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</si>
  <si>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</si>
  <si>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</si>
  <si>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- gozdne ceste</t>
  </si>
  <si>
    <t>Prihodki od najemnin za poslovne prostore in zemljišča</t>
  </si>
  <si>
    <t>Prihodki od prodaje blaga in storitev-za Mladinski center</t>
  </si>
  <si>
    <t>Splošna proračunska rezervacija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</si>
  <si>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</si>
  <si>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</si>
  <si>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</si>
  <si>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</si>
  <si>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</si>
  <si>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</si>
  <si>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</si>
  <si>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</si>
  <si>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</si>
  <si>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</si>
  <si>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</si>
  <si>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>Investic. transferi neprofitnim organizacijam</t>
  </si>
  <si>
    <t>Sredstva kupnin iz naslova privatizacije</t>
  </si>
  <si>
    <t>V. DANA POSOJILA IN POVEČANJE KAPITALSKIH DELEŽ.</t>
  </si>
  <si>
    <t>XI. STANJE SRED. NA RAČUNIH IZ PRETEKLEGA  LETA</t>
  </si>
  <si>
    <t>Taksa za obremenjevanje vode</t>
  </si>
  <si>
    <t xml:space="preserve">   - evidentirana provizija Agencije za plačilni promet</t>
  </si>
  <si>
    <t>Prihodki od prodaje kmetijskih zemljišč</t>
  </si>
  <si>
    <t>Prihodki od prodaje prevoznih sredstev</t>
  </si>
  <si>
    <t>Prih. od prodaje stavbnih zemljišč - za obv. Solkan</t>
  </si>
  <si>
    <t>Taksa za obremenjevanje okolja</t>
  </si>
  <si>
    <t>Dana posojila privatni podjetjem in zasebnikom</t>
  </si>
  <si>
    <t>Prih. od prodaje stavbnih zemljišč - sodišče NG</t>
  </si>
  <si>
    <t>19.1.</t>
  </si>
  <si>
    <t>20.1.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</si>
  <si>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</si>
  <si>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</si>
  <si>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</si>
  <si>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</si>
  <si>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</si>
  <si>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</si>
  <si>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</si>
  <si>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</si>
  <si>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</si>
  <si>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</si>
  <si>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</si>
  <si>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</si>
  <si>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</si>
  <si>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</si>
  <si>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</si>
  <si>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Prihodki od prodaje stavb in poslovnih prostorov</t>
  </si>
  <si>
    <t>PRODAJA KAPITALSKIH DELEŽEV</t>
  </si>
  <si>
    <t>Prejeta vračila od javnih podjetij - KENOG</t>
  </si>
  <si>
    <t xml:space="preserve">   - odstopljena terjatev Min.za gosp.(Primex)</t>
  </si>
  <si>
    <t>Povračila funkcionalnih stroškov</t>
  </si>
  <si>
    <t>Ministrstvo za šolstvo in šport - sofin.prev.ogrož.otrok</t>
  </si>
  <si>
    <t>Min. za kmetijstvo, gozdarstvo (CRPOV - Šempas,…)</t>
  </si>
  <si>
    <t>Sofin. občin za ureditev reg.sistema ravnanja z odp.</t>
  </si>
  <si>
    <t>Donacije za tekočo porabo - za nakup igral</t>
  </si>
  <si>
    <t>Drugi prihodki: sofin. javnih del, zapušč.,stečaji,PZZ…</t>
  </si>
  <si>
    <t>POVEČANJE NAMEN.PREMOŽ. V JAVNE SKLADE</t>
  </si>
  <si>
    <t>Povečanje namenskega premoženja v javne sklade</t>
  </si>
  <si>
    <t>Povečanje nam.premoženja v  javne sklade</t>
  </si>
  <si>
    <t>a) Stanovanjski sklad MONG</t>
  </si>
  <si>
    <t>b) Javni sklad za malo gospodarstvo Goriške</t>
  </si>
  <si>
    <t xml:space="preserve">   Javni sklad malega gospodarstva Goriške</t>
  </si>
  <si>
    <t>Min. za kmetijstvo, gozdarstvo (CRPOV - Tabor)</t>
  </si>
  <si>
    <t>Prihodki za nadomestne zgradbe za obv. Solkan</t>
  </si>
  <si>
    <t>19.2.</t>
  </si>
  <si>
    <t>13.1.</t>
  </si>
  <si>
    <t>13.2.</t>
  </si>
  <si>
    <t>18.1.</t>
  </si>
  <si>
    <t>Prenesena sredstva iz preteklega leta (ocena)</t>
  </si>
  <si>
    <t>Urad za informiranje-vstop v EU</t>
  </si>
  <si>
    <t>Prejeta vračila danih posojil od privatnih podjetij</t>
  </si>
  <si>
    <t>Tekoči transferi občinam</t>
  </si>
  <si>
    <t>Investicijski transferi občinam</t>
  </si>
  <si>
    <t>Premije kolektivnega dod.zavarovanja</t>
  </si>
  <si>
    <t>Prejeta vračila od posameznikov in zasebnikov</t>
  </si>
  <si>
    <t xml:space="preserve">Tek. transferi v javne sklade </t>
  </si>
  <si>
    <t>Tekoči transferi v javne zavode</t>
  </si>
  <si>
    <t>Investic. transferi javnim skladom in agencijam</t>
  </si>
  <si>
    <t>Investic. transferi privatnim podjetjem</t>
  </si>
  <si>
    <t>Investic. transferi javnim zavodom</t>
  </si>
  <si>
    <t>51.</t>
  </si>
  <si>
    <t>52.</t>
  </si>
  <si>
    <t>Inv. transfer posameznikom in zasebnikom</t>
  </si>
  <si>
    <t xml:space="preserve">     SS MONG, JSMGG, SS RS, SOD, JSKD</t>
  </si>
  <si>
    <t>Turistična taksa</t>
  </si>
  <si>
    <t xml:space="preserve">   Stanovanjski sklad MONG</t>
  </si>
  <si>
    <t>18.2.</t>
  </si>
  <si>
    <t>Sred. pridobljena s prodajo drugih kapitalskih deležev</t>
  </si>
  <si>
    <t>Donacije za tekočo por.-pomoč pri izvedbi preventivne akcije</t>
  </si>
  <si>
    <t xml:space="preserve">                                                             PRORAČUN </t>
  </si>
  <si>
    <t xml:space="preserve">                                  MESTNE OBČINE NOVA GORICA ZA  LETO 2005</t>
  </si>
  <si>
    <t>REALIZACIJA 2003</t>
  </si>
  <si>
    <t>REBALANS 2004</t>
  </si>
  <si>
    <t>PLAN 2005</t>
  </si>
  <si>
    <t>2005/2003</t>
  </si>
  <si>
    <t xml:space="preserve">   - sredstva za premije kolektivnega zavarov.</t>
  </si>
  <si>
    <t>Ministrstvo za okolje in prostor-urbanistična delavnica</t>
  </si>
  <si>
    <t>Namenska sredstva za sušo</t>
  </si>
  <si>
    <t>Min. za gospodarstvo - reg.sist.ravnanja z odpadki</t>
  </si>
  <si>
    <t>Ministrstvo za gospodarstvo - Borojevičeva cesta</t>
  </si>
  <si>
    <t>Min. za informacijsko družbo - za GIS</t>
  </si>
  <si>
    <t>Min. za delo,druž.in soc.zad.(sofin.Center za pomoč)</t>
  </si>
  <si>
    <t>Namenska sredstva občin za obremenj.okolja</t>
  </si>
  <si>
    <t xml:space="preserve">Sofinanc. občine Tolmin za Borojevičevo cesto </t>
  </si>
  <si>
    <t>Sofinanciranje občine Velenje za E-mesto</t>
  </si>
  <si>
    <t>20.2.</t>
  </si>
  <si>
    <t>Prejeta sredstva iz drugih javnih skladov</t>
  </si>
  <si>
    <t>JS za reg.razvoj-čezmejno usposabljanje mladine</t>
  </si>
  <si>
    <t>JS za reg.razvoj-pospeš.poslov.sodel.z zamejstvom</t>
  </si>
  <si>
    <t>14.3.</t>
  </si>
  <si>
    <t>6.2.</t>
  </si>
  <si>
    <t>6.3.</t>
  </si>
  <si>
    <t>6.4.</t>
  </si>
  <si>
    <t>6.5.</t>
  </si>
  <si>
    <t>6.6.</t>
  </si>
  <si>
    <t>6.7.</t>
  </si>
  <si>
    <t>9.1.</t>
  </si>
  <si>
    <t>9.2.</t>
  </si>
  <si>
    <t>9.3.</t>
  </si>
  <si>
    <t>11.1.</t>
  </si>
  <si>
    <t>11.2.</t>
  </si>
  <si>
    <t>13.3.</t>
  </si>
  <si>
    <t>13.4.</t>
  </si>
  <si>
    <t>13.5.</t>
  </si>
  <si>
    <t>13.6.</t>
  </si>
  <si>
    <t>16.1.</t>
  </si>
  <si>
    <t>16.2.</t>
  </si>
  <si>
    <t>16.3.</t>
  </si>
  <si>
    <t>16.4.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</si>
  <si>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</si>
  <si>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</si>
  <si>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</si>
  <si>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</si>
  <si>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</si>
  <si>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</si>
  <si>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</si>
  <si>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</si>
  <si>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</si>
  <si>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20.3.</t>
  </si>
  <si>
    <t>20.4.</t>
  </si>
  <si>
    <t>2005/2004</t>
  </si>
  <si>
    <t>Ministrstvo za okolje in prostor-za ČN Prvačina</t>
  </si>
  <si>
    <t>18.12.</t>
  </si>
  <si>
    <t>18.13.</t>
  </si>
  <si>
    <t>18.14.</t>
  </si>
  <si>
    <t>18.15.</t>
  </si>
  <si>
    <t>Min. za šolstvo in šport - športna dvorana N. Gorica</t>
  </si>
  <si>
    <t>Ministrstvo za šolstvo in šport - telovadnica Prvačina</t>
  </si>
  <si>
    <t>Fundacija za šport - za balinišče Renče</t>
  </si>
  <si>
    <t>19.3.</t>
  </si>
  <si>
    <t>Sredstva za vodovod Trnovo-Voglarji (SAPARD)</t>
  </si>
  <si>
    <t>X. POVEČ. - ZMANJŠ. SREDSTEV NA RAČUNIH          (III.+VI.+IX.)</t>
  </si>
  <si>
    <t>Najeti krediti pri poslovnih bankah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</si>
</sst>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3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8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1" fontId="3" fillId="0" borderId="2" xfId="0" applyNumberFormat="1" applyFont="1" applyBorder="1" applyAlignment="1">
      <alignment horizontal="right"/>
    </xf>
    <xf numFmtId="171" fontId="4" fillId="0" borderId="6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3" fontId="13" fillId="0" borderId="7" xfId="0" applyNumberFormat="1" applyFont="1" applyBorder="1" applyAlignment="1">
      <alignment horizontal="center" vertical="justify" wrapText="1"/>
    </xf>
    <xf numFmtId="0" fontId="0" fillId="0" borderId="7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25" zoomScaleNormal="2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03" sqref="G103"/>
    </sheetView>
  </sheetViews>
  <sheetFormatPr defaultColWidth="9.00390625" defaultRowHeight="15" customHeight="1"/>
  <cols>
    <col min="1" max="1" width="7.25390625" style="12" bestFit="1" customWidth="1"/>
    <col min="2" max="2" width="6.00390625" style="15" hidden="1" customWidth="1"/>
    <col min="3" max="3" width="51.375" style="1" customWidth="1"/>
    <col min="4" max="4" width="14.375" style="1" customWidth="1"/>
    <col min="5" max="6" width="14.875" style="1" customWidth="1"/>
    <col min="7" max="7" width="9.875" style="1" customWidth="1"/>
    <col min="8" max="16384" width="9.125" style="1" customWidth="1"/>
  </cols>
  <sheetData>
    <row r="1" spans="1:6" s="89" customFormat="1" ht="17.25" customHeight="1">
      <c r="A1" s="31" t="s">
        <v>143</v>
      </c>
      <c r="B1" s="88"/>
      <c r="C1" s="31" t="s">
        <v>278</v>
      </c>
      <c r="D1" s="109"/>
      <c r="E1" s="109"/>
      <c r="F1" s="109"/>
    </row>
    <row r="2" spans="1:3" s="89" customFormat="1" ht="17.25" customHeight="1">
      <c r="A2" s="31"/>
      <c r="B2" s="88"/>
      <c r="C2" s="90" t="s">
        <v>279</v>
      </c>
    </row>
    <row r="3" spans="1:3" ht="15" customHeight="1">
      <c r="A3" s="14"/>
      <c r="C3" s="15"/>
    </row>
    <row r="4" spans="1:3" ht="15" customHeight="1">
      <c r="A4" s="14"/>
      <c r="C4" s="32" t="s">
        <v>124</v>
      </c>
    </row>
    <row r="5" spans="4:7" ht="15" customHeight="1" thickBot="1">
      <c r="D5" s="93" t="s">
        <v>120</v>
      </c>
      <c r="E5" s="93" t="s">
        <v>120</v>
      </c>
      <c r="F5" s="93" t="s">
        <v>120</v>
      </c>
      <c r="G5" s="93"/>
    </row>
    <row r="6" spans="1:8" ht="42.75" customHeight="1" thickBot="1">
      <c r="A6" s="91" t="s">
        <v>169</v>
      </c>
      <c r="B6" s="94" t="s">
        <v>85</v>
      </c>
      <c r="C6" s="13" t="s">
        <v>144</v>
      </c>
      <c r="D6" s="102" t="s">
        <v>280</v>
      </c>
      <c r="E6" s="102" t="s">
        <v>281</v>
      </c>
      <c r="F6" s="102" t="s">
        <v>282</v>
      </c>
      <c r="G6" s="103" t="s">
        <v>283</v>
      </c>
      <c r="H6" s="103" t="s">
        <v>329</v>
      </c>
    </row>
    <row r="7" spans="1:8" s="18" customFormat="1" ht="21" customHeight="1">
      <c r="A7" s="95"/>
      <c r="B7" s="16">
        <v>70</v>
      </c>
      <c r="C7" s="8" t="s">
        <v>86</v>
      </c>
      <c r="D7" s="17">
        <f>SUM(D8,D10,D16,)</f>
        <v>4366146146</v>
      </c>
      <c r="E7" s="17">
        <f>SUM(E8,E10,E16,)</f>
        <v>4585000000</v>
      </c>
      <c r="F7" s="17">
        <f>SUM(F8,F10,F16,)</f>
        <v>4948000000</v>
      </c>
      <c r="G7" s="75">
        <f>IF(D7=0,"-",$F7/D7*100)</f>
        <v>113.32648597970226</v>
      </c>
      <c r="H7" s="75">
        <f>IF(E7=0,"-",$F7/E7*100)</f>
        <v>107.91712104689203</v>
      </c>
    </row>
    <row r="8" spans="1:8" s="5" customFormat="1" ht="21" customHeight="1">
      <c r="A8" s="95"/>
      <c r="B8" s="19">
        <v>700</v>
      </c>
      <c r="C8" s="21" t="s">
        <v>87</v>
      </c>
      <c r="D8" s="17">
        <f>SUM(D9)</f>
        <v>3058278950</v>
      </c>
      <c r="E8" s="17">
        <f>SUM(E9)</f>
        <v>3304000000</v>
      </c>
      <c r="F8" s="17">
        <f>SUM(F9)</f>
        <v>3450000000</v>
      </c>
      <c r="G8" s="75">
        <f aca="true" t="shared" si="0" ref="G8:G65">IF(D8=0,"-",$F8/D8*100)</f>
        <v>112.80854547293666</v>
      </c>
      <c r="H8" s="75">
        <f>IF(E8=0,"-",$F8/E8*100)</f>
        <v>104.41888619854723</v>
      </c>
    </row>
    <row r="9" spans="1:8" s="18" customFormat="1" ht="15" customHeight="1">
      <c r="A9" s="95" t="s">
        <v>43</v>
      </c>
      <c r="B9" s="16">
        <v>7000</v>
      </c>
      <c r="C9" s="11" t="s">
        <v>88</v>
      </c>
      <c r="D9" s="20">
        <v>3058278950</v>
      </c>
      <c r="E9" s="20">
        <v>3304000000</v>
      </c>
      <c r="F9" s="20">
        <v>3450000000</v>
      </c>
      <c r="G9" s="110">
        <f t="shared" si="0"/>
        <v>112.80854547293666</v>
      </c>
      <c r="H9" s="110">
        <f aca="true" t="shared" si="1" ref="H9:H71">IF(E9=0,"-",$F9/E9*100)</f>
        <v>104.41888619854723</v>
      </c>
    </row>
    <row r="10" spans="1:8" s="5" customFormat="1" ht="21" customHeight="1">
      <c r="A10" s="95"/>
      <c r="B10" s="19">
        <v>703</v>
      </c>
      <c r="C10" s="21" t="s">
        <v>89</v>
      </c>
      <c r="D10" s="17">
        <f>SUM(D11,D14,D15)</f>
        <v>837738069</v>
      </c>
      <c r="E10" s="17">
        <f>SUM(E11,E14,E15)</f>
        <v>842000000</v>
      </c>
      <c r="F10" s="17">
        <f>SUM(F11,F14,F15)</f>
        <v>1048000000</v>
      </c>
      <c r="G10" s="75">
        <f t="shared" si="0"/>
        <v>125.09876759581759</v>
      </c>
      <c r="H10" s="75">
        <f t="shared" si="1"/>
        <v>124.46555819477435</v>
      </c>
    </row>
    <row r="11" spans="1:8" s="18" customFormat="1" ht="15" customHeight="1">
      <c r="A11" s="95" t="s">
        <v>44</v>
      </c>
      <c r="B11" s="16">
        <v>7030</v>
      </c>
      <c r="C11" s="21" t="s">
        <v>90</v>
      </c>
      <c r="D11" s="17">
        <f>SUM(D12:D13)</f>
        <v>747118430</v>
      </c>
      <c r="E11" s="17">
        <f>SUM(E12:E13)</f>
        <v>713000000</v>
      </c>
      <c r="F11" s="17">
        <f>SUM(F12:F13)</f>
        <v>914000000</v>
      </c>
      <c r="G11" s="75">
        <f t="shared" si="0"/>
        <v>122.33669566952057</v>
      </c>
      <c r="H11" s="75">
        <f t="shared" si="1"/>
        <v>128.19074333800842</v>
      </c>
    </row>
    <row r="12" spans="1:8" s="5" customFormat="1" ht="15" customHeight="1">
      <c r="A12" s="96" t="s">
        <v>91</v>
      </c>
      <c r="B12" s="19"/>
      <c r="C12" s="11" t="s">
        <v>220</v>
      </c>
      <c r="D12" s="20">
        <v>8497961</v>
      </c>
      <c r="E12" s="20">
        <v>13000000</v>
      </c>
      <c r="F12" s="20">
        <v>14000000</v>
      </c>
      <c r="G12" s="110">
        <f t="shared" si="0"/>
        <v>164.7454018675774</v>
      </c>
      <c r="H12" s="110">
        <f t="shared" si="1"/>
        <v>107.6923076923077</v>
      </c>
    </row>
    <row r="13" spans="1:8" s="5" customFormat="1" ht="15" customHeight="1">
      <c r="A13" s="95" t="s">
        <v>92</v>
      </c>
      <c r="B13" s="19"/>
      <c r="C13" s="11" t="s">
        <v>221</v>
      </c>
      <c r="D13" s="20">
        <v>738620469</v>
      </c>
      <c r="E13" s="20">
        <v>700000000</v>
      </c>
      <c r="F13" s="20">
        <v>900000000</v>
      </c>
      <c r="G13" s="110">
        <f t="shared" si="0"/>
        <v>121.8487758968402</v>
      </c>
      <c r="H13" s="110">
        <f t="shared" si="1"/>
        <v>128.57142857142858</v>
      </c>
    </row>
    <row r="14" spans="1:8" s="18" customFormat="1" ht="15" customHeight="1">
      <c r="A14" s="95" t="s">
        <v>45</v>
      </c>
      <c r="B14" s="16">
        <v>7032</v>
      </c>
      <c r="C14" s="21" t="s">
        <v>93</v>
      </c>
      <c r="D14" s="17">
        <v>14420602</v>
      </c>
      <c r="E14" s="17">
        <v>23000000</v>
      </c>
      <c r="F14" s="17">
        <v>24000000</v>
      </c>
      <c r="G14" s="75">
        <f t="shared" si="0"/>
        <v>166.42855825297724</v>
      </c>
      <c r="H14" s="75">
        <f t="shared" si="1"/>
        <v>104.34782608695652</v>
      </c>
    </row>
    <row r="15" spans="1:8" s="18" customFormat="1" ht="15" customHeight="1">
      <c r="A15" s="95" t="s">
        <v>46</v>
      </c>
      <c r="B15" s="16">
        <v>7033</v>
      </c>
      <c r="C15" s="21" t="s">
        <v>222</v>
      </c>
      <c r="D15" s="17">
        <v>76199037</v>
      </c>
      <c r="E15" s="17">
        <v>106000000</v>
      </c>
      <c r="F15" s="17">
        <v>110000000</v>
      </c>
      <c r="G15" s="75">
        <f t="shared" si="0"/>
        <v>144.35877975728224</v>
      </c>
      <c r="H15" s="75">
        <f t="shared" si="1"/>
        <v>103.77358490566037</v>
      </c>
    </row>
    <row r="16" spans="1:8" s="5" customFormat="1" ht="21" customHeight="1">
      <c r="A16" s="95"/>
      <c r="B16" s="19">
        <v>704</v>
      </c>
      <c r="C16" s="21" t="s">
        <v>94</v>
      </c>
      <c r="D16" s="17">
        <f>SUM(D17,D20)</f>
        <v>470129127</v>
      </c>
      <c r="E16" s="17">
        <f>SUM(E17,E20)</f>
        <v>439000000</v>
      </c>
      <c r="F16" s="17">
        <f>SUM(F17,F20)</f>
        <v>450000000</v>
      </c>
      <c r="G16" s="75">
        <f t="shared" si="0"/>
        <v>95.71838334534843</v>
      </c>
      <c r="H16" s="75">
        <f t="shared" si="1"/>
        <v>102.50569476082005</v>
      </c>
    </row>
    <row r="17" spans="1:8" s="18" customFormat="1" ht="15" customHeight="1">
      <c r="A17" s="95" t="s">
        <v>47</v>
      </c>
      <c r="B17" s="16">
        <v>7044</v>
      </c>
      <c r="C17" s="21" t="s">
        <v>95</v>
      </c>
      <c r="D17" s="17">
        <f>SUM(D18:D19)</f>
        <v>77475850</v>
      </c>
      <c r="E17" s="17">
        <f>SUM(E18:E19)</f>
        <v>21000000</v>
      </c>
      <c r="F17" s="17">
        <f>SUM(F18:F19)</f>
        <v>17000000</v>
      </c>
      <c r="G17" s="75">
        <f t="shared" si="0"/>
        <v>21.942321381436926</v>
      </c>
      <c r="H17" s="75">
        <f t="shared" si="1"/>
        <v>80.95238095238095</v>
      </c>
    </row>
    <row r="18" spans="1:8" s="5" customFormat="1" ht="15" customHeight="1">
      <c r="A18" s="95" t="s">
        <v>96</v>
      </c>
      <c r="B18" s="19"/>
      <c r="C18" s="11" t="s">
        <v>97</v>
      </c>
      <c r="D18" s="20">
        <v>5268970</v>
      </c>
      <c r="E18" s="20">
        <v>6000000</v>
      </c>
      <c r="F18" s="20">
        <v>7000000</v>
      </c>
      <c r="G18" s="110">
        <f t="shared" si="0"/>
        <v>132.85329011172962</v>
      </c>
      <c r="H18" s="110">
        <f t="shared" si="1"/>
        <v>116.66666666666667</v>
      </c>
    </row>
    <row r="19" spans="1:8" s="5" customFormat="1" ht="15" customHeight="1">
      <c r="A19" s="95" t="s">
        <v>98</v>
      </c>
      <c r="B19" s="19"/>
      <c r="C19" s="11" t="s">
        <v>99</v>
      </c>
      <c r="D19" s="20">
        <v>72206880</v>
      </c>
      <c r="E19" s="20">
        <v>15000000</v>
      </c>
      <c r="F19" s="20">
        <v>10000000</v>
      </c>
      <c r="G19" s="110">
        <f t="shared" si="0"/>
        <v>13.849095820232089</v>
      </c>
      <c r="H19" s="110">
        <f t="shared" si="1"/>
        <v>66.66666666666666</v>
      </c>
    </row>
    <row r="20" spans="1:8" s="18" customFormat="1" ht="15" customHeight="1">
      <c r="A20" s="95" t="s">
        <v>48</v>
      </c>
      <c r="B20" s="16">
        <v>7047</v>
      </c>
      <c r="C20" s="21" t="s">
        <v>168</v>
      </c>
      <c r="D20" s="17">
        <f>SUM(D21:D27)</f>
        <v>392653277</v>
      </c>
      <c r="E20" s="17">
        <f>SUM(E21:E27)</f>
        <v>418000000</v>
      </c>
      <c r="F20" s="17">
        <f>SUM(F21:F27)</f>
        <v>433000000</v>
      </c>
      <c r="G20" s="75">
        <f t="shared" si="0"/>
        <v>110.27540717557795</v>
      </c>
      <c r="H20" s="75">
        <f t="shared" si="1"/>
        <v>103.58851674641147</v>
      </c>
    </row>
    <row r="21" spans="1:8" s="5" customFormat="1" ht="15" customHeight="1">
      <c r="A21" s="95" t="s">
        <v>100</v>
      </c>
      <c r="B21" s="19"/>
      <c r="C21" s="11" t="s">
        <v>273</v>
      </c>
      <c r="D21" s="20">
        <v>13205269</v>
      </c>
      <c r="E21" s="20">
        <v>13000000</v>
      </c>
      <c r="F21" s="20">
        <v>15000000</v>
      </c>
      <c r="G21" s="110">
        <f t="shared" si="0"/>
        <v>113.59102188679383</v>
      </c>
      <c r="H21" s="110">
        <f t="shared" si="1"/>
        <v>115.38461538461537</v>
      </c>
    </row>
    <row r="22" spans="1:8" s="5" customFormat="1" ht="15" customHeight="1">
      <c r="A22" s="95" t="s">
        <v>299</v>
      </c>
      <c r="B22" s="19"/>
      <c r="C22" s="11" t="s">
        <v>187</v>
      </c>
      <c r="D22" s="20">
        <v>10288191</v>
      </c>
      <c r="E22" s="20">
        <v>15000000</v>
      </c>
      <c r="F22" s="20">
        <v>15000000</v>
      </c>
      <c r="G22" s="110">
        <f t="shared" si="0"/>
        <v>145.79822633541698</v>
      </c>
      <c r="H22" s="110">
        <f t="shared" si="1"/>
        <v>100</v>
      </c>
    </row>
    <row r="23" spans="1:8" s="5" customFormat="1" ht="15" customHeight="1">
      <c r="A23" s="95" t="s">
        <v>300</v>
      </c>
      <c r="B23" s="19"/>
      <c r="C23" s="11" t="s">
        <v>101</v>
      </c>
      <c r="D23" s="20">
        <v>6656539</v>
      </c>
      <c r="E23" s="20">
        <v>9000000</v>
      </c>
      <c r="F23" s="20">
        <v>10000000</v>
      </c>
      <c r="G23" s="110">
        <f t="shared" si="0"/>
        <v>150.22821919919647</v>
      </c>
      <c r="H23" s="110">
        <f t="shared" si="1"/>
        <v>111.11111111111111</v>
      </c>
    </row>
    <row r="24" spans="1:8" s="5" customFormat="1" ht="15" customHeight="1">
      <c r="A24" s="95" t="s">
        <v>301</v>
      </c>
      <c r="B24" s="19"/>
      <c r="C24" s="11" t="s">
        <v>228</v>
      </c>
      <c r="D24" s="20">
        <v>117090</v>
      </c>
      <c r="E24" s="20"/>
      <c r="F24" s="20"/>
      <c r="G24" s="110">
        <f t="shared" si="0"/>
        <v>0</v>
      </c>
      <c r="H24" s="110" t="str">
        <f t="shared" si="1"/>
        <v>-</v>
      </c>
    </row>
    <row r="25" spans="1:8" s="5" customFormat="1" ht="15" customHeight="1">
      <c r="A25" s="95" t="s">
        <v>302</v>
      </c>
      <c r="B25" s="19"/>
      <c r="C25" s="11" t="s">
        <v>102</v>
      </c>
      <c r="D25" s="20">
        <v>26049646</v>
      </c>
      <c r="E25" s="20">
        <v>25000000</v>
      </c>
      <c r="F25" s="20">
        <v>28000000</v>
      </c>
      <c r="G25" s="110">
        <f t="shared" si="0"/>
        <v>107.48706527528245</v>
      </c>
      <c r="H25" s="110">
        <f t="shared" si="1"/>
        <v>112.00000000000001</v>
      </c>
    </row>
    <row r="26" spans="1:8" s="5" customFormat="1" ht="15" customHeight="1">
      <c r="A26" s="95" t="s">
        <v>303</v>
      </c>
      <c r="B26" s="19"/>
      <c r="C26" s="11" t="s">
        <v>210</v>
      </c>
      <c r="D26" s="20">
        <v>253431693</v>
      </c>
      <c r="E26" s="20">
        <v>270000000</v>
      </c>
      <c r="F26" s="20">
        <v>280000000</v>
      </c>
      <c r="G26" s="110">
        <f t="shared" si="0"/>
        <v>110.48341929357667</v>
      </c>
      <c r="H26" s="110">
        <f t="shared" si="1"/>
        <v>103.7037037037037</v>
      </c>
    </row>
    <row r="27" spans="1:8" s="5" customFormat="1" ht="15" customHeight="1">
      <c r="A27" s="96" t="s">
        <v>304</v>
      </c>
      <c r="B27" s="19"/>
      <c r="C27" s="11" t="s">
        <v>215</v>
      </c>
      <c r="D27" s="20">
        <v>82904849</v>
      </c>
      <c r="E27" s="20">
        <v>86000000</v>
      </c>
      <c r="F27" s="20">
        <v>85000000</v>
      </c>
      <c r="G27" s="110">
        <f t="shared" si="0"/>
        <v>102.52717546111205</v>
      </c>
      <c r="H27" s="110">
        <f t="shared" si="1"/>
        <v>98.83720930232558</v>
      </c>
    </row>
    <row r="28" spans="1:8" s="5" customFormat="1" ht="15" customHeight="1">
      <c r="A28" s="95"/>
      <c r="B28" s="19"/>
      <c r="C28" s="11"/>
      <c r="D28" s="20"/>
      <c r="E28" s="20"/>
      <c r="F28" s="20"/>
      <c r="G28" s="75"/>
      <c r="H28" s="75"/>
    </row>
    <row r="29" spans="1:8" s="18" customFormat="1" ht="21" customHeight="1">
      <c r="A29" s="95"/>
      <c r="B29" s="16">
        <v>71</v>
      </c>
      <c r="C29" s="8" t="s">
        <v>103</v>
      </c>
      <c r="D29" s="17">
        <f>SUM(D30,D37,D40,D44,D48)</f>
        <v>1739074183</v>
      </c>
      <c r="E29" s="17">
        <f>SUM(E30,E37,E40,E44,E48)</f>
        <v>1940800000</v>
      </c>
      <c r="F29" s="17">
        <f>SUM(F30,F37,F40,F44,F48)</f>
        <v>2028421000</v>
      </c>
      <c r="G29" s="75">
        <f t="shared" si="0"/>
        <v>116.63798012922373</v>
      </c>
      <c r="H29" s="75">
        <f t="shared" si="1"/>
        <v>104.51468466611706</v>
      </c>
    </row>
    <row r="30" spans="1:8" s="5" customFormat="1" ht="21" customHeight="1">
      <c r="A30" s="95"/>
      <c r="B30" s="19">
        <v>710</v>
      </c>
      <c r="C30" s="21" t="s">
        <v>223</v>
      </c>
      <c r="D30" s="17">
        <f>SUM(D31:D33)</f>
        <v>1527958588</v>
      </c>
      <c r="E30" s="17">
        <f>SUM(E31:E33)</f>
        <v>1665000000</v>
      </c>
      <c r="F30" s="17">
        <f>SUM(F31:F33)</f>
        <v>1797000000</v>
      </c>
      <c r="G30" s="75">
        <f t="shared" si="0"/>
        <v>117.60789946225951</v>
      </c>
      <c r="H30" s="75">
        <f t="shared" si="1"/>
        <v>107.92792792792794</v>
      </c>
    </row>
    <row r="31" spans="1:8" s="18" customFormat="1" ht="15" customHeight="1">
      <c r="A31" s="95" t="s">
        <v>49</v>
      </c>
      <c r="B31" s="16">
        <v>7101</v>
      </c>
      <c r="C31" s="63" t="s">
        <v>224</v>
      </c>
      <c r="D31" s="17">
        <v>63178780</v>
      </c>
      <c r="E31" s="17">
        <v>45000000</v>
      </c>
      <c r="F31" s="17">
        <v>45000000</v>
      </c>
      <c r="G31" s="75">
        <f t="shared" si="0"/>
        <v>71.22644660121642</v>
      </c>
      <c r="H31" s="75">
        <f t="shared" si="1"/>
        <v>100</v>
      </c>
    </row>
    <row r="32" spans="1:8" s="18" customFormat="1" ht="15" customHeight="1">
      <c r="A32" s="95" t="s">
        <v>50</v>
      </c>
      <c r="B32" s="16">
        <v>7102</v>
      </c>
      <c r="C32" s="21" t="s">
        <v>104</v>
      </c>
      <c r="D32" s="17">
        <v>32444717</v>
      </c>
      <c r="E32" s="17">
        <v>25000000</v>
      </c>
      <c r="F32" s="17">
        <v>27000000</v>
      </c>
      <c r="G32" s="75">
        <f t="shared" si="0"/>
        <v>83.2184789899693</v>
      </c>
      <c r="H32" s="75">
        <f t="shared" si="1"/>
        <v>108</v>
      </c>
    </row>
    <row r="33" spans="1:8" s="18" customFormat="1" ht="15" customHeight="1">
      <c r="A33" s="95" t="s">
        <v>51</v>
      </c>
      <c r="B33" s="16">
        <v>7103</v>
      </c>
      <c r="C33" s="21" t="s">
        <v>105</v>
      </c>
      <c r="D33" s="17">
        <f>SUM(D34:D36)</f>
        <v>1432335091</v>
      </c>
      <c r="E33" s="17">
        <f>SUM(E34:E36)</f>
        <v>1595000000</v>
      </c>
      <c r="F33" s="17">
        <f>SUM(F34:F36)</f>
        <v>1725000000</v>
      </c>
      <c r="G33" s="75">
        <f t="shared" si="0"/>
        <v>120.43271234775605</v>
      </c>
      <c r="H33" s="75">
        <f t="shared" si="1"/>
        <v>108.15047021943573</v>
      </c>
    </row>
    <row r="34" spans="1:8" s="5" customFormat="1" ht="15" customHeight="1">
      <c r="A34" s="95" t="s">
        <v>305</v>
      </c>
      <c r="B34" s="19"/>
      <c r="C34" s="11" t="s">
        <v>192</v>
      </c>
      <c r="D34" s="20">
        <v>86545925</v>
      </c>
      <c r="E34" s="20">
        <v>98000000</v>
      </c>
      <c r="F34" s="20">
        <v>100000000</v>
      </c>
      <c r="G34" s="110">
        <f t="shared" si="0"/>
        <v>115.54559039030434</v>
      </c>
      <c r="H34" s="110">
        <f t="shared" si="1"/>
        <v>102.04081632653062</v>
      </c>
    </row>
    <row r="35" spans="1:8" s="5" customFormat="1" ht="15" customHeight="1">
      <c r="A35" s="95" t="s">
        <v>306</v>
      </c>
      <c r="B35" s="19"/>
      <c r="C35" s="11" t="s">
        <v>188</v>
      </c>
      <c r="D35" s="20">
        <v>1331887862</v>
      </c>
      <c r="E35" s="20">
        <v>1477000000</v>
      </c>
      <c r="F35" s="20">
        <v>1600000000</v>
      </c>
      <c r="G35" s="110">
        <f t="shared" si="0"/>
        <v>120.13023360670884</v>
      </c>
      <c r="H35" s="110">
        <f t="shared" si="1"/>
        <v>108.32769126607988</v>
      </c>
    </row>
    <row r="36" spans="1:8" s="5" customFormat="1" ht="15" customHeight="1">
      <c r="A36" s="95" t="s">
        <v>307</v>
      </c>
      <c r="B36" s="19"/>
      <c r="C36" s="11" t="s">
        <v>106</v>
      </c>
      <c r="D36" s="20">
        <v>13901304</v>
      </c>
      <c r="E36" s="20">
        <v>20000000</v>
      </c>
      <c r="F36" s="20">
        <v>25000000</v>
      </c>
      <c r="G36" s="110">
        <f t="shared" si="0"/>
        <v>179.83924385798628</v>
      </c>
      <c r="H36" s="110">
        <f t="shared" si="1"/>
        <v>125</v>
      </c>
    </row>
    <row r="37" spans="1:8" s="5" customFormat="1" ht="21" customHeight="1">
      <c r="A37" s="95"/>
      <c r="B37" s="19">
        <v>711</v>
      </c>
      <c r="C37" s="21" t="s">
        <v>107</v>
      </c>
      <c r="D37" s="17">
        <f>SUM(D38)</f>
        <v>20815496</v>
      </c>
      <c r="E37" s="17">
        <f>SUM(E38)</f>
        <v>20000000</v>
      </c>
      <c r="F37" s="17">
        <f>SUM(F38)</f>
        <v>21000000</v>
      </c>
      <c r="G37" s="75">
        <f t="shared" si="0"/>
        <v>100.88637810984662</v>
      </c>
      <c r="H37" s="75">
        <f t="shared" si="1"/>
        <v>105</v>
      </c>
    </row>
    <row r="38" spans="1:8" s="18" customFormat="1" ht="15" customHeight="1">
      <c r="A38" s="95" t="s">
        <v>52</v>
      </c>
      <c r="B38" s="16">
        <v>7111</v>
      </c>
      <c r="C38" s="21" t="s">
        <v>108</v>
      </c>
      <c r="D38" s="17">
        <v>20815496</v>
      </c>
      <c r="E38" s="17">
        <v>20000000</v>
      </c>
      <c r="F38" s="17">
        <v>21000000</v>
      </c>
      <c r="G38" s="75">
        <f t="shared" si="0"/>
        <v>100.88637810984662</v>
      </c>
      <c r="H38" s="75">
        <f t="shared" si="1"/>
        <v>105</v>
      </c>
    </row>
    <row r="39" spans="1:8" s="18" customFormat="1" ht="15" customHeight="1">
      <c r="A39" s="95"/>
      <c r="B39" s="16"/>
      <c r="C39" s="21"/>
      <c r="D39" s="17"/>
      <c r="E39" s="17"/>
      <c r="F39" s="17"/>
      <c r="G39" s="75"/>
      <c r="H39" s="75"/>
    </row>
    <row r="40" spans="1:8" s="5" customFormat="1" ht="21" customHeight="1">
      <c r="A40" s="95"/>
      <c r="B40" s="19">
        <v>712</v>
      </c>
      <c r="C40" s="21" t="s">
        <v>109</v>
      </c>
      <c r="D40" s="17">
        <f>SUM(D41)</f>
        <v>6271657</v>
      </c>
      <c r="E40" s="17">
        <f>SUM(E41)</f>
        <v>7800000</v>
      </c>
      <c r="F40" s="17">
        <f>SUM(F41)</f>
        <v>7721000</v>
      </c>
      <c r="G40" s="75">
        <f t="shared" si="0"/>
        <v>123.10941111734905</v>
      </c>
      <c r="H40" s="75">
        <f t="shared" si="1"/>
        <v>98.98717948717949</v>
      </c>
    </row>
    <row r="41" spans="1:8" s="18" customFormat="1" ht="15" customHeight="1">
      <c r="A41" s="95" t="s">
        <v>53</v>
      </c>
      <c r="B41" s="16">
        <v>7120</v>
      </c>
      <c r="C41" s="21" t="s">
        <v>110</v>
      </c>
      <c r="D41" s="17">
        <f>SUM(D42:D43)</f>
        <v>6271657</v>
      </c>
      <c r="E41" s="17">
        <f>SUM(E42:E43)</f>
        <v>7800000</v>
      </c>
      <c r="F41" s="17">
        <f>SUM(F42:F43)</f>
        <v>7721000</v>
      </c>
      <c r="G41" s="75">
        <f t="shared" si="0"/>
        <v>123.10941111734905</v>
      </c>
      <c r="H41" s="75">
        <f t="shared" si="1"/>
        <v>98.98717948717949</v>
      </c>
    </row>
    <row r="42" spans="1:8" s="5" customFormat="1" ht="15" customHeight="1">
      <c r="A42" s="95" t="s">
        <v>308</v>
      </c>
      <c r="B42" s="19"/>
      <c r="C42" s="11" t="s">
        <v>189</v>
      </c>
      <c r="D42" s="20">
        <v>1177912</v>
      </c>
      <c r="E42" s="20">
        <v>2600000</v>
      </c>
      <c r="F42" s="20">
        <f>2000000+421000</f>
        <v>2421000</v>
      </c>
      <c r="G42" s="110">
        <f t="shared" si="0"/>
        <v>205.53318074694883</v>
      </c>
      <c r="H42" s="110">
        <f t="shared" si="1"/>
        <v>93.11538461538461</v>
      </c>
    </row>
    <row r="43" spans="1:8" s="5" customFormat="1" ht="15" customHeight="1">
      <c r="A43" s="95" t="s">
        <v>309</v>
      </c>
      <c r="B43" s="19"/>
      <c r="C43" s="11" t="s">
        <v>111</v>
      </c>
      <c r="D43" s="20">
        <v>5093745</v>
      </c>
      <c r="E43" s="20">
        <v>5200000</v>
      </c>
      <c r="F43" s="20">
        <v>5300000</v>
      </c>
      <c r="G43" s="110">
        <f t="shared" si="0"/>
        <v>104.0491818887675</v>
      </c>
      <c r="H43" s="110">
        <f t="shared" si="1"/>
        <v>101.92307692307692</v>
      </c>
    </row>
    <row r="44" spans="1:8" s="5" customFormat="1" ht="21" customHeight="1">
      <c r="A44" s="95"/>
      <c r="B44" s="19">
        <v>713</v>
      </c>
      <c r="C44" s="21" t="s">
        <v>167</v>
      </c>
      <c r="D44" s="17">
        <f>SUM(D45)</f>
        <v>1293315</v>
      </c>
      <c r="E44" s="17">
        <f>SUM(E45)</f>
        <v>3000000</v>
      </c>
      <c r="F44" s="17">
        <f>SUM(F45)</f>
        <v>2700000</v>
      </c>
      <c r="G44" s="75">
        <f t="shared" si="0"/>
        <v>208.7658459076095</v>
      </c>
      <c r="H44" s="75">
        <f t="shared" si="1"/>
        <v>90</v>
      </c>
    </row>
    <row r="45" spans="1:8" s="18" customFormat="1" ht="15" customHeight="1">
      <c r="A45" s="95" t="s">
        <v>54</v>
      </c>
      <c r="B45" s="16">
        <v>7130</v>
      </c>
      <c r="C45" s="21" t="s">
        <v>185</v>
      </c>
      <c r="D45" s="17">
        <f>SUM(D46:D47)</f>
        <v>1293315</v>
      </c>
      <c r="E45" s="17">
        <f>SUM(E46:E47)</f>
        <v>3000000</v>
      </c>
      <c r="F45" s="17">
        <f>SUM(F46:F47)</f>
        <v>2700000</v>
      </c>
      <c r="G45" s="75">
        <f t="shared" si="0"/>
        <v>208.7658459076095</v>
      </c>
      <c r="H45" s="75">
        <f t="shared" si="1"/>
        <v>90</v>
      </c>
    </row>
    <row r="46" spans="1:8" s="5" customFormat="1" ht="15" customHeight="1">
      <c r="A46" s="95" t="s">
        <v>177</v>
      </c>
      <c r="B46" s="19"/>
      <c r="C46" s="11" t="s">
        <v>190</v>
      </c>
      <c r="D46" s="20">
        <v>1293315</v>
      </c>
      <c r="E46" s="20">
        <v>2500000</v>
      </c>
      <c r="F46" s="20">
        <v>2700000</v>
      </c>
      <c r="G46" s="110">
        <f t="shared" si="0"/>
        <v>208.7658459076095</v>
      </c>
      <c r="H46" s="110">
        <f t="shared" si="1"/>
        <v>108</v>
      </c>
    </row>
    <row r="47" spans="1:8" s="5" customFormat="1" ht="15" customHeight="1">
      <c r="A47" s="95" t="s">
        <v>178</v>
      </c>
      <c r="B47" s="19"/>
      <c r="C47" s="11" t="s">
        <v>193</v>
      </c>
      <c r="D47" s="20">
        <v>0</v>
      </c>
      <c r="E47" s="20">
        <v>500000</v>
      </c>
      <c r="F47" s="20"/>
      <c r="G47" s="110" t="str">
        <f t="shared" si="0"/>
        <v>-</v>
      </c>
      <c r="H47" s="110">
        <f t="shared" si="1"/>
        <v>0</v>
      </c>
    </row>
    <row r="48" spans="1:8" s="5" customFormat="1" ht="21" customHeight="1">
      <c r="A48" s="95"/>
      <c r="B48" s="19">
        <v>714</v>
      </c>
      <c r="C48" s="21" t="s">
        <v>112</v>
      </c>
      <c r="D48" s="17">
        <f>SUM(D49:D49)</f>
        <v>182735127</v>
      </c>
      <c r="E48" s="17">
        <f>SUM(E49:E49)</f>
        <v>245000000</v>
      </c>
      <c r="F48" s="17">
        <f>SUM(F49:F49)</f>
        <v>200000000</v>
      </c>
      <c r="G48" s="75">
        <f t="shared" si="0"/>
        <v>109.4480318499464</v>
      </c>
      <c r="H48" s="75">
        <f t="shared" si="1"/>
        <v>81.63265306122449</v>
      </c>
    </row>
    <row r="49" spans="1:8" s="18" customFormat="1" ht="15" customHeight="1">
      <c r="A49" s="95" t="s">
        <v>55</v>
      </c>
      <c r="B49" s="16">
        <v>7141</v>
      </c>
      <c r="C49" s="21" t="s">
        <v>113</v>
      </c>
      <c r="D49" s="17">
        <f>SUM(D50:D55)</f>
        <v>182735127</v>
      </c>
      <c r="E49" s="17">
        <f>SUM(E50:E55)</f>
        <v>245000000</v>
      </c>
      <c r="F49" s="17">
        <f>SUM(F50:F55)</f>
        <v>200000000</v>
      </c>
      <c r="G49" s="75">
        <f t="shared" si="0"/>
        <v>109.4480318499464</v>
      </c>
      <c r="H49" s="75">
        <f t="shared" si="1"/>
        <v>81.63265306122449</v>
      </c>
    </row>
    <row r="50" spans="1:8" s="5" customFormat="1" ht="15" customHeight="1">
      <c r="A50" s="95" t="s">
        <v>254</v>
      </c>
      <c r="B50" s="19"/>
      <c r="C50" s="11" t="s">
        <v>225</v>
      </c>
      <c r="D50" s="20">
        <v>80915248</v>
      </c>
      <c r="E50" s="20">
        <v>170000000</v>
      </c>
      <c r="F50" s="20">
        <v>120000000</v>
      </c>
      <c r="G50" s="110">
        <f t="shared" si="0"/>
        <v>148.30332102547595</v>
      </c>
      <c r="H50" s="110">
        <f t="shared" si="1"/>
        <v>70.58823529411765</v>
      </c>
    </row>
    <row r="51" spans="1:8" s="5" customFormat="1" ht="15" customHeight="1">
      <c r="A51" s="95" t="s">
        <v>255</v>
      </c>
      <c r="B51" s="19"/>
      <c r="C51" s="11" t="s">
        <v>244</v>
      </c>
      <c r="D51" s="20">
        <v>7240160</v>
      </c>
      <c r="E51" s="20">
        <v>15000000</v>
      </c>
      <c r="F51" s="20">
        <v>15000000</v>
      </c>
      <c r="G51" s="110">
        <f t="shared" si="0"/>
        <v>207.17774192835518</v>
      </c>
      <c r="H51" s="110">
        <f t="shared" si="1"/>
        <v>100</v>
      </c>
    </row>
    <row r="52" spans="1:8" s="5" customFormat="1" ht="15" customHeight="1">
      <c r="A52" s="95" t="s">
        <v>310</v>
      </c>
      <c r="B52" s="19"/>
      <c r="C52" s="11" t="s">
        <v>238</v>
      </c>
      <c r="D52" s="20">
        <v>37500000</v>
      </c>
      <c r="E52" s="20"/>
      <c r="F52" s="20"/>
      <c r="G52" s="110">
        <f t="shared" si="0"/>
        <v>0</v>
      </c>
      <c r="H52" s="110" t="str">
        <f t="shared" si="1"/>
        <v>-</v>
      </c>
    </row>
    <row r="53" spans="1:8" s="5" customFormat="1" ht="15" customHeight="1">
      <c r="A53" s="95" t="s">
        <v>311</v>
      </c>
      <c r="B53" s="19"/>
      <c r="C53" s="11" t="s">
        <v>211</v>
      </c>
      <c r="D53" s="20">
        <v>270347</v>
      </c>
      <c r="E53" s="20"/>
      <c r="F53" s="20"/>
      <c r="G53" s="110">
        <f t="shared" si="0"/>
        <v>0</v>
      </c>
      <c r="H53" s="110" t="str">
        <f t="shared" si="1"/>
        <v>-</v>
      </c>
    </row>
    <row r="54" spans="1:8" s="5" customFormat="1" ht="15" customHeight="1">
      <c r="A54" s="95" t="s">
        <v>312</v>
      </c>
      <c r="B54" s="19"/>
      <c r="C54" s="11" t="s">
        <v>239</v>
      </c>
      <c r="D54" s="20">
        <v>56809372</v>
      </c>
      <c r="E54" s="20">
        <v>60000000</v>
      </c>
      <c r="F54" s="20">
        <v>65000000</v>
      </c>
      <c r="G54" s="110">
        <f t="shared" si="0"/>
        <v>114.41774079107934</v>
      </c>
      <c r="H54" s="110">
        <f t="shared" si="1"/>
        <v>108.33333333333333</v>
      </c>
    </row>
    <row r="55" spans="1:8" s="5" customFormat="1" ht="15" customHeight="1">
      <c r="A55" s="95" t="s">
        <v>313</v>
      </c>
      <c r="B55" s="19"/>
      <c r="C55" s="11" t="s">
        <v>184</v>
      </c>
      <c r="D55" s="20"/>
      <c r="E55" s="20">
        <v>0</v>
      </c>
      <c r="F55" s="20"/>
      <c r="G55" s="110" t="str">
        <f t="shared" si="0"/>
        <v>-</v>
      </c>
      <c r="H55" s="110" t="str">
        <f t="shared" si="1"/>
        <v>-</v>
      </c>
    </row>
    <row r="56" spans="1:8" s="18" customFormat="1" ht="21" customHeight="1">
      <c r="A56" s="95"/>
      <c r="B56" s="16">
        <v>72</v>
      </c>
      <c r="C56" s="8" t="s">
        <v>114</v>
      </c>
      <c r="D56" s="17">
        <f>+D57+D63</f>
        <v>77276216</v>
      </c>
      <c r="E56" s="17">
        <f>+E57+E63</f>
        <v>288459000</v>
      </c>
      <c r="F56" s="17">
        <f>+F57+F63</f>
        <v>142000000</v>
      </c>
      <c r="G56" s="75">
        <f t="shared" si="0"/>
        <v>183.7564096047353</v>
      </c>
      <c r="H56" s="75">
        <f t="shared" si="1"/>
        <v>49.227099865145476</v>
      </c>
    </row>
    <row r="57" spans="1:8" s="5" customFormat="1" ht="21" customHeight="1">
      <c r="A57" s="95"/>
      <c r="B57" s="19">
        <v>720</v>
      </c>
      <c r="C57" s="21" t="s">
        <v>170</v>
      </c>
      <c r="D57" s="17">
        <f>+D58+D62</f>
        <v>50927726</v>
      </c>
      <c r="E57" s="17">
        <f>+E58+E62</f>
        <v>22115000</v>
      </c>
      <c r="F57" s="17">
        <f>+F58+F62</f>
        <v>12000000</v>
      </c>
      <c r="G57" s="75">
        <f t="shared" si="0"/>
        <v>23.562803491363425</v>
      </c>
      <c r="H57" s="75">
        <f t="shared" si="1"/>
        <v>54.261813248926074</v>
      </c>
    </row>
    <row r="58" spans="1:8" s="18" customFormat="1" ht="15" customHeight="1">
      <c r="A58" s="95" t="s">
        <v>56</v>
      </c>
      <c r="B58" s="16">
        <v>7200</v>
      </c>
      <c r="C58" s="21" t="s">
        <v>115</v>
      </c>
      <c r="D58" s="17">
        <f>SUM(D59:D61)</f>
        <v>50621726</v>
      </c>
      <c r="E58" s="17">
        <f>SUM(E59:E61)</f>
        <v>22000000</v>
      </c>
      <c r="F58" s="17">
        <f>SUM(F59:F61)</f>
        <v>12000000</v>
      </c>
      <c r="G58" s="75">
        <f t="shared" si="0"/>
        <v>23.705236759410376</v>
      </c>
      <c r="H58" s="75">
        <f t="shared" si="1"/>
        <v>54.54545454545454</v>
      </c>
    </row>
    <row r="59" spans="1:8" s="18" customFormat="1" ht="15" customHeight="1">
      <c r="A59" s="95" t="s">
        <v>179</v>
      </c>
      <c r="B59" s="19"/>
      <c r="C59" s="11" t="s">
        <v>226</v>
      </c>
      <c r="D59" s="20">
        <v>2842495</v>
      </c>
      <c r="E59" s="20">
        <v>2000000</v>
      </c>
      <c r="F59" s="20">
        <v>2000000</v>
      </c>
      <c r="G59" s="110">
        <f t="shared" si="0"/>
        <v>70.36072183064526</v>
      </c>
      <c r="H59" s="110">
        <f t="shared" si="1"/>
        <v>100</v>
      </c>
    </row>
    <row r="60" spans="1:8" s="18" customFormat="1" ht="15" customHeight="1">
      <c r="A60" s="95" t="s">
        <v>180</v>
      </c>
      <c r="B60" s="19"/>
      <c r="C60" s="11" t="s">
        <v>235</v>
      </c>
      <c r="D60" s="20">
        <v>47779231</v>
      </c>
      <c r="E60" s="20">
        <v>20000000</v>
      </c>
      <c r="F60" s="20">
        <v>10000000</v>
      </c>
      <c r="G60" s="110">
        <f t="shared" si="0"/>
        <v>20.929595957708067</v>
      </c>
      <c r="H60" s="110">
        <f t="shared" si="1"/>
        <v>50</v>
      </c>
    </row>
    <row r="61" spans="1:8" s="18" customFormat="1" ht="15" customHeight="1">
      <c r="A61" s="95" t="s">
        <v>298</v>
      </c>
      <c r="B61" s="19"/>
      <c r="C61" s="11" t="s">
        <v>252</v>
      </c>
      <c r="D61" s="20"/>
      <c r="E61" s="20">
        <v>0</v>
      </c>
      <c r="F61" s="20"/>
      <c r="G61" s="110"/>
      <c r="H61" s="110" t="str">
        <f t="shared" si="1"/>
        <v>-</v>
      </c>
    </row>
    <row r="62" spans="1:8" s="18" customFormat="1" ht="15" customHeight="1">
      <c r="A62" s="95" t="s">
        <v>57</v>
      </c>
      <c r="B62" s="16">
        <v>7201</v>
      </c>
      <c r="C62" s="21" t="s">
        <v>213</v>
      </c>
      <c r="D62" s="17">
        <v>306000</v>
      </c>
      <c r="E62" s="17">
        <v>115000</v>
      </c>
      <c r="F62" s="17"/>
      <c r="G62" s="75">
        <f t="shared" si="0"/>
        <v>0</v>
      </c>
      <c r="H62" s="75">
        <f t="shared" si="1"/>
        <v>0</v>
      </c>
    </row>
    <row r="63" spans="1:8" s="5" customFormat="1" ht="21" customHeight="1">
      <c r="A63" s="95" t="s">
        <v>58</v>
      </c>
      <c r="B63" s="19">
        <v>722</v>
      </c>
      <c r="C63" s="21" t="s">
        <v>186</v>
      </c>
      <c r="D63" s="17">
        <f>SUM(D64:D67)</f>
        <v>26348490</v>
      </c>
      <c r="E63" s="17">
        <f>SUM(E64:E67)</f>
        <v>266344000</v>
      </c>
      <c r="F63" s="17">
        <f>SUM(F64:F67)</f>
        <v>130000000</v>
      </c>
      <c r="G63" s="75">
        <f t="shared" si="0"/>
        <v>493.3869075609266</v>
      </c>
      <c r="H63" s="75">
        <f t="shared" si="1"/>
        <v>48.809058961343226</v>
      </c>
    </row>
    <row r="64" spans="1:8" s="5" customFormat="1" ht="15" customHeight="1">
      <c r="A64" s="95" t="s">
        <v>314</v>
      </c>
      <c r="B64" s="19">
        <v>7220</v>
      </c>
      <c r="C64" s="11" t="s">
        <v>212</v>
      </c>
      <c r="D64" s="20">
        <v>12596090</v>
      </c>
      <c r="E64" s="20">
        <v>0</v>
      </c>
      <c r="F64" s="20"/>
      <c r="G64" s="110">
        <f t="shared" si="0"/>
        <v>0</v>
      </c>
      <c r="H64" s="110" t="str">
        <f t="shared" si="1"/>
        <v>-</v>
      </c>
    </row>
    <row r="65" spans="1:8" s="5" customFormat="1" ht="15" customHeight="1">
      <c r="A65" s="95" t="s">
        <v>315</v>
      </c>
      <c r="B65" s="19">
        <v>7221</v>
      </c>
      <c r="C65" s="11" t="s">
        <v>116</v>
      </c>
      <c r="D65" s="20">
        <v>13752400</v>
      </c>
      <c r="E65" s="20">
        <v>266344000</v>
      </c>
      <c r="F65" s="20">
        <v>130000000</v>
      </c>
      <c r="G65" s="110">
        <f t="shared" si="0"/>
        <v>945.2895494604578</v>
      </c>
      <c r="H65" s="110">
        <f t="shared" si="1"/>
        <v>48.809058961343226</v>
      </c>
    </row>
    <row r="66" spans="1:8" s="5" customFormat="1" ht="15" customHeight="1">
      <c r="A66" s="95" t="s">
        <v>316</v>
      </c>
      <c r="B66" s="19"/>
      <c r="C66" s="11" t="s">
        <v>217</v>
      </c>
      <c r="D66" s="20"/>
      <c r="E66" s="20">
        <v>0</v>
      </c>
      <c r="F66" s="20"/>
      <c r="G66" s="110" t="str">
        <f aca="true" t="shared" si="2" ref="G66:G100">IF(D66=0,"-",$F66/D66*100)</f>
        <v>-</v>
      </c>
      <c r="H66" s="110" t="str">
        <f t="shared" si="1"/>
        <v>-</v>
      </c>
    </row>
    <row r="67" spans="1:8" s="5" customFormat="1" ht="15" customHeight="1">
      <c r="A67" s="95" t="s">
        <v>317</v>
      </c>
      <c r="B67" s="19"/>
      <c r="C67" s="11" t="s">
        <v>214</v>
      </c>
      <c r="D67" s="20"/>
      <c r="E67" s="20">
        <v>0</v>
      </c>
      <c r="F67" s="20">
        <v>0</v>
      </c>
      <c r="G67" s="110" t="str">
        <f t="shared" si="2"/>
        <v>-</v>
      </c>
      <c r="H67" s="110" t="str">
        <f t="shared" si="1"/>
        <v>-</v>
      </c>
    </row>
    <row r="68" spans="1:8" s="18" customFormat="1" ht="15" customHeight="1">
      <c r="A68" s="95"/>
      <c r="B68" s="16">
        <v>73</v>
      </c>
      <c r="C68" s="8" t="s">
        <v>125</v>
      </c>
      <c r="D68" s="17">
        <f>+D69</f>
        <v>614000</v>
      </c>
      <c r="E68" s="17">
        <f>+E69</f>
        <v>1101000</v>
      </c>
      <c r="F68" s="17">
        <f>+F69</f>
        <v>0</v>
      </c>
      <c r="G68" s="75">
        <f t="shared" si="2"/>
        <v>0</v>
      </c>
      <c r="H68" s="75">
        <f t="shared" si="1"/>
        <v>0</v>
      </c>
    </row>
    <row r="69" spans="1:8" s="18" customFormat="1" ht="15" customHeight="1">
      <c r="A69" s="95" t="s">
        <v>59</v>
      </c>
      <c r="B69" s="19">
        <v>730</v>
      </c>
      <c r="C69" s="21" t="s">
        <v>126</v>
      </c>
      <c r="D69" s="17">
        <f>SUM(D70:D71)</f>
        <v>614000</v>
      </c>
      <c r="E69" s="17">
        <f>SUM(E70:E71)</f>
        <v>1101000</v>
      </c>
      <c r="F69" s="17">
        <f>SUM(F70:F71)</f>
        <v>0</v>
      </c>
      <c r="G69" s="75">
        <f t="shared" si="2"/>
        <v>0</v>
      </c>
      <c r="H69" s="75">
        <f t="shared" si="1"/>
        <v>0</v>
      </c>
    </row>
    <row r="70" spans="1:8" s="5" customFormat="1" ht="15" customHeight="1">
      <c r="A70" s="95" t="s">
        <v>181</v>
      </c>
      <c r="B70" s="19"/>
      <c r="C70" s="11" t="s">
        <v>243</v>
      </c>
      <c r="D70" s="20">
        <v>614000</v>
      </c>
      <c r="E70" s="20">
        <v>1051000</v>
      </c>
      <c r="F70" s="20"/>
      <c r="G70" s="110">
        <f t="shared" si="2"/>
        <v>0</v>
      </c>
      <c r="H70" s="110">
        <f t="shared" si="1"/>
        <v>0</v>
      </c>
    </row>
    <row r="71" spans="1:8" s="18" customFormat="1" ht="15" customHeight="1">
      <c r="A71" s="95" t="s">
        <v>182</v>
      </c>
      <c r="B71" s="16">
        <v>7300</v>
      </c>
      <c r="C71" s="26" t="s">
        <v>277</v>
      </c>
      <c r="D71" s="20"/>
      <c r="E71" s="20">
        <v>50000</v>
      </c>
      <c r="F71" s="20"/>
      <c r="G71" s="110" t="str">
        <f t="shared" si="2"/>
        <v>-</v>
      </c>
      <c r="H71" s="110">
        <f t="shared" si="1"/>
        <v>0</v>
      </c>
    </row>
    <row r="72" spans="1:8" s="18" customFormat="1" ht="21" customHeight="1">
      <c r="A72" s="95"/>
      <c r="B72" s="16">
        <v>74</v>
      </c>
      <c r="C72" s="8" t="s">
        <v>117</v>
      </c>
      <c r="D72" s="17">
        <f>+D74+D90+D94</f>
        <v>130412511</v>
      </c>
      <c r="E72" s="17">
        <f>+E74+E90+E94</f>
        <v>36347264</v>
      </c>
      <c r="F72" s="17">
        <f>+F74+F90+F94</f>
        <v>276224000</v>
      </c>
      <c r="G72" s="75">
        <f t="shared" si="2"/>
        <v>211.80789932033437</v>
      </c>
      <c r="H72" s="75">
        <f aca="true" t="shared" si="3" ref="H72:H98">IF(E72=0,"-",$F72/E72*100)</f>
        <v>759.9581635635628</v>
      </c>
    </row>
    <row r="73" spans="1:8" s="5" customFormat="1" ht="21" customHeight="1">
      <c r="A73" s="95"/>
      <c r="B73" s="19">
        <v>740</v>
      </c>
      <c r="C73" s="21" t="s">
        <v>227</v>
      </c>
      <c r="D73" s="17">
        <f>SUM(D74+D90+D94)</f>
        <v>130412511</v>
      </c>
      <c r="E73" s="17">
        <f>SUM(E74+E90+E94)</f>
        <v>36347264</v>
      </c>
      <c r="F73" s="17">
        <f>SUM(F74+F90+F94)</f>
        <v>276224000</v>
      </c>
      <c r="G73" s="75">
        <f t="shared" si="2"/>
        <v>211.80789932033437</v>
      </c>
      <c r="H73" s="75">
        <f t="shared" si="3"/>
        <v>759.9581635635628</v>
      </c>
    </row>
    <row r="74" spans="1:8" s="18" customFormat="1" ht="15" customHeight="1">
      <c r="A74" s="95" t="s">
        <v>60</v>
      </c>
      <c r="B74" s="16">
        <v>7400</v>
      </c>
      <c r="C74" s="21" t="s">
        <v>118</v>
      </c>
      <c r="D74" s="17">
        <f>SUM(D75:D89)</f>
        <v>61267336</v>
      </c>
      <c r="E74" s="17">
        <f>SUM(E75:E89)</f>
        <v>35907264</v>
      </c>
      <c r="F74" s="17">
        <f>SUM(F75:F89)</f>
        <v>206474000</v>
      </c>
      <c r="G74" s="75">
        <f t="shared" si="2"/>
        <v>337.00502336187753</v>
      </c>
      <c r="H74" s="75">
        <f t="shared" si="3"/>
        <v>575.0201407715164</v>
      </c>
    </row>
    <row r="75" spans="1:8" s="5" customFormat="1" ht="15" customHeight="1">
      <c r="A75" s="97" t="s">
        <v>256</v>
      </c>
      <c r="B75" s="19"/>
      <c r="C75" s="11" t="s">
        <v>240</v>
      </c>
      <c r="D75" s="20">
        <v>8198964</v>
      </c>
      <c r="E75" s="20">
        <v>5907264</v>
      </c>
      <c r="F75" s="20">
        <v>6000000</v>
      </c>
      <c r="G75" s="110">
        <f t="shared" si="2"/>
        <v>73.179977372751</v>
      </c>
      <c r="H75" s="110">
        <f t="shared" si="3"/>
        <v>101.56986381512661</v>
      </c>
    </row>
    <row r="76" spans="1:8" s="5" customFormat="1" ht="15" customHeight="1">
      <c r="A76" s="95" t="s">
        <v>275</v>
      </c>
      <c r="B76" s="19"/>
      <c r="C76" s="11" t="s">
        <v>330</v>
      </c>
      <c r="D76" s="20"/>
      <c r="E76" s="20"/>
      <c r="F76" s="20">
        <v>115474000</v>
      </c>
      <c r="G76" s="110" t="str">
        <f t="shared" si="2"/>
        <v>-</v>
      </c>
      <c r="H76" s="110" t="str">
        <f t="shared" si="3"/>
        <v>-</v>
      </c>
    </row>
    <row r="77" spans="1:8" s="5" customFormat="1" ht="15" customHeight="1">
      <c r="A77" s="95" t="s">
        <v>318</v>
      </c>
      <c r="B77" s="19"/>
      <c r="C77" s="11" t="s">
        <v>285</v>
      </c>
      <c r="D77" s="20">
        <v>7623179</v>
      </c>
      <c r="E77" s="20"/>
      <c r="F77" s="20"/>
      <c r="G77" s="110">
        <f t="shared" si="2"/>
        <v>0</v>
      </c>
      <c r="H77" s="110" t="str">
        <f t="shared" si="3"/>
        <v>-</v>
      </c>
    </row>
    <row r="78" spans="1:8" s="5" customFormat="1" ht="15" customHeight="1">
      <c r="A78" s="97" t="s">
        <v>319</v>
      </c>
      <c r="B78" s="19"/>
      <c r="C78" s="11" t="s">
        <v>251</v>
      </c>
      <c r="D78" s="20">
        <v>10000000</v>
      </c>
      <c r="E78" s="20">
        <v>5000000</v>
      </c>
      <c r="F78" s="20"/>
      <c r="G78" s="110">
        <f t="shared" si="2"/>
        <v>0</v>
      </c>
      <c r="H78" s="110">
        <f t="shared" si="3"/>
        <v>0</v>
      </c>
    </row>
    <row r="79" spans="1:8" s="5" customFormat="1" ht="15" customHeight="1">
      <c r="A79" s="95" t="s">
        <v>320</v>
      </c>
      <c r="B79" s="19"/>
      <c r="C79" s="11" t="s">
        <v>241</v>
      </c>
      <c r="D79" s="20">
        <v>2000000</v>
      </c>
      <c r="E79" s="20"/>
      <c r="F79" s="20"/>
      <c r="G79" s="110">
        <f t="shared" si="2"/>
        <v>0</v>
      </c>
      <c r="H79" s="110" t="str">
        <f t="shared" si="3"/>
        <v>-</v>
      </c>
    </row>
    <row r="80" spans="1:8" s="5" customFormat="1" ht="15" customHeight="1">
      <c r="A80" s="97" t="s">
        <v>321</v>
      </c>
      <c r="B80" s="19"/>
      <c r="C80" s="11" t="s">
        <v>191</v>
      </c>
      <c r="D80" s="20">
        <v>3235841</v>
      </c>
      <c r="E80" s="20"/>
      <c r="F80" s="20"/>
      <c r="G80" s="110">
        <f t="shared" si="2"/>
        <v>0</v>
      </c>
      <c r="H80" s="110" t="str">
        <f t="shared" si="3"/>
        <v>-</v>
      </c>
    </row>
    <row r="81" spans="1:8" s="5" customFormat="1" ht="15" customHeight="1">
      <c r="A81" s="97" t="s">
        <v>322</v>
      </c>
      <c r="B81" s="19"/>
      <c r="C81" s="11" t="s">
        <v>286</v>
      </c>
      <c r="D81" s="20">
        <v>46300</v>
      </c>
      <c r="E81" s="20"/>
      <c r="F81" s="20"/>
      <c r="G81" s="110">
        <f t="shared" si="2"/>
        <v>0</v>
      </c>
      <c r="H81" s="110" t="str">
        <f t="shared" si="3"/>
        <v>-</v>
      </c>
    </row>
    <row r="82" spans="1:8" s="5" customFormat="1" ht="15" customHeight="1">
      <c r="A82" s="95" t="s">
        <v>323</v>
      </c>
      <c r="B82" s="19"/>
      <c r="C82" s="11" t="s">
        <v>287</v>
      </c>
      <c r="D82" s="20">
        <v>2373419</v>
      </c>
      <c r="E82" s="20"/>
      <c r="F82" s="20"/>
      <c r="G82" s="110">
        <f t="shared" si="2"/>
        <v>0</v>
      </c>
      <c r="H82" s="110" t="str">
        <f t="shared" si="3"/>
        <v>-</v>
      </c>
    </row>
    <row r="83" spans="1:8" s="5" customFormat="1" ht="15" customHeight="1">
      <c r="A83" s="95" t="s">
        <v>324</v>
      </c>
      <c r="B83" s="19"/>
      <c r="C83" s="11" t="s">
        <v>288</v>
      </c>
      <c r="D83" s="20">
        <v>21388732</v>
      </c>
      <c r="E83" s="20"/>
      <c r="F83" s="20"/>
      <c r="G83" s="110">
        <f t="shared" si="2"/>
        <v>0</v>
      </c>
      <c r="H83" s="110" t="str">
        <f t="shared" si="3"/>
        <v>-</v>
      </c>
    </row>
    <row r="84" spans="1:8" s="5" customFormat="1" ht="15" customHeight="1">
      <c r="A84" s="95" t="s">
        <v>325</v>
      </c>
      <c r="B84" s="19"/>
      <c r="C84" s="11" t="s">
        <v>289</v>
      </c>
      <c r="D84" s="20">
        <v>4320000</v>
      </c>
      <c r="E84" s="20"/>
      <c r="F84" s="20"/>
      <c r="G84" s="110">
        <f t="shared" si="2"/>
        <v>0</v>
      </c>
      <c r="H84" s="110" t="str">
        <f t="shared" si="3"/>
        <v>-</v>
      </c>
    </row>
    <row r="85" spans="1:8" s="5" customFormat="1" ht="15" customHeight="1">
      <c r="A85" s="97" t="s">
        <v>326</v>
      </c>
      <c r="B85" s="19"/>
      <c r="C85" s="11" t="s">
        <v>290</v>
      </c>
      <c r="D85" s="20">
        <v>2080901</v>
      </c>
      <c r="E85" s="20"/>
      <c r="F85" s="20"/>
      <c r="G85" s="110">
        <f t="shared" si="2"/>
        <v>0</v>
      </c>
      <c r="H85" s="110" t="str">
        <f t="shared" si="3"/>
        <v>-</v>
      </c>
    </row>
    <row r="86" spans="1:8" s="5" customFormat="1" ht="15" customHeight="1">
      <c r="A86" s="97" t="s">
        <v>331</v>
      </c>
      <c r="B86" s="19"/>
      <c r="C86" s="11" t="s">
        <v>258</v>
      </c>
      <c r="D86" s="20"/>
      <c r="E86" s="20">
        <v>25000000</v>
      </c>
      <c r="F86" s="20"/>
      <c r="G86" s="110" t="str">
        <f t="shared" si="2"/>
        <v>-</v>
      </c>
      <c r="H86" s="110">
        <f t="shared" si="3"/>
        <v>0</v>
      </c>
    </row>
    <row r="87" spans="1:8" s="5" customFormat="1" ht="15" customHeight="1">
      <c r="A87" s="97" t="s">
        <v>332</v>
      </c>
      <c r="B87" s="19"/>
      <c r="C87" s="11" t="s">
        <v>335</v>
      </c>
      <c r="D87" s="20"/>
      <c r="E87" s="20"/>
      <c r="F87" s="20">
        <v>70000000</v>
      </c>
      <c r="G87" s="110" t="str">
        <f t="shared" si="2"/>
        <v>-</v>
      </c>
      <c r="H87" s="110" t="str">
        <f t="shared" si="3"/>
        <v>-</v>
      </c>
    </row>
    <row r="88" spans="1:8" s="5" customFormat="1" ht="15" customHeight="1">
      <c r="A88" s="97" t="s">
        <v>333</v>
      </c>
      <c r="B88" s="19"/>
      <c r="C88" s="11" t="s">
        <v>336</v>
      </c>
      <c r="D88" s="20"/>
      <c r="E88" s="20"/>
      <c r="F88" s="20">
        <v>12000000</v>
      </c>
      <c r="G88" s="110" t="str">
        <f t="shared" si="2"/>
        <v>-</v>
      </c>
      <c r="H88" s="110" t="str">
        <f t="shared" si="3"/>
        <v>-</v>
      </c>
    </row>
    <row r="89" spans="1:8" s="5" customFormat="1" ht="15" customHeight="1">
      <c r="A89" s="26" t="s">
        <v>334</v>
      </c>
      <c r="C89" s="5" t="s">
        <v>337</v>
      </c>
      <c r="D89" s="20"/>
      <c r="E89" s="20"/>
      <c r="F89" s="20">
        <v>3000000</v>
      </c>
      <c r="G89" s="110" t="str">
        <f t="shared" si="2"/>
        <v>-</v>
      </c>
      <c r="H89" s="110" t="str">
        <f t="shared" si="3"/>
        <v>-</v>
      </c>
    </row>
    <row r="90" spans="1:8" s="5" customFormat="1" ht="15" customHeight="1">
      <c r="A90" s="95" t="s">
        <v>61</v>
      </c>
      <c r="B90" s="19"/>
      <c r="C90" s="21" t="s">
        <v>295</v>
      </c>
      <c r="D90" s="17">
        <f>SUM(D91:D93)</f>
        <v>6750000</v>
      </c>
      <c r="E90" s="17">
        <f>SUM(E91:E93)</f>
        <v>0</v>
      </c>
      <c r="F90" s="17">
        <f>SUM(F91:F93)</f>
        <v>69750000</v>
      </c>
      <c r="G90" s="75">
        <f t="shared" si="2"/>
        <v>1033.3333333333335</v>
      </c>
      <c r="H90" s="75" t="str">
        <f t="shared" si="3"/>
        <v>-</v>
      </c>
    </row>
    <row r="91" spans="1:8" s="5" customFormat="1" ht="15" customHeight="1">
      <c r="A91" s="95" t="s">
        <v>218</v>
      </c>
      <c r="B91" s="19"/>
      <c r="C91" s="11" t="s">
        <v>296</v>
      </c>
      <c r="D91" s="20">
        <v>3750000</v>
      </c>
      <c r="E91" s="20"/>
      <c r="F91" s="20"/>
      <c r="G91" s="110">
        <f t="shared" si="2"/>
        <v>0</v>
      </c>
      <c r="H91" s="110" t="str">
        <f t="shared" si="3"/>
        <v>-</v>
      </c>
    </row>
    <row r="92" spans="1:8" s="5" customFormat="1" ht="15" customHeight="1">
      <c r="A92" s="95" t="s">
        <v>253</v>
      </c>
      <c r="B92" s="19"/>
      <c r="C92" s="11" t="s">
        <v>297</v>
      </c>
      <c r="D92" s="20">
        <v>3000000</v>
      </c>
      <c r="E92" s="20"/>
      <c r="F92" s="20"/>
      <c r="G92" s="110">
        <f t="shared" si="2"/>
        <v>0</v>
      </c>
      <c r="H92" s="110" t="str">
        <f t="shared" si="3"/>
        <v>-</v>
      </c>
    </row>
    <row r="93" spans="1:8" s="5" customFormat="1" ht="15" customHeight="1">
      <c r="A93" s="95" t="s">
        <v>338</v>
      </c>
      <c r="B93" s="19"/>
      <c r="C93" s="11" t="s">
        <v>339</v>
      </c>
      <c r="D93" s="20"/>
      <c r="E93" s="20"/>
      <c r="F93" s="20">
        <v>69750000</v>
      </c>
      <c r="G93" s="110" t="str">
        <f t="shared" si="2"/>
        <v>-</v>
      </c>
      <c r="H93" s="110" t="str">
        <f t="shared" si="3"/>
        <v>-</v>
      </c>
    </row>
    <row r="94" spans="1:8" s="5" customFormat="1" ht="15" customHeight="1">
      <c r="A94" s="95" t="s">
        <v>62</v>
      </c>
      <c r="B94" s="16">
        <v>7401</v>
      </c>
      <c r="C94" s="21" t="s">
        <v>195</v>
      </c>
      <c r="D94" s="17">
        <f>SUM(D95:D98)</f>
        <v>62395175</v>
      </c>
      <c r="E94" s="17">
        <f>SUM(E95:E98)</f>
        <v>440000</v>
      </c>
      <c r="F94" s="17">
        <f>SUM(F95:F98)</f>
        <v>0</v>
      </c>
      <c r="G94" s="75">
        <f t="shared" si="2"/>
        <v>0</v>
      </c>
      <c r="H94" s="75">
        <f t="shared" si="3"/>
        <v>0</v>
      </c>
    </row>
    <row r="95" spans="1:8" s="5" customFormat="1" ht="15" customHeight="1">
      <c r="A95" s="95" t="s">
        <v>219</v>
      </c>
      <c r="B95" s="16"/>
      <c r="C95" s="11" t="s">
        <v>242</v>
      </c>
      <c r="D95" s="20">
        <v>1595624</v>
      </c>
      <c r="E95" s="20">
        <v>440000</v>
      </c>
      <c r="F95" s="20"/>
      <c r="G95" s="110">
        <f t="shared" si="2"/>
        <v>0</v>
      </c>
      <c r="H95" s="110">
        <f t="shared" si="3"/>
        <v>0</v>
      </c>
    </row>
    <row r="96" spans="1:8" s="5" customFormat="1" ht="15" customHeight="1">
      <c r="A96" s="95" t="s">
        <v>294</v>
      </c>
      <c r="B96" s="16"/>
      <c r="C96" s="11" t="s">
        <v>291</v>
      </c>
      <c r="D96" s="20">
        <v>46418434</v>
      </c>
      <c r="E96" s="20"/>
      <c r="F96" s="20"/>
      <c r="G96" s="110">
        <f t="shared" si="2"/>
        <v>0</v>
      </c>
      <c r="H96" s="110" t="str">
        <f t="shared" si="3"/>
        <v>-</v>
      </c>
    </row>
    <row r="97" spans="1:8" s="5" customFormat="1" ht="15" customHeight="1">
      <c r="A97" s="95" t="s">
        <v>327</v>
      </c>
      <c r="B97" s="16"/>
      <c r="C97" s="11" t="s">
        <v>292</v>
      </c>
      <c r="D97" s="20">
        <v>13381117</v>
      </c>
      <c r="E97" s="20"/>
      <c r="F97" s="20"/>
      <c r="G97" s="110">
        <f t="shared" si="2"/>
        <v>0</v>
      </c>
      <c r="H97" s="110" t="str">
        <f t="shared" si="3"/>
        <v>-</v>
      </c>
    </row>
    <row r="98" spans="1:8" s="5" customFormat="1" ht="15" customHeight="1">
      <c r="A98" s="95" t="s">
        <v>328</v>
      </c>
      <c r="B98" s="16"/>
      <c r="C98" s="11" t="s">
        <v>293</v>
      </c>
      <c r="D98" s="20">
        <v>1000000</v>
      </c>
      <c r="E98" s="20"/>
      <c r="F98" s="20"/>
      <c r="G98" s="110">
        <f t="shared" si="2"/>
        <v>0</v>
      </c>
      <c r="H98" s="110" t="str">
        <f t="shared" si="3"/>
        <v>-</v>
      </c>
    </row>
    <row r="99" spans="1:8" s="5" customFormat="1" ht="15" customHeight="1">
      <c r="A99" s="98"/>
      <c r="B99" s="19"/>
      <c r="C99" s="11"/>
      <c r="D99" s="20"/>
      <c r="E99" s="20"/>
      <c r="F99" s="20"/>
      <c r="G99" s="75"/>
      <c r="H99" s="75"/>
    </row>
    <row r="100" spans="1:8" s="18" customFormat="1" ht="21" customHeight="1" thickBot="1">
      <c r="A100" s="101"/>
      <c r="B100" s="22"/>
      <c r="C100" s="23" t="s">
        <v>119</v>
      </c>
      <c r="D100" s="24">
        <f>SUM(D7,D29,D56,D68,D72)</f>
        <v>6313523056</v>
      </c>
      <c r="E100" s="24">
        <f>SUM(E7,E29,E56,E68,E72)</f>
        <v>6851707264</v>
      </c>
      <c r="F100" s="24">
        <f>SUM(F7,F29,F56,F68,F72)</f>
        <v>7394645000</v>
      </c>
      <c r="G100" s="111">
        <f t="shared" si="2"/>
        <v>117.12390901895205</v>
      </c>
      <c r="H100" s="111">
        <f>IF(E100=0,"-",$F100/E100*100)</f>
        <v>107.9241233619639</v>
      </c>
    </row>
    <row r="102" spans="3:7" ht="15" customHeight="1">
      <c r="C102" s="108" t="s">
        <v>161</v>
      </c>
      <c r="D102" s="58">
        <f>+D9+D12+D13+D14+D15+D18+D19+D21+D22+D23+D24+D25+D26+D27+D28+D31+D32+D34+D35+D36+D38+D42+D43+D46+D47+D50+D51+D52+D53+D54+D55+D59+D60+D61+D62+D64+D65+D66+D67+D70+D71+D75+D76+D77+D78+D79+D80+D81+D82+D83+D84+D85+D86+D87+D88+D89+D91+D92+D93+D95+D96+D97</f>
        <v>6312523056</v>
      </c>
      <c r="E102" s="58">
        <f>+E9+E12+E13+E14+E15+E18+E19+E21+E22+E23+E24+E25+E26+E27+E28+E31+E32+E34+E35+E36+E38+E42+E43+E46+E47+E50+E51+E52+E53+E54+E55+E59+E60+E61+E62+E64+E65+E66+E67+E70+E71+E75+E76+E77+E78+E79+E80+E81+E82+E83+E84+E85+E86+E87+E88+E89+E91+E92+E93+E95+E96+E97</f>
        <v>6851707264</v>
      </c>
      <c r="F102" s="58">
        <f>+F9+F12+F13+F14+F15+F18+F19+F21+F22+F23+F24+F25+F26+F27+F28+F31+F32+F34+F35+F36+F38+F42+F43+F46+F47+F50+F51+F52+F53+F54+F55+F59+F60+F61+F62+F64+F65+F66+F67+F70+F71+F75+F76+F77+F78+F79+F80+F81+F82+F83+F84+F85+F86+F87+F88+F89+F91+F92+F93+F95+F96+F97</f>
        <v>7394645000</v>
      </c>
      <c r="G102" s="80"/>
    </row>
    <row r="103" spans="3:7" ht="15" customHeight="1">
      <c r="C103" s="99"/>
      <c r="D103" s="58">
        <f>+D7+D29+D56+D68+D72</f>
        <v>6313523056</v>
      </c>
      <c r="E103" s="58">
        <f>+E7+E29+E56+E68+E72</f>
        <v>6851707264</v>
      </c>
      <c r="F103" s="58">
        <f>+F7+F29+F56+F68+F72</f>
        <v>7394645000</v>
      </c>
      <c r="G103" s="4"/>
    </row>
    <row r="104" spans="3:7" ht="15" customHeight="1">
      <c r="C104" s="99"/>
      <c r="D104" s="104"/>
      <c r="E104" s="104"/>
      <c r="F104" s="104"/>
      <c r="G104" s="80"/>
    </row>
    <row r="105" ht="15" customHeight="1">
      <c r="C105" s="1" t="s">
        <v>35</v>
      </c>
    </row>
    <row r="106" spans="4:7" ht="15" customHeight="1">
      <c r="D106" s="80"/>
      <c r="E106" s="80"/>
      <c r="F106" s="80"/>
      <c r="G106" s="80"/>
    </row>
  </sheetData>
  <printOptions/>
  <pageMargins left="0.41" right="0.17" top="0.59" bottom="0.95" header="0.2" footer="0.33"/>
  <pageSetup horizontalDpi="360" verticalDpi="360" orientation="landscape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3.25390625" style="106" bestFit="1" customWidth="1"/>
    <col min="2" max="2" width="7.625" style="67" hidden="1" customWidth="1"/>
    <col min="3" max="3" width="42.75390625" style="82" customWidth="1"/>
    <col min="4" max="4" width="14.125" style="5" customWidth="1"/>
    <col min="5" max="5" width="14.125" style="5" bestFit="1" customWidth="1"/>
    <col min="6" max="6" width="14.875" style="5" bestFit="1" customWidth="1"/>
    <col min="7" max="8" width="8.25390625" style="25" bestFit="1" customWidth="1"/>
    <col min="9" max="10" width="10.00390625" style="4" customWidth="1"/>
    <col min="11" max="11" width="11.125" style="4" customWidth="1"/>
    <col min="12" max="12" width="10.25390625" style="4" customWidth="1"/>
    <col min="13" max="13" width="11.125" style="4" customWidth="1"/>
    <col min="14" max="14" width="10.625" style="4" customWidth="1"/>
    <col min="15" max="16" width="10.875" style="1" customWidth="1"/>
    <col min="17" max="20" width="11.125" style="1" customWidth="1"/>
    <col min="21" max="21" width="11.125" style="4" customWidth="1"/>
    <col min="22" max="22" width="10.125" style="1" bestFit="1" customWidth="1"/>
    <col min="23" max="16384" width="9.125" style="1" customWidth="1"/>
  </cols>
  <sheetData>
    <row r="1" spans="1:21" ht="35.25" customHeight="1" thickBot="1">
      <c r="A1" s="105"/>
      <c r="B1" s="60"/>
      <c r="D1" s="107" t="s">
        <v>120</v>
      </c>
      <c r="E1" s="107" t="s">
        <v>120</v>
      </c>
      <c r="F1" s="107" t="s">
        <v>120</v>
      </c>
      <c r="I1" s="119" t="s">
        <v>155</v>
      </c>
      <c r="J1" s="120"/>
      <c r="K1" s="120"/>
      <c r="L1" s="120"/>
      <c r="M1" s="120"/>
      <c r="N1" s="119" t="s">
        <v>155</v>
      </c>
      <c r="O1" s="120"/>
      <c r="P1" s="120"/>
      <c r="Q1" s="120"/>
      <c r="R1" s="81"/>
      <c r="S1" s="71" t="s">
        <v>155</v>
      </c>
      <c r="T1" s="72"/>
      <c r="U1" s="73"/>
    </row>
    <row r="2" spans="1:21" s="7" customFormat="1" ht="52.5" customHeight="1" thickBot="1">
      <c r="A2" s="48" t="s">
        <v>169</v>
      </c>
      <c r="B2" s="92" t="s">
        <v>85</v>
      </c>
      <c r="C2" s="33" t="s">
        <v>166</v>
      </c>
      <c r="D2" s="102" t="s">
        <v>280</v>
      </c>
      <c r="E2" s="102" t="s">
        <v>281</v>
      </c>
      <c r="F2" s="102" t="s">
        <v>282</v>
      </c>
      <c r="G2" s="103" t="s">
        <v>283</v>
      </c>
      <c r="H2" s="103" t="s">
        <v>329</v>
      </c>
      <c r="I2" s="68" t="s">
        <v>38</v>
      </c>
      <c r="J2" s="69" t="s">
        <v>147</v>
      </c>
      <c r="K2" s="69" t="s">
        <v>42</v>
      </c>
      <c r="L2" s="69" t="s">
        <v>148</v>
      </c>
      <c r="M2" s="69" t="s">
        <v>149</v>
      </c>
      <c r="N2" s="69" t="s">
        <v>150</v>
      </c>
      <c r="O2" s="70" t="s">
        <v>39</v>
      </c>
      <c r="P2" s="70" t="s">
        <v>40</v>
      </c>
      <c r="Q2" s="70" t="s">
        <v>151</v>
      </c>
      <c r="R2" s="70" t="s">
        <v>152</v>
      </c>
      <c r="S2" s="70" t="s">
        <v>41</v>
      </c>
      <c r="T2" s="70" t="s">
        <v>154</v>
      </c>
      <c r="U2" s="69" t="s">
        <v>153</v>
      </c>
    </row>
    <row r="3" spans="1:21" s="3" customFormat="1" ht="21" customHeight="1">
      <c r="A3" s="49"/>
      <c r="B3" s="61">
        <v>40</v>
      </c>
      <c r="C3" s="83" t="s">
        <v>15</v>
      </c>
      <c r="D3" s="76">
        <f>+D4+D12+D18+D29+D32</f>
        <v>1663595297</v>
      </c>
      <c r="E3" s="76">
        <f>+E4+E12+E18+E29+E32</f>
        <v>1782849448</v>
      </c>
      <c r="F3" s="76">
        <f>+F4+F12+F18+F29+F32</f>
        <v>1735280000</v>
      </c>
      <c r="G3" s="112">
        <f>IF(D3=0,"-",$F3/D3*100)</f>
        <v>104.30902294141313</v>
      </c>
      <c r="H3" s="112">
        <f>IF(E3=0,"-",$F3/E3*100)</f>
        <v>97.3318303430857</v>
      </c>
      <c r="I3" s="44">
        <v>769330000</v>
      </c>
      <c r="J3" s="44">
        <v>22500000</v>
      </c>
      <c r="K3" s="44">
        <v>466100000</v>
      </c>
      <c r="L3" s="44">
        <v>107200000</v>
      </c>
      <c r="M3" s="44">
        <v>90850000</v>
      </c>
      <c r="N3" s="44">
        <v>1900000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4000000</v>
      </c>
      <c r="U3" s="44">
        <v>273400000</v>
      </c>
    </row>
    <row r="4" spans="1:21" s="3" customFormat="1" ht="21" customHeight="1">
      <c r="A4" s="49"/>
      <c r="B4" s="62">
        <v>400</v>
      </c>
      <c r="C4" s="10" t="s">
        <v>0</v>
      </c>
      <c r="D4" s="76">
        <f>SUM(D5:D11)</f>
        <v>404776301</v>
      </c>
      <c r="E4" s="76">
        <f>SUM(E5:E11)</f>
        <v>431905669</v>
      </c>
      <c r="F4" s="76">
        <f>SUM(F5:F11)</f>
        <v>448913000</v>
      </c>
      <c r="G4" s="112">
        <f aca="true" t="shared" si="0" ref="G4:H69">IF(D4=0,"-",$F4/D4*100)</f>
        <v>110.90397310587608</v>
      </c>
      <c r="H4" s="112">
        <f>IF(E4=0,"-",$F4/E4*100)</f>
        <v>103.93774201653278</v>
      </c>
      <c r="I4" s="44">
        <v>448913000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</row>
    <row r="5" spans="1:21" ht="15" customHeight="1">
      <c r="A5" s="50" t="s">
        <v>43</v>
      </c>
      <c r="B5" s="26">
        <v>4000</v>
      </c>
      <c r="C5" s="28" t="s">
        <v>1</v>
      </c>
      <c r="D5" s="77">
        <v>350797286</v>
      </c>
      <c r="E5" s="77">
        <v>373645869</v>
      </c>
      <c r="F5" s="77">
        <f aca="true" t="shared" si="1" ref="F5:F11">SUM(I5:U5)</f>
        <v>384830000</v>
      </c>
      <c r="G5" s="113">
        <f t="shared" si="0"/>
        <v>109.70153286761746</v>
      </c>
      <c r="H5" s="113">
        <f>IF(E5=0,"-",$F5/E5*100)</f>
        <v>102.99324358380635</v>
      </c>
      <c r="I5" s="47">
        <v>384830000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</row>
    <row r="6" spans="1:21" ht="15" customHeight="1">
      <c r="A6" s="50" t="s">
        <v>44</v>
      </c>
      <c r="B6" s="26">
        <v>4001</v>
      </c>
      <c r="C6" s="28" t="s">
        <v>2</v>
      </c>
      <c r="D6" s="77">
        <v>11890378</v>
      </c>
      <c r="E6" s="77">
        <v>11936800</v>
      </c>
      <c r="F6" s="77">
        <f t="shared" si="1"/>
        <v>12880000</v>
      </c>
      <c r="G6" s="113">
        <f t="shared" si="0"/>
        <v>108.32288090420674</v>
      </c>
      <c r="H6" s="113">
        <f aca="true" t="shared" si="2" ref="H6:H16">IF(E6=0,"-",$F6/E6*100)</f>
        <v>107.90161517324577</v>
      </c>
      <c r="I6" s="47">
        <v>12880000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</row>
    <row r="7" spans="1:21" ht="15" customHeight="1">
      <c r="A7" s="50" t="s">
        <v>45</v>
      </c>
      <c r="B7" s="26">
        <v>4002</v>
      </c>
      <c r="C7" s="28" t="s">
        <v>3</v>
      </c>
      <c r="D7" s="77">
        <v>22924937</v>
      </c>
      <c r="E7" s="77">
        <v>28219000</v>
      </c>
      <c r="F7" s="77">
        <f t="shared" si="1"/>
        <v>29483000</v>
      </c>
      <c r="G7" s="113">
        <f t="shared" si="0"/>
        <v>128.6066783956702</v>
      </c>
      <c r="H7" s="113">
        <f t="shared" si="2"/>
        <v>104.47925156809241</v>
      </c>
      <c r="I7" s="47">
        <v>29483000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</row>
    <row r="8" spans="1:21" ht="15" customHeight="1">
      <c r="A8" s="50" t="s">
        <v>46</v>
      </c>
      <c r="B8" s="26">
        <v>4003</v>
      </c>
      <c r="C8" s="28" t="s">
        <v>4</v>
      </c>
      <c r="D8" s="77">
        <v>12469831</v>
      </c>
      <c r="E8" s="77">
        <v>14000000</v>
      </c>
      <c r="F8" s="77">
        <f t="shared" si="1"/>
        <v>14420000</v>
      </c>
      <c r="G8" s="113">
        <f t="shared" si="0"/>
        <v>115.63909727405289</v>
      </c>
      <c r="H8" s="113">
        <f t="shared" si="2"/>
        <v>103</v>
      </c>
      <c r="I8" s="47">
        <v>14420000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</row>
    <row r="9" spans="1:21" ht="15" customHeight="1">
      <c r="A9" s="50" t="s">
        <v>47</v>
      </c>
      <c r="B9" s="26">
        <v>4004</v>
      </c>
      <c r="C9" s="28" t="s">
        <v>229</v>
      </c>
      <c r="D9" s="77">
        <v>743065</v>
      </c>
      <c r="E9" s="77">
        <v>2200000</v>
      </c>
      <c r="F9" s="77">
        <f t="shared" si="1"/>
        <v>2300000</v>
      </c>
      <c r="G9" s="113">
        <f t="shared" si="0"/>
        <v>309.52877608284604</v>
      </c>
      <c r="H9" s="113">
        <f t="shared" si="2"/>
        <v>104.54545454545455</v>
      </c>
      <c r="I9" s="47">
        <v>2300000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</row>
    <row r="10" spans="1:21" ht="15" customHeight="1">
      <c r="A10" s="50" t="s">
        <v>48</v>
      </c>
      <c r="B10" s="26">
        <v>4005</v>
      </c>
      <c r="C10" s="28" t="s">
        <v>5</v>
      </c>
      <c r="D10" s="77">
        <v>0</v>
      </c>
      <c r="E10" s="77">
        <v>0</v>
      </c>
      <c r="F10" s="77">
        <f t="shared" si="1"/>
        <v>0</v>
      </c>
      <c r="G10" s="113" t="str">
        <f t="shared" si="0"/>
        <v>-</v>
      </c>
      <c r="H10" s="113" t="str">
        <f t="shared" si="2"/>
        <v>-</v>
      </c>
      <c r="I10" s="46">
        <v>0</v>
      </c>
      <c r="J10" s="46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</row>
    <row r="11" spans="1:21" ht="15" customHeight="1">
      <c r="A11" s="50" t="s">
        <v>49</v>
      </c>
      <c r="B11" s="26">
        <v>4009</v>
      </c>
      <c r="C11" s="28" t="s">
        <v>6</v>
      </c>
      <c r="D11" s="77">
        <v>5950804</v>
      </c>
      <c r="E11" s="77">
        <v>1904000</v>
      </c>
      <c r="F11" s="77">
        <f t="shared" si="1"/>
        <v>5000000</v>
      </c>
      <c r="G11" s="113">
        <f t="shared" si="0"/>
        <v>84.02225984925734</v>
      </c>
      <c r="H11" s="113">
        <f t="shared" si="2"/>
        <v>262.60504201680675</v>
      </c>
      <c r="I11" s="47">
        <v>5000000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</row>
    <row r="12" spans="1:21" s="3" customFormat="1" ht="21" customHeight="1">
      <c r="A12" s="49"/>
      <c r="B12" s="62">
        <v>401</v>
      </c>
      <c r="C12" s="10" t="s">
        <v>198</v>
      </c>
      <c r="D12" s="76">
        <f>SUM(D13:D17)</f>
        <v>58882419</v>
      </c>
      <c r="E12" s="76">
        <f>SUM(E13:E17)</f>
        <v>72020000</v>
      </c>
      <c r="F12" s="76">
        <f>SUM(F13:F17)</f>
        <v>74186000</v>
      </c>
      <c r="G12" s="112">
        <f t="shared" si="0"/>
        <v>125.99006844470844</v>
      </c>
      <c r="H12" s="112">
        <f>IF(E12=0,"-",$F12/E12*100)</f>
        <v>103.00749791724522</v>
      </c>
      <c r="I12" s="44">
        <v>74186000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</row>
    <row r="13" spans="1:21" ht="15" customHeight="1">
      <c r="A13" s="50" t="s">
        <v>50</v>
      </c>
      <c r="B13" s="26">
        <v>4010</v>
      </c>
      <c r="C13" s="28" t="s">
        <v>196</v>
      </c>
      <c r="D13" s="77">
        <v>31671306</v>
      </c>
      <c r="E13" s="77">
        <v>35000000</v>
      </c>
      <c r="F13" s="77">
        <f>SUM(I13:U13)</f>
        <v>36050000</v>
      </c>
      <c r="G13" s="113">
        <f t="shared" si="0"/>
        <v>113.8254292386932</v>
      </c>
      <c r="H13" s="113">
        <f t="shared" si="2"/>
        <v>103</v>
      </c>
      <c r="I13" s="47">
        <v>36050000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ht="15" customHeight="1">
      <c r="A14" s="50" t="s">
        <v>51</v>
      </c>
      <c r="B14" s="26">
        <v>4011</v>
      </c>
      <c r="C14" s="28" t="s">
        <v>230</v>
      </c>
      <c r="D14" s="77">
        <v>26340242</v>
      </c>
      <c r="E14" s="77">
        <v>29200000</v>
      </c>
      <c r="F14" s="77">
        <f>SUM(I14:U14)</f>
        <v>30076000</v>
      </c>
      <c r="G14" s="113">
        <f t="shared" si="0"/>
        <v>114.18270189013448</v>
      </c>
      <c r="H14" s="113">
        <f t="shared" si="2"/>
        <v>103</v>
      </c>
      <c r="I14" s="47">
        <v>30076000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</row>
    <row r="15" spans="1:21" ht="15" customHeight="1">
      <c r="A15" s="50" t="s">
        <v>52</v>
      </c>
      <c r="B15" s="26">
        <v>4012</v>
      </c>
      <c r="C15" s="28" t="s">
        <v>22</v>
      </c>
      <c r="D15" s="77">
        <v>243757</v>
      </c>
      <c r="E15" s="77">
        <v>280000</v>
      </c>
      <c r="F15" s="77">
        <f>SUM(I15:U15)</f>
        <v>290000</v>
      </c>
      <c r="G15" s="113">
        <f t="shared" si="0"/>
        <v>118.97094237293697</v>
      </c>
      <c r="H15" s="113">
        <f t="shared" si="2"/>
        <v>103.57142857142858</v>
      </c>
      <c r="I15" s="47">
        <v>290000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</row>
    <row r="16" spans="1:21" ht="15" customHeight="1">
      <c r="A16" s="50" t="s">
        <v>53</v>
      </c>
      <c r="B16" s="26">
        <v>4013</v>
      </c>
      <c r="C16" s="28" t="s">
        <v>231</v>
      </c>
      <c r="D16" s="77">
        <v>627114</v>
      </c>
      <c r="E16" s="77">
        <v>400000</v>
      </c>
      <c r="F16" s="77">
        <f>SUM(I16:U16)</f>
        <v>415000</v>
      </c>
      <c r="G16" s="113">
        <f t="shared" si="0"/>
        <v>66.17616573701113</v>
      </c>
      <c r="H16" s="113">
        <f t="shared" si="2"/>
        <v>103.75000000000001</v>
      </c>
      <c r="I16" s="47">
        <v>415000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</row>
    <row r="17" spans="1:21" ht="15" customHeight="1">
      <c r="A17" s="50" t="s">
        <v>54</v>
      </c>
      <c r="B17" s="26">
        <v>4015</v>
      </c>
      <c r="C17" s="28" t="s">
        <v>262</v>
      </c>
      <c r="D17" s="77">
        <v>0</v>
      </c>
      <c r="E17" s="77">
        <v>7140000</v>
      </c>
      <c r="F17" s="77">
        <f>SUM(I17:U17)</f>
        <v>7355000</v>
      </c>
      <c r="G17" s="113"/>
      <c r="H17" s="113"/>
      <c r="I17" s="47">
        <v>7355000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 s="3" customFormat="1" ht="21" customHeight="1">
      <c r="A18" s="49"/>
      <c r="B18" s="62">
        <v>402</v>
      </c>
      <c r="C18" s="10" t="s">
        <v>7</v>
      </c>
      <c r="D18" s="76">
        <f>SUM(D19:D28)</f>
        <v>1166162258</v>
      </c>
      <c r="E18" s="76">
        <f>SUM(E19:E28)</f>
        <v>1241923779</v>
      </c>
      <c r="F18" s="76">
        <f>SUM(F19:F28)</f>
        <v>1162181000</v>
      </c>
      <c r="G18" s="112">
        <f t="shared" si="0"/>
        <v>99.65860171063777</v>
      </c>
      <c r="H18" s="112">
        <f>IF(E18=0,"-",$F18/E18*100)</f>
        <v>93.57909234460354</v>
      </c>
      <c r="I18" s="44">
        <v>246231000</v>
      </c>
      <c r="J18" s="44">
        <v>22500000</v>
      </c>
      <c r="K18" s="44">
        <v>466100000</v>
      </c>
      <c r="L18" s="44">
        <v>107200000</v>
      </c>
      <c r="M18" s="44">
        <v>90850000</v>
      </c>
      <c r="N18" s="44">
        <v>1900000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4000000</v>
      </c>
      <c r="U18" s="44">
        <v>223400000</v>
      </c>
    </row>
    <row r="19" spans="1:21" ht="15" customHeight="1">
      <c r="A19" s="50" t="s">
        <v>55</v>
      </c>
      <c r="B19" s="26">
        <v>4020</v>
      </c>
      <c r="C19" s="28" t="s">
        <v>8</v>
      </c>
      <c r="D19" s="77">
        <v>140990063</v>
      </c>
      <c r="E19" s="77">
        <v>134151017</v>
      </c>
      <c r="F19" s="77">
        <f aca="true" t="shared" si="3" ref="F19:F28">SUM(I19:U19)</f>
        <v>138978000</v>
      </c>
      <c r="G19" s="113">
        <f t="shared" si="0"/>
        <v>98.57290438972284</v>
      </c>
      <c r="H19" s="113">
        <f t="shared" si="0"/>
        <v>103.59817100752953</v>
      </c>
      <c r="I19" s="47">
        <v>71878000</v>
      </c>
      <c r="J19" s="47">
        <v>2800000</v>
      </c>
      <c r="K19" s="47">
        <v>25300000</v>
      </c>
      <c r="L19" s="47">
        <v>5500000</v>
      </c>
      <c r="M19" s="47">
        <v>14150000</v>
      </c>
      <c r="N19" s="47">
        <v>800000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18550000</v>
      </c>
    </row>
    <row r="20" spans="1:21" ht="15" customHeight="1">
      <c r="A20" s="50" t="s">
        <v>56</v>
      </c>
      <c r="B20" s="26">
        <v>4021</v>
      </c>
      <c r="C20" s="28" t="s">
        <v>9</v>
      </c>
      <c r="D20" s="77">
        <v>14986730</v>
      </c>
      <c r="E20" s="77">
        <v>20917701</v>
      </c>
      <c r="F20" s="77">
        <f t="shared" si="3"/>
        <v>19855000</v>
      </c>
      <c r="G20" s="113">
        <f t="shared" si="0"/>
        <v>132.48387073097334</v>
      </c>
      <c r="H20" s="113">
        <f t="shared" si="0"/>
        <v>94.91960899527152</v>
      </c>
      <c r="I20" s="47">
        <v>5555000</v>
      </c>
      <c r="J20" s="47">
        <v>6600000</v>
      </c>
      <c r="K20" s="47">
        <v>500000</v>
      </c>
      <c r="L20" s="47">
        <v>400000</v>
      </c>
      <c r="M20" s="47">
        <v>600000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6200000</v>
      </c>
    </row>
    <row r="21" spans="1:21" ht="15" customHeight="1">
      <c r="A21" s="50" t="s">
        <v>57</v>
      </c>
      <c r="B21" s="26">
        <v>4022</v>
      </c>
      <c r="C21" s="28" t="s">
        <v>197</v>
      </c>
      <c r="D21" s="77">
        <v>335667305</v>
      </c>
      <c r="E21" s="77">
        <v>347068902</v>
      </c>
      <c r="F21" s="77">
        <f t="shared" si="3"/>
        <v>327350000</v>
      </c>
      <c r="G21" s="113">
        <f t="shared" si="0"/>
        <v>97.52215813810047</v>
      </c>
      <c r="H21" s="113">
        <f t="shared" si="0"/>
        <v>94.31844746493594</v>
      </c>
      <c r="I21" s="47">
        <v>62050000</v>
      </c>
      <c r="J21" s="47">
        <v>200000</v>
      </c>
      <c r="K21" s="47">
        <v>263500000</v>
      </c>
      <c r="L21" s="47">
        <v>200000</v>
      </c>
      <c r="M21" s="47">
        <v>1300000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100000</v>
      </c>
    </row>
    <row r="22" spans="1:21" ht="15" customHeight="1">
      <c r="A22" s="50" t="s">
        <v>58</v>
      </c>
      <c r="B22" s="26">
        <v>4023</v>
      </c>
      <c r="C22" s="28" t="s">
        <v>10</v>
      </c>
      <c r="D22" s="77">
        <v>11898731</v>
      </c>
      <c r="E22" s="77">
        <v>15015212</v>
      </c>
      <c r="F22" s="77">
        <f t="shared" si="3"/>
        <v>13833000</v>
      </c>
      <c r="G22" s="113">
        <f t="shared" si="0"/>
        <v>116.2560948726381</v>
      </c>
      <c r="H22" s="113">
        <f t="shared" si="0"/>
        <v>92.12657137308484</v>
      </c>
      <c r="I22" s="47">
        <v>11283000</v>
      </c>
      <c r="J22" s="47">
        <v>1100000</v>
      </c>
      <c r="K22" s="47">
        <v>0</v>
      </c>
      <c r="L22" s="47">
        <v>0</v>
      </c>
      <c r="M22" s="47">
        <v>1200000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250000</v>
      </c>
    </row>
    <row r="23" spans="1:21" ht="15" customHeight="1">
      <c r="A23" s="50" t="s">
        <v>59</v>
      </c>
      <c r="B23" s="26">
        <v>4024</v>
      </c>
      <c r="C23" s="28" t="s">
        <v>11</v>
      </c>
      <c r="D23" s="77">
        <v>5710982</v>
      </c>
      <c r="E23" s="77">
        <v>4711392</v>
      </c>
      <c r="F23" s="77">
        <f t="shared" si="3"/>
        <v>5245000</v>
      </c>
      <c r="G23" s="113">
        <f t="shared" si="0"/>
        <v>91.84059764152644</v>
      </c>
      <c r="H23" s="113">
        <f t="shared" si="0"/>
        <v>111.32590962501104</v>
      </c>
      <c r="I23" s="47">
        <v>3245000</v>
      </c>
      <c r="J23" s="47">
        <v>0</v>
      </c>
      <c r="K23" s="47">
        <v>0</v>
      </c>
      <c r="L23" s="47">
        <v>0</v>
      </c>
      <c r="M23" s="47">
        <v>2000000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</row>
    <row r="24" spans="1:21" ht="15" customHeight="1">
      <c r="A24" s="50" t="s">
        <v>60</v>
      </c>
      <c r="B24" s="26">
        <v>4025</v>
      </c>
      <c r="C24" s="28" t="s">
        <v>12</v>
      </c>
      <c r="D24" s="77">
        <v>202598342</v>
      </c>
      <c r="E24" s="77">
        <v>192052668</v>
      </c>
      <c r="F24" s="77">
        <f t="shared" si="3"/>
        <v>187145000</v>
      </c>
      <c r="G24" s="113">
        <f t="shared" si="0"/>
        <v>92.3724242521195</v>
      </c>
      <c r="H24" s="113">
        <f t="shared" si="0"/>
        <v>97.44462388827631</v>
      </c>
      <c r="I24" s="47">
        <v>22495000</v>
      </c>
      <c r="J24" s="47">
        <v>4300000</v>
      </c>
      <c r="K24" s="47">
        <v>160000000</v>
      </c>
      <c r="L24" s="47">
        <v>0</v>
      </c>
      <c r="M24" s="47">
        <v>350000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</row>
    <row r="25" spans="1:21" ht="15" customHeight="1">
      <c r="A25" s="50" t="s">
        <v>61</v>
      </c>
      <c r="B25" s="26">
        <v>4026</v>
      </c>
      <c r="C25" s="28" t="s">
        <v>13</v>
      </c>
      <c r="D25" s="77">
        <v>7319434</v>
      </c>
      <c r="E25" s="77">
        <v>22896439</v>
      </c>
      <c r="F25" s="77">
        <f t="shared" si="3"/>
        <v>19475000</v>
      </c>
      <c r="G25" s="113">
        <f t="shared" si="0"/>
        <v>266.07248593265547</v>
      </c>
      <c r="H25" s="113">
        <f t="shared" si="0"/>
        <v>85.05689465510335</v>
      </c>
      <c r="I25" s="47">
        <v>3575000</v>
      </c>
      <c r="J25" s="47">
        <v>1000000</v>
      </c>
      <c r="K25" s="47">
        <v>8000000</v>
      </c>
      <c r="L25" s="47">
        <v>0</v>
      </c>
      <c r="M25" s="47">
        <v>2650000</v>
      </c>
      <c r="N25" s="47">
        <v>300000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2500000</v>
      </c>
      <c r="U25" s="47">
        <v>1450000</v>
      </c>
    </row>
    <row r="26" spans="1:21" ht="15" customHeight="1">
      <c r="A26" s="50" t="s">
        <v>62</v>
      </c>
      <c r="B26" s="26">
        <v>4027</v>
      </c>
      <c r="C26" s="28" t="s">
        <v>165</v>
      </c>
      <c r="D26" s="77">
        <v>132984651</v>
      </c>
      <c r="E26" s="77">
        <v>141584709</v>
      </c>
      <c r="F26" s="77">
        <f t="shared" si="3"/>
        <v>106800000</v>
      </c>
      <c r="G26" s="113">
        <f t="shared" si="0"/>
        <v>80.3100201390911</v>
      </c>
      <c r="H26" s="113">
        <f t="shared" si="0"/>
        <v>75.43187449712525</v>
      </c>
      <c r="I26" s="47">
        <v>0</v>
      </c>
      <c r="J26" s="47">
        <v>0</v>
      </c>
      <c r="K26" s="47">
        <v>1800000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105000000</v>
      </c>
    </row>
    <row r="27" spans="1:21" ht="15" customHeight="1">
      <c r="A27" s="50" t="s">
        <v>63</v>
      </c>
      <c r="B27" s="26">
        <v>4028</v>
      </c>
      <c r="C27" s="28" t="s">
        <v>176</v>
      </c>
      <c r="D27" s="77">
        <v>23256213</v>
      </c>
      <c r="E27" s="77">
        <v>24500000</v>
      </c>
      <c r="F27" s="77">
        <f t="shared" si="3"/>
        <v>26000000</v>
      </c>
      <c r="G27" s="113">
        <f t="shared" si="0"/>
        <v>111.79808165671685</v>
      </c>
      <c r="H27" s="113">
        <f t="shared" si="0"/>
        <v>106.12244897959184</v>
      </c>
      <c r="I27" s="47">
        <v>26000000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</row>
    <row r="28" spans="1:21" ht="15" customHeight="1">
      <c r="A28" s="50" t="s">
        <v>64</v>
      </c>
      <c r="B28" s="26">
        <v>4029</v>
      </c>
      <c r="C28" s="28" t="s">
        <v>14</v>
      </c>
      <c r="D28" s="77">
        <v>290749807</v>
      </c>
      <c r="E28" s="77">
        <v>339025739</v>
      </c>
      <c r="F28" s="77">
        <f t="shared" si="3"/>
        <v>317500000</v>
      </c>
      <c r="G28" s="113">
        <f t="shared" si="0"/>
        <v>109.20041642538389</v>
      </c>
      <c r="H28" s="113">
        <f t="shared" si="0"/>
        <v>93.65070656184014</v>
      </c>
      <c r="I28" s="47">
        <v>40150000</v>
      </c>
      <c r="J28" s="47">
        <v>6500000</v>
      </c>
      <c r="K28" s="47">
        <v>7000000</v>
      </c>
      <c r="L28" s="47">
        <v>101100000</v>
      </c>
      <c r="M28" s="47">
        <v>68600000</v>
      </c>
      <c r="N28" s="47">
        <v>800000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1500000</v>
      </c>
      <c r="U28" s="47">
        <v>91850000</v>
      </c>
    </row>
    <row r="29" spans="1:21" s="30" customFormat="1" ht="19.5" customHeight="1">
      <c r="A29" s="51"/>
      <c r="B29" s="63">
        <v>403</v>
      </c>
      <c r="C29" s="10" t="s">
        <v>127</v>
      </c>
      <c r="D29" s="76">
        <f>SUM(D30:D31)</f>
        <v>0</v>
      </c>
      <c r="E29" s="76">
        <f>SUM(E30:E31)</f>
        <v>0</v>
      </c>
      <c r="F29" s="76">
        <f>SUM(F30:F31)</f>
        <v>0</v>
      </c>
      <c r="G29" s="112" t="str">
        <f t="shared" si="0"/>
        <v>-</v>
      </c>
      <c r="H29" s="112" t="str">
        <f>IF(E29=0,"-",$F29/E29*100)</f>
        <v>-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</row>
    <row r="30" spans="1:21" s="30" customFormat="1" ht="15" customHeight="1">
      <c r="A30" s="50" t="s">
        <v>65</v>
      </c>
      <c r="B30" s="26">
        <v>4031</v>
      </c>
      <c r="C30" s="28" t="s">
        <v>232</v>
      </c>
      <c r="D30" s="77">
        <v>0</v>
      </c>
      <c r="E30" s="77">
        <v>0</v>
      </c>
      <c r="F30" s="77">
        <f>SUM(I30:U30)</f>
        <v>0</v>
      </c>
      <c r="G30" s="113" t="str">
        <f t="shared" si="0"/>
        <v>-</v>
      </c>
      <c r="H30" s="113" t="str">
        <f t="shared" si="0"/>
        <v>-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15" customHeight="1">
      <c r="A31" s="50" t="s">
        <v>66</v>
      </c>
      <c r="B31" s="26">
        <v>4033</v>
      </c>
      <c r="C31" s="28" t="s">
        <v>128</v>
      </c>
      <c r="D31" s="77">
        <v>0</v>
      </c>
      <c r="E31" s="77">
        <v>0</v>
      </c>
      <c r="F31" s="77">
        <f>SUM(I31:U31)</f>
        <v>0</v>
      </c>
      <c r="G31" s="113" t="str">
        <f t="shared" si="0"/>
        <v>-</v>
      </c>
      <c r="H31" s="113" t="str">
        <f t="shared" si="0"/>
        <v>-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  <row r="32" spans="1:21" s="3" customFormat="1" ht="21" customHeight="1">
      <c r="A32" s="49"/>
      <c r="B32" s="62">
        <v>409</v>
      </c>
      <c r="C32" s="10" t="s">
        <v>233</v>
      </c>
      <c r="D32" s="76">
        <f>SUM(D33:D34)</f>
        <v>33774319</v>
      </c>
      <c r="E32" s="76">
        <f>SUM(E33:E34)</f>
        <v>37000000</v>
      </c>
      <c r="F32" s="76">
        <f>SUM(F33:F34)</f>
        <v>50000000</v>
      </c>
      <c r="G32" s="112">
        <f t="shared" si="0"/>
        <v>148.04147494432084</v>
      </c>
      <c r="H32" s="112">
        <f t="shared" si="0"/>
        <v>135.13513513513513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50000000</v>
      </c>
    </row>
    <row r="33" spans="1:21" ht="15" customHeight="1">
      <c r="A33" s="50" t="s">
        <v>67</v>
      </c>
      <c r="B33" s="26">
        <v>4090</v>
      </c>
      <c r="C33" s="28" t="s">
        <v>194</v>
      </c>
      <c r="D33" s="77">
        <v>0</v>
      </c>
      <c r="E33" s="77">
        <v>5000000</v>
      </c>
      <c r="F33" s="77">
        <f>SUM(I33:U33)</f>
        <v>15000000</v>
      </c>
      <c r="G33" s="113" t="str">
        <f t="shared" si="0"/>
        <v>-</v>
      </c>
      <c r="H33" s="113">
        <f t="shared" si="0"/>
        <v>300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15000000</v>
      </c>
    </row>
    <row r="34" spans="1:21" ht="15" customHeight="1">
      <c r="A34" s="50" t="s">
        <v>68</v>
      </c>
      <c r="B34" s="26">
        <v>4091</v>
      </c>
      <c r="C34" s="28" t="s">
        <v>145</v>
      </c>
      <c r="D34" s="77">
        <v>33774319</v>
      </c>
      <c r="E34" s="77">
        <v>32000000</v>
      </c>
      <c r="F34" s="77">
        <f>SUM(I34:U34)</f>
        <v>35000000</v>
      </c>
      <c r="G34" s="113">
        <f t="shared" si="0"/>
        <v>103.6290324610246</v>
      </c>
      <c r="H34" s="113">
        <f t="shared" si="0"/>
        <v>109.375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35000000</v>
      </c>
    </row>
    <row r="35" spans="1:21" s="3" customFormat="1" ht="21" customHeight="1">
      <c r="A35" s="49"/>
      <c r="B35" s="61">
        <v>41</v>
      </c>
      <c r="C35" s="83" t="s">
        <v>20</v>
      </c>
      <c r="D35" s="76">
        <f>SUM(D36+D43+D46+D48)</f>
        <v>2161693245</v>
      </c>
      <c r="E35" s="76">
        <f>SUM(E36+E43+E46+E48)</f>
        <v>2351928434</v>
      </c>
      <c r="F35" s="76">
        <f>SUM(F36+F43+F46+F48)</f>
        <v>2503001000</v>
      </c>
      <c r="G35" s="112">
        <f t="shared" si="0"/>
        <v>115.78890787531697</v>
      </c>
      <c r="H35" s="112">
        <f t="shared" si="0"/>
        <v>106.42334876419118</v>
      </c>
      <c r="I35" s="44">
        <v>0</v>
      </c>
      <c r="J35" s="44">
        <v>109350000</v>
      </c>
      <c r="K35" s="44">
        <v>160700000</v>
      </c>
      <c r="L35" s="44">
        <v>0</v>
      </c>
      <c r="M35" s="44">
        <v>112750000</v>
      </c>
      <c r="N35" s="44">
        <v>355915000</v>
      </c>
      <c r="O35" s="44">
        <v>669303000</v>
      </c>
      <c r="P35" s="44">
        <v>411738000</v>
      </c>
      <c r="Q35" s="44">
        <v>275180000</v>
      </c>
      <c r="R35" s="44">
        <v>193090000</v>
      </c>
      <c r="S35" s="44">
        <v>74075000</v>
      </c>
      <c r="T35" s="44">
        <v>45700000</v>
      </c>
      <c r="U35" s="44">
        <v>95200000</v>
      </c>
    </row>
    <row r="36" spans="1:21" s="3" customFormat="1" ht="21" customHeight="1">
      <c r="A36" s="49"/>
      <c r="B36" s="62">
        <v>410</v>
      </c>
      <c r="C36" s="10" t="s">
        <v>23</v>
      </c>
      <c r="D36" s="76">
        <f>+D37+D40</f>
        <v>171072003</v>
      </c>
      <c r="E36" s="76">
        <f>+E37+E40</f>
        <v>121600000</v>
      </c>
      <c r="F36" s="76">
        <f>+F37+F40</f>
        <v>111450000</v>
      </c>
      <c r="G36" s="112">
        <f t="shared" si="0"/>
        <v>65.14800671387474</v>
      </c>
      <c r="H36" s="112">
        <f t="shared" si="0"/>
        <v>91.65296052631578</v>
      </c>
      <c r="I36" s="44">
        <v>0</v>
      </c>
      <c r="J36" s="44">
        <v>0</v>
      </c>
      <c r="K36" s="44">
        <v>64000000</v>
      </c>
      <c r="L36" s="44">
        <v>0</v>
      </c>
      <c r="M36" s="44">
        <v>47450000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</row>
    <row r="37" spans="1:21" ht="15" customHeight="1">
      <c r="A37" s="50" t="s">
        <v>69</v>
      </c>
      <c r="B37" s="26">
        <v>4100</v>
      </c>
      <c r="C37" s="28" t="s">
        <v>24</v>
      </c>
      <c r="D37" s="77">
        <f>SUM(D38:D39)</f>
        <v>68131004</v>
      </c>
      <c r="E37" s="77">
        <f>SUM(E38:E39)</f>
        <v>54000000</v>
      </c>
      <c r="F37" s="77">
        <f>SUM(F38:F39)</f>
        <v>56000000</v>
      </c>
      <c r="G37" s="113">
        <f t="shared" si="0"/>
        <v>82.19459087965298</v>
      </c>
      <c r="H37" s="113">
        <f t="shared" si="0"/>
        <v>103.7037037037037</v>
      </c>
      <c r="I37" s="47">
        <v>0</v>
      </c>
      <c r="J37" s="47">
        <v>0</v>
      </c>
      <c r="K37" s="47">
        <v>56000000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</row>
    <row r="38" spans="1:21" ht="15" customHeight="1">
      <c r="A38" s="50"/>
      <c r="B38" s="64" t="s">
        <v>121</v>
      </c>
      <c r="C38" s="84" t="s">
        <v>32</v>
      </c>
      <c r="D38" s="77">
        <v>0</v>
      </c>
      <c r="E38" s="77">
        <v>0</v>
      </c>
      <c r="F38" s="77">
        <f>SUM(I38:U38)</f>
        <v>0</v>
      </c>
      <c r="G38" s="113" t="str">
        <f t="shared" si="0"/>
        <v>-</v>
      </c>
      <c r="H38" s="113" t="str">
        <f t="shared" si="0"/>
        <v>-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</row>
    <row r="39" spans="1:21" ht="15" customHeight="1">
      <c r="A39" s="50"/>
      <c r="B39" s="64" t="s">
        <v>122</v>
      </c>
      <c r="C39" s="84" t="s">
        <v>31</v>
      </c>
      <c r="D39" s="77">
        <v>68131004</v>
      </c>
      <c r="E39" s="77">
        <v>54000000</v>
      </c>
      <c r="F39" s="77">
        <f>SUM(I39:U39)</f>
        <v>56000000</v>
      </c>
      <c r="G39" s="113">
        <f t="shared" si="0"/>
        <v>82.19459087965298</v>
      </c>
      <c r="H39" s="113">
        <f t="shared" si="0"/>
        <v>103.7037037037037</v>
      </c>
      <c r="I39" s="47">
        <v>0</v>
      </c>
      <c r="J39" s="47">
        <v>0</v>
      </c>
      <c r="K39" s="47">
        <v>56000000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</row>
    <row r="40" spans="1:21" ht="15" customHeight="1">
      <c r="A40" s="50" t="s">
        <v>70</v>
      </c>
      <c r="B40" s="26">
        <v>4102</v>
      </c>
      <c r="C40" s="28" t="s">
        <v>25</v>
      </c>
      <c r="D40" s="77">
        <f>SUM(D41:D42)</f>
        <v>102940999</v>
      </c>
      <c r="E40" s="77">
        <f>SUM(E41:E42)</f>
        <v>67600000</v>
      </c>
      <c r="F40" s="77">
        <f>SUM(F41:F42)</f>
        <v>55450000</v>
      </c>
      <c r="G40" s="113">
        <f t="shared" si="0"/>
        <v>53.86580715036581</v>
      </c>
      <c r="H40" s="113">
        <f t="shared" si="0"/>
        <v>82.0266272189349</v>
      </c>
      <c r="I40" s="45">
        <v>0</v>
      </c>
      <c r="J40" s="45">
        <v>0</v>
      </c>
      <c r="K40" s="45">
        <v>8000000</v>
      </c>
      <c r="L40" s="45">
        <v>0</v>
      </c>
      <c r="M40" s="45">
        <v>47450000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7">
        <v>0</v>
      </c>
    </row>
    <row r="41" spans="1:21" ht="15" customHeight="1">
      <c r="A41" s="50"/>
      <c r="B41" s="64" t="s">
        <v>121</v>
      </c>
      <c r="C41" s="84" t="s">
        <v>33</v>
      </c>
      <c r="D41" s="77">
        <v>47741275</v>
      </c>
      <c r="E41" s="77">
        <v>26600000</v>
      </c>
      <c r="F41" s="77">
        <f>SUM(I41:U41)</f>
        <v>14450000</v>
      </c>
      <c r="G41" s="113">
        <f t="shared" si="0"/>
        <v>30.267310623773664</v>
      </c>
      <c r="H41" s="113">
        <f t="shared" si="0"/>
        <v>54.3233082706767</v>
      </c>
      <c r="I41" s="47">
        <v>0</v>
      </c>
      <c r="J41" s="47">
        <v>0</v>
      </c>
      <c r="K41" s="47">
        <v>0</v>
      </c>
      <c r="L41" s="47">
        <v>0</v>
      </c>
      <c r="M41" s="47">
        <v>14450000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</row>
    <row r="42" spans="1:21" ht="15" customHeight="1">
      <c r="A42" s="50"/>
      <c r="B42" s="64" t="s">
        <v>122</v>
      </c>
      <c r="C42" s="84" t="s">
        <v>34</v>
      </c>
      <c r="D42" s="77">
        <v>55199724</v>
      </c>
      <c r="E42" s="77">
        <v>41000000</v>
      </c>
      <c r="F42" s="77">
        <f>SUM(I42:U42)</f>
        <v>41000000</v>
      </c>
      <c r="G42" s="113">
        <f t="shared" si="0"/>
        <v>74.27573369750907</v>
      </c>
      <c r="H42" s="113">
        <f t="shared" si="0"/>
        <v>100</v>
      </c>
      <c r="I42" s="47">
        <v>0</v>
      </c>
      <c r="J42" s="47">
        <v>0</v>
      </c>
      <c r="K42" s="47">
        <v>8000000</v>
      </c>
      <c r="L42" s="47">
        <v>0</v>
      </c>
      <c r="M42" s="47">
        <v>33000000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</row>
    <row r="43" spans="1:21" s="3" customFormat="1" ht="21" customHeight="1">
      <c r="A43" s="49"/>
      <c r="B43" s="62">
        <v>411</v>
      </c>
      <c r="C43" s="10" t="s">
        <v>199</v>
      </c>
      <c r="D43" s="76">
        <f>SUM(D44:D45)</f>
        <v>402817013</v>
      </c>
      <c r="E43" s="76">
        <f>SUM(E44:E45)</f>
        <v>744937423</v>
      </c>
      <c r="F43" s="76">
        <f>SUM(F44:F45)</f>
        <v>846267000</v>
      </c>
      <c r="G43" s="112">
        <f t="shared" si="0"/>
        <v>210.08720403773015</v>
      </c>
      <c r="H43" s="112">
        <f>IF(E43=0,"-",$F43/E43*100)</f>
        <v>113.60242805253723</v>
      </c>
      <c r="I43" s="44">
        <v>0</v>
      </c>
      <c r="J43" s="44">
        <v>0</v>
      </c>
      <c r="K43" s="44">
        <v>7000000</v>
      </c>
      <c r="L43" s="44">
        <v>0</v>
      </c>
      <c r="M43" s="44">
        <v>0</v>
      </c>
      <c r="N43" s="44">
        <v>93350000</v>
      </c>
      <c r="O43" s="44">
        <v>578047000</v>
      </c>
      <c r="P43" s="44">
        <v>4500000</v>
      </c>
      <c r="Q43" s="44">
        <v>30000000</v>
      </c>
      <c r="R43" s="44">
        <v>123720000</v>
      </c>
      <c r="S43" s="44">
        <v>8000000</v>
      </c>
      <c r="T43" s="44">
        <v>0</v>
      </c>
      <c r="U43" s="44">
        <v>1650000</v>
      </c>
    </row>
    <row r="44" spans="1:21" ht="15" customHeight="1">
      <c r="A44" s="50" t="s">
        <v>71</v>
      </c>
      <c r="B44" s="26">
        <v>4117</v>
      </c>
      <c r="C44" s="28" t="s">
        <v>156</v>
      </c>
      <c r="D44" s="77">
        <v>7126619</v>
      </c>
      <c r="E44" s="77">
        <v>7000000</v>
      </c>
      <c r="F44" s="77">
        <f>SUM(I44:U44)</f>
        <v>8000000</v>
      </c>
      <c r="G44" s="113">
        <f t="shared" si="0"/>
        <v>112.25519422323545</v>
      </c>
      <c r="H44" s="113">
        <f t="shared" si="0"/>
        <v>114.28571428571428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8000000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</row>
    <row r="45" spans="1:21" ht="15" customHeight="1">
      <c r="A45" s="50" t="s">
        <v>72</v>
      </c>
      <c r="B45" s="26">
        <v>4119</v>
      </c>
      <c r="C45" s="28" t="s">
        <v>26</v>
      </c>
      <c r="D45" s="77">
        <v>395690394</v>
      </c>
      <c r="E45" s="77">
        <v>737937423</v>
      </c>
      <c r="F45" s="77">
        <f>SUM(I45:U45)</f>
        <v>838267000</v>
      </c>
      <c r="G45" s="113">
        <f t="shared" si="0"/>
        <v>211.84921663779383</v>
      </c>
      <c r="H45" s="113">
        <f t="shared" si="0"/>
        <v>113.5959464682143</v>
      </c>
      <c r="I45" s="47">
        <v>0</v>
      </c>
      <c r="J45" s="47">
        <v>0</v>
      </c>
      <c r="K45" s="47">
        <v>7000000</v>
      </c>
      <c r="L45" s="47">
        <v>0</v>
      </c>
      <c r="M45" s="47">
        <v>0</v>
      </c>
      <c r="N45" s="47">
        <v>85350000</v>
      </c>
      <c r="O45" s="47">
        <v>578047000</v>
      </c>
      <c r="P45" s="47">
        <v>4500000</v>
      </c>
      <c r="Q45" s="47">
        <v>30000000</v>
      </c>
      <c r="R45" s="47">
        <v>123720000</v>
      </c>
      <c r="S45" s="47">
        <v>8000000</v>
      </c>
      <c r="T45" s="47">
        <v>0</v>
      </c>
      <c r="U45" s="47">
        <v>1650000</v>
      </c>
    </row>
    <row r="46" spans="1:21" s="3" customFormat="1" ht="21" customHeight="1">
      <c r="A46" s="49"/>
      <c r="B46" s="62">
        <v>412</v>
      </c>
      <c r="C46" s="10" t="s">
        <v>200</v>
      </c>
      <c r="D46" s="76">
        <f>SUM(D47)</f>
        <v>311833842</v>
      </c>
      <c r="E46" s="76">
        <f>SUM(E47)</f>
        <v>297309000</v>
      </c>
      <c r="F46" s="76">
        <f>SUM(F47)</f>
        <v>299605000</v>
      </c>
      <c r="G46" s="112">
        <f t="shared" si="0"/>
        <v>96.07841088652592</v>
      </c>
      <c r="H46" s="112">
        <f>IF(E46=0,"-",$F46/E46*100)</f>
        <v>100.772260510109</v>
      </c>
      <c r="I46" s="44">
        <v>0</v>
      </c>
      <c r="J46" s="44">
        <v>21200000</v>
      </c>
      <c r="K46" s="44">
        <v>0</v>
      </c>
      <c r="L46" s="44">
        <v>0</v>
      </c>
      <c r="M46" s="44">
        <v>49880000</v>
      </c>
      <c r="N46" s="44">
        <v>7000000</v>
      </c>
      <c r="O46" s="44">
        <v>0</v>
      </c>
      <c r="P46" s="44">
        <v>39725000</v>
      </c>
      <c r="Q46" s="44">
        <v>119930000</v>
      </c>
      <c r="R46" s="44">
        <v>17170000</v>
      </c>
      <c r="S46" s="44">
        <v>0</v>
      </c>
      <c r="T46" s="44">
        <v>14000000</v>
      </c>
      <c r="U46" s="44">
        <v>30700000</v>
      </c>
    </row>
    <row r="47" spans="1:22" ht="15" customHeight="1">
      <c r="A47" s="50" t="s">
        <v>73</v>
      </c>
      <c r="B47" s="26">
        <v>4120</v>
      </c>
      <c r="C47" s="28" t="s">
        <v>201</v>
      </c>
      <c r="D47" s="77">
        <v>311833842</v>
      </c>
      <c r="E47" s="77">
        <v>297309000</v>
      </c>
      <c r="F47" s="77">
        <f>SUM(I47:U47)</f>
        <v>299605000</v>
      </c>
      <c r="G47" s="113">
        <f t="shared" si="0"/>
        <v>96.07841088652592</v>
      </c>
      <c r="H47" s="113">
        <f t="shared" si="0"/>
        <v>100.772260510109</v>
      </c>
      <c r="I47" s="47">
        <v>0</v>
      </c>
      <c r="J47" s="47">
        <v>21200000</v>
      </c>
      <c r="K47" s="47">
        <v>0</v>
      </c>
      <c r="L47" s="47">
        <v>0</v>
      </c>
      <c r="M47" s="47">
        <v>49880000</v>
      </c>
      <c r="N47" s="47">
        <v>7000000</v>
      </c>
      <c r="O47" s="47">
        <v>0</v>
      </c>
      <c r="P47" s="47">
        <v>39725000</v>
      </c>
      <c r="Q47" s="47">
        <v>119930000</v>
      </c>
      <c r="R47" s="47">
        <v>17170000</v>
      </c>
      <c r="S47" s="47">
        <v>0</v>
      </c>
      <c r="T47" s="47">
        <v>14000000</v>
      </c>
      <c r="U47" s="47">
        <v>30700000</v>
      </c>
      <c r="V47" s="29"/>
    </row>
    <row r="48" spans="1:21" s="3" customFormat="1" ht="21" customHeight="1">
      <c r="A48" s="49"/>
      <c r="B48" s="62">
        <v>413</v>
      </c>
      <c r="C48" s="10" t="s">
        <v>27</v>
      </c>
      <c r="D48" s="76">
        <f>SUM(D49:D51)+D53</f>
        <v>1275970387</v>
      </c>
      <c r="E48" s="76">
        <f>SUM(E49:E51)+E53</f>
        <v>1188082011</v>
      </c>
      <c r="F48" s="76">
        <f>SUM(F49:F51)+F53</f>
        <v>1245679000</v>
      </c>
      <c r="G48" s="112">
        <f t="shared" si="0"/>
        <v>97.62601175476966</v>
      </c>
      <c r="H48" s="112">
        <f>IF(E48=0,"-",$F48/E48*100)</f>
        <v>104.84789673328368</v>
      </c>
      <c r="I48" s="44">
        <v>0</v>
      </c>
      <c r="J48" s="44">
        <v>88150000</v>
      </c>
      <c r="K48" s="44">
        <v>89700000</v>
      </c>
      <c r="L48" s="44">
        <v>0</v>
      </c>
      <c r="M48" s="44">
        <v>15420000</v>
      </c>
      <c r="N48" s="44">
        <v>255565000</v>
      </c>
      <c r="O48" s="44">
        <v>91256000</v>
      </c>
      <c r="P48" s="44">
        <v>367513000</v>
      </c>
      <c r="Q48" s="44">
        <v>125250000</v>
      </c>
      <c r="R48" s="44">
        <v>52200000</v>
      </c>
      <c r="S48" s="44">
        <v>66075000</v>
      </c>
      <c r="T48" s="44">
        <v>31700000</v>
      </c>
      <c r="U48" s="44">
        <v>62850000</v>
      </c>
    </row>
    <row r="49" spans="1:21" ht="15" customHeight="1">
      <c r="A49" s="50" t="s">
        <v>74</v>
      </c>
      <c r="B49" s="26">
        <v>4130</v>
      </c>
      <c r="C49" s="28" t="s">
        <v>260</v>
      </c>
      <c r="D49" s="77">
        <v>84260887</v>
      </c>
      <c r="E49" s="77">
        <v>99760000</v>
      </c>
      <c r="F49" s="77">
        <f>SUM(I49:U49)</f>
        <v>101500000</v>
      </c>
      <c r="G49" s="113">
        <f t="shared" si="0"/>
        <v>120.4592114013706</v>
      </c>
      <c r="H49" s="113">
        <f t="shared" si="0"/>
        <v>101.74418604651163</v>
      </c>
      <c r="I49" s="47">
        <v>0</v>
      </c>
      <c r="J49" s="47">
        <v>0</v>
      </c>
      <c r="K49" s="47">
        <v>40000000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61500000</v>
      </c>
    </row>
    <row r="50" spans="1:21" ht="15" customHeight="1">
      <c r="A50" s="50" t="s">
        <v>75</v>
      </c>
      <c r="B50" s="26">
        <v>4131</v>
      </c>
      <c r="C50" s="28" t="s">
        <v>202</v>
      </c>
      <c r="D50" s="77">
        <v>44147310</v>
      </c>
      <c r="E50" s="77">
        <v>48276000</v>
      </c>
      <c r="F50" s="77">
        <f>SUM(I50:U50)</f>
        <v>52000000</v>
      </c>
      <c r="G50" s="113">
        <f t="shared" si="0"/>
        <v>117.78747108260956</v>
      </c>
      <c r="H50" s="113">
        <f t="shared" si="0"/>
        <v>107.71397796006296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52000000</v>
      </c>
      <c r="T50" s="47">
        <v>0</v>
      </c>
      <c r="U50" s="47">
        <v>0</v>
      </c>
    </row>
    <row r="51" spans="1:21" ht="15" customHeight="1">
      <c r="A51" s="50" t="s">
        <v>76</v>
      </c>
      <c r="B51" s="26">
        <v>4132</v>
      </c>
      <c r="C51" s="28" t="s">
        <v>264</v>
      </c>
      <c r="D51" s="77">
        <f>SUM(D52)</f>
        <v>55547629</v>
      </c>
      <c r="E51" s="77">
        <f>SUM(E52)</f>
        <v>55700000</v>
      </c>
      <c r="F51" s="77">
        <f>SUM(F52)</f>
        <v>55800000</v>
      </c>
      <c r="G51" s="113">
        <f t="shared" si="0"/>
        <v>100.45433262327002</v>
      </c>
      <c r="H51" s="113">
        <f t="shared" si="0"/>
        <v>100.17953321364452</v>
      </c>
      <c r="I51" s="47">
        <v>0</v>
      </c>
      <c r="J51" s="47">
        <v>0</v>
      </c>
      <c r="K51" s="47">
        <v>49700000</v>
      </c>
      <c r="L51" s="47">
        <v>0</v>
      </c>
      <c r="M51" s="47">
        <v>3000000</v>
      </c>
      <c r="N51" s="47">
        <v>0</v>
      </c>
      <c r="O51" s="47">
        <v>0</v>
      </c>
      <c r="P51" s="47">
        <v>3100000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</row>
    <row r="52" spans="1:21" ht="13.5" customHeight="1">
      <c r="A52" s="50"/>
      <c r="B52" s="64" t="s">
        <v>121</v>
      </c>
      <c r="C52" s="95" t="s">
        <v>272</v>
      </c>
      <c r="D52" s="77">
        <v>55547629</v>
      </c>
      <c r="E52" s="77">
        <v>55700000</v>
      </c>
      <c r="F52" s="77">
        <f>SUM(I52:U52)</f>
        <v>55800000</v>
      </c>
      <c r="G52" s="113">
        <f t="shared" si="0"/>
        <v>100.45433262327002</v>
      </c>
      <c r="H52" s="113">
        <f t="shared" si="0"/>
        <v>100.17953321364452</v>
      </c>
      <c r="I52" s="47">
        <v>0</v>
      </c>
      <c r="J52" s="47">
        <v>0</v>
      </c>
      <c r="K52" s="47">
        <v>49700000</v>
      </c>
      <c r="L52" s="47">
        <v>0</v>
      </c>
      <c r="M52" s="47">
        <v>3000000</v>
      </c>
      <c r="N52" s="47">
        <v>0</v>
      </c>
      <c r="O52" s="47">
        <v>0</v>
      </c>
      <c r="P52" s="47">
        <v>3100000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</row>
    <row r="53" spans="1:21" ht="15" customHeight="1">
      <c r="A53" s="50" t="s">
        <v>77</v>
      </c>
      <c r="B53" s="26">
        <v>4133</v>
      </c>
      <c r="C53" s="28" t="s">
        <v>265</v>
      </c>
      <c r="D53" s="77">
        <f>SUM(D54:D57)</f>
        <v>1092014561</v>
      </c>
      <c r="E53" s="77">
        <f>SUM(E54:E57)</f>
        <v>984346011</v>
      </c>
      <c r="F53" s="77">
        <f>SUM(F54:F57)</f>
        <v>1036379000</v>
      </c>
      <c r="G53" s="113">
        <f t="shared" si="0"/>
        <v>94.90523634144105</v>
      </c>
      <c r="H53" s="113">
        <f t="shared" si="0"/>
        <v>105.28604661557368</v>
      </c>
      <c r="I53" s="47">
        <v>0</v>
      </c>
      <c r="J53" s="47">
        <v>88150000</v>
      </c>
      <c r="K53" s="47">
        <v>0</v>
      </c>
      <c r="L53" s="47">
        <v>0</v>
      </c>
      <c r="M53" s="47">
        <v>12420000</v>
      </c>
      <c r="N53" s="47">
        <v>255565000</v>
      </c>
      <c r="O53" s="47">
        <v>91256000</v>
      </c>
      <c r="P53" s="47">
        <v>364413000</v>
      </c>
      <c r="Q53" s="47">
        <v>125250000</v>
      </c>
      <c r="R53" s="47">
        <v>52200000</v>
      </c>
      <c r="S53" s="47">
        <v>14075000</v>
      </c>
      <c r="T53" s="47">
        <v>31700000</v>
      </c>
      <c r="U53" s="47">
        <v>1350000</v>
      </c>
    </row>
    <row r="54" spans="1:21" ht="15" customHeight="1">
      <c r="A54" s="50"/>
      <c r="B54" s="87">
        <v>-413300</v>
      </c>
      <c r="C54" s="84" t="s">
        <v>203</v>
      </c>
      <c r="D54" s="77">
        <v>627175455</v>
      </c>
      <c r="E54" s="77">
        <v>568791963</v>
      </c>
      <c r="F54" s="77">
        <f>SUM(I54:U54)</f>
        <v>586531370</v>
      </c>
      <c r="G54" s="113">
        <f t="shared" si="0"/>
        <v>93.5195032465038</v>
      </c>
      <c r="H54" s="113">
        <f t="shared" si="0"/>
        <v>103.11878650788881</v>
      </c>
      <c r="I54" s="47">
        <v>0</v>
      </c>
      <c r="J54" s="47">
        <v>75925000</v>
      </c>
      <c r="K54" s="47">
        <v>0</v>
      </c>
      <c r="L54" s="47">
        <v>0</v>
      </c>
      <c r="M54" s="47">
        <v>4270000</v>
      </c>
      <c r="N54" s="47">
        <v>141804000</v>
      </c>
      <c r="O54" s="47">
        <v>89680000</v>
      </c>
      <c r="P54" s="47">
        <v>175058910</v>
      </c>
      <c r="Q54" s="47">
        <v>56960070</v>
      </c>
      <c r="R54" s="47">
        <v>30111560</v>
      </c>
      <c r="S54" s="47">
        <v>1500000</v>
      </c>
      <c r="T54" s="47">
        <v>11221830</v>
      </c>
      <c r="U54" s="47">
        <v>0</v>
      </c>
    </row>
    <row r="55" spans="1:21" ht="15" customHeight="1">
      <c r="A55" s="50"/>
      <c r="B55" s="87">
        <v>-413301</v>
      </c>
      <c r="C55" s="84" t="s">
        <v>204</v>
      </c>
      <c r="D55" s="77">
        <v>85180588</v>
      </c>
      <c r="E55" s="77">
        <v>67140204</v>
      </c>
      <c r="F55" s="77">
        <f>SUM(I55:U55)</f>
        <v>68940430</v>
      </c>
      <c r="G55" s="113">
        <f t="shared" si="0"/>
        <v>80.93443778528507</v>
      </c>
      <c r="H55" s="113">
        <f t="shared" si="0"/>
        <v>102.68129361060625</v>
      </c>
      <c r="I55" s="47">
        <v>0</v>
      </c>
      <c r="J55" s="47">
        <v>12225000</v>
      </c>
      <c r="K55" s="47">
        <v>0</v>
      </c>
      <c r="L55" s="47">
        <v>0</v>
      </c>
      <c r="M55" s="47">
        <v>0</v>
      </c>
      <c r="N55" s="47">
        <v>18620300</v>
      </c>
      <c r="O55" s="47">
        <v>0</v>
      </c>
      <c r="P55" s="47">
        <v>24547710</v>
      </c>
      <c r="Q55" s="47">
        <v>7884760</v>
      </c>
      <c r="R55" s="47">
        <v>4086200</v>
      </c>
      <c r="S55" s="47">
        <v>0</v>
      </c>
      <c r="T55" s="47">
        <v>1576460</v>
      </c>
      <c r="U55" s="47">
        <v>0</v>
      </c>
    </row>
    <row r="56" spans="1:21" ht="15" customHeight="1">
      <c r="A56" s="50"/>
      <c r="B56" s="87">
        <v>-413302</v>
      </c>
      <c r="C56" s="84" t="s">
        <v>205</v>
      </c>
      <c r="D56" s="77">
        <v>379658518</v>
      </c>
      <c r="E56" s="77">
        <v>348413844</v>
      </c>
      <c r="F56" s="77">
        <f>SUM(I56:U56)</f>
        <v>371974650</v>
      </c>
      <c r="G56" s="113">
        <f t="shared" si="0"/>
        <v>97.97611073222384</v>
      </c>
      <c r="H56" s="113">
        <f t="shared" si="0"/>
        <v>106.76230477225239</v>
      </c>
      <c r="I56" s="47">
        <v>0</v>
      </c>
      <c r="J56" s="47">
        <v>0</v>
      </c>
      <c r="K56" s="47">
        <v>0</v>
      </c>
      <c r="L56" s="47">
        <v>0</v>
      </c>
      <c r="M56" s="47">
        <v>8150000</v>
      </c>
      <c r="N56" s="47">
        <v>93040700</v>
      </c>
      <c r="O56" s="47">
        <v>1576000</v>
      </c>
      <c r="P56" s="47">
        <v>160738570</v>
      </c>
      <c r="Q56" s="47">
        <v>58725170</v>
      </c>
      <c r="R56" s="47">
        <v>17097500</v>
      </c>
      <c r="S56" s="47">
        <v>12575000</v>
      </c>
      <c r="T56" s="47">
        <v>18721710</v>
      </c>
      <c r="U56" s="47">
        <v>1350000</v>
      </c>
    </row>
    <row r="57" spans="1:21" ht="15" customHeight="1">
      <c r="A57" s="50"/>
      <c r="B57" s="87">
        <v>-413310</v>
      </c>
      <c r="C57" s="84" t="s">
        <v>284</v>
      </c>
      <c r="D57" s="77">
        <v>0</v>
      </c>
      <c r="E57" s="77">
        <v>0</v>
      </c>
      <c r="F57" s="77">
        <f>SUM(I57:U57)</f>
        <v>8932550</v>
      </c>
      <c r="G57" s="113" t="str">
        <f t="shared" si="0"/>
        <v>-</v>
      </c>
      <c r="H57" s="113" t="str">
        <f t="shared" si="0"/>
        <v>-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2100000</v>
      </c>
      <c r="O57" s="47">
        <v>0</v>
      </c>
      <c r="P57" s="47">
        <v>4067810</v>
      </c>
      <c r="Q57" s="47">
        <v>1680000</v>
      </c>
      <c r="R57" s="47">
        <v>904740</v>
      </c>
      <c r="S57" s="47">
        <v>0</v>
      </c>
      <c r="T57" s="47">
        <v>180000</v>
      </c>
      <c r="U57" s="47">
        <v>0</v>
      </c>
    </row>
    <row r="58" spans="1:21" s="2" customFormat="1" ht="21" customHeight="1">
      <c r="A58" s="52"/>
      <c r="B58" s="61">
        <v>42</v>
      </c>
      <c r="C58" s="83" t="s">
        <v>36</v>
      </c>
      <c r="D58" s="76">
        <f>+D59</f>
        <v>1193073770</v>
      </c>
      <c r="E58" s="76">
        <f>+E59</f>
        <v>1670280000</v>
      </c>
      <c r="F58" s="76">
        <f>+F59</f>
        <v>2088050000</v>
      </c>
      <c r="G58" s="112">
        <f t="shared" si="0"/>
        <v>175.0143245542981</v>
      </c>
      <c r="H58" s="112">
        <f>IF(E58=0,"-",$F58/E58*100)</f>
        <v>125.01197404028068</v>
      </c>
      <c r="I58" s="44">
        <v>61000000</v>
      </c>
      <c r="J58" s="44">
        <v>4000000</v>
      </c>
      <c r="K58" s="44">
        <v>1404650000</v>
      </c>
      <c r="L58" s="44">
        <v>35800000</v>
      </c>
      <c r="M58" s="44">
        <v>54000000</v>
      </c>
      <c r="N58" s="44">
        <v>505000000</v>
      </c>
      <c r="O58" s="44">
        <v>0</v>
      </c>
      <c r="P58" s="44">
        <v>0</v>
      </c>
      <c r="Q58" s="44">
        <v>10600000</v>
      </c>
      <c r="R58" s="44">
        <v>10000000</v>
      </c>
      <c r="S58" s="44">
        <v>0</v>
      </c>
      <c r="T58" s="44">
        <v>0</v>
      </c>
      <c r="U58" s="44">
        <v>3000000</v>
      </c>
    </row>
    <row r="59" spans="1:21" s="3" customFormat="1" ht="21" customHeight="1">
      <c r="A59" s="49"/>
      <c r="B59" s="61">
        <v>420</v>
      </c>
      <c r="C59" s="10" t="s">
        <v>16</v>
      </c>
      <c r="D59" s="76">
        <f>SUM(D60:D68)</f>
        <v>1193073770</v>
      </c>
      <c r="E59" s="76">
        <f>SUM(E60:E68)</f>
        <v>1670280000</v>
      </c>
      <c r="F59" s="76">
        <f>SUM(F60:F68)</f>
        <v>2088050000</v>
      </c>
      <c r="G59" s="112">
        <f t="shared" si="0"/>
        <v>175.0143245542981</v>
      </c>
      <c r="H59" s="112">
        <f>IF(E59=0,"-",$F59/E59*100)</f>
        <v>125.01197404028068</v>
      </c>
      <c r="I59" s="44">
        <v>61000000</v>
      </c>
      <c r="J59" s="44">
        <v>4000000</v>
      </c>
      <c r="K59" s="44">
        <v>1404650000</v>
      </c>
      <c r="L59" s="44">
        <v>35800000</v>
      </c>
      <c r="M59" s="44">
        <v>54000000</v>
      </c>
      <c r="N59" s="44">
        <v>505000000</v>
      </c>
      <c r="O59" s="44">
        <v>0</v>
      </c>
      <c r="P59" s="44">
        <v>0</v>
      </c>
      <c r="Q59" s="44">
        <v>10600000</v>
      </c>
      <c r="R59" s="44">
        <v>10000000</v>
      </c>
      <c r="S59" s="44">
        <v>0</v>
      </c>
      <c r="T59" s="44">
        <v>0</v>
      </c>
      <c r="U59" s="44">
        <v>3000000</v>
      </c>
    </row>
    <row r="60" spans="1:21" ht="15" customHeight="1">
      <c r="A60" s="50" t="s">
        <v>78</v>
      </c>
      <c r="B60" s="26">
        <v>4200</v>
      </c>
      <c r="C60" s="28" t="s">
        <v>17</v>
      </c>
      <c r="D60" s="77">
        <v>87335996</v>
      </c>
      <c r="E60" s="77">
        <v>93340000</v>
      </c>
      <c r="F60" s="77">
        <f aca="true" t="shared" si="4" ref="F60:F68">SUM(I60:U60)</f>
        <v>608000000</v>
      </c>
      <c r="G60" s="113">
        <f t="shared" si="0"/>
        <v>696.1619811377659</v>
      </c>
      <c r="H60" s="113">
        <f t="shared" si="0"/>
        <v>651.3820441397044</v>
      </c>
      <c r="I60" s="47">
        <v>0</v>
      </c>
      <c r="J60" s="47">
        <v>0</v>
      </c>
      <c r="K60" s="47">
        <v>80000000</v>
      </c>
      <c r="L60" s="47">
        <v>0</v>
      </c>
      <c r="M60" s="47">
        <v>23000000</v>
      </c>
      <c r="N60" s="47">
        <v>505000000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</row>
    <row r="61" spans="1:21" ht="15" customHeight="1">
      <c r="A61" s="50" t="s">
        <v>79</v>
      </c>
      <c r="B61" s="26">
        <v>4201</v>
      </c>
      <c r="C61" s="28" t="s">
        <v>130</v>
      </c>
      <c r="D61" s="77">
        <v>2093300</v>
      </c>
      <c r="E61" s="77">
        <v>4000000</v>
      </c>
      <c r="F61" s="77">
        <f t="shared" si="4"/>
        <v>0</v>
      </c>
      <c r="G61" s="113">
        <f t="shared" si="0"/>
        <v>0</v>
      </c>
      <c r="H61" s="113">
        <f t="shared" si="0"/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</row>
    <row r="62" spans="1:21" ht="15" customHeight="1">
      <c r="A62" s="50" t="s">
        <v>80</v>
      </c>
      <c r="B62" s="26">
        <v>4202</v>
      </c>
      <c r="C62" s="28" t="s">
        <v>18</v>
      </c>
      <c r="D62" s="77">
        <v>30530549</v>
      </c>
      <c r="E62" s="77">
        <v>13400000</v>
      </c>
      <c r="F62" s="77">
        <f t="shared" si="4"/>
        <v>25300000</v>
      </c>
      <c r="G62" s="113">
        <f t="shared" si="0"/>
        <v>82.86781872150416</v>
      </c>
      <c r="H62" s="113">
        <f t="shared" si="0"/>
        <v>188.80597014925374</v>
      </c>
      <c r="I62" s="47">
        <v>21000000</v>
      </c>
      <c r="J62" s="47">
        <v>2000000</v>
      </c>
      <c r="K62" s="47">
        <v>0</v>
      </c>
      <c r="L62" s="47">
        <v>2000000</v>
      </c>
      <c r="M62" s="47">
        <v>300000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</row>
    <row r="63" spans="1:21" ht="15" customHeight="1">
      <c r="A63" s="50" t="s">
        <v>81</v>
      </c>
      <c r="B63" s="26">
        <v>4203</v>
      </c>
      <c r="C63" s="28" t="s">
        <v>28</v>
      </c>
      <c r="D63" s="77">
        <v>487360</v>
      </c>
      <c r="E63" s="77">
        <v>39000000</v>
      </c>
      <c r="F63" s="77">
        <f t="shared" si="4"/>
        <v>0</v>
      </c>
      <c r="G63" s="113">
        <f t="shared" si="0"/>
        <v>0</v>
      </c>
      <c r="H63" s="113">
        <f t="shared" si="0"/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</row>
    <row r="64" spans="1:21" ht="15" customHeight="1">
      <c r="A64" s="50" t="s">
        <v>82</v>
      </c>
      <c r="B64" s="26">
        <v>4204</v>
      </c>
      <c r="C64" s="28" t="s">
        <v>29</v>
      </c>
      <c r="D64" s="77">
        <v>763338454</v>
      </c>
      <c r="E64" s="77">
        <v>1097850000</v>
      </c>
      <c r="F64" s="77">
        <f t="shared" si="4"/>
        <v>999150000</v>
      </c>
      <c r="G64" s="113">
        <f t="shared" si="0"/>
        <v>130.8921350371273</v>
      </c>
      <c r="H64" s="113">
        <f t="shared" si="0"/>
        <v>91.00970077879492</v>
      </c>
      <c r="I64" s="47">
        <v>0</v>
      </c>
      <c r="J64" s="47">
        <v>2000000</v>
      </c>
      <c r="K64" s="47">
        <v>965150000</v>
      </c>
      <c r="L64" s="47">
        <v>0</v>
      </c>
      <c r="M64" s="47">
        <v>14000000</v>
      </c>
      <c r="N64" s="47">
        <v>0</v>
      </c>
      <c r="O64" s="47">
        <v>0</v>
      </c>
      <c r="P64" s="47">
        <v>0</v>
      </c>
      <c r="Q64" s="47">
        <v>8000000</v>
      </c>
      <c r="R64" s="47">
        <v>10000000</v>
      </c>
      <c r="S64" s="47">
        <v>0</v>
      </c>
      <c r="T64" s="47">
        <v>0</v>
      </c>
      <c r="U64" s="47">
        <v>0</v>
      </c>
    </row>
    <row r="65" spans="1:21" ht="15" customHeight="1">
      <c r="A65" s="50" t="s">
        <v>83</v>
      </c>
      <c r="B65" s="26">
        <v>4205</v>
      </c>
      <c r="C65" s="28" t="s">
        <v>19</v>
      </c>
      <c r="D65" s="77">
        <v>102640910</v>
      </c>
      <c r="E65" s="77">
        <v>32840000</v>
      </c>
      <c r="F65" s="77">
        <f t="shared" si="4"/>
        <v>63100000</v>
      </c>
      <c r="G65" s="113">
        <f t="shared" si="0"/>
        <v>61.476461968234695</v>
      </c>
      <c r="H65" s="113">
        <f t="shared" si="0"/>
        <v>192.14372716199756</v>
      </c>
      <c r="I65" s="47">
        <v>40000000</v>
      </c>
      <c r="J65" s="47">
        <v>0</v>
      </c>
      <c r="K65" s="47">
        <v>8000000</v>
      </c>
      <c r="L65" s="47">
        <v>0</v>
      </c>
      <c r="M65" s="47">
        <v>11500000</v>
      </c>
      <c r="N65" s="47">
        <v>0</v>
      </c>
      <c r="O65" s="47">
        <v>0</v>
      </c>
      <c r="P65" s="47">
        <v>0</v>
      </c>
      <c r="Q65" s="47">
        <v>600000</v>
      </c>
      <c r="R65" s="47">
        <v>0</v>
      </c>
      <c r="S65" s="47">
        <v>0</v>
      </c>
      <c r="T65" s="47">
        <v>0</v>
      </c>
      <c r="U65" s="47">
        <v>3000000</v>
      </c>
    </row>
    <row r="66" spans="1:21" ht="15" customHeight="1">
      <c r="A66" s="50" t="s">
        <v>123</v>
      </c>
      <c r="B66" s="26">
        <v>4206</v>
      </c>
      <c r="C66" s="28" t="s">
        <v>30</v>
      </c>
      <c r="D66" s="77">
        <v>54688802</v>
      </c>
      <c r="E66" s="77">
        <v>201550000</v>
      </c>
      <c r="F66" s="77">
        <f t="shared" si="4"/>
        <v>212000000</v>
      </c>
      <c r="G66" s="113">
        <f t="shared" si="0"/>
        <v>387.64791373561263</v>
      </c>
      <c r="H66" s="113">
        <f t="shared" si="0"/>
        <v>105.18481766311089</v>
      </c>
      <c r="I66" s="47">
        <v>0</v>
      </c>
      <c r="J66" s="47">
        <v>0</v>
      </c>
      <c r="K66" s="47">
        <v>212000000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</row>
    <row r="67" spans="1:21" ht="15" customHeight="1">
      <c r="A67" s="50" t="s">
        <v>84</v>
      </c>
      <c r="B67" s="26">
        <v>4207</v>
      </c>
      <c r="C67" s="28" t="s">
        <v>129</v>
      </c>
      <c r="D67" s="77">
        <v>0</v>
      </c>
      <c r="E67" s="77">
        <v>0</v>
      </c>
      <c r="F67" s="77">
        <f t="shared" si="4"/>
        <v>0</v>
      </c>
      <c r="G67" s="113" t="str">
        <f t="shared" si="0"/>
        <v>-</v>
      </c>
      <c r="H67" s="113" t="str">
        <f t="shared" si="0"/>
        <v>-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</row>
    <row r="68" spans="1:21" ht="15" customHeight="1">
      <c r="A68" s="50" t="s">
        <v>140</v>
      </c>
      <c r="B68" s="26">
        <v>4208</v>
      </c>
      <c r="C68" s="28" t="s">
        <v>234</v>
      </c>
      <c r="D68" s="77">
        <v>151958399</v>
      </c>
      <c r="E68" s="77">
        <v>188300000</v>
      </c>
      <c r="F68" s="77">
        <f t="shared" si="4"/>
        <v>180500000</v>
      </c>
      <c r="G68" s="113">
        <f t="shared" si="0"/>
        <v>118.78250967884966</v>
      </c>
      <c r="H68" s="113">
        <f t="shared" si="0"/>
        <v>95.85767392458843</v>
      </c>
      <c r="I68" s="47">
        <v>0</v>
      </c>
      <c r="J68" s="47">
        <v>0</v>
      </c>
      <c r="K68" s="47">
        <v>139500000</v>
      </c>
      <c r="L68" s="47">
        <v>33800000</v>
      </c>
      <c r="M68" s="47">
        <v>5200000</v>
      </c>
      <c r="N68" s="47">
        <v>0</v>
      </c>
      <c r="O68" s="47">
        <v>0</v>
      </c>
      <c r="P68" s="47">
        <v>0</v>
      </c>
      <c r="Q68" s="47">
        <v>2000000</v>
      </c>
      <c r="R68" s="47">
        <v>0</v>
      </c>
      <c r="S68" s="47">
        <v>0</v>
      </c>
      <c r="T68" s="47">
        <v>0</v>
      </c>
      <c r="U68" s="47">
        <v>0</v>
      </c>
    </row>
    <row r="69" spans="1:21" s="2" customFormat="1" ht="21" customHeight="1">
      <c r="A69" s="52"/>
      <c r="B69" s="62">
        <v>43</v>
      </c>
      <c r="C69" s="83" t="s">
        <v>21</v>
      </c>
      <c r="D69" s="76">
        <f>SUM(D70)</f>
        <v>1174523534</v>
      </c>
      <c r="E69" s="76">
        <f>SUM(E70)</f>
        <v>1101038393</v>
      </c>
      <c r="F69" s="76">
        <f>SUM(F70)</f>
        <v>1280814000</v>
      </c>
      <c r="G69" s="112">
        <f t="shared" si="0"/>
        <v>109.04966677321598</v>
      </c>
      <c r="H69" s="112">
        <f>IF(E69=0,"-",$F69/E69*100)</f>
        <v>116.32782363838969</v>
      </c>
      <c r="I69" s="44">
        <v>0</v>
      </c>
      <c r="J69" s="44">
        <v>80800000</v>
      </c>
      <c r="K69" s="44">
        <v>661694000</v>
      </c>
      <c r="L69" s="44">
        <v>0</v>
      </c>
      <c r="M69" s="44">
        <v>39600000</v>
      </c>
      <c r="N69" s="44">
        <v>150560000</v>
      </c>
      <c r="O69" s="44">
        <v>53000000</v>
      </c>
      <c r="P69" s="44">
        <v>36360000</v>
      </c>
      <c r="Q69" s="44">
        <v>91950000</v>
      </c>
      <c r="R69" s="44">
        <v>0</v>
      </c>
      <c r="S69" s="44">
        <v>63000000</v>
      </c>
      <c r="T69" s="44">
        <v>8150000</v>
      </c>
      <c r="U69" s="44">
        <v>95700000</v>
      </c>
    </row>
    <row r="70" spans="1:21" s="3" customFormat="1" ht="21" customHeight="1">
      <c r="A70" s="49"/>
      <c r="B70" s="62">
        <v>430</v>
      </c>
      <c r="C70" s="10" t="s">
        <v>21</v>
      </c>
      <c r="D70" s="76">
        <f>SUM(D71+D72+D75+D76+D77+D78+D79+D80)</f>
        <v>1174523534</v>
      </c>
      <c r="E70" s="76">
        <f>SUM(E71+E72+E75+E76+E77+E78+E79+E80)</f>
        <v>1101038393</v>
      </c>
      <c r="F70" s="76">
        <f>SUM(F71+F72+F75+F76+F77+F78+F79+F80)</f>
        <v>1280814000</v>
      </c>
      <c r="G70" s="112">
        <f>IF(D70=0,"-",$F70/D70*100)</f>
        <v>109.04966677321598</v>
      </c>
      <c r="H70" s="112">
        <f>IF(E70=0,"-",$F70/E70*100)</f>
        <v>116.32782363838969</v>
      </c>
      <c r="I70" s="44">
        <v>0</v>
      </c>
      <c r="J70" s="44">
        <v>80800000</v>
      </c>
      <c r="K70" s="44">
        <v>661694000</v>
      </c>
      <c r="L70" s="44">
        <v>0</v>
      </c>
      <c r="M70" s="44">
        <v>39600000</v>
      </c>
      <c r="N70" s="44">
        <v>150560000</v>
      </c>
      <c r="O70" s="44">
        <v>53000000</v>
      </c>
      <c r="P70" s="44">
        <v>36360000</v>
      </c>
      <c r="Q70" s="44">
        <v>91950000</v>
      </c>
      <c r="R70" s="44">
        <v>0</v>
      </c>
      <c r="S70" s="44">
        <v>63000000</v>
      </c>
      <c r="T70" s="44">
        <v>8150000</v>
      </c>
      <c r="U70" s="44">
        <v>95700000</v>
      </c>
    </row>
    <row r="71" spans="1:21" ht="15" customHeight="1">
      <c r="A71" s="50" t="s">
        <v>141</v>
      </c>
      <c r="B71" s="26">
        <v>4300</v>
      </c>
      <c r="C71" s="85" t="s">
        <v>261</v>
      </c>
      <c r="D71" s="77">
        <v>151294566</v>
      </c>
      <c r="E71" s="77">
        <v>194268100</v>
      </c>
      <c r="F71" s="77">
        <f>SUM(I71:U71)</f>
        <v>182520000</v>
      </c>
      <c r="G71" s="113">
        <f>IF(D71=0,"-",$F71/D71*100)</f>
        <v>120.63883378336271</v>
      </c>
      <c r="H71" s="113">
        <f>IF(E71=0,"-",$F71/E71*100)</f>
        <v>93.95263555879735</v>
      </c>
      <c r="I71" s="47">
        <v>0</v>
      </c>
      <c r="J71" s="47">
        <v>0</v>
      </c>
      <c r="K71" s="47">
        <v>76220000</v>
      </c>
      <c r="L71" s="47">
        <v>0</v>
      </c>
      <c r="M71" s="47">
        <v>600000</v>
      </c>
      <c r="N71" s="47">
        <v>0</v>
      </c>
      <c r="O71" s="47">
        <v>0</v>
      </c>
      <c r="P71" s="47">
        <v>0</v>
      </c>
      <c r="Q71" s="47">
        <v>10000000</v>
      </c>
      <c r="R71" s="47">
        <v>0</v>
      </c>
      <c r="S71" s="47">
        <v>0</v>
      </c>
      <c r="T71" s="47">
        <v>0</v>
      </c>
      <c r="U71" s="47">
        <v>95700000</v>
      </c>
    </row>
    <row r="72" spans="1:21" ht="15" customHeight="1">
      <c r="A72" s="50" t="s">
        <v>142</v>
      </c>
      <c r="B72" s="26">
        <v>4301</v>
      </c>
      <c r="C72" s="85" t="s">
        <v>266</v>
      </c>
      <c r="D72" s="77">
        <f>SUM(D73:D74)</f>
        <v>0</v>
      </c>
      <c r="E72" s="77">
        <f>SUM(E73:E74)</f>
        <v>0</v>
      </c>
      <c r="F72" s="77">
        <f>SUM(F73:F74)</f>
        <v>0</v>
      </c>
      <c r="G72" s="113" t="str">
        <f>IF(D72=0,"-",$F72/D72*100)</f>
        <v>-</v>
      </c>
      <c r="H72" s="113" t="str">
        <f aca="true" t="shared" si="5" ref="H72:H80">IF(E72=0,"-",$F72/E72*100)</f>
        <v>-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</row>
    <row r="73" spans="1:21" ht="15" customHeight="1">
      <c r="A73" s="50"/>
      <c r="B73" s="64" t="s">
        <v>121</v>
      </c>
      <c r="C73" s="85" t="s">
        <v>274</v>
      </c>
      <c r="D73" s="77">
        <v>0</v>
      </c>
      <c r="E73" s="77">
        <v>0</v>
      </c>
      <c r="F73" s="77">
        <f aca="true" t="shared" si="6" ref="F73:F80">SUM(I73:U73)</f>
        <v>0</v>
      </c>
      <c r="G73" s="113" t="str">
        <f>IF(D73=0,"-",$F73/D73*100)</f>
        <v>-</v>
      </c>
      <c r="H73" s="113" t="str">
        <f t="shared" si="5"/>
        <v>-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</row>
    <row r="74" spans="1:21" ht="15" customHeight="1">
      <c r="A74" s="50"/>
      <c r="B74" s="64" t="s">
        <v>122</v>
      </c>
      <c r="C74" s="85" t="s">
        <v>250</v>
      </c>
      <c r="D74" s="77">
        <v>0</v>
      </c>
      <c r="E74" s="77">
        <v>0</v>
      </c>
      <c r="F74" s="77">
        <f t="shared" si="6"/>
        <v>0</v>
      </c>
      <c r="G74" s="113" t="str">
        <f>IF(D74=0,"-",$F74/D74*100)</f>
        <v>-</v>
      </c>
      <c r="H74" s="113" t="str">
        <f t="shared" si="5"/>
        <v>-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</row>
    <row r="75" spans="1:21" ht="15" customHeight="1">
      <c r="A75" s="50" t="s">
        <v>146</v>
      </c>
      <c r="B75" s="26">
        <v>4303</v>
      </c>
      <c r="C75" s="85" t="s">
        <v>268</v>
      </c>
      <c r="D75" s="77">
        <v>462929979</v>
      </c>
      <c r="E75" s="77">
        <v>411991715</v>
      </c>
      <c r="F75" s="77">
        <f t="shared" si="6"/>
        <v>443220000</v>
      </c>
      <c r="G75" s="113"/>
      <c r="H75" s="113">
        <f t="shared" si="5"/>
        <v>107.57983324980212</v>
      </c>
      <c r="I75" s="47">
        <v>0</v>
      </c>
      <c r="J75" s="47">
        <v>61000000</v>
      </c>
      <c r="K75" s="47">
        <v>0</v>
      </c>
      <c r="L75" s="47">
        <v>0</v>
      </c>
      <c r="M75" s="47">
        <v>30000000</v>
      </c>
      <c r="N75" s="47">
        <v>150560000</v>
      </c>
      <c r="O75" s="47">
        <v>53000000</v>
      </c>
      <c r="P75" s="47">
        <v>24860000</v>
      </c>
      <c r="Q75" s="47">
        <v>60250000</v>
      </c>
      <c r="R75" s="47">
        <v>0</v>
      </c>
      <c r="S75" s="47">
        <v>63000000</v>
      </c>
      <c r="T75" s="47">
        <v>550000</v>
      </c>
      <c r="U75" s="47">
        <v>0</v>
      </c>
    </row>
    <row r="76" spans="1:21" ht="15" customHeight="1">
      <c r="A76" s="50" t="s">
        <v>173</v>
      </c>
      <c r="B76" s="26">
        <v>4306</v>
      </c>
      <c r="C76" s="85" t="s">
        <v>163</v>
      </c>
      <c r="D76" s="77">
        <v>0</v>
      </c>
      <c r="E76" s="77">
        <v>0</v>
      </c>
      <c r="F76" s="77">
        <f t="shared" si="6"/>
        <v>0</v>
      </c>
      <c r="G76" s="113"/>
      <c r="H76" s="113" t="str">
        <f t="shared" si="5"/>
        <v>-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</row>
    <row r="77" spans="1:21" ht="15" customHeight="1">
      <c r="A77" s="50" t="s">
        <v>174</v>
      </c>
      <c r="B77" s="26">
        <v>4310</v>
      </c>
      <c r="C77" s="85" t="s">
        <v>206</v>
      </c>
      <c r="D77" s="77">
        <v>53695781</v>
      </c>
      <c r="E77" s="77">
        <v>35778578</v>
      </c>
      <c r="F77" s="77">
        <f t="shared" si="6"/>
        <v>38900000</v>
      </c>
      <c r="G77" s="113">
        <f>IF(D77=0,"-",$F77/D77*100)</f>
        <v>72.44517031980594</v>
      </c>
      <c r="H77" s="113">
        <f t="shared" si="5"/>
        <v>108.72427629739785</v>
      </c>
      <c r="I77" s="47">
        <v>0</v>
      </c>
      <c r="J77" s="47">
        <v>19800000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11500000</v>
      </c>
      <c r="Q77" s="47">
        <v>0</v>
      </c>
      <c r="R77" s="47">
        <v>0</v>
      </c>
      <c r="S77" s="47">
        <v>0</v>
      </c>
      <c r="T77" s="47">
        <v>7600000</v>
      </c>
      <c r="U77" s="47">
        <v>0</v>
      </c>
    </row>
    <row r="78" spans="1:21" ht="15" customHeight="1">
      <c r="A78" s="50" t="s">
        <v>175</v>
      </c>
      <c r="B78" s="26">
        <v>4311</v>
      </c>
      <c r="C78" s="85" t="s">
        <v>162</v>
      </c>
      <c r="D78" s="77">
        <v>494603208</v>
      </c>
      <c r="E78" s="77">
        <v>422300000</v>
      </c>
      <c r="F78" s="77">
        <f t="shared" si="6"/>
        <v>585474000</v>
      </c>
      <c r="G78" s="113">
        <f>IF(D78=0,"-",$F78/D78*100)</f>
        <v>118.37246312401597</v>
      </c>
      <c r="H78" s="113">
        <f t="shared" si="5"/>
        <v>138.63935590812218</v>
      </c>
      <c r="I78" s="47">
        <v>0</v>
      </c>
      <c r="J78" s="47">
        <v>0</v>
      </c>
      <c r="K78" s="47">
        <v>585474000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</row>
    <row r="79" spans="1:21" ht="15" customHeight="1">
      <c r="A79" s="50" t="s">
        <v>269</v>
      </c>
      <c r="B79" s="26">
        <v>4313</v>
      </c>
      <c r="C79" s="85" t="s">
        <v>267</v>
      </c>
      <c r="D79" s="77">
        <v>12000000</v>
      </c>
      <c r="E79" s="77">
        <v>20700000</v>
      </c>
      <c r="F79" s="77">
        <f t="shared" si="6"/>
        <v>21700000</v>
      </c>
      <c r="G79" s="113">
        <f>IF(D79=0,"-",$F79/D79*100)</f>
        <v>180.83333333333334</v>
      </c>
      <c r="H79" s="113">
        <f t="shared" si="5"/>
        <v>104.83091787439614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21700000</v>
      </c>
      <c r="R79" s="47">
        <v>0</v>
      </c>
      <c r="S79" s="47">
        <v>0</v>
      </c>
      <c r="T79" s="47">
        <v>0</v>
      </c>
      <c r="U79" s="47">
        <v>0</v>
      </c>
    </row>
    <row r="80" spans="1:21" ht="15" customHeight="1">
      <c r="A80" s="50" t="s">
        <v>270</v>
      </c>
      <c r="B80" s="26">
        <v>4314</v>
      </c>
      <c r="C80" s="85" t="s">
        <v>271</v>
      </c>
      <c r="D80" s="77"/>
      <c r="E80" s="77">
        <v>16000000</v>
      </c>
      <c r="F80" s="77">
        <f t="shared" si="6"/>
        <v>9000000</v>
      </c>
      <c r="G80" s="113" t="str">
        <f>IF(D80=0,"-",$F80/D80*100)</f>
        <v>-</v>
      </c>
      <c r="H80" s="113">
        <f t="shared" si="5"/>
        <v>56.25</v>
      </c>
      <c r="I80" s="47">
        <v>0</v>
      </c>
      <c r="J80" s="47">
        <v>0</v>
      </c>
      <c r="K80" s="47">
        <v>0</v>
      </c>
      <c r="L80" s="47">
        <v>0</v>
      </c>
      <c r="M80" s="47">
        <v>9000000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</row>
    <row r="81" spans="1:21" ht="21" customHeight="1" thickBot="1">
      <c r="A81" s="53"/>
      <c r="B81" s="65"/>
      <c r="C81" s="86" t="s">
        <v>37</v>
      </c>
      <c r="D81" s="78">
        <f>+D3+D35+D58+D69</f>
        <v>6192885846</v>
      </c>
      <c r="E81" s="78">
        <f>+E3+E35+E58+E69</f>
        <v>6906096275</v>
      </c>
      <c r="F81" s="78">
        <f>+F3+F35+F58+F69</f>
        <v>7607145000</v>
      </c>
      <c r="G81" s="114">
        <f>IF(D81=0,"-",$F81/D81*100)</f>
        <v>122.8368355104345</v>
      </c>
      <c r="H81" s="114">
        <f>IF(E81=0,"-",$F81/E81*100)</f>
        <v>110.15115771753415</v>
      </c>
      <c r="I81" s="46">
        <v>830330000</v>
      </c>
      <c r="J81" s="46">
        <v>216650000</v>
      </c>
      <c r="K81" s="46">
        <v>2693144000</v>
      </c>
      <c r="L81" s="46">
        <v>143000000</v>
      </c>
      <c r="M81" s="46">
        <v>297200000</v>
      </c>
      <c r="N81" s="46">
        <v>1013375000</v>
      </c>
      <c r="O81" s="46">
        <v>722303000</v>
      </c>
      <c r="P81" s="46">
        <v>448098000</v>
      </c>
      <c r="Q81" s="46">
        <v>377730000</v>
      </c>
      <c r="R81" s="46">
        <v>203090000</v>
      </c>
      <c r="S81" s="46">
        <v>137075000</v>
      </c>
      <c r="T81" s="46">
        <v>57850000</v>
      </c>
      <c r="U81" s="46">
        <v>467300000</v>
      </c>
    </row>
    <row r="82" spans="1:21" ht="22.5" customHeight="1" thickBot="1">
      <c r="A82" s="56"/>
      <c r="B82" s="66"/>
      <c r="C82" s="33" t="s">
        <v>171</v>
      </c>
      <c r="D82" s="79">
        <f>+'PRIHODKI 2005'!D100-'ODHODKI 2005'!D81</f>
        <v>120637210</v>
      </c>
      <c r="E82" s="79">
        <f>+'PRIHODKI 2005'!E100-'ODHODKI 2005'!E81</f>
        <v>-54389011</v>
      </c>
      <c r="F82" s="79">
        <f>+'PRIHODKI 2005'!F100-'ODHODKI 2005'!F81</f>
        <v>-212500000</v>
      </c>
      <c r="G82" s="114"/>
      <c r="H82" s="114"/>
      <c r="I82" s="59"/>
      <c r="J82" s="59"/>
      <c r="K82" s="59"/>
      <c r="L82" s="58"/>
      <c r="M82" s="59"/>
      <c r="N82" s="57" t="s">
        <v>35</v>
      </c>
      <c r="O82" s="59"/>
      <c r="P82" s="59"/>
      <c r="Q82" s="59"/>
      <c r="R82" s="59"/>
      <c r="S82" s="59"/>
      <c r="T82" s="59"/>
      <c r="U82" s="59"/>
    </row>
    <row r="83" spans="4:20" ht="15" customHeight="1">
      <c r="D83" s="6">
        <f>+D3+D35+D58+D69</f>
        <v>6192885846</v>
      </c>
      <c r="E83" s="6">
        <f>+E3+E35+E58+E69</f>
        <v>6906096275</v>
      </c>
      <c r="F83" s="6">
        <f>+F3+F35+F58+F69</f>
        <v>7607145000</v>
      </c>
      <c r="G83" s="115"/>
      <c r="H83" s="115"/>
      <c r="T83" s="4" t="s">
        <v>35</v>
      </c>
    </row>
    <row r="84" spans="2:8" ht="15" customHeight="1">
      <c r="B84" s="67" t="s">
        <v>161</v>
      </c>
      <c r="D84" s="6">
        <f>+D5+D6+D7+D8+D9+D10+D11+D13+D14+D15+D16+D17+D19+D20+D21+D22+D23+D24+D25+D26+D27+D28+D30+D31+D33+D34+D37+D40+D44+D45+D47+D49+D50+D51+D53+D60+D61+D62+D63+D64+D65+D66+D67+D68+D71+D72+D75+D76+D77+D78+D79</f>
        <v>6192885846</v>
      </c>
      <c r="E84" s="6">
        <f>+E5+E6+E7+E8+E9+E10+E11+E13+E14+E15+E16+E17+E19+E20+E21+E22+E23+E24+E25+E26+E27+E28+E30+E31+E33+E34+E37+E40+E44+E45+E47+E49+E50+E51+E53+E60+E61+E62+E63+E64+E65+E66+E67+E68+E71+E72+E75+E76+E77+E78+E79</f>
        <v>6890096275</v>
      </c>
      <c r="F84" s="6">
        <f>+F5+F6+F7+F8+F9+F10+F11+F13+F14+F15+F16+F17+F19+F20+F21+F22+F23+F24+F25+F26+F27+F28+F30+F31+F33+F34+F37+F40+F44+F45+F47+F49+F50+F51+F53+F60+F61+F62+F63+F64+F65+F66+F67+F68+F71+F72+F75+F76+F77+F78+F79</f>
        <v>7598145000</v>
      </c>
      <c r="G84" s="115"/>
      <c r="H84" s="115"/>
    </row>
    <row r="85" spans="4:8" ht="15" customHeight="1">
      <c r="D85" s="6"/>
      <c r="F85" s="6">
        <f>SUM(I81:U81)</f>
        <v>7607145000</v>
      </c>
      <c r="G85" s="115"/>
      <c r="H85" s="115"/>
    </row>
  </sheetData>
  <mergeCells count="2">
    <mergeCell ref="I1:M1"/>
    <mergeCell ref="N1:Q1"/>
  </mergeCells>
  <printOptions/>
  <pageMargins left="0.19" right="0.17" top="0.4330708661417323" bottom="0.94" header="0.4330708661417323" footer="0.33"/>
  <pageSetup firstPageNumber="6" useFirstPageNumber="1" horizontalDpi="360" verticalDpi="360" orientation="landscape" paperSize="9" scale="95" r:id="rId1"/>
  <headerFooter alignWithMargins="0">
    <oddHeader>&amp;C&amp;"Arial CE,Bold"&amp;11
</oddHeader>
    <oddFooter>&amp;C&amp;P</oddFooter>
  </headerFooter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7.625" style="99" bestFit="1" customWidth="1"/>
    <col min="2" max="2" width="59.875" style="99" customWidth="1"/>
    <col min="3" max="3" width="14.75390625" style="99" customWidth="1"/>
    <col min="4" max="4" width="13.25390625" style="99" customWidth="1"/>
    <col min="5" max="5" width="14.75390625" style="99" customWidth="1"/>
    <col min="6" max="16384" width="9.125" style="99" customWidth="1"/>
  </cols>
  <sheetData>
    <row r="1" spans="1:5" ht="15" thickBot="1">
      <c r="A1" s="27"/>
      <c r="B1" s="5"/>
      <c r="C1" s="25" t="s">
        <v>120</v>
      </c>
      <c r="D1" s="25" t="s">
        <v>120</v>
      </c>
      <c r="E1" s="25" t="s">
        <v>120</v>
      </c>
    </row>
    <row r="2" spans="1:5" ht="26.25" thickBot="1">
      <c r="A2" s="54" t="s">
        <v>85</v>
      </c>
      <c r="B2" s="13" t="s">
        <v>172</v>
      </c>
      <c r="C2" s="102" t="s">
        <v>280</v>
      </c>
      <c r="D2" s="102" t="s">
        <v>281</v>
      </c>
      <c r="E2" s="102" t="s">
        <v>282</v>
      </c>
    </row>
    <row r="3" spans="1:5" ht="29.25" customHeight="1">
      <c r="A3" s="116"/>
      <c r="B3" s="74" t="s">
        <v>131</v>
      </c>
      <c r="C3" s="34"/>
      <c r="D3" s="34"/>
      <c r="E3" s="34"/>
    </row>
    <row r="4" spans="1:5" ht="15">
      <c r="A4" s="55">
        <v>750</v>
      </c>
      <c r="B4" s="9" t="s">
        <v>132</v>
      </c>
      <c r="C4" s="11"/>
      <c r="D4" s="11"/>
      <c r="E4" s="11"/>
    </row>
    <row r="5" spans="1:5" ht="14.25">
      <c r="A5" s="117">
        <v>7500</v>
      </c>
      <c r="B5" s="11" t="s">
        <v>263</v>
      </c>
      <c r="C5" s="20">
        <v>757104</v>
      </c>
      <c r="D5" s="20">
        <v>200000</v>
      </c>
      <c r="E5" s="20"/>
    </row>
    <row r="6" spans="1:5" ht="14.25">
      <c r="A6" s="117">
        <v>7502</v>
      </c>
      <c r="B6" s="11" t="s">
        <v>237</v>
      </c>
      <c r="C6" s="20">
        <v>11321706</v>
      </c>
      <c r="D6" s="20">
        <v>11500000</v>
      </c>
      <c r="E6" s="20">
        <v>11500000</v>
      </c>
    </row>
    <row r="7" spans="1:5" ht="14.25">
      <c r="A7" s="117">
        <v>7504</v>
      </c>
      <c r="B7" s="11" t="s">
        <v>259</v>
      </c>
      <c r="C7" s="20"/>
      <c r="D7" s="20">
        <v>3900000</v>
      </c>
      <c r="E7" s="20">
        <v>4000000</v>
      </c>
    </row>
    <row r="8" spans="1:5" ht="15">
      <c r="A8" s="55">
        <v>751</v>
      </c>
      <c r="B8" s="9" t="s">
        <v>236</v>
      </c>
      <c r="C8" s="11"/>
      <c r="D8" s="11"/>
      <c r="E8" s="11"/>
    </row>
    <row r="9" spans="1:5" ht="14.25">
      <c r="A9" s="117">
        <v>7513</v>
      </c>
      <c r="B9" s="11" t="s">
        <v>276</v>
      </c>
      <c r="C9" s="20">
        <v>8908045</v>
      </c>
      <c r="D9" s="20">
        <v>38741904</v>
      </c>
      <c r="E9" s="20"/>
    </row>
    <row r="10" spans="1:5" ht="15">
      <c r="A10" s="55">
        <v>752</v>
      </c>
      <c r="B10" s="9" t="s">
        <v>164</v>
      </c>
      <c r="C10" s="11"/>
      <c r="D10" s="11"/>
      <c r="E10" s="11"/>
    </row>
    <row r="11" spans="1:5" ht="14.25">
      <c r="A11" s="117">
        <v>7520</v>
      </c>
      <c r="B11" s="11" t="s">
        <v>207</v>
      </c>
      <c r="C11" s="20">
        <v>27569431</v>
      </c>
      <c r="D11" s="20">
        <v>22800000</v>
      </c>
      <c r="E11" s="20">
        <v>21000000</v>
      </c>
    </row>
    <row r="12" spans="1:5" ht="14.25">
      <c r="A12" s="117"/>
      <c r="B12" s="11"/>
      <c r="C12" s="20"/>
      <c r="D12" s="20"/>
      <c r="E12" s="20"/>
    </row>
    <row r="13" spans="1:5" ht="15">
      <c r="A13" s="26"/>
      <c r="B13" s="8" t="s">
        <v>208</v>
      </c>
      <c r="C13" s="11"/>
      <c r="D13" s="20"/>
      <c r="E13" s="11"/>
    </row>
    <row r="14" spans="1:5" ht="15">
      <c r="A14" s="55">
        <v>440</v>
      </c>
      <c r="B14" s="9" t="s">
        <v>157</v>
      </c>
      <c r="C14" s="11"/>
      <c r="D14" s="11"/>
      <c r="E14" s="11"/>
    </row>
    <row r="15" spans="1:5" ht="14.25">
      <c r="A15" s="117">
        <v>4402</v>
      </c>
      <c r="B15" s="11" t="s">
        <v>158</v>
      </c>
      <c r="C15" s="20">
        <v>0</v>
      </c>
      <c r="D15" s="20"/>
      <c r="E15" s="20">
        <v>0</v>
      </c>
    </row>
    <row r="16" spans="1:5" ht="14.25">
      <c r="A16" s="117">
        <v>4404</v>
      </c>
      <c r="B16" s="11" t="s">
        <v>216</v>
      </c>
      <c r="C16" s="20">
        <v>0</v>
      </c>
      <c r="D16" s="20"/>
      <c r="E16" s="20">
        <v>0</v>
      </c>
    </row>
    <row r="17" spans="1:5" ht="15">
      <c r="A17" s="55">
        <v>441</v>
      </c>
      <c r="B17" s="9" t="s">
        <v>133</v>
      </c>
      <c r="C17" s="11"/>
      <c r="D17" s="11"/>
      <c r="E17" s="11"/>
    </row>
    <row r="18" spans="1:5" ht="14.25">
      <c r="A18" s="117">
        <v>4410</v>
      </c>
      <c r="B18" s="11" t="s">
        <v>159</v>
      </c>
      <c r="C18" s="20">
        <v>0</v>
      </c>
      <c r="D18" s="20">
        <v>0</v>
      </c>
      <c r="E18" s="20">
        <v>0</v>
      </c>
    </row>
    <row r="19" spans="1:5" ht="14.25">
      <c r="A19" s="117">
        <v>4412</v>
      </c>
      <c r="B19" s="11" t="s">
        <v>160</v>
      </c>
      <c r="C19" s="20">
        <v>0</v>
      </c>
      <c r="D19" s="20">
        <v>0</v>
      </c>
      <c r="E19" s="20">
        <v>0</v>
      </c>
    </row>
    <row r="20" spans="1:5" ht="14.25">
      <c r="A20" s="117">
        <v>4415</v>
      </c>
      <c r="B20" s="11" t="s">
        <v>183</v>
      </c>
      <c r="C20" s="20">
        <v>0</v>
      </c>
      <c r="D20" s="20">
        <v>0</v>
      </c>
      <c r="E20" s="20">
        <v>0</v>
      </c>
    </row>
    <row r="21" spans="1:5" ht="15">
      <c r="A21" s="55">
        <v>443</v>
      </c>
      <c r="B21" s="21" t="s">
        <v>245</v>
      </c>
      <c r="C21" s="20"/>
      <c r="D21" s="20"/>
      <c r="E21" s="20"/>
    </row>
    <row r="22" spans="1:5" ht="14.25">
      <c r="A22" s="117">
        <v>4430</v>
      </c>
      <c r="B22" s="11" t="s">
        <v>246</v>
      </c>
      <c r="C22" s="20"/>
      <c r="D22" s="20"/>
      <c r="E22" s="20"/>
    </row>
    <row r="23" spans="1:5" ht="14.25">
      <c r="A23" s="117">
        <v>443000</v>
      </c>
      <c r="B23" s="11" t="s">
        <v>247</v>
      </c>
      <c r="C23" s="20"/>
      <c r="D23" s="20"/>
      <c r="E23" s="20"/>
    </row>
    <row r="24" spans="1:5" ht="14.25">
      <c r="A24" s="117"/>
      <c r="B24" s="11" t="s">
        <v>248</v>
      </c>
      <c r="C24" s="20">
        <v>100000000</v>
      </c>
      <c r="D24" s="20">
        <v>95000000</v>
      </c>
      <c r="E24" s="20">
        <v>65000000</v>
      </c>
    </row>
    <row r="25" spans="1:5" ht="14.25">
      <c r="A25" s="117"/>
      <c r="B25" s="11" t="s">
        <v>249</v>
      </c>
      <c r="C25" s="20">
        <v>40000000</v>
      </c>
      <c r="D25" s="20">
        <v>25000000</v>
      </c>
      <c r="E25" s="20">
        <v>35000000</v>
      </c>
    </row>
    <row r="26" spans="1:5" ht="15.75" thickBot="1">
      <c r="A26" s="65"/>
      <c r="B26" s="35" t="s">
        <v>134</v>
      </c>
      <c r="C26" s="43">
        <f>+C5+C6+C7+C9+C11-C15-C16-C18-C19-C20-C24-C25</f>
        <v>-91443714</v>
      </c>
      <c r="D26" s="43">
        <f>+D5+D6+D7+D9+D11-D15-D16-D18-D19-D20-D24-D25-D22</f>
        <v>-42858096</v>
      </c>
      <c r="E26" s="43">
        <f>+E5+E6+E7+E9+E11-E15-E16-E18-E19-E20-E24-E25</f>
        <v>-63500000</v>
      </c>
    </row>
    <row r="27" spans="2:5" ht="15">
      <c r="B27" s="36"/>
      <c r="C27" s="37"/>
      <c r="D27" s="37"/>
      <c r="E27" s="37"/>
    </row>
    <row r="28" spans="2:5" ht="15">
      <c r="B28" s="36"/>
      <c r="C28" s="37"/>
      <c r="D28" s="37"/>
      <c r="E28" s="37"/>
    </row>
    <row r="29" spans="2:5" ht="15" thickBot="1">
      <c r="B29" s="5"/>
      <c r="C29" s="25"/>
      <c r="D29" s="25"/>
      <c r="E29" s="25"/>
    </row>
    <row r="30" spans="1:5" ht="26.25" thickBot="1">
      <c r="A30" s="54" t="s">
        <v>85</v>
      </c>
      <c r="B30" s="13" t="s">
        <v>135</v>
      </c>
      <c r="C30" s="102" t="s">
        <v>280</v>
      </c>
      <c r="D30" s="102" t="s">
        <v>281</v>
      </c>
      <c r="E30" s="102" t="s">
        <v>282</v>
      </c>
    </row>
    <row r="31" spans="1:5" ht="15">
      <c r="A31" s="116"/>
      <c r="B31" s="38" t="s">
        <v>136</v>
      </c>
      <c r="C31" s="39"/>
      <c r="D31" s="39"/>
      <c r="E31" s="39"/>
    </row>
    <row r="32" spans="1:5" ht="14.25">
      <c r="A32" s="117">
        <v>5001</v>
      </c>
      <c r="B32" s="118" t="s">
        <v>341</v>
      </c>
      <c r="C32" s="20"/>
      <c r="D32" s="20"/>
      <c r="E32" s="20">
        <v>276000000</v>
      </c>
    </row>
    <row r="33" spans="1:5" ht="15">
      <c r="A33" s="26"/>
      <c r="B33" s="8" t="s">
        <v>137</v>
      </c>
      <c r="C33" s="20"/>
      <c r="D33" s="20"/>
      <c r="E33" s="20"/>
    </row>
    <row r="34" spans="1:5" ht="15">
      <c r="A34" s="26"/>
      <c r="B34" s="8"/>
      <c r="C34" s="20"/>
      <c r="D34" s="20"/>
      <c r="E34" s="20"/>
    </row>
    <row r="35" spans="1:5" ht="15">
      <c r="A35" s="26"/>
      <c r="B35" s="8" t="s">
        <v>138</v>
      </c>
      <c r="C35" s="17">
        <f>+C32-C34</f>
        <v>0</v>
      </c>
      <c r="D35" s="17">
        <f>+D32-D34</f>
        <v>0</v>
      </c>
      <c r="E35" s="17">
        <f>+E32-E34</f>
        <v>276000000</v>
      </c>
    </row>
    <row r="36" spans="1:5" ht="30.75" customHeight="1">
      <c r="A36" s="26"/>
      <c r="B36" s="40" t="s">
        <v>340</v>
      </c>
      <c r="C36" s="17">
        <f>+'ODHODKI 2005'!D82+C26+C35</f>
        <v>29193496</v>
      </c>
      <c r="D36" s="17">
        <f>+'ODHODKI 2005'!E82+D26+D35</f>
        <v>-97247107</v>
      </c>
      <c r="E36" s="17">
        <f>+'ODHODKI 2005'!F82+E26+E35</f>
        <v>0</v>
      </c>
    </row>
    <row r="37" spans="1:5" ht="15">
      <c r="A37" s="26"/>
      <c r="B37" s="41" t="s">
        <v>209</v>
      </c>
      <c r="C37" s="17">
        <f>SUM(C38:C38)</f>
        <v>68053611</v>
      </c>
      <c r="D37" s="17">
        <f>SUM(D38:D38)</f>
        <v>97247107</v>
      </c>
      <c r="E37" s="17">
        <f>SUM(E38:E38)</f>
        <v>0</v>
      </c>
    </row>
    <row r="38" spans="1:5" ht="14.25">
      <c r="A38" s="26"/>
      <c r="B38" s="11" t="s">
        <v>257</v>
      </c>
      <c r="C38" s="20">
        <v>68053611</v>
      </c>
      <c r="D38" s="20">
        <v>97247107</v>
      </c>
      <c r="E38" s="20"/>
    </row>
    <row r="39" spans="1:5" ht="15.75" thickBot="1">
      <c r="A39" s="65"/>
      <c r="B39" s="42" t="s">
        <v>139</v>
      </c>
      <c r="C39" s="43">
        <f>+C36+C37</f>
        <v>97247107</v>
      </c>
      <c r="D39" s="43">
        <f>+D36+D37</f>
        <v>0</v>
      </c>
      <c r="E39" s="43">
        <f>+E36+E37</f>
        <v>0</v>
      </c>
    </row>
    <row r="40" spans="3:5" ht="15">
      <c r="C40" s="100"/>
      <c r="D40" s="100"/>
      <c r="E40" s="100"/>
    </row>
  </sheetData>
  <printOptions/>
  <pageMargins left="0.6" right="0.75" top="0.984251968503937" bottom="0.984251968503937" header="0.22" footer="0.31"/>
  <pageSetup firstPageNumber="5" useFirstPageNumber="1" horizontalDpi="360" verticalDpi="360" orientation="landscape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MESTNA OBČINA</cp:lastModifiedBy>
  <cp:lastPrinted>2004-11-22T12:06:06Z</cp:lastPrinted>
  <dcterms:created xsi:type="dcterms:W3CDTF">1999-04-13T10:37:05Z</dcterms:created>
  <dcterms:modified xsi:type="dcterms:W3CDTF">2004-11-22T12:06:10Z</dcterms:modified>
  <cp:category/>
  <cp:version/>
  <cp:contentType/>
  <cp:contentStatus/>
</cp:coreProperties>
</file>