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2" sheetId="1" r:id="rId1"/>
    <sheet name="ODHODKI 2002" sheetId="2" r:id="rId2"/>
    <sheet name="FINAN-TERJ" sheetId="3" r:id="rId3"/>
  </sheets>
  <definedNames>
    <definedName name="_xlnm.Print_Area" localSheetId="2">'FINAN-TERJ'!$A$1:$E$31</definedName>
    <definedName name="_xlnm.Print_Area" localSheetId="1">'ODHODKI 2002'!$I$1:$U$78,'ODHODKI 2002'!$A$2:$C$78</definedName>
    <definedName name="_xlnm.Print_Area" localSheetId="0">'PRIHODKI 2002'!$A$1:$H$101</definedName>
    <definedName name="_xlnm.Print_Titles" localSheetId="1">'ODHODKI 2002'!$A:$C,'ODHODKI 2002'!$1:$2</definedName>
    <definedName name="_xlnm.Print_Titles" localSheetId="0">'PRIHODKI 2002'!$6:$6</definedName>
  </definedNames>
  <calcPr fullCalcOnLoad="1"/>
</workbook>
</file>

<file path=xl/sharedStrings.xml><?xml version="1.0" encoding="utf-8"?>
<sst xmlns="http://schemas.openxmlformats.org/spreadsheetml/2006/main" count="387" uniqueCount="332">
  <si>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</si>
  <si>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</si>
  <si>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</si>
  <si>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</si>
  <si>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</si>
  <si>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</si>
  <si>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</si>
  <si>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</si>
  <si>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</si>
  <si>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</si>
  <si>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</si>
  <si>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</si>
  <si>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</si>
  <si>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</si>
  <si>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</si>
  <si>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</si>
  <si>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</si>
  <si>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</si>
  <si>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</si>
  <si>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</si>
  <si>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</si>
  <si>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</si>
  <si>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</si>
  <si>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</si>
  <si>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</si>
  <si>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</si>
  <si>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</si>
  <si>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</si>
  <si>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Tekoči transferi drugim ravnem države</t>
  </si>
  <si>
    <t>Nakup drugih osnovnih sredstev</t>
  </si>
  <si>
    <t>Novogradnje, rekonstrukcije in adaptacije</t>
  </si>
  <si>
    <t>Nakup zemljišč in naravnih bogastev</t>
  </si>
  <si>
    <t>Investicijski transferi drugim ravnem države</t>
  </si>
  <si>
    <t>Kapitalski transferi javnim skladom in agencijam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</si>
  <si>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</si>
  <si>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</si>
  <si>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</si>
  <si>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</si>
  <si>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</si>
  <si>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</si>
  <si>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</si>
  <si>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MESTNA UPRAVA</t>
  </si>
  <si>
    <t>OTROŠ.VARST.</t>
  </si>
  <si>
    <t>KULTURA</t>
  </si>
  <si>
    <t>ZDRAVST.</t>
  </si>
  <si>
    <t>INFRASTRUKT.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</si>
  <si>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</si>
  <si>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</si>
  <si>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</si>
  <si>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</si>
  <si>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</si>
  <si>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</si>
  <si>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</si>
  <si>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</si>
  <si>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</si>
  <si>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</si>
  <si>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</si>
  <si>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</si>
  <si>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</si>
  <si>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</si>
  <si>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</si>
  <si>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</si>
  <si>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</si>
  <si>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</si>
  <si>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</si>
  <si>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</si>
  <si>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</si>
  <si>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</si>
  <si>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</si>
  <si>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</si>
  <si>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</si>
  <si>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</si>
  <si>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</si>
  <si>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</si>
  <si>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</si>
  <si>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</si>
  <si>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</si>
  <si>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</si>
  <si>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</si>
  <si>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</si>
  <si>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</si>
  <si>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</si>
  <si>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</si>
  <si>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</si>
  <si>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</si>
  <si>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</si>
  <si>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</si>
  <si>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</si>
  <si>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</si>
  <si>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</si>
  <si>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</si>
  <si>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</si>
  <si>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</si>
  <si>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</si>
  <si>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</si>
  <si>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</si>
  <si>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</si>
  <si>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</si>
  <si>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</si>
  <si>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</si>
  <si>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</si>
  <si>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</si>
  <si>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</si>
  <si>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Pristojbine za motorna vozila</t>
  </si>
  <si>
    <t>6.1.</t>
  </si>
  <si>
    <t>Taksa za registracijo kmetijskih traktorjev</t>
  </si>
  <si>
    <t>7.1.</t>
  </si>
  <si>
    <t>Krajevna taksa</t>
  </si>
  <si>
    <t>7.2.</t>
  </si>
  <si>
    <t>7.3.</t>
  </si>
  <si>
    <t>Pristojbine za vzdrževanje gozdnih cest</t>
  </si>
  <si>
    <t>7.4.</t>
  </si>
  <si>
    <t>7.5.</t>
  </si>
  <si>
    <t>Požarna taksa</t>
  </si>
  <si>
    <t>DRUGI DAVKI</t>
  </si>
  <si>
    <t>NEDAVČNI PRIHODKI</t>
  </si>
  <si>
    <t>Prihodki od obresti - skupaj</t>
  </si>
  <si>
    <t>Prihodki od premoženja</t>
  </si>
  <si>
    <t>Prihodki od najemnin za stanovanja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</si>
  <si>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</si>
  <si>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</si>
  <si>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</si>
  <si>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</si>
  <si>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</si>
  <si>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</si>
  <si>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</si>
  <si>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</si>
  <si>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</si>
  <si>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</si>
  <si>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16.1.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</si>
  <si>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</si>
  <si>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</si>
  <si>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</si>
  <si>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</si>
  <si>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</si>
  <si>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</si>
  <si>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</si>
  <si>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</si>
  <si>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>16.2.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</si>
  <si>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</si>
  <si>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</si>
  <si>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</si>
  <si>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</si>
  <si>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</si>
  <si>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</si>
  <si>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</si>
  <si>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</si>
  <si>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</si>
  <si>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Prejeta vračila od posameznikov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</si>
  <si>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</si>
  <si>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</si>
  <si>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</si>
  <si>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</si>
  <si>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</si>
  <si>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</si>
  <si>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</si>
  <si>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</si>
  <si>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</si>
  <si>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</si>
  <si>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</si>
  <si>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</si>
  <si>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</si>
  <si>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</si>
  <si>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 xml:space="preserve">    CIVIL.Z AŠ., GASIL.</t>
  </si>
  <si>
    <t>OKOLJE IN PROS.</t>
  </si>
  <si>
    <t>GOSPODARST.</t>
  </si>
  <si>
    <t>IZOBRAŽEV.</t>
  </si>
  <si>
    <t>ŠPORT.DEJ.</t>
  </si>
  <si>
    <t>SOCIAL.VAR.</t>
  </si>
  <si>
    <t>SPLOŠNI DEL …</t>
  </si>
  <si>
    <t>MLADIN. CENT.</t>
  </si>
  <si>
    <t>BILANCA ODHODKOV PO PODROČJIH UPOŠTEVAJE EKONOMSKO KLASIFIKACIJO ODHODKOV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</si>
  <si>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</si>
  <si>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</si>
  <si>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</si>
  <si>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</si>
  <si>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</si>
  <si>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</si>
  <si>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</si>
  <si>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</si>
  <si>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-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</si>
  <si>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</si>
  <si>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</si>
  <si>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</si>
  <si>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</si>
  <si>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</si>
  <si>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</si>
  <si>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</si>
  <si>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</si>
  <si>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</si>
  <si>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</si>
  <si>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</si>
  <si>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</si>
  <si>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</si>
  <si>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</si>
  <si>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</si>
  <si>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</si>
  <si>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12.3.</t>
  </si>
  <si>
    <t>12.4.</t>
  </si>
  <si>
    <t>14.1.</t>
  </si>
  <si>
    <t>14.2.</t>
  </si>
  <si>
    <t>17.1.</t>
  </si>
  <si>
    <t>17.2.</t>
  </si>
  <si>
    <t>17.3.</t>
  </si>
  <si>
    <t>22.1.</t>
  </si>
  <si>
    <t>22.2.</t>
  </si>
  <si>
    <t>Povečanje drugih finančnih naložb</t>
  </si>
  <si>
    <t>Prihodki za Mladinski center</t>
  </si>
  <si>
    <t>16.3.</t>
  </si>
  <si>
    <t>Donacije za tekočo porabo - za Mladinski center</t>
  </si>
  <si>
    <t>15.1.</t>
  </si>
  <si>
    <t>15.2.</t>
  </si>
  <si>
    <t>Prihodki od prodaje blaga in storitev</t>
  </si>
  <si>
    <t>16.4.</t>
  </si>
  <si>
    <t>Drugi  davki (pozneje pl. ukinjeni davki)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</si>
  <si>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</si>
  <si>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</si>
  <si>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</si>
  <si>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</si>
  <si>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</si>
  <si>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(CRPOV - tabor)</t>
  </si>
  <si>
    <t>Min. za kmetijstvo, gozdarstvo - gozdne ceste</t>
  </si>
  <si>
    <t>Namenska sredstva Občine Šempeter - Vrtojba</t>
  </si>
  <si>
    <t xml:space="preserve">Namenska sredstva sosednjih občin in države za </t>
  </si>
  <si>
    <t>sofinanciranje regijskih institucij s področja  kulture</t>
  </si>
  <si>
    <t>Prihodki od najemnin za poslovne prostore in zemljišča</t>
  </si>
  <si>
    <t>Prihodki od prodaje blaga in storitev-za Mladinski center</t>
  </si>
  <si>
    <t>Drugi prihodki: sofinanc. javnih del, zapuščine in drugo</t>
  </si>
  <si>
    <t>Sofin. Upravne enote pri vzdrževanju občinske stavbe</t>
  </si>
  <si>
    <t>Prihod. od prodaje kmetij. zem.-za obvoznico Solkan</t>
  </si>
  <si>
    <t>Splošna proračunska rezervacija</t>
  </si>
  <si>
    <t>Min. za kmetijstvo, gozdarstvo (CRPOV - vinske ceste)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</si>
  <si>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</si>
  <si>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</si>
  <si>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</si>
  <si>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</si>
  <si>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</si>
  <si>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</si>
  <si>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</si>
  <si>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</si>
  <si>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>Tek. transferi v druge javne sklade in agencije</t>
  </si>
  <si>
    <t>Tekoči transf. v JZ in druge izvajal. javnih služb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</si>
  <si>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</si>
  <si>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</si>
  <si>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</si>
  <si>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 xml:space="preserve">   Stanovanjski sklad MO NG</t>
  </si>
  <si>
    <t xml:space="preserve">   Sklad za razvoj malega gospodarstva Goriške</t>
  </si>
  <si>
    <t>Investic. transferi neprofitnim organizacijam</t>
  </si>
  <si>
    <t>Investic. transferi privat. podjet. in zasebnikom</t>
  </si>
  <si>
    <t xml:space="preserve">   Stanovanjski sklad  MO NG in SS  RS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</si>
  <si>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</si>
  <si>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</si>
  <si>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</si>
  <si>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</si>
  <si>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</si>
  <si>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Minist. za kulturo - nakup prostorov za Mladinski center</t>
  </si>
  <si>
    <t>Prihodki od prodaje gostinskega objekta KS Trnovo</t>
  </si>
  <si>
    <t xml:space="preserve">   - evidentirana provizija Agencije za plačilni promet</t>
  </si>
  <si>
    <t>Prenesena sredstva iz preteklega leta</t>
  </si>
  <si>
    <t>Prihodki od prodaje kmetijskih zemljišč</t>
  </si>
  <si>
    <t>Prihodki od prodaje prevoznih sredstev</t>
  </si>
  <si>
    <t>Prih. od prodaje stavbnih zemljišč - za obv. Solkan</t>
  </si>
  <si>
    <t>Donacije za investicije - za nakup opreme za CZ</t>
  </si>
  <si>
    <t xml:space="preserve">7.7. </t>
  </si>
  <si>
    <t>Taksa za obremenjevanje okolja</t>
  </si>
  <si>
    <t>Min. za informacijsko družbo - ze e - mesto</t>
  </si>
  <si>
    <t>Min. za informacijsko družbo - za GIS</t>
  </si>
  <si>
    <t>Dana posojila privatni podjetjem in zasebnikom</t>
  </si>
  <si>
    <t xml:space="preserve">                                  MESTNE OBČINE NOVA GORICA ZA  LETO 2003</t>
  </si>
  <si>
    <t xml:space="preserve">                                                        P R O R A Č U N </t>
  </si>
  <si>
    <t>REALIZACIJA 2001</t>
  </si>
  <si>
    <t>PLAN 2002 s spremembami</t>
  </si>
  <si>
    <t>INDEKS 2003/2001</t>
  </si>
  <si>
    <t>INDEKS 2003/2002</t>
  </si>
  <si>
    <t>PLAN           2003</t>
  </si>
  <si>
    <t xml:space="preserve">   - vračilo namenskega depozita</t>
  </si>
  <si>
    <t>Prih. od izrednih prodaj stan. objektov in stanovanj</t>
  </si>
  <si>
    <t>Prihodki od prodaje garaž</t>
  </si>
  <si>
    <t>Prihodki od prodaje počitniških kapacitet - Krk</t>
  </si>
  <si>
    <t>Prih. od prodaje stavbnih zemljišč - sodišče NG</t>
  </si>
  <si>
    <t>Donacije za investicije - za nakup gasilskega vozila</t>
  </si>
  <si>
    <t>Ministrstvo za šolstvo in šport - prostori za mlade</t>
  </si>
  <si>
    <t>16.5.</t>
  </si>
  <si>
    <t>16.6.</t>
  </si>
  <si>
    <t>17.4.</t>
  </si>
  <si>
    <t>17.5.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</si>
  <si>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</si>
  <si>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</si>
  <si>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</si>
  <si>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</si>
  <si>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</si>
  <si>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</si>
  <si>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</si>
  <si>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</si>
  <si>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</si>
  <si>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</si>
  <si>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</si>
  <si>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</si>
  <si>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</si>
  <si>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</si>
  <si>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</si>
  <si>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</si>
  <si>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</si>
  <si>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</si>
  <si>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</si>
  <si>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</si>
  <si>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</si>
  <si>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</si>
  <si>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</si>
  <si>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</si>
  <si>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</si>
  <si>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</si>
  <si>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</si>
  <si>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</si>
  <si>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</si>
  <si>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</si>
  <si>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</si>
  <si>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Investic. transferi JZ in drugim izv. javnih služb</t>
  </si>
  <si>
    <t>21.9.</t>
  </si>
  <si>
    <t>Ministrstvo za okolje in prostor-urbanistična delavnica</t>
  </si>
  <si>
    <t>21.10.</t>
  </si>
  <si>
    <t>Ministrstvo za gospodarstvo - Borojevičeva cesta</t>
  </si>
  <si>
    <t>Ministrstvo za gospodarstvo - cesta  Rijavci - Krnica</t>
  </si>
  <si>
    <t>22.3.</t>
  </si>
  <si>
    <t>22.4.</t>
  </si>
  <si>
    <t xml:space="preserve">Sofinanc. občine Tolmin za Borojevičevo cesto </t>
  </si>
  <si>
    <t>Sofin. občin za enotno komunalno ureditev</t>
  </si>
  <si>
    <t>Prihodki od prodaje stavb in poslovnih prostorov</t>
  </si>
  <si>
    <t>PRODAJA KAPITALSKIH DELEŽEV</t>
  </si>
  <si>
    <t>Prejeta vračila od javnih podjetij - KENOG</t>
  </si>
  <si>
    <t>Zap. št.</t>
  </si>
  <si>
    <t>Sred. pridobljena s prodajo kapitalskih deležev v privatnih podjetjih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</si>
</sst>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8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171" fontId="3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" fillId="0" borderId="3" xfId="0" applyFont="1" applyBorder="1" applyAlignment="1">
      <alignment horizontal="center" vertical="justify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/>
    </xf>
    <xf numFmtId="165" fontId="4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171" fontId="4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3" fontId="13" fillId="0" borderId="7" xfId="0" applyNumberFormat="1" applyFont="1" applyBorder="1" applyAlignment="1">
      <alignment horizontal="center" vertical="justify" wrapText="1"/>
    </xf>
    <xf numFmtId="0" fontId="0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5" customHeight="1"/>
  <cols>
    <col min="1" max="1" width="5.125" style="12" bestFit="1" customWidth="1"/>
    <col min="2" max="2" width="6.00390625" style="15" hidden="1" customWidth="1"/>
    <col min="3" max="3" width="49.625" style="1" customWidth="1"/>
    <col min="4" max="4" width="13.875" style="1" customWidth="1"/>
    <col min="5" max="5" width="14.375" style="1" customWidth="1"/>
    <col min="6" max="6" width="14.125" style="1" customWidth="1"/>
    <col min="7" max="7" width="8.75390625" style="1" customWidth="1"/>
    <col min="8" max="8" width="8.625" style="1" customWidth="1"/>
    <col min="9" max="16384" width="9.125" style="1" customWidth="1"/>
  </cols>
  <sheetData>
    <row r="1" spans="1:3" s="95" customFormat="1" ht="17.25" customHeight="1">
      <c r="A1" s="31" t="s">
        <v>159</v>
      </c>
      <c r="B1" s="94"/>
      <c r="C1" s="98" t="s">
        <v>269</v>
      </c>
    </row>
    <row r="2" spans="1:3" s="95" customFormat="1" ht="17.25" customHeight="1">
      <c r="A2" s="31"/>
      <c r="B2" s="94"/>
      <c r="C2" s="96" t="s">
        <v>268</v>
      </c>
    </row>
    <row r="3" spans="1:3" ht="15" customHeight="1">
      <c r="A3" s="14"/>
      <c r="C3" s="15"/>
    </row>
    <row r="4" spans="1:3" ht="15" customHeight="1">
      <c r="A4" s="14"/>
      <c r="C4" s="32" t="s">
        <v>139</v>
      </c>
    </row>
    <row r="5" spans="4:6" ht="15" customHeight="1" thickBot="1">
      <c r="D5" s="101" t="s">
        <v>134</v>
      </c>
      <c r="E5" s="101" t="s">
        <v>134</v>
      </c>
      <c r="F5" s="101" t="s">
        <v>134</v>
      </c>
    </row>
    <row r="6" spans="1:8" ht="42.75" customHeight="1" thickBot="1">
      <c r="A6" s="97" t="s">
        <v>187</v>
      </c>
      <c r="B6" s="102" t="s">
        <v>88</v>
      </c>
      <c r="C6" s="13" t="s">
        <v>160</v>
      </c>
      <c r="D6" s="113" t="s">
        <v>270</v>
      </c>
      <c r="E6" s="113" t="s">
        <v>271</v>
      </c>
      <c r="F6" s="113" t="s">
        <v>274</v>
      </c>
      <c r="G6" s="112" t="s">
        <v>272</v>
      </c>
      <c r="H6" s="112" t="s">
        <v>273</v>
      </c>
    </row>
    <row r="7" spans="1:8" s="18" customFormat="1" ht="21" customHeight="1">
      <c r="A7" s="103"/>
      <c r="B7" s="16">
        <v>70</v>
      </c>
      <c r="C7" s="8" t="s">
        <v>89</v>
      </c>
      <c r="D7" s="17">
        <f>SUM(D8,D10,D16,D30)</f>
        <v>3857280887</v>
      </c>
      <c r="E7" s="17">
        <f>SUM(E8,E10,E16,E30)</f>
        <v>4155500348</v>
      </c>
      <c r="F7" s="17">
        <f>SUM(F8,F10,F16,F30)</f>
        <v>4363700000</v>
      </c>
      <c r="G7" s="77">
        <f>IF(D7=0,"-",$F7/D7*100)</f>
        <v>113.12891458609506</v>
      </c>
      <c r="H7" s="77">
        <f>IF(E7=0,"-",$F7/E7*100)</f>
        <v>105.01021861543592</v>
      </c>
    </row>
    <row r="8" spans="1:8" s="5" customFormat="1" ht="21" customHeight="1">
      <c r="A8" s="103"/>
      <c r="B8" s="19">
        <v>700</v>
      </c>
      <c r="C8" s="21" t="s">
        <v>90</v>
      </c>
      <c r="D8" s="17">
        <f>SUM(D9)</f>
        <v>2549919290</v>
      </c>
      <c r="E8" s="17">
        <f>SUM(E9)</f>
        <v>2836000000</v>
      </c>
      <c r="F8" s="17">
        <f>SUM(F9)</f>
        <v>3040000000</v>
      </c>
      <c r="G8" s="77">
        <f aca="true" t="shared" si="0" ref="G8:G77">IF(D8=0,"-",$F8/D8*100)</f>
        <v>119.21945968729074</v>
      </c>
      <c r="H8" s="77">
        <f aca="true" t="shared" si="1" ref="H8:H77">IF(E8=0,"-",$F8/E8*100)</f>
        <v>107.1932299012694</v>
      </c>
    </row>
    <row r="9" spans="1:8" s="18" customFormat="1" ht="15" customHeight="1">
      <c r="A9" s="103" t="s">
        <v>46</v>
      </c>
      <c r="B9" s="16">
        <v>7000</v>
      </c>
      <c r="C9" s="11" t="s">
        <v>91</v>
      </c>
      <c r="D9" s="20">
        <v>2549919290</v>
      </c>
      <c r="E9" s="20">
        <v>2836000000</v>
      </c>
      <c r="F9" s="20">
        <v>3040000000</v>
      </c>
      <c r="G9" s="84">
        <f t="shared" si="0"/>
        <v>119.21945968729074</v>
      </c>
      <c r="H9" s="84">
        <f t="shared" si="1"/>
        <v>107.1932299012694</v>
      </c>
    </row>
    <row r="10" spans="1:8" s="5" customFormat="1" ht="21" customHeight="1">
      <c r="A10" s="103"/>
      <c r="B10" s="19">
        <v>703</v>
      </c>
      <c r="C10" s="21" t="s">
        <v>92</v>
      </c>
      <c r="D10" s="17">
        <f>SUM(D11,D14,D15)</f>
        <v>753740377</v>
      </c>
      <c r="E10" s="17">
        <f>SUM(E11,E14,E15)</f>
        <v>673000000</v>
      </c>
      <c r="F10" s="17">
        <f>SUM(F11,F14,F15)</f>
        <v>684000000</v>
      </c>
      <c r="G10" s="77">
        <f t="shared" si="0"/>
        <v>90.74742721391983</v>
      </c>
      <c r="H10" s="77">
        <f t="shared" si="1"/>
        <v>101.63447251114412</v>
      </c>
    </row>
    <row r="11" spans="1:8" s="18" customFormat="1" ht="15" customHeight="1">
      <c r="A11" s="103" t="s">
        <v>47</v>
      </c>
      <c r="B11" s="16">
        <v>7030</v>
      </c>
      <c r="C11" s="21" t="s">
        <v>93</v>
      </c>
      <c r="D11" s="17">
        <f>SUM(D12:D13)</f>
        <v>647703477</v>
      </c>
      <c r="E11" s="17">
        <f>SUM(E12:E13)</f>
        <v>577000000</v>
      </c>
      <c r="F11" s="17">
        <f>SUM(F12:F13)</f>
        <v>572000000</v>
      </c>
      <c r="G11" s="77">
        <f t="shared" si="0"/>
        <v>88.31201627160632</v>
      </c>
      <c r="H11" s="77">
        <f t="shared" si="1"/>
        <v>99.13344887348353</v>
      </c>
    </row>
    <row r="12" spans="1:8" s="5" customFormat="1" ht="15" customHeight="1">
      <c r="A12" s="104" t="s">
        <v>94</v>
      </c>
      <c r="B12" s="19"/>
      <c r="C12" s="11" t="s">
        <v>302</v>
      </c>
      <c r="D12" s="20">
        <v>5483695</v>
      </c>
      <c r="E12" s="20">
        <f>4000000+3000000</f>
        <v>7000000</v>
      </c>
      <c r="F12" s="20">
        <v>7000000</v>
      </c>
      <c r="G12" s="84">
        <f t="shared" si="0"/>
        <v>127.65115492382418</v>
      </c>
      <c r="H12" s="84">
        <f t="shared" si="1"/>
        <v>100</v>
      </c>
    </row>
    <row r="13" spans="1:8" s="5" customFormat="1" ht="15" customHeight="1">
      <c r="A13" s="103" t="s">
        <v>95</v>
      </c>
      <c r="B13" s="19"/>
      <c r="C13" s="11" t="s">
        <v>303</v>
      </c>
      <c r="D13" s="20">
        <v>642219782</v>
      </c>
      <c r="E13" s="20">
        <f>610000000-40000000</f>
        <v>570000000</v>
      </c>
      <c r="F13" s="20">
        <v>565000000</v>
      </c>
      <c r="G13" s="84">
        <f t="shared" si="0"/>
        <v>87.97611282549997</v>
      </c>
      <c r="H13" s="84">
        <f t="shared" si="1"/>
        <v>99.12280701754386</v>
      </c>
    </row>
    <row r="14" spans="1:8" s="18" customFormat="1" ht="15" customHeight="1">
      <c r="A14" s="103" t="s">
        <v>48</v>
      </c>
      <c r="B14" s="16">
        <v>7032</v>
      </c>
      <c r="C14" s="21" t="s">
        <v>96</v>
      </c>
      <c r="D14" s="17">
        <v>15853875</v>
      </c>
      <c r="E14" s="17">
        <v>16000000</v>
      </c>
      <c r="F14" s="17">
        <v>17000000</v>
      </c>
      <c r="G14" s="77">
        <f t="shared" si="0"/>
        <v>107.22930513833369</v>
      </c>
      <c r="H14" s="77">
        <f t="shared" si="1"/>
        <v>106.25</v>
      </c>
    </row>
    <row r="15" spans="1:8" s="18" customFormat="1" ht="15" customHeight="1">
      <c r="A15" s="103" t="s">
        <v>49</v>
      </c>
      <c r="B15" s="16">
        <v>7033</v>
      </c>
      <c r="C15" s="21" t="s">
        <v>304</v>
      </c>
      <c r="D15" s="17">
        <v>90183025</v>
      </c>
      <c r="E15" s="17">
        <f>75000000+5000000</f>
        <v>80000000</v>
      </c>
      <c r="F15" s="17">
        <v>95000000</v>
      </c>
      <c r="G15" s="77">
        <f t="shared" si="0"/>
        <v>105.34133225182897</v>
      </c>
      <c r="H15" s="77">
        <f t="shared" si="1"/>
        <v>118.75</v>
      </c>
    </row>
    <row r="16" spans="1:8" s="5" customFormat="1" ht="21" customHeight="1">
      <c r="A16" s="103"/>
      <c r="B16" s="19">
        <v>704</v>
      </c>
      <c r="C16" s="21" t="s">
        <v>97</v>
      </c>
      <c r="D16" s="17">
        <f>SUM(D17,D20,D22)</f>
        <v>553621220</v>
      </c>
      <c r="E16" s="17">
        <f>SUM(E17,E20,E22)</f>
        <v>646500348</v>
      </c>
      <c r="F16" s="17">
        <f>SUM(F17,F20,F22)</f>
        <v>639700000</v>
      </c>
      <c r="G16" s="77">
        <f t="shared" si="0"/>
        <v>115.54831659089946</v>
      </c>
      <c r="H16" s="77">
        <f t="shared" si="1"/>
        <v>98.94812925916631</v>
      </c>
    </row>
    <row r="17" spans="1:8" s="18" customFormat="1" ht="15" customHeight="1">
      <c r="A17" s="103" t="s">
        <v>50</v>
      </c>
      <c r="B17" s="16">
        <v>7044</v>
      </c>
      <c r="C17" s="21" t="s">
        <v>98</v>
      </c>
      <c r="D17" s="17">
        <f>SUM(D18:D19)</f>
        <v>259532667</v>
      </c>
      <c r="E17" s="17">
        <f>SUM(E18:E19)</f>
        <v>200200000</v>
      </c>
      <c r="F17" s="17">
        <f>SUM(F18:F19)</f>
        <v>217000000</v>
      </c>
      <c r="G17" s="77">
        <f t="shared" si="0"/>
        <v>83.6118252504992</v>
      </c>
      <c r="H17" s="77">
        <f t="shared" si="1"/>
        <v>108.3916083916084</v>
      </c>
    </row>
    <row r="18" spans="1:8" s="5" customFormat="1" ht="15" customHeight="1">
      <c r="A18" s="103" t="s">
        <v>99</v>
      </c>
      <c r="B18" s="19"/>
      <c r="C18" s="11" t="s">
        <v>100</v>
      </c>
      <c r="D18" s="20">
        <v>32211270</v>
      </c>
      <c r="E18" s="20">
        <f>14000000+6000000</f>
        <v>20000000</v>
      </c>
      <c r="F18" s="20">
        <v>17000000</v>
      </c>
      <c r="G18" s="84">
        <f t="shared" si="0"/>
        <v>52.77655926015956</v>
      </c>
      <c r="H18" s="84">
        <f t="shared" si="1"/>
        <v>85</v>
      </c>
    </row>
    <row r="19" spans="1:8" s="5" customFormat="1" ht="15" customHeight="1">
      <c r="A19" s="103" t="s">
        <v>101</v>
      </c>
      <c r="B19" s="19"/>
      <c r="C19" s="11" t="s">
        <v>102</v>
      </c>
      <c r="D19" s="20">
        <v>227321397</v>
      </c>
      <c r="E19" s="20">
        <f>92000000+76200000+12000000</f>
        <v>180200000</v>
      </c>
      <c r="F19" s="20">
        <v>200000000</v>
      </c>
      <c r="G19" s="84">
        <f t="shared" si="0"/>
        <v>87.98115911631496</v>
      </c>
      <c r="H19" s="84">
        <f t="shared" si="1"/>
        <v>110.98779134295226</v>
      </c>
    </row>
    <row r="20" spans="1:8" s="18" customFormat="1" ht="15" customHeight="1">
      <c r="A20" s="103" t="s">
        <v>51</v>
      </c>
      <c r="B20" s="16">
        <v>7046</v>
      </c>
      <c r="C20" s="21" t="s">
        <v>103</v>
      </c>
      <c r="D20" s="17">
        <f>+D21</f>
        <v>697</v>
      </c>
      <c r="E20" s="17">
        <f>+E21</f>
        <v>348</v>
      </c>
      <c r="F20" s="17">
        <f>+F21</f>
        <v>0</v>
      </c>
      <c r="G20" s="77">
        <f>IF(D20=0,"-",$F20/D20*100)</f>
        <v>0</v>
      </c>
      <c r="H20" s="77">
        <f t="shared" si="1"/>
        <v>0</v>
      </c>
    </row>
    <row r="21" spans="1:8" s="5" customFormat="1" ht="15" customHeight="1">
      <c r="A21" s="103" t="s">
        <v>104</v>
      </c>
      <c r="B21" s="19"/>
      <c r="C21" s="11" t="s">
        <v>105</v>
      </c>
      <c r="D21" s="20">
        <v>697</v>
      </c>
      <c r="E21" s="20">
        <v>348</v>
      </c>
      <c r="F21" s="20">
        <v>0</v>
      </c>
      <c r="G21" s="84">
        <f t="shared" si="0"/>
        <v>0</v>
      </c>
      <c r="H21" s="84">
        <f t="shared" si="1"/>
        <v>0</v>
      </c>
    </row>
    <row r="22" spans="1:8" s="18" customFormat="1" ht="15" customHeight="1">
      <c r="A22" s="103" t="s">
        <v>52</v>
      </c>
      <c r="B22" s="16">
        <v>7047</v>
      </c>
      <c r="C22" s="21" t="s">
        <v>185</v>
      </c>
      <c r="D22" s="17">
        <f>SUM(D23:D29)</f>
        <v>294087856</v>
      </c>
      <c r="E22" s="17">
        <f>SUM(E23:E29)</f>
        <v>446300000</v>
      </c>
      <c r="F22" s="17">
        <f>SUM(F23:F29)</f>
        <v>422700000</v>
      </c>
      <c r="G22" s="77">
        <f t="shared" si="0"/>
        <v>143.73255861336892</v>
      </c>
      <c r="H22" s="77">
        <f t="shared" si="1"/>
        <v>94.71207707819852</v>
      </c>
    </row>
    <row r="23" spans="1:8" s="5" customFormat="1" ht="15" customHeight="1">
      <c r="A23" s="103" t="s">
        <v>106</v>
      </c>
      <c r="B23" s="19"/>
      <c r="C23" s="11" t="s">
        <v>107</v>
      </c>
      <c r="D23" s="20">
        <v>14288920</v>
      </c>
      <c r="E23" s="20">
        <v>14000000</v>
      </c>
      <c r="F23" s="20">
        <v>15000000</v>
      </c>
      <c r="G23" s="84">
        <f t="shared" si="0"/>
        <v>104.97644328612658</v>
      </c>
      <c r="H23" s="84">
        <f t="shared" si="1"/>
        <v>107.14285714285714</v>
      </c>
    </row>
    <row r="24" spans="1:8" s="5" customFormat="1" ht="15" customHeight="1">
      <c r="A24" s="103" t="s">
        <v>108</v>
      </c>
      <c r="B24" s="19"/>
      <c r="C24" s="11" t="s">
        <v>216</v>
      </c>
      <c r="D24" s="20">
        <v>35159717</v>
      </c>
      <c r="E24" s="20">
        <f>33000000+7000000</f>
        <v>40000000</v>
      </c>
      <c r="F24" s="20">
        <v>45000000</v>
      </c>
      <c r="G24" s="84">
        <f t="shared" si="0"/>
        <v>127.98737828293669</v>
      </c>
      <c r="H24" s="84">
        <f t="shared" si="1"/>
        <v>112.5</v>
      </c>
    </row>
    <row r="25" spans="1:8" s="5" customFormat="1" ht="15" customHeight="1">
      <c r="A25" s="103" t="s">
        <v>109</v>
      </c>
      <c r="B25" s="19"/>
      <c r="C25" s="11" t="s">
        <v>110</v>
      </c>
      <c r="D25" s="20">
        <v>6730671</v>
      </c>
      <c r="E25" s="20">
        <v>9000000</v>
      </c>
      <c r="F25" s="20">
        <v>9000000</v>
      </c>
      <c r="G25" s="84">
        <f t="shared" si="0"/>
        <v>133.71623720725617</v>
      </c>
      <c r="H25" s="84">
        <f t="shared" si="1"/>
        <v>100</v>
      </c>
    </row>
    <row r="26" spans="1:8" s="5" customFormat="1" ht="15" customHeight="1">
      <c r="A26" s="103" t="s">
        <v>111</v>
      </c>
      <c r="B26" s="19"/>
      <c r="C26" s="11" t="s">
        <v>310</v>
      </c>
      <c r="D26" s="20">
        <v>12747546</v>
      </c>
      <c r="E26" s="20">
        <f>13500000-5500000+4000000</f>
        <v>12000000</v>
      </c>
      <c r="F26" s="20">
        <v>0</v>
      </c>
      <c r="G26" s="84">
        <f t="shared" si="0"/>
        <v>0</v>
      </c>
      <c r="H26" s="84">
        <f t="shared" si="1"/>
        <v>0</v>
      </c>
    </row>
    <row r="27" spans="1:8" s="5" customFormat="1" ht="15" customHeight="1">
      <c r="A27" s="103" t="s">
        <v>112</v>
      </c>
      <c r="B27" s="19"/>
      <c r="C27" s="11" t="s">
        <v>113</v>
      </c>
      <c r="D27" s="20">
        <v>24161002</v>
      </c>
      <c r="E27" s="20">
        <v>23300000</v>
      </c>
      <c r="F27" s="20">
        <v>23300000</v>
      </c>
      <c r="G27" s="84">
        <f t="shared" si="0"/>
        <v>96.43639779509144</v>
      </c>
      <c r="H27" s="84">
        <f t="shared" si="1"/>
        <v>100</v>
      </c>
    </row>
    <row r="28" spans="1:8" s="5" customFormat="1" ht="15" customHeight="1">
      <c r="A28" s="103" t="s">
        <v>186</v>
      </c>
      <c r="B28" s="19"/>
      <c r="C28" s="11" t="s">
        <v>254</v>
      </c>
      <c r="D28" s="20">
        <v>201000000</v>
      </c>
      <c r="E28" s="20">
        <v>242000000</v>
      </c>
      <c r="F28" s="20">
        <v>259000000</v>
      </c>
      <c r="G28" s="84">
        <f t="shared" si="0"/>
        <v>128.85572139303483</v>
      </c>
      <c r="H28" s="84">
        <f t="shared" si="1"/>
        <v>107.02479338842976</v>
      </c>
    </row>
    <row r="29" spans="1:8" s="5" customFormat="1" ht="15" customHeight="1">
      <c r="A29" s="103" t="s">
        <v>263</v>
      </c>
      <c r="B29" s="19"/>
      <c r="C29" s="11" t="s">
        <v>264</v>
      </c>
      <c r="D29" s="20">
        <v>0</v>
      </c>
      <c r="E29" s="20">
        <v>106000000</v>
      </c>
      <c r="F29" s="20">
        <v>71400000</v>
      </c>
      <c r="G29" s="84" t="str">
        <f t="shared" si="0"/>
        <v>-</v>
      </c>
      <c r="H29" s="84">
        <f t="shared" si="1"/>
        <v>67.35849056603773</v>
      </c>
    </row>
    <row r="30" spans="1:8" s="5" customFormat="1" ht="21" customHeight="1">
      <c r="A30" s="103"/>
      <c r="B30" s="19">
        <v>706</v>
      </c>
      <c r="C30" s="21" t="s">
        <v>114</v>
      </c>
      <c r="D30" s="17">
        <f aca="true" t="shared" si="2" ref="D30:F31">SUM(D31)</f>
        <v>0</v>
      </c>
      <c r="E30" s="17">
        <f t="shared" si="2"/>
        <v>0</v>
      </c>
      <c r="F30" s="17">
        <f t="shared" si="2"/>
        <v>0</v>
      </c>
      <c r="G30" s="77" t="str">
        <f t="shared" si="0"/>
        <v>-</v>
      </c>
      <c r="H30" s="77" t="str">
        <f t="shared" si="1"/>
        <v>-</v>
      </c>
    </row>
    <row r="31" spans="1:8" s="18" customFormat="1" ht="15" customHeight="1">
      <c r="A31" s="103" t="s">
        <v>53</v>
      </c>
      <c r="B31" s="16">
        <v>7060</v>
      </c>
      <c r="C31" s="21" t="s">
        <v>214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77" t="str">
        <f t="shared" si="0"/>
        <v>-</v>
      </c>
      <c r="H31" s="77" t="str">
        <f t="shared" si="1"/>
        <v>-</v>
      </c>
    </row>
    <row r="32" spans="1:8" s="5" customFormat="1" ht="15" customHeight="1">
      <c r="A32" s="103"/>
      <c r="B32" s="19"/>
      <c r="C32" s="11"/>
      <c r="D32" s="20"/>
      <c r="E32" s="20"/>
      <c r="F32" s="20"/>
      <c r="G32" s="77"/>
      <c r="H32" s="77"/>
    </row>
    <row r="33" spans="1:8" s="18" customFormat="1" ht="21" customHeight="1">
      <c r="A33" s="103"/>
      <c r="B33" s="16">
        <v>71</v>
      </c>
      <c r="C33" s="8" t="s">
        <v>115</v>
      </c>
      <c r="D33" s="17">
        <f>SUM(D34,D42,D45,D49,D53)</f>
        <v>1867901567</v>
      </c>
      <c r="E33" s="17">
        <f>SUM(E34,E42,E45,E49,E53)</f>
        <v>1642476389</v>
      </c>
      <c r="F33" s="17">
        <f>SUM(F34,F42,F45,F49,F53)</f>
        <v>1792500000</v>
      </c>
      <c r="G33" s="77">
        <f t="shared" si="0"/>
        <v>95.96330083275743</v>
      </c>
      <c r="H33" s="77">
        <f t="shared" si="1"/>
        <v>109.13398889656733</v>
      </c>
    </row>
    <row r="34" spans="1:8" s="5" customFormat="1" ht="21" customHeight="1">
      <c r="A34" s="103"/>
      <c r="B34" s="19">
        <v>710</v>
      </c>
      <c r="C34" s="21" t="s">
        <v>305</v>
      </c>
      <c r="D34" s="17">
        <f>SUM(D35:D37)</f>
        <v>1743625665</v>
      </c>
      <c r="E34" s="17">
        <f>SUM(E35:E37)</f>
        <v>1494200000</v>
      </c>
      <c r="F34" s="17">
        <f>SUM(F35:F37)</f>
        <v>1632000000</v>
      </c>
      <c r="G34" s="77">
        <f t="shared" si="0"/>
        <v>93.5980716939034</v>
      </c>
      <c r="H34" s="77">
        <f t="shared" si="1"/>
        <v>109.22232632847009</v>
      </c>
    </row>
    <row r="35" spans="1:8" s="18" customFormat="1" ht="15" customHeight="1">
      <c r="A35" s="103" t="s">
        <v>55</v>
      </c>
      <c r="B35" s="16">
        <v>7101</v>
      </c>
      <c r="C35" s="61" t="s">
        <v>306</v>
      </c>
      <c r="D35" s="17">
        <f>1494231+3569919</f>
        <v>5064150</v>
      </c>
      <c r="E35" s="17">
        <v>4700000</v>
      </c>
      <c r="F35" s="17">
        <v>35000000</v>
      </c>
      <c r="G35" s="77">
        <f t="shared" si="0"/>
        <v>691.1327666044647</v>
      </c>
      <c r="H35" s="77">
        <f t="shared" si="1"/>
        <v>744.6808510638298</v>
      </c>
    </row>
    <row r="36" spans="1:8" s="18" customFormat="1" ht="15" customHeight="1">
      <c r="A36" s="103" t="s">
        <v>56</v>
      </c>
      <c r="B36" s="16">
        <v>7102</v>
      </c>
      <c r="C36" s="21" t="s">
        <v>116</v>
      </c>
      <c r="D36" s="17">
        <v>36920396</v>
      </c>
      <c r="E36" s="17">
        <f>30000000+5000000</f>
        <v>35000000</v>
      </c>
      <c r="F36" s="17">
        <v>42000000</v>
      </c>
      <c r="G36" s="77">
        <f t="shared" si="0"/>
        <v>113.7582597976468</v>
      </c>
      <c r="H36" s="77">
        <f t="shared" si="1"/>
        <v>120</v>
      </c>
    </row>
    <row r="37" spans="1:8" s="18" customFormat="1" ht="15" customHeight="1">
      <c r="A37" s="103" t="s">
        <v>57</v>
      </c>
      <c r="B37" s="16">
        <v>7103</v>
      </c>
      <c r="C37" s="21" t="s">
        <v>117</v>
      </c>
      <c r="D37" s="17">
        <f>SUM(D38:D41)</f>
        <v>1701641119</v>
      </c>
      <c r="E37" s="17">
        <f>SUM(E38:E41)</f>
        <v>1454500000</v>
      </c>
      <c r="F37" s="17">
        <f>SUM(F38:F41)</f>
        <v>1555000000</v>
      </c>
      <c r="G37" s="77">
        <f t="shared" si="0"/>
        <v>91.38237097337091</v>
      </c>
      <c r="H37" s="77">
        <f t="shared" si="1"/>
        <v>106.9095909247164</v>
      </c>
    </row>
    <row r="38" spans="1:8" s="5" customFormat="1" ht="15" customHeight="1">
      <c r="A38" s="103" t="s">
        <v>195</v>
      </c>
      <c r="B38" s="19"/>
      <c r="C38" s="11" t="s">
        <v>225</v>
      </c>
      <c r="D38" s="20">
        <v>107339876</v>
      </c>
      <c r="E38" s="20">
        <f>124000000+8000000</f>
        <v>132000000</v>
      </c>
      <c r="F38" s="20">
        <v>130000000</v>
      </c>
      <c r="G38" s="84">
        <f t="shared" si="0"/>
        <v>121.1106299396135</v>
      </c>
      <c r="H38" s="84">
        <f t="shared" si="1"/>
        <v>98.48484848484848</v>
      </c>
    </row>
    <row r="39" spans="1:8" s="5" customFormat="1" ht="15" customHeight="1">
      <c r="A39" s="103" t="s">
        <v>196</v>
      </c>
      <c r="B39" s="19"/>
      <c r="C39" s="11" t="s">
        <v>118</v>
      </c>
      <c r="D39" s="20">
        <v>48962773</v>
      </c>
      <c r="E39" s="20">
        <f>40000000-20500000</f>
        <v>19500000</v>
      </c>
      <c r="F39" s="20">
        <v>0</v>
      </c>
      <c r="G39" s="84">
        <f t="shared" si="0"/>
        <v>0</v>
      </c>
      <c r="H39" s="84">
        <f t="shared" si="1"/>
        <v>0</v>
      </c>
    </row>
    <row r="40" spans="1:8" s="5" customFormat="1" ht="15" customHeight="1">
      <c r="A40" s="103" t="s">
        <v>197</v>
      </c>
      <c r="B40" s="19"/>
      <c r="C40" s="11" t="s">
        <v>217</v>
      </c>
      <c r="D40" s="20">
        <v>1545023459</v>
      </c>
      <c r="E40" s="20">
        <v>1300000000</v>
      </c>
      <c r="F40" s="20">
        <v>1400000000</v>
      </c>
      <c r="G40" s="84">
        <f t="shared" si="0"/>
        <v>90.61351087226437</v>
      </c>
      <c r="H40" s="84">
        <f t="shared" si="1"/>
        <v>107.6923076923077</v>
      </c>
    </row>
    <row r="41" spans="1:8" s="5" customFormat="1" ht="15" customHeight="1">
      <c r="A41" s="103" t="s">
        <v>198</v>
      </c>
      <c r="B41" s="19"/>
      <c r="C41" s="11" t="s">
        <v>119</v>
      </c>
      <c r="D41" s="20">
        <v>315011</v>
      </c>
      <c r="E41" s="20">
        <f>600000+2400000</f>
        <v>3000000</v>
      </c>
      <c r="F41" s="20">
        <v>25000000</v>
      </c>
      <c r="G41" s="84">
        <f t="shared" si="0"/>
        <v>7936.2307982895845</v>
      </c>
      <c r="H41" s="84">
        <f t="shared" si="1"/>
        <v>833.3333333333334</v>
      </c>
    </row>
    <row r="42" spans="1:8" s="5" customFormat="1" ht="21" customHeight="1">
      <c r="A42" s="103"/>
      <c r="B42" s="19">
        <v>711</v>
      </c>
      <c r="C42" s="21" t="s">
        <v>120</v>
      </c>
      <c r="D42" s="17">
        <f>SUM(D43)</f>
        <v>29542088</v>
      </c>
      <c r="E42" s="17">
        <f>SUM(E43)</f>
        <v>30500000</v>
      </c>
      <c r="F42" s="17">
        <f>SUM(F43)</f>
        <v>33000000</v>
      </c>
      <c r="G42" s="77">
        <f t="shared" si="0"/>
        <v>111.70503587965752</v>
      </c>
      <c r="H42" s="77">
        <f t="shared" si="1"/>
        <v>108.19672131147541</v>
      </c>
    </row>
    <row r="43" spans="1:8" s="18" customFormat="1" ht="15" customHeight="1">
      <c r="A43" s="103" t="s">
        <v>58</v>
      </c>
      <c r="B43" s="16">
        <v>7111</v>
      </c>
      <c r="C43" s="21" t="s">
        <v>121</v>
      </c>
      <c r="D43" s="17">
        <v>29542088</v>
      </c>
      <c r="E43" s="17">
        <v>30500000</v>
      </c>
      <c r="F43" s="17">
        <v>33000000</v>
      </c>
      <c r="G43" s="77">
        <f t="shared" si="0"/>
        <v>111.70503587965752</v>
      </c>
      <c r="H43" s="77">
        <f t="shared" si="1"/>
        <v>108.19672131147541</v>
      </c>
    </row>
    <row r="44" spans="1:8" s="18" customFormat="1" ht="15" customHeight="1">
      <c r="A44" s="103"/>
      <c r="B44" s="16"/>
      <c r="C44" s="21"/>
      <c r="D44" s="17"/>
      <c r="E44" s="17"/>
      <c r="F44" s="17"/>
      <c r="G44" s="77"/>
      <c r="H44" s="77"/>
    </row>
    <row r="45" spans="1:8" s="5" customFormat="1" ht="21" customHeight="1">
      <c r="A45" s="103"/>
      <c r="B45" s="19">
        <v>712</v>
      </c>
      <c r="C45" s="21" t="s">
        <v>122</v>
      </c>
      <c r="D45" s="17">
        <f>SUM(D46)</f>
        <v>5820159</v>
      </c>
      <c r="E45" s="17">
        <f>SUM(E46)</f>
        <v>6400000</v>
      </c>
      <c r="F45" s="17">
        <f>SUM(F46)</f>
        <v>5800000</v>
      </c>
      <c r="G45" s="77">
        <f t="shared" si="0"/>
        <v>99.65363489210517</v>
      </c>
      <c r="H45" s="77">
        <f t="shared" si="1"/>
        <v>90.625</v>
      </c>
    </row>
    <row r="46" spans="1:8" s="18" customFormat="1" ht="15" customHeight="1">
      <c r="A46" s="103" t="s">
        <v>59</v>
      </c>
      <c r="B46" s="16">
        <v>7120</v>
      </c>
      <c r="C46" s="21" t="s">
        <v>123</v>
      </c>
      <c r="D46" s="17">
        <f>SUM(D47:D48)</f>
        <v>5820159</v>
      </c>
      <c r="E46" s="17">
        <f>SUM(E47:E48)</f>
        <v>6400000</v>
      </c>
      <c r="F46" s="17">
        <f>SUM(F47:F48)</f>
        <v>5800000</v>
      </c>
      <c r="G46" s="77">
        <f t="shared" si="0"/>
        <v>99.65363489210517</v>
      </c>
      <c r="H46" s="77">
        <f t="shared" si="1"/>
        <v>90.625</v>
      </c>
    </row>
    <row r="47" spans="1:8" s="5" customFormat="1" ht="15" customHeight="1">
      <c r="A47" s="103" t="s">
        <v>199</v>
      </c>
      <c r="B47" s="19"/>
      <c r="C47" s="11" t="s">
        <v>218</v>
      </c>
      <c r="D47" s="20">
        <v>321645</v>
      </c>
      <c r="E47" s="20">
        <v>400000</v>
      </c>
      <c r="F47" s="20">
        <v>500000</v>
      </c>
      <c r="G47" s="84">
        <f t="shared" si="0"/>
        <v>155.45088529279175</v>
      </c>
      <c r="H47" s="84">
        <f t="shared" si="1"/>
        <v>125</v>
      </c>
    </row>
    <row r="48" spans="1:8" s="5" customFormat="1" ht="15" customHeight="1">
      <c r="A48" s="103" t="s">
        <v>200</v>
      </c>
      <c r="B48" s="19"/>
      <c r="C48" s="11" t="s">
        <v>124</v>
      </c>
      <c r="D48" s="20">
        <v>5498514</v>
      </c>
      <c r="E48" s="20">
        <v>6000000</v>
      </c>
      <c r="F48" s="20">
        <v>5300000</v>
      </c>
      <c r="G48" s="84">
        <f t="shared" si="0"/>
        <v>96.38967910239022</v>
      </c>
      <c r="H48" s="84">
        <f t="shared" si="1"/>
        <v>88.33333333333333</v>
      </c>
    </row>
    <row r="49" spans="1:8" s="5" customFormat="1" ht="21" customHeight="1">
      <c r="A49" s="103"/>
      <c r="B49" s="19">
        <v>713</v>
      </c>
      <c r="C49" s="21" t="s">
        <v>184</v>
      </c>
      <c r="D49" s="17">
        <f>SUM(D50)</f>
        <v>4257509</v>
      </c>
      <c r="E49" s="17">
        <f>SUM(E50)</f>
        <v>4500000</v>
      </c>
      <c r="F49" s="17">
        <f>SUM(F50)</f>
        <v>4700000</v>
      </c>
      <c r="G49" s="77">
        <f t="shared" si="0"/>
        <v>110.39319000852376</v>
      </c>
      <c r="H49" s="77">
        <f t="shared" si="1"/>
        <v>104.44444444444446</v>
      </c>
    </row>
    <row r="50" spans="1:8" s="18" customFormat="1" ht="15" customHeight="1">
      <c r="A50" s="103" t="s">
        <v>60</v>
      </c>
      <c r="B50" s="16">
        <v>7130</v>
      </c>
      <c r="C50" s="21" t="s">
        <v>212</v>
      </c>
      <c r="D50" s="17">
        <f>SUM(D51:D52)</f>
        <v>4257509</v>
      </c>
      <c r="E50" s="17">
        <f>SUM(E51:E52)</f>
        <v>4500000</v>
      </c>
      <c r="F50" s="17">
        <f>SUM(F51:F52)</f>
        <v>4700000</v>
      </c>
      <c r="G50" s="77">
        <f t="shared" si="0"/>
        <v>110.39319000852376</v>
      </c>
      <c r="H50" s="77">
        <f t="shared" si="1"/>
        <v>104.44444444444446</v>
      </c>
    </row>
    <row r="51" spans="1:8" s="5" customFormat="1" ht="15" customHeight="1">
      <c r="A51" s="103" t="s">
        <v>210</v>
      </c>
      <c r="B51" s="19"/>
      <c r="C51" s="11" t="s">
        <v>219</v>
      </c>
      <c r="D51" s="20">
        <v>3642009</v>
      </c>
      <c r="E51" s="20">
        <v>4500000</v>
      </c>
      <c r="F51" s="20">
        <v>4200000</v>
      </c>
      <c r="G51" s="84">
        <f t="shared" si="0"/>
        <v>115.32096708162996</v>
      </c>
      <c r="H51" s="84">
        <f t="shared" si="1"/>
        <v>93.33333333333333</v>
      </c>
    </row>
    <row r="52" spans="1:8" s="5" customFormat="1" ht="15" customHeight="1">
      <c r="A52" s="103" t="s">
        <v>211</v>
      </c>
      <c r="B52" s="19"/>
      <c r="C52" s="11" t="s">
        <v>226</v>
      </c>
      <c r="D52" s="20">
        <v>615500</v>
      </c>
      <c r="E52" s="20">
        <v>0</v>
      </c>
      <c r="F52" s="20">
        <v>500000</v>
      </c>
      <c r="G52" s="84">
        <f t="shared" si="0"/>
        <v>81.23476848090982</v>
      </c>
      <c r="H52" s="84" t="str">
        <f t="shared" si="1"/>
        <v>-</v>
      </c>
    </row>
    <row r="53" spans="1:8" s="5" customFormat="1" ht="21" customHeight="1">
      <c r="A53" s="103"/>
      <c r="B53" s="19">
        <v>714</v>
      </c>
      <c r="C53" s="21" t="s">
        <v>125</v>
      </c>
      <c r="D53" s="17">
        <f>SUM(D54:D54)</f>
        <v>84656146</v>
      </c>
      <c r="E53" s="17">
        <f>SUM(E54:E54)</f>
        <v>106876389</v>
      </c>
      <c r="F53" s="17">
        <f>SUM(F54:F54)</f>
        <v>117000000</v>
      </c>
      <c r="G53" s="77">
        <f t="shared" si="0"/>
        <v>138.20614985236864</v>
      </c>
      <c r="H53" s="77">
        <f t="shared" si="1"/>
        <v>109.4722614552406</v>
      </c>
    </row>
    <row r="54" spans="1:8" s="18" customFormat="1" ht="15" customHeight="1">
      <c r="A54" s="103" t="s">
        <v>61</v>
      </c>
      <c r="B54" s="16">
        <v>7141</v>
      </c>
      <c r="C54" s="21" t="s">
        <v>126</v>
      </c>
      <c r="D54" s="17">
        <f>SUM(D55:D60)</f>
        <v>84656146</v>
      </c>
      <c r="E54" s="17">
        <f>SUM(E55:E60)</f>
        <v>106876389</v>
      </c>
      <c r="F54" s="17">
        <f>SUM(F55:F60)</f>
        <v>117000000</v>
      </c>
      <c r="G54" s="77">
        <f t="shared" si="0"/>
        <v>138.20614985236864</v>
      </c>
      <c r="H54" s="77">
        <f t="shared" si="1"/>
        <v>109.4722614552406</v>
      </c>
    </row>
    <row r="55" spans="1:8" s="5" customFormat="1" ht="15" customHeight="1">
      <c r="A55" s="103" t="s">
        <v>129</v>
      </c>
      <c r="B55" s="19"/>
      <c r="C55" s="11" t="s">
        <v>307</v>
      </c>
      <c r="D55" s="20">
        <v>50380106</v>
      </c>
      <c r="E55" s="20">
        <f>80000000+5000000</f>
        <v>85000000</v>
      </c>
      <c r="F55" s="20">
        <v>95000000</v>
      </c>
      <c r="G55" s="84">
        <f t="shared" si="0"/>
        <v>188.56649487795838</v>
      </c>
      <c r="H55" s="84">
        <f t="shared" si="1"/>
        <v>111.76470588235294</v>
      </c>
    </row>
    <row r="56" spans="1:8" s="5" customFormat="1" ht="15" customHeight="1">
      <c r="A56" s="103" t="s">
        <v>138</v>
      </c>
      <c r="B56" s="19"/>
      <c r="C56" s="11" t="s">
        <v>227</v>
      </c>
      <c r="D56" s="20">
        <v>24398897</v>
      </c>
      <c r="E56" s="20">
        <v>9000000</v>
      </c>
      <c r="F56" s="20">
        <v>11000000</v>
      </c>
      <c r="G56" s="84">
        <f t="shared" si="0"/>
        <v>45.08400523187585</v>
      </c>
      <c r="H56" s="84">
        <f t="shared" si="1"/>
        <v>122.22222222222223</v>
      </c>
    </row>
    <row r="57" spans="1:8" s="5" customFormat="1" ht="15" customHeight="1">
      <c r="A57" s="103" t="s">
        <v>208</v>
      </c>
      <c r="B57" s="19"/>
      <c r="C57" s="11" t="s">
        <v>275</v>
      </c>
      <c r="D57" s="20">
        <v>5244855</v>
      </c>
      <c r="E57" s="20">
        <v>0</v>
      </c>
      <c r="F57" s="20">
        <v>0</v>
      </c>
      <c r="G57" s="84">
        <f t="shared" si="0"/>
        <v>0</v>
      </c>
      <c r="H57" s="84" t="str">
        <f t="shared" si="1"/>
        <v>-</v>
      </c>
    </row>
    <row r="58" spans="1:8" s="5" customFormat="1" ht="15" customHeight="1">
      <c r="A58" s="103" t="s">
        <v>213</v>
      </c>
      <c r="B58" s="19"/>
      <c r="C58" s="11" t="s">
        <v>257</v>
      </c>
      <c r="D58" s="20">
        <v>0</v>
      </c>
      <c r="E58" s="20">
        <f>9500000+3000000</f>
        <v>12500000</v>
      </c>
      <c r="F58" s="20">
        <v>11000000</v>
      </c>
      <c r="G58" s="84" t="str">
        <f t="shared" si="0"/>
        <v>-</v>
      </c>
      <c r="H58" s="84">
        <f t="shared" si="1"/>
        <v>88</v>
      </c>
    </row>
    <row r="59" spans="1:8" s="5" customFormat="1" ht="15" customHeight="1">
      <c r="A59" s="103" t="s">
        <v>282</v>
      </c>
      <c r="B59" s="19"/>
      <c r="C59" s="11" t="s">
        <v>207</v>
      </c>
      <c r="D59" s="20">
        <v>1313223</v>
      </c>
      <c r="E59" s="20">
        <v>376389</v>
      </c>
      <c r="F59" s="20">
        <v>0</v>
      </c>
      <c r="G59" s="84">
        <f t="shared" si="0"/>
        <v>0</v>
      </c>
      <c r="H59" s="84">
        <f t="shared" si="1"/>
        <v>0</v>
      </c>
    </row>
    <row r="60" spans="1:8" s="5" customFormat="1" ht="15" customHeight="1">
      <c r="A60" s="103" t="s">
        <v>283</v>
      </c>
      <c r="B60" s="19"/>
      <c r="C60" s="11" t="s">
        <v>228</v>
      </c>
      <c r="D60" s="20">
        <v>3319065</v>
      </c>
      <c r="E60" s="20">
        <v>0</v>
      </c>
      <c r="F60" s="20">
        <v>0</v>
      </c>
      <c r="G60" s="84">
        <f t="shared" si="0"/>
        <v>0</v>
      </c>
      <c r="H60" s="84" t="str">
        <f t="shared" si="1"/>
        <v>-</v>
      </c>
    </row>
    <row r="61" spans="1:8" s="18" customFormat="1" ht="21" customHeight="1">
      <c r="A61" s="103"/>
      <c r="B61" s="16">
        <v>72</v>
      </c>
      <c r="C61" s="8" t="s">
        <v>127</v>
      </c>
      <c r="D61" s="17">
        <f>+D62+D71</f>
        <v>178390856</v>
      </c>
      <c r="E61" s="17">
        <f>+E62+E71</f>
        <v>231569113</v>
      </c>
      <c r="F61" s="17">
        <f>+F62+F71</f>
        <v>165071460</v>
      </c>
      <c r="G61" s="77">
        <f t="shared" si="0"/>
        <v>92.53358815655888</v>
      </c>
      <c r="H61" s="77">
        <f t="shared" si="1"/>
        <v>71.28388491085164</v>
      </c>
    </row>
    <row r="62" spans="1:8" s="5" customFormat="1" ht="21" customHeight="1">
      <c r="A62" s="103"/>
      <c r="B62" s="19">
        <v>720</v>
      </c>
      <c r="C62" s="21" t="s">
        <v>188</v>
      </c>
      <c r="D62" s="17">
        <f>+D63+D70</f>
        <v>37918012</v>
      </c>
      <c r="E62" s="17">
        <f>+E63+E70</f>
        <v>19252203</v>
      </c>
      <c r="F62" s="17">
        <f>+F63+F70</f>
        <v>95071460</v>
      </c>
      <c r="G62" s="77">
        <f t="shared" si="0"/>
        <v>250.72902028724502</v>
      </c>
      <c r="H62" s="77">
        <f t="shared" si="1"/>
        <v>493.8212006179241</v>
      </c>
    </row>
    <row r="63" spans="1:8" s="18" customFormat="1" ht="15" customHeight="1">
      <c r="A63" s="103" t="s">
        <v>62</v>
      </c>
      <c r="B63" s="16">
        <v>7200</v>
      </c>
      <c r="C63" s="21" t="s">
        <v>128</v>
      </c>
      <c r="D63" s="17">
        <f>SUM(D64:D69)</f>
        <v>37918012</v>
      </c>
      <c r="E63" s="17">
        <f>SUM(E64:E69)</f>
        <v>18418203</v>
      </c>
      <c r="F63" s="17">
        <f>SUM(F64:F69)</f>
        <v>95071460</v>
      </c>
      <c r="G63" s="77">
        <f t="shared" si="0"/>
        <v>250.72902028724502</v>
      </c>
      <c r="H63" s="77">
        <f t="shared" si="1"/>
        <v>516.1820618439269</v>
      </c>
    </row>
    <row r="64" spans="1:8" s="18" customFormat="1" ht="15" customHeight="1">
      <c r="A64" s="103" t="s">
        <v>201</v>
      </c>
      <c r="B64" s="19"/>
      <c r="C64" s="11" t="s">
        <v>308</v>
      </c>
      <c r="D64" s="20">
        <v>4161096</v>
      </c>
      <c r="E64" s="20">
        <v>8776212</v>
      </c>
      <c r="F64" s="20">
        <v>10000000</v>
      </c>
      <c r="G64" s="84">
        <f t="shared" si="0"/>
        <v>240.3212999652015</v>
      </c>
      <c r="H64" s="84">
        <f t="shared" si="1"/>
        <v>113.94437600185591</v>
      </c>
    </row>
    <row r="65" spans="1:8" s="18" customFormat="1" ht="15" customHeight="1">
      <c r="A65" s="103" t="s">
        <v>202</v>
      </c>
      <c r="B65" s="19"/>
      <c r="C65" s="11" t="s">
        <v>256</v>
      </c>
      <c r="D65" s="20">
        <v>0</v>
      </c>
      <c r="E65" s="20">
        <v>9641991</v>
      </c>
      <c r="F65" s="20">
        <v>0</v>
      </c>
      <c r="G65" s="84" t="str">
        <f t="shared" si="0"/>
        <v>-</v>
      </c>
      <c r="H65" s="84">
        <f t="shared" si="1"/>
        <v>0</v>
      </c>
    </row>
    <row r="66" spans="1:8" s="18" customFormat="1" ht="15" customHeight="1">
      <c r="A66" s="103" t="s">
        <v>203</v>
      </c>
      <c r="B66" s="19"/>
      <c r="C66" s="11" t="s">
        <v>276</v>
      </c>
      <c r="D66" s="20">
        <v>14459250</v>
      </c>
      <c r="E66" s="20">
        <v>0</v>
      </c>
      <c r="F66" s="20">
        <v>0</v>
      </c>
      <c r="G66" s="84">
        <f aca="true" t="shared" si="3" ref="G66:H69">IF(D66=0,"-",$F66/D66*100)</f>
        <v>0</v>
      </c>
      <c r="H66" s="84" t="str">
        <f t="shared" si="3"/>
        <v>-</v>
      </c>
    </row>
    <row r="67" spans="1:8" s="18" customFormat="1" ht="15" customHeight="1">
      <c r="A67" s="103" t="s">
        <v>284</v>
      </c>
      <c r="B67" s="19"/>
      <c r="C67" s="11" t="s">
        <v>277</v>
      </c>
      <c r="D67" s="20">
        <v>13277666</v>
      </c>
      <c r="E67" s="20">
        <v>0</v>
      </c>
      <c r="F67" s="20">
        <v>0</v>
      </c>
      <c r="G67" s="84">
        <f t="shared" si="3"/>
        <v>0</v>
      </c>
      <c r="H67" s="84" t="str">
        <f t="shared" si="3"/>
        <v>-</v>
      </c>
    </row>
    <row r="68" spans="1:8" s="18" customFormat="1" ht="15" customHeight="1">
      <c r="A68" s="103" t="s">
        <v>285</v>
      </c>
      <c r="B68" s="19"/>
      <c r="C68" s="11" t="s">
        <v>278</v>
      </c>
      <c r="D68" s="20">
        <v>6020000</v>
      </c>
      <c r="E68" s="20">
        <v>0</v>
      </c>
      <c r="F68" s="20">
        <v>0</v>
      </c>
      <c r="G68" s="84">
        <f t="shared" si="3"/>
        <v>0</v>
      </c>
      <c r="H68" s="84" t="str">
        <f t="shared" si="3"/>
        <v>-</v>
      </c>
    </row>
    <row r="69" spans="1:8" s="18" customFormat="1" ht="15" customHeight="1">
      <c r="A69" s="103" t="s">
        <v>285</v>
      </c>
      <c r="B69" s="19"/>
      <c r="C69" s="11" t="s">
        <v>327</v>
      </c>
      <c r="D69" s="20">
        <v>0</v>
      </c>
      <c r="E69" s="20">
        <v>0</v>
      </c>
      <c r="F69" s="20">
        <v>85071460</v>
      </c>
      <c r="G69" s="84" t="str">
        <f t="shared" si="3"/>
        <v>-</v>
      </c>
      <c r="H69" s="84" t="str">
        <f t="shared" si="3"/>
        <v>-</v>
      </c>
    </row>
    <row r="70" spans="1:8" s="18" customFormat="1" ht="15" customHeight="1">
      <c r="A70" s="103" t="s">
        <v>63</v>
      </c>
      <c r="B70" s="16">
        <v>7201</v>
      </c>
      <c r="C70" s="21" t="s">
        <v>260</v>
      </c>
      <c r="D70" s="17">
        <v>0</v>
      </c>
      <c r="E70" s="17">
        <v>834000</v>
      </c>
      <c r="F70" s="17">
        <v>0</v>
      </c>
      <c r="G70" s="77" t="str">
        <f t="shared" si="0"/>
        <v>-</v>
      </c>
      <c r="H70" s="77">
        <f t="shared" si="1"/>
        <v>0</v>
      </c>
    </row>
    <row r="71" spans="1:8" s="5" customFormat="1" ht="21" customHeight="1">
      <c r="A71" s="103" t="s">
        <v>64</v>
      </c>
      <c r="B71" s="19">
        <v>722</v>
      </c>
      <c r="C71" s="21" t="s">
        <v>215</v>
      </c>
      <c r="D71" s="17">
        <f>SUM(D72:D76)</f>
        <v>140472844</v>
      </c>
      <c r="E71" s="17">
        <f>SUM(E72:E76)</f>
        <v>212316910</v>
      </c>
      <c r="F71" s="17">
        <f>SUM(F72:F76)</f>
        <v>70000000</v>
      </c>
      <c r="G71" s="77">
        <f t="shared" si="0"/>
        <v>49.831695583809775</v>
      </c>
      <c r="H71" s="77">
        <f t="shared" si="1"/>
        <v>32.96958306335562</v>
      </c>
    </row>
    <row r="72" spans="1:8" s="5" customFormat="1" ht="15" customHeight="1">
      <c r="A72" s="103" t="s">
        <v>286</v>
      </c>
      <c r="B72" s="19">
        <v>7220</v>
      </c>
      <c r="C72" s="11" t="s">
        <v>259</v>
      </c>
      <c r="D72" s="20">
        <v>0</v>
      </c>
      <c r="E72" s="20">
        <v>3000000</v>
      </c>
      <c r="F72" s="20">
        <v>0</v>
      </c>
      <c r="G72" s="84" t="str">
        <f t="shared" si="0"/>
        <v>-</v>
      </c>
      <c r="H72" s="84">
        <f t="shared" si="1"/>
        <v>0</v>
      </c>
    </row>
    <row r="73" spans="1:8" s="5" customFormat="1" ht="15" customHeight="1">
      <c r="A73" s="103" t="s">
        <v>287</v>
      </c>
      <c r="B73" s="19"/>
      <c r="C73" s="11" t="s">
        <v>229</v>
      </c>
      <c r="D73" s="20">
        <v>58454404</v>
      </c>
      <c r="E73" s="20">
        <v>0</v>
      </c>
      <c r="F73" s="20">
        <v>0</v>
      </c>
      <c r="G73" s="84">
        <f t="shared" si="0"/>
        <v>0</v>
      </c>
      <c r="H73" s="84" t="str">
        <f t="shared" si="1"/>
        <v>-</v>
      </c>
    </row>
    <row r="74" spans="1:8" s="5" customFormat="1" ht="15" customHeight="1">
      <c r="A74" s="103" t="s">
        <v>288</v>
      </c>
      <c r="B74" s="19">
        <v>7221</v>
      </c>
      <c r="C74" s="11" t="s">
        <v>130</v>
      </c>
      <c r="D74" s="20">
        <v>26046871</v>
      </c>
      <c r="E74" s="20">
        <f>200000000-34000000</f>
        <v>166000000</v>
      </c>
      <c r="F74" s="20">
        <v>70000000</v>
      </c>
      <c r="G74" s="84">
        <f t="shared" si="0"/>
        <v>268.74629202102625</v>
      </c>
      <c r="H74" s="84">
        <f t="shared" si="1"/>
        <v>42.168674698795186</v>
      </c>
    </row>
    <row r="75" spans="1:8" s="5" customFormat="1" ht="15" customHeight="1">
      <c r="A75" s="103" t="s">
        <v>289</v>
      </c>
      <c r="B75" s="19"/>
      <c r="C75" s="11" t="s">
        <v>279</v>
      </c>
      <c r="D75" s="20">
        <v>55971569</v>
      </c>
      <c r="E75" s="20">
        <v>0</v>
      </c>
      <c r="F75" s="20">
        <v>0</v>
      </c>
      <c r="G75" s="84">
        <f>IF(D75=0,"-",$F75/D75*100)</f>
        <v>0</v>
      </c>
      <c r="H75" s="84" t="str">
        <f>IF(E75=0,"-",$F75/E75*100)</f>
        <v>-</v>
      </c>
    </row>
    <row r="76" spans="1:8" s="5" customFormat="1" ht="15" customHeight="1">
      <c r="A76" s="103" t="s">
        <v>290</v>
      </c>
      <c r="B76" s="19"/>
      <c r="C76" s="11" t="s">
        <v>261</v>
      </c>
      <c r="D76" s="20">
        <v>0</v>
      </c>
      <c r="E76" s="20">
        <v>43316910</v>
      </c>
      <c r="F76" s="20">
        <v>0</v>
      </c>
      <c r="G76" s="84" t="str">
        <f t="shared" si="0"/>
        <v>-</v>
      </c>
      <c r="H76" s="84">
        <f t="shared" si="1"/>
        <v>0</v>
      </c>
    </row>
    <row r="77" spans="1:8" s="18" customFormat="1" ht="15" customHeight="1">
      <c r="A77" s="103"/>
      <c r="B77" s="16">
        <v>73</v>
      </c>
      <c r="C77" s="8" t="s">
        <v>140</v>
      </c>
      <c r="D77" s="17">
        <f>+D78</f>
        <v>2050000</v>
      </c>
      <c r="E77" s="17">
        <f>+E78</f>
        <v>400000</v>
      </c>
      <c r="F77" s="17">
        <f>+F78</f>
        <v>0</v>
      </c>
      <c r="G77" s="77">
        <f t="shared" si="0"/>
        <v>0</v>
      </c>
      <c r="H77" s="77">
        <f t="shared" si="1"/>
        <v>0</v>
      </c>
    </row>
    <row r="78" spans="1:8" s="18" customFormat="1" ht="15" customHeight="1">
      <c r="A78" s="103" t="s">
        <v>65</v>
      </c>
      <c r="B78" s="19">
        <v>730</v>
      </c>
      <c r="C78" s="21" t="s">
        <v>141</v>
      </c>
      <c r="D78" s="17">
        <f>SUM(D79:D81)</f>
        <v>2050000</v>
      </c>
      <c r="E78" s="17">
        <f>SUM(E79:E81)</f>
        <v>400000</v>
      </c>
      <c r="F78" s="17">
        <f>SUM(F79:F81)</f>
        <v>0</v>
      </c>
      <c r="G78" s="77">
        <f aca="true" t="shared" si="4" ref="G78:G101">IF(D78=0,"-",$F78/D78*100)</f>
        <v>0</v>
      </c>
      <c r="H78" s="77">
        <f aca="true" t="shared" si="5" ref="H78:H99">IF(E78=0,"-",$F78/E78*100)</f>
        <v>0</v>
      </c>
    </row>
    <row r="79" spans="1:8" s="18" customFormat="1" ht="15" customHeight="1">
      <c r="A79" s="103" t="s">
        <v>291</v>
      </c>
      <c r="B79" s="16">
        <v>7300</v>
      </c>
      <c r="C79" s="11" t="s">
        <v>209</v>
      </c>
      <c r="D79" s="20">
        <v>50000</v>
      </c>
      <c r="E79" s="20">
        <v>0</v>
      </c>
      <c r="F79" s="20">
        <v>0</v>
      </c>
      <c r="G79" s="84">
        <f t="shared" si="4"/>
        <v>0</v>
      </c>
      <c r="H79" s="84" t="str">
        <f t="shared" si="5"/>
        <v>-</v>
      </c>
    </row>
    <row r="80" spans="1:8" s="18" customFormat="1" ht="15" customHeight="1">
      <c r="A80" s="103" t="s">
        <v>292</v>
      </c>
      <c r="B80" s="16"/>
      <c r="C80" s="11" t="s">
        <v>280</v>
      </c>
      <c r="D80" s="20">
        <v>2000000</v>
      </c>
      <c r="E80" s="20"/>
      <c r="F80" s="20">
        <v>0</v>
      </c>
      <c r="G80" s="84">
        <f t="shared" si="4"/>
        <v>0</v>
      </c>
      <c r="H80" s="84" t="str">
        <f t="shared" si="5"/>
        <v>-</v>
      </c>
    </row>
    <row r="81" spans="1:8" s="18" customFormat="1" ht="15" customHeight="1">
      <c r="A81" s="103" t="s">
        <v>293</v>
      </c>
      <c r="B81" s="16">
        <v>7301</v>
      </c>
      <c r="C81" s="11" t="s">
        <v>262</v>
      </c>
      <c r="D81" s="20">
        <v>0</v>
      </c>
      <c r="E81" s="20">
        <v>400000</v>
      </c>
      <c r="F81" s="20">
        <v>0</v>
      </c>
      <c r="G81" s="84" t="str">
        <f t="shared" si="4"/>
        <v>-</v>
      </c>
      <c r="H81" s="84">
        <f t="shared" si="5"/>
        <v>0</v>
      </c>
    </row>
    <row r="82" spans="1:8" s="18" customFormat="1" ht="21" customHeight="1">
      <c r="A82" s="103"/>
      <c r="B82" s="16">
        <v>74</v>
      </c>
      <c r="C82" s="8" t="s">
        <v>131</v>
      </c>
      <c r="D82" s="17">
        <f>+D84+D95</f>
        <v>27969711</v>
      </c>
      <c r="E82" s="17">
        <f>+E84+E95</f>
        <v>20101434</v>
      </c>
      <c r="F82" s="17">
        <f>+F84+F95</f>
        <v>46169000</v>
      </c>
      <c r="G82" s="77">
        <f t="shared" si="4"/>
        <v>165.06784785870687</v>
      </c>
      <c r="H82" s="77">
        <f t="shared" si="5"/>
        <v>229.68013127819637</v>
      </c>
    </row>
    <row r="83" spans="1:8" s="5" customFormat="1" ht="21" customHeight="1">
      <c r="A83" s="103"/>
      <c r="B83" s="19">
        <v>740</v>
      </c>
      <c r="C83" s="21" t="s">
        <v>309</v>
      </c>
      <c r="D83" s="17">
        <f>SUM(D84)</f>
        <v>27969711</v>
      </c>
      <c r="E83" s="17">
        <f>SUM(E84)</f>
        <v>20101434</v>
      </c>
      <c r="F83" s="17">
        <f>SUM(F84)</f>
        <v>29469000</v>
      </c>
      <c r="G83" s="77">
        <f t="shared" si="4"/>
        <v>105.3604021864938</v>
      </c>
      <c r="H83" s="77">
        <f t="shared" si="5"/>
        <v>146.60148126745585</v>
      </c>
    </row>
    <row r="84" spans="1:8" s="18" customFormat="1" ht="15" customHeight="1">
      <c r="A84" s="103" t="s">
        <v>66</v>
      </c>
      <c r="B84" s="16">
        <v>7400</v>
      </c>
      <c r="C84" s="21" t="s">
        <v>132</v>
      </c>
      <c r="D84" s="17">
        <f>SUM(D85:D94)</f>
        <v>27969711</v>
      </c>
      <c r="E84" s="17">
        <f>SUM(E85:E94)</f>
        <v>20101434</v>
      </c>
      <c r="F84" s="17">
        <f>SUM(F85:F94)</f>
        <v>29469000</v>
      </c>
      <c r="G84" s="77">
        <f t="shared" si="4"/>
        <v>105.3604021864938</v>
      </c>
      <c r="H84" s="77">
        <f t="shared" si="5"/>
        <v>146.60148126745585</v>
      </c>
    </row>
    <row r="85" spans="1:8" s="5" customFormat="1" ht="15" customHeight="1">
      <c r="A85" s="103" t="s">
        <v>294</v>
      </c>
      <c r="B85" s="19"/>
      <c r="C85" s="11" t="s">
        <v>255</v>
      </c>
      <c r="D85" s="20"/>
      <c r="E85" s="20">
        <v>274760</v>
      </c>
      <c r="F85" s="20"/>
      <c r="G85" s="84" t="str">
        <f t="shared" si="4"/>
        <v>-</v>
      </c>
      <c r="H85" s="84">
        <f t="shared" si="5"/>
        <v>0</v>
      </c>
    </row>
    <row r="86" spans="1:8" s="5" customFormat="1" ht="15" customHeight="1">
      <c r="A86" s="105" t="s">
        <v>295</v>
      </c>
      <c r="B86" s="19"/>
      <c r="C86" s="11" t="s">
        <v>281</v>
      </c>
      <c r="D86" s="20">
        <v>15000000</v>
      </c>
      <c r="E86" s="20"/>
      <c r="F86" s="20"/>
      <c r="G86" s="84">
        <f t="shared" si="4"/>
        <v>0</v>
      </c>
      <c r="H86" s="84" t="str">
        <f t="shared" si="5"/>
        <v>-</v>
      </c>
    </row>
    <row r="87" spans="1:8" s="5" customFormat="1" ht="15" customHeight="1">
      <c r="A87" s="103" t="s">
        <v>296</v>
      </c>
      <c r="B87" s="19"/>
      <c r="C87" s="11" t="s">
        <v>319</v>
      </c>
      <c r="D87" s="20">
        <v>0</v>
      </c>
      <c r="E87" s="20">
        <v>0</v>
      </c>
      <c r="F87" s="20">
        <v>3149000</v>
      </c>
      <c r="G87" s="84" t="str">
        <f t="shared" si="4"/>
        <v>-</v>
      </c>
      <c r="H87" s="84" t="str">
        <f t="shared" si="5"/>
        <v>-</v>
      </c>
    </row>
    <row r="88" spans="1:8" s="5" customFormat="1" ht="15" customHeight="1">
      <c r="A88" s="103" t="s">
        <v>297</v>
      </c>
      <c r="B88" s="19"/>
      <c r="C88" s="11" t="s">
        <v>220</v>
      </c>
      <c r="D88" s="20">
        <v>2995608</v>
      </c>
      <c r="E88" s="20"/>
      <c r="F88" s="20"/>
      <c r="G88" s="84">
        <f t="shared" si="4"/>
        <v>0</v>
      </c>
      <c r="H88" s="84" t="str">
        <f t="shared" si="5"/>
        <v>-</v>
      </c>
    </row>
    <row r="89" spans="1:8" s="5" customFormat="1" ht="15" customHeight="1">
      <c r="A89" s="103" t="s">
        <v>298</v>
      </c>
      <c r="B89" s="19"/>
      <c r="C89" s="11" t="s">
        <v>231</v>
      </c>
      <c r="D89" s="20">
        <v>5000000</v>
      </c>
      <c r="E89" s="20"/>
      <c r="F89" s="20"/>
      <c r="G89" s="84">
        <f t="shared" si="4"/>
        <v>0</v>
      </c>
      <c r="H89" s="84" t="str">
        <f t="shared" si="5"/>
        <v>-</v>
      </c>
    </row>
    <row r="90" spans="1:8" s="5" customFormat="1" ht="15" customHeight="1">
      <c r="A90" s="104" t="s">
        <v>299</v>
      </c>
      <c r="B90" s="19"/>
      <c r="C90" s="11" t="s">
        <v>221</v>
      </c>
      <c r="D90" s="20">
        <v>4974103</v>
      </c>
      <c r="E90" s="20">
        <v>3643145</v>
      </c>
      <c r="F90" s="20"/>
      <c r="G90" s="84">
        <f t="shared" si="4"/>
        <v>0</v>
      </c>
      <c r="H90" s="84">
        <f t="shared" si="5"/>
        <v>0</v>
      </c>
    </row>
    <row r="91" spans="1:8" s="5" customFormat="1" ht="15" customHeight="1">
      <c r="A91" s="103" t="s">
        <v>300</v>
      </c>
      <c r="B91" s="19"/>
      <c r="C91" s="11" t="s">
        <v>322</v>
      </c>
      <c r="D91" s="20"/>
      <c r="E91" s="20">
        <v>5000000</v>
      </c>
      <c r="F91" s="20"/>
      <c r="G91" s="84" t="str">
        <f t="shared" si="4"/>
        <v>-</v>
      </c>
      <c r="H91" s="84">
        <f t="shared" si="5"/>
        <v>0</v>
      </c>
    </row>
    <row r="92" spans="1:8" s="5" customFormat="1" ht="15" customHeight="1">
      <c r="A92" s="103" t="s">
        <v>301</v>
      </c>
      <c r="B92" s="19"/>
      <c r="C92" s="11" t="s">
        <v>321</v>
      </c>
      <c r="D92" s="20">
        <v>0</v>
      </c>
      <c r="E92" s="20">
        <v>0</v>
      </c>
      <c r="F92" s="20">
        <v>22000000</v>
      </c>
      <c r="G92" s="84" t="str">
        <f t="shared" si="4"/>
        <v>-</v>
      </c>
      <c r="H92" s="84" t="str">
        <f t="shared" si="5"/>
        <v>-</v>
      </c>
    </row>
    <row r="93" spans="1:8" s="5" customFormat="1" ht="15" customHeight="1">
      <c r="A93" s="103" t="s">
        <v>318</v>
      </c>
      <c r="B93" s="19"/>
      <c r="C93" s="11" t="s">
        <v>265</v>
      </c>
      <c r="D93" s="20"/>
      <c r="E93" s="20">
        <f>3423529+2000000</f>
        <v>5423529</v>
      </c>
      <c r="F93" s="20"/>
      <c r="G93" s="84" t="str">
        <f t="shared" si="4"/>
        <v>-</v>
      </c>
      <c r="H93" s="84">
        <f t="shared" si="5"/>
        <v>0</v>
      </c>
    </row>
    <row r="94" spans="1:8" s="5" customFormat="1" ht="15" customHeight="1">
      <c r="A94" s="103" t="s">
        <v>320</v>
      </c>
      <c r="B94" s="19"/>
      <c r="C94" s="11" t="s">
        <v>266</v>
      </c>
      <c r="D94" s="20"/>
      <c r="E94" s="20">
        <v>5760000</v>
      </c>
      <c r="F94" s="20">
        <v>4320000</v>
      </c>
      <c r="G94" s="84" t="str">
        <f t="shared" si="4"/>
        <v>-</v>
      </c>
      <c r="H94" s="84">
        <f t="shared" si="5"/>
        <v>75</v>
      </c>
    </row>
    <row r="95" spans="1:8" s="5" customFormat="1" ht="15" customHeight="1">
      <c r="A95" s="103" t="s">
        <v>67</v>
      </c>
      <c r="B95" s="16">
        <v>7401</v>
      </c>
      <c r="C95" s="21" t="s">
        <v>232</v>
      </c>
      <c r="D95" s="17">
        <f>SUM(D96:D100)</f>
        <v>0</v>
      </c>
      <c r="E95" s="17">
        <f>SUM(E96:E100)</f>
        <v>0</v>
      </c>
      <c r="F95" s="17">
        <f>SUM(F96:F100)</f>
        <v>16700000</v>
      </c>
      <c r="G95" s="77" t="str">
        <f t="shared" si="4"/>
        <v>-</v>
      </c>
      <c r="H95" s="77" t="str">
        <f t="shared" si="5"/>
        <v>-</v>
      </c>
    </row>
    <row r="96" spans="1:8" s="5" customFormat="1" ht="15" customHeight="1">
      <c r="A96" s="103" t="s">
        <v>204</v>
      </c>
      <c r="B96" s="16"/>
      <c r="C96" s="11" t="s">
        <v>222</v>
      </c>
      <c r="D96" s="20">
        <v>0</v>
      </c>
      <c r="E96" s="20">
        <v>0</v>
      </c>
      <c r="F96" s="20">
        <v>0</v>
      </c>
      <c r="G96" s="84" t="str">
        <f t="shared" si="4"/>
        <v>-</v>
      </c>
      <c r="H96" s="84" t="str">
        <f t="shared" si="5"/>
        <v>-</v>
      </c>
    </row>
    <row r="97" spans="1:8" s="5" customFormat="1" ht="15" customHeight="1">
      <c r="A97" s="103" t="s">
        <v>205</v>
      </c>
      <c r="B97" s="16"/>
      <c r="C97" s="11" t="s">
        <v>326</v>
      </c>
      <c r="D97" s="20">
        <v>0</v>
      </c>
      <c r="E97" s="20">
        <v>0</v>
      </c>
      <c r="F97" s="20">
        <v>3700000</v>
      </c>
      <c r="G97" s="84" t="str">
        <f t="shared" si="4"/>
        <v>-</v>
      </c>
      <c r="H97" s="84" t="str">
        <f t="shared" si="5"/>
        <v>-</v>
      </c>
    </row>
    <row r="98" spans="1:8" s="5" customFormat="1" ht="15" customHeight="1">
      <c r="A98" s="103" t="s">
        <v>323</v>
      </c>
      <c r="B98" s="16"/>
      <c r="C98" s="11" t="s">
        <v>325</v>
      </c>
      <c r="D98" s="20">
        <v>0</v>
      </c>
      <c r="E98" s="20">
        <v>0</v>
      </c>
      <c r="F98" s="20">
        <v>13000000</v>
      </c>
      <c r="G98" s="84" t="str">
        <f t="shared" si="4"/>
        <v>-</v>
      </c>
      <c r="H98" s="84" t="str">
        <f t="shared" si="5"/>
        <v>-</v>
      </c>
    </row>
    <row r="99" spans="1:8" s="5" customFormat="1" ht="15" customHeight="1">
      <c r="A99" s="103" t="s">
        <v>324</v>
      </c>
      <c r="B99" s="19"/>
      <c r="C99" s="11" t="s">
        <v>223</v>
      </c>
      <c r="D99" s="20">
        <v>0</v>
      </c>
      <c r="E99" s="20">
        <v>0</v>
      </c>
      <c r="F99" s="20">
        <v>0</v>
      </c>
      <c r="G99" s="84" t="str">
        <f t="shared" si="4"/>
        <v>-</v>
      </c>
      <c r="H99" s="84" t="str">
        <f t="shared" si="5"/>
        <v>-</v>
      </c>
    </row>
    <row r="100" spans="1:8" s="5" customFormat="1" ht="15" customHeight="1">
      <c r="A100" s="106"/>
      <c r="B100" s="19"/>
      <c r="C100" s="11" t="s">
        <v>224</v>
      </c>
      <c r="D100" s="20"/>
      <c r="E100" s="20"/>
      <c r="F100" s="20"/>
      <c r="G100" s="77"/>
      <c r="H100" s="77"/>
    </row>
    <row r="101" spans="1:8" s="18" customFormat="1" ht="21" customHeight="1" thickBot="1">
      <c r="A101" s="110"/>
      <c r="B101" s="22"/>
      <c r="C101" s="23" t="s">
        <v>133</v>
      </c>
      <c r="D101" s="24">
        <f>SUM(D7,D33,D61,D77,D82)</f>
        <v>5933593021</v>
      </c>
      <c r="E101" s="24">
        <f>SUM(E7,E33,E61,E77,E82)</f>
        <v>6050047284</v>
      </c>
      <c r="F101" s="24">
        <f>SUM(F7,F33,F61,F77,F82)</f>
        <v>6367440460</v>
      </c>
      <c r="G101" s="111">
        <f t="shared" si="4"/>
        <v>107.31171547264094</v>
      </c>
      <c r="H101" s="111">
        <f>IF(E101=0,"-",$F101/E101*100)</f>
        <v>105.2461271970449</v>
      </c>
    </row>
    <row r="103" spans="3:6" ht="15" customHeight="1">
      <c r="C103" s="15"/>
      <c r="D103" s="83"/>
      <c r="E103" s="83"/>
      <c r="F103" s="83"/>
    </row>
    <row r="104" spans="4:6" ht="15" customHeight="1">
      <c r="D104" s="4"/>
      <c r="E104" s="4"/>
      <c r="F104" s="4"/>
    </row>
    <row r="105" spans="4:6" ht="15" customHeight="1">
      <c r="D105" s="83"/>
      <c r="E105" s="83"/>
      <c r="F105" s="83"/>
    </row>
    <row r="106" ht="15" customHeight="1">
      <c r="C106" s="1" t="s">
        <v>38</v>
      </c>
    </row>
    <row r="107" spans="4:6" ht="15" customHeight="1">
      <c r="D107" s="83"/>
      <c r="E107" s="83"/>
      <c r="F107" s="83"/>
    </row>
  </sheetData>
  <printOptions/>
  <pageMargins left="0.17" right="0.17" top="0.48" bottom="0.51" header="0.2" footer="0.31496062992125984"/>
  <pageSetup horizontalDpi="360" verticalDpi="36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4.00390625" style="68" customWidth="1"/>
    <col min="2" max="2" width="5.875" style="69" hidden="1" customWidth="1"/>
    <col min="3" max="3" width="43.625" style="87" customWidth="1"/>
    <col min="4" max="4" width="14.125" style="5" bestFit="1" customWidth="1"/>
    <col min="5" max="5" width="15.125" style="5" customWidth="1"/>
    <col min="6" max="6" width="14.125" style="5" bestFit="1" customWidth="1"/>
    <col min="7" max="8" width="9.25390625" style="25" bestFit="1" customWidth="1"/>
    <col min="9" max="10" width="10.00390625" style="4" customWidth="1"/>
    <col min="11" max="11" width="11.125" style="4" customWidth="1"/>
    <col min="12" max="12" width="10.25390625" style="4" customWidth="1"/>
    <col min="13" max="14" width="11.125" style="4" customWidth="1"/>
    <col min="15" max="20" width="11.125" style="1" customWidth="1"/>
    <col min="21" max="21" width="11.125" style="4" customWidth="1"/>
    <col min="22" max="22" width="10.125" style="1" bestFit="1" customWidth="1"/>
    <col min="23" max="16384" width="9.125" style="1" customWidth="1"/>
  </cols>
  <sheetData>
    <row r="1" spans="1:21" ht="35.25" customHeight="1" thickBot="1">
      <c r="A1" s="54"/>
      <c r="B1" s="55"/>
      <c r="D1" s="25" t="s">
        <v>134</v>
      </c>
      <c r="E1" s="25" t="s">
        <v>134</v>
      </c>
      <c r="F1" s="25" t="s">
        <v>134</v>
      </c>
      <c r="I1" s="115" t="s">
        <v>171</v>
      </c>
      <c r="J1" s="116"/>
      <c r="K1" s="116"/>
      <c r="L1" s="116"/>
      <c r="M1" s="116"/>
      <c r="N1" s="115" t="s">
        <v>171</v>
      </c>
      <c r="O1" s="116"/>
      <c r="P1" s="116"/>
      <c r="Q1" s="116"/>
      <c r="R1" s="86"/>
      <c r="S1" s="73" t="s">
        <v>171</v>
      </c>
      <c r="T1" s="74"/>
      <c r="U1" s="75"/>
    </row>
    <row r="2" spans="1:21" s="7" customFormat="1" ht="52.5" customHeight="1" thickBot="1">
      <c r="A2" s="56" t="s">
        <v>330</v>
      </c>
      <c r="B2" s="100" t="s">
        <v>88</v>
      </c>
      <c r="C2" s="33" t="s">
        <v>183</v>
      </c>
      <c r="D2" s="113" t="s">
        <v>270</v>
      </c>
      <c r="E2" s="113" t="s">
        <v>271</v>
      </c>
      <c r="F2" s="113" t="s">
        <v>274</v>
      </c>
      <c r="G2" s="93" t="s">
        <v>272</v>
      </c>
      <c r="H2" s="93" t="s">
        <v>273</v>
      </c>
      <c r="I2" s="70" t="s">
        <v>41</v>
      </c>
      <c r="J2" s="71" t="s">
        <v>163</v>
      </c>
      <c r="K2" s="71" t="s">
        <v>45</v>
      </c>
      <c r="L2" s="71" t="s">
        <v>164</v>
      </c>
      <c r="M2" s="71" t="s">
        <v>165</v>
      </c>
      <c r="N2" s="71" t="s">
        <v>166</v>
      </c>
      <c r="O2" s="72" t="s">
        <v>42</v>
      </c>
      <c r="P2" s="72" t="s">
        <v>43</v>
      </c>
      <c r="Q2" s="72" t="s">
        <v>167</v>
      </c>
      <c r="R2" s="72" t="s">
        <v>168</v>
      </c>
      <c r="S2" s="72" t="s">
        <v>44</v>
      </c>
      <c r="T2" s="72" t="s">
        <v>170</v>
      </c>
      <c r="U2" s="71" t="s">
        <v>169</v>
      </c>
    </row>
    <row r="3" spans="1:21" s="3" customFormat="1" ht="21" customHeight="1">
      <c r="A3" s="57"/>
      <c r="B3" s="58">
        <v>40</v>
      </c>
      <c r="C3" s="88" t="s">
        <v>15</v>
      </c>
      <c r="D3" s="79">
        <f>+D4+D12+D17+D28+D31</f>
        <v>1456905329</v>
      </c>
      <c r="E3" s="79">
        <f>+E4+E12+E17+E28+E31</f>
        <v>1486971046</v>
      </c>
      <c r="F3" s="79">
        <f>+F4+F12+F17+F28+F31</f>
        <v>1730955429</v>
      </c>
      <c r="G3" s="99">
        <f>IF(D3=0,"-",$F3/D3*100)</f>
        <v>118.81042608225644</v>
      </c>
      <c r="H3" s="99">
        <f>IF(E3=0,"-",$F3/E3*100)</f>
        <v>116.40814618793863</v>
      </c>
      <c r="I3" s="45">
        <v>738405020</v>
      </c>
      <c r="J3" s="45">
        <v>18500000</v>
      </c>
      <c r="K3" s="45">
        <v>448454400</v>
      </c>
      <c r="L3" s="45">
        <v>134800000</v>
      </c>
      <c r="M3" s="45">
        <v>56453200</v>
      </c>
      <c r="N3" s="45">
        <v>6671000</v>
      </c>
      <c r="O3" s="45">
        <v>300000</v>
      </c>
      <c r="P3" s="45">
        <v>950000</v>
      </c>
      <c r="Q3" s="45">
        <v>600000</v>
      </c>
      <c r="R3" s="45">
        <v>1284000</v>
      </c>
      <c r="S3" s="45">
        <v>0</v>
      </c>
      <c r="T3" s="45">
        <v>17700000</v>
      </c>
      <c r="U3" s="45">
        <v>306837809</v>
      </c>
    </row>
    <row r="4" spans="1:21" s="3" customFormat="1" ht="21" customHeight="1">
      <c r="A4" s="57"/>
      <c r="B4" s="59">
        <v>400</v>
      </c>
      <c r="C4" s="10" t="s">
        <v>0</v>
      </c>
      <c r="D4" s="79">
        <f>SUM(D5:D11)</f>
        <v>306774339</v>
      </c>
      <c r="E4" s="79">
        <f>SUM(E5:E11)</f>
        <v>358977090</v>
      </c>
      <c r="F4" s="79">
        <f>SUM(F5:F11)</f>
        <v>437940120</v>
      </c>
      <c r="G4" s="99">
        <f aca="true" t="shared" si="0" ref="G4:G67">IF(D4=0,"-",$F4/D4*100)</f>
        <v>142.756438308225</v>
      </c>
      <c r="H4" s="99">
        <f aca="true" t="shared" si="1" ref="H4:H67">IF(E4=0,"-",$F4/E4*100)</f>
        <v>121.99667672385443</v>
      </c>
      <c r="I4" s="45">
        <v>436292320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1647800</v>
      </c>
    </row>
    <row r="5" spans="1:21" ht="15" customHeight="1">
      <c r="A5" s="60" t="s">
        <v>46</v>
      </c>
      <c r="B5" s="26">
        <v>4000</v>
      </c>
      <c r="C5" s="28" t="s">
        <v>1</v>
      </c>
      <c r="D5" s="80">
        <v>264751917</v>
      </c>
      <c r="E5" s="80">
        <v>308996500</v>
      </c>
      <c r="F5" s="80">
        <f>SUM(I5:U5)</f>
        <v>377350170</v>
      </c>
      <c r="G5" s="78">
        <f t="shared" si="0"/>
        <v>142.529721512838</v>
      </c>
      <c r="H5" s="78">
        <f t="shared" si="1"/>
        <v>122.12117936610933</v>
      </c>
      <c r="I5" s="48">
        <v>375994970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1355200</v>
      </c>
    </row>
    <row r="6" spans="1:21" ht="15" customHeight="1">
      <c r="A6" s="60" t="s">
        <v>47</v>
      </c>
      <c r="B6" s="26">
        <v>4001</v>
      </c>
      <c r="C6" s="28" t="s">
        <v>2</v>
      </c>
      <c r="D6" s="80">
        <v>9643587</v>
      </c>
      <c r="E6" s="80">
        <v>11234780</v>
      </c>
      <c r="F6" s="80">
        <f aca="true" t="shared" si="2" ref="F6:F71">SUM(I6:U6)</f>
        <v>13550000</v>
      </c>
      <c r="G6" s="78">
        <f t="shared" si="0"/>
        <v>140.50788363292622</v>
      </c>
      <c r="H6" s="78">
        <f t="shared" si="1"/>
        <v>120.60761314418262</v>
      </c>
      <c r="I6" s="48">
        <v>13550000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</row>
    <row r="7" spans="1:21" ht="15" customHeight="1">
      <c r="A7" s="60" t="s">
        <v>48</v>
      </c>
      <c r="B7" s="26">
        <v>4002</v>
      </c>
      <c r="C7" s="28" t="s">
        <v>3</v>
      </c>
      <c r="D7" s="80">
        <v>18580181</v>
      </c>
      <c r="E7" s="80">
        <v>22012830</v>
      </c>
      <c r="F7" s="80">
        <f t="shared" si="2"/>
        <v>27347950</v>
      </c>
      <c r="G7" s="78">
        <f t="shared" si="0"/>
        <v>147.18882447915874</v>
      </c>
      <c r="H7" s="78">
        <f t="shared" si="1"/>
        <v>124.23641122018387</v>
      </c>
      <c r="I7" s="48">
        <v>27055350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292600</v>
      </c>
    </row>
    <row r="8" spans="1:21" ht="15" customHeight="1">
      <c r="A8" s="60" t="s">
        <v>49</v>
      </c>
      <c r="B8" s="26">
        <v>4003</v>
      </c>
      <c r="C8" s="28" t="s">
        <v>4</v>
      </c>
      <c r="D8" s="80">
        <v>9674925</v>
      </c>
      <c r="E8" s="80">
        <v>11382980</v>
      </c>
      <c r="F8" s="80">
        <f t="shared" si="2"/>
        <v>13728000</v>
      </c>
      <c r="G8" s="78">
        <f t="shared" si="0"/>
        <v>141.89257281064192</v>
      </c>
      <c r="H8" s="78">
        <f t="shared" si="1"/>
        <v>120.60110796996919</v>
      </c>
      <c r="I8" s="48">
        <v>13728000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</row>
    <row r="9" spans="1:21" ht="15" customHeight="1">
      <c r="A9" s="60" t="s">
        <v>50</v>
      </c>
      <c r="B9" s="26">
        <v>4004</v>
      </c>
      <c r="C9" s="28" t="s">
        <v>311</v>
      </c>
      <c r="D9" s="80">
        <v>1014759</v>
      </c>
      <c r="E9" s="80">
        <v>1850000</v>
      </c>
      <c r="F9" s="80">
        <f t="shared" si="2"/>
        <v>2231000</v>
      </c>
      <c r="G9" s="78">
        <f t="shared" si="0"/>
        <v>219.85515772710565</v>
      </c>
      <c r="H9" s="78">
        <f t="shared" si="1"/>
        <v>120.59459459459458</v>
      </c>
      <c r="I9" s="48">
        <v>2231000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</row>
    <row r="10" spans="1:21" ht="15" customHeight="1">
      <c r="A10" s="60" t="s">
        <v>51</v>
      </c>
      <c r="B10" s="26">
        <v>4005</v>
      </c>
      <c r="C10" s="28" t="s">
        <v>5</v>
      </c>
      <c r="D10" s="80">
        <v>0</v>
      </c>
      <c r="E10" s="80">
        <v>0</v>
      </c>
      <c r="F10" s="80">
        <f t="shared" si="2"/>
        <v>0</v>
      </c>
      <c r="G10" s="78" t="str">
        <f t="shared" si="0"/>
        <v>-</v>
      </c>
      <c r="H10" s="78" t="str">
        <f t="shared" si="1"/>
        <v>-</v>
      </c>
      <c r="I10" s="47">
        <v>0</v>
      </c>
      <c r="J10" s="47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</row>
    <row r="11" spans="1:21" ht="15" customHeight="1">
      <c r="A11" s="60" t="s">
        <v>52</v>
      </c>
      <c r="B11" s="26">
        <v>4009</v>
      </c>
      <c r="C11" s="28" t="s">
        <v>6</v>
      </c>
      <c r="D11" s="80">
        <v>3108970</v>
      </c>
      <c r="E11" s="80">
        <v>3500000</v>
      </c>
      <c r="F11" s="80">
        <f t="shared" si="2"/>
        <v>3733000</v>
      </c>
      <c r="G11" s="78">
        <f t="shared" si="0"/>
        <v>120.07192092557986</v>
      </c>
      <c r="H11" s="78">
        <f t="shared" si="1"/>
        <v>106.65714285714284</v>
      </c>
      <c r="I11" s="48">
        <v>3733000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</row>
    <row r="12" spans="1:21" s="3" customFormat="1" ht="21" customHeight="1">
      <c r="A12" s="57"/>
      <c r="B12" s="59">
        <v>401</v>
      </c>
      <c r="C12" s="10" t="s">
        <v>235</v>
      </c>
      <c r="D12" s="79">
        <f>SUM(D13:D16)</f>
        <v>43868906</v>
      </c>
      <c r="E12" s="79">
        <f>SUM(E13:E16)</f>
        <v>51904470</v>
      </c>
      <c r="F12" s="79">
        <f>SUM(F13:F16)</f>
        <v>62543800</v>
      </c>
      <c r="G12" s="99">
        <f t="shared" si="0"/>
        <v>142.56977367979042</v>
      </c>
      <c r="H12" s="99">
        <f t="shared" si="1"/>
        <v>120.49790702033948</v>
      </c>
      <c r="I12" s="45">
        <v>62326000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217800</v>
      </c>
    </row>
    <row r="13" spans="1:21" ht="15" customHeight="1">
      <c r="A13" s="60" t="s">
        <v>53</v>
      </c>
      <c r="B13" s="26">
        <v>4010</v>
      </c>
      <c r="C13" s="28" t="s">
        <v>233</v>
      </c>
      <c r="D13" s="80">
        <v>24417593</v>
      </c>
      <c r="E13" s="80">
        <v>28374800</v>
      </c>
      <c r="F13" s="80">
        <f t="shared" si="2"/>
        <v>34189900</v>
      </c>
      <c r="G13" s="78">
        <f t="shared" si="0"/>
        <v>140.02158197984545</v>
      </c>
      <c r="H13" s="78">
        <f t="shared" si="1"/>
        <v>120.49388894371063</v>
      </c>
      <c r="I13" s="48">
        <v>34070000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119900</v>
      </c>
    </row>
    <row r="14" spans="1:21" ht="15" customHeight="1">
      <c r="A14" s="60" t="s">
        <v>54</v>
      </c>
      <c r="B14" s="26">
        <v>4011</v>
      </c>
      <c r="C14" s="28" t="s">
        <v>312</v>
      </c>
      <c r="D14" s="80">
        <v>19009858</v>
      </c>
      <c r="E14" s="80">
        <v>22993070</v>
      </c>
      <c r="F14" s="80">
        <f t="shared" si="2"/>
        <v>27707700</v>
      </c>
      <c r="G14" s="78">
        <f t="shared" si="0"/>
        <v>145.75437649244932</v>
      </c>
      <c r="H14" s="78">
        <f t="shared" si="1"/>
        <v>120.50456942026446</v>
      </c>
      <c r="I14" s="48">
        <v>27612000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95700</v>
      </c>
    </row>
    <row r="15" spans="1:21" ht="15" customHeight="1">
      <c r="A15" s="60" t="s">
        <v>55</v>
      </c>
      <c r="B15" s="26">
        <v>4012</v>
      </c>
      <c r="C15" s="28" t="s">
        <v>22</v>
      </c>
      <c r="D15" s="80">
        <v>188997</v>
      </c>
      <c r="E15" s="80">
        <v>222300</v>
      </c>
      <c r="F15" s="80">
        <f t="shared" si="2"/>
        <v>267600</v>
      </c>
      <c r="G15" s="78">
        <f t="shared" si="0"/>
        <v>141.58954904046095</v>
      </c>
      <c r="H15" s="78">
        <f t="shared" si="1"/>
        <v>120.3778677462888</v>
      </c>
      <c r="I15" s="48">
        <v>266500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1100</v>
      </c>
    </row>
    <row r="16" spans="1:21" ht="15" customHeight="1">
      <c r="A16" s="60" t="s">
        <v>56</v>
      </c>
      <c r="B16" s="26">
        <v>4013</v>
      </c>
      <c r="C16" s="28" t="s">
        <v>313</v>
      </c>
      <c r="D16" s="80">
        <v>252458</v>
      </c>
      <c r="E16" s="80">
        <v>314300</v>
      </c>
      <c r="F16" s="80">
        <f t="shared" si="2"/>
        <v>378600</v>
      </c>
      <c r="G16" s="78">
        <f t="shared" si="0"/>
        <v>149.96553882229915</v>
      </c>
      <c r="H16" s="78">
        <f t="shared" si="1"/>
        <v>120.45816099268217</v>
      </c>
      <c r="I16" s="48">
        <v>377500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1100</v>
      </c>
    </row>
    <row r="17" spans="1:21" s="3" customFormat="1" ht="21" customHeight="1">
      <c r="A17" s="57"/>
      <c r="B17" s="59">
        <v>402</v>
      </c>
      <c r="C17" s="10" t="s">
        <v>7</v>
      </c>
      <c r="D17" s="79">
        <f>SUM(D18:D27)</f>
        <v>1076021557</v>
      </c>
      <c r="E17" s="79">
        <f>SUM(E18:E27)</f>
        <v>1028989486</v>
      </c>
      <c r="F17" s="79">
        <f>SUM(F18:F27)</f>
        <v>1185868642</v>
      </c>
      <c r="G17" s="99">
        <f t="shared" si="0"/>
        <v>110.20863237222301</v>
      </c>
      <c r="H17" s="99">
        <f t="shared" si="1"/>
        <v>115.24594353338222</v>
      </c>
      <c r="I17" s="45">
        <v>239683833</v>
      </c>
      <c r="J17" s="45">
        <v>18500000</v>
      </c>
      <c r="K17" s="45">
        <v>448454400</v>
      </c>
      <c r="L17" s="45">
        <v>134800000</v>
      </c>
      <c r="M17" s="45">
        <v>56453200</v>
      </c>
      <c r="N17" s="45">
        <v>6671000</v>
      </c>
      <c r="O17" s="45">
        <v>300000</v>
      </c>
      <c r="P17" s="45">
        <v>950000</v>
      </c>
      <c r="Q17" s="45">
        <v>600000</v>
      </c>
      <c r="R17" s="45">
        <v>1284000</v>
      </c>
      <c r="S17" s="45">
        <v>0</v>
      </c>
      <c r="T17" s="45">
        <v>17700000</v>
      </c>
      <c r="U17" s="45">
        <v>260472209</v>
      </c>
    </row>
    <row r="18" spans="1:21" ht="15" customHeight="1">
      <c r="A18" s="60" t="s">
        <v>57</v>
      </c>
      <c r="B18" s="26">
        <v>4020</v>
      </c>
      <c r="C18" s="28" t="s">
        <v>8</v>
      </c>
      <c r="D18" s="80">
        <v>124302348</v>
      </c>
      <c r="E18" s="80">
        <v>138116180</v>
      </c>
      <c r="F18" s="80">
        <f t="shared" si="2"/>
        <v>149513130</v>
      </c>
      <c r="G18" s="78">
        <f t="shared" si="0"/>
        <v>120.28182283411091</v>
      </c>
      <c r="H18" s="78">
        <f t="shared" si="1"/>
        <v>108.25171243513975</v>
      </c>
      <c r="I18" s="48">
        <v>67596750</v>
      </c>
      <c r="J18" s="48">
        <v>2541800</v>
      </c>
      <c r="K18" s="48">
        <v>27843780</v>
      </c>
      <c r="L18" s="48">
        <v>1400000</v>
      </c>
      <c r="M18" s="48">
        <v>19530000</v>
      </c>
      <c r="N18" s="48">
        <v>0</v>
      </c>
      <c r="O18" s="48">
        <v>0</v>
      </c>
      <c r="P18" s="48">
        <v>0</v>
      </c>
      <c r="Q18" s="48">
        <v>100000</v>
      </c>
      <c r="R18" s="48">
        <v>46000</v>
      </c>
      <c r="S18" s="48">
        <v>0</v>
      </c>
      <c r="T18" s="48">
        <v>2900000</v>
      </c>
      <c r="U18" s="48">
        <v>27554800</v>
      </c>
    </row>
    <row r="19" spans="1:21" ht="15" customHeight="1">
      <c r="A19" s="60" t="s">
        <v>58</v>
      </c>
      <c r="B19" s="26">
        <v>4021</v>
      </c>
      <c r="C19" s="28" t="s">
        <v>9</v>
      </c>
      <c r="D19" s="80">
        <v>34162932</v>
      </c>
      <c r="E19" s="80">
        <v>28678990</v>
      </c>
      <c r="F19" s="80">
        <f t="shared" si="2"/>
        <v>21871230</v>
      </c>
      <c r="G19" s="78">
        <f t="shared" si="0"/>
        <v>64.02035399069376</v>
      </c>
      <c r="H19" s="78">
        <f t="shared" si="1"/>
        <v>76.26220449185972</v>
      </c>
      <c r="I19" s="48">
        <v>4808530</v>
      </c>
      <c r="J19" s="48">
        <v>2862800</v>
      </c>
      <c r="K19" s="48">
        <v>2217500</v>
      </c>
      <c r="L19" s="48">
        <v>350000</v>
      </c>
      <c r="M19" s="48">
        <v>7552000</v>
      </c>
      <c r="N19" s="48">
        <v>0</v>
      </c>
      <c r="O19" s="48">
        <v>0</v>
      </c>
      <c r="P19" s="48">
        <v>0</v>
      </c>
      <c r="Q19" s="48">
        <v>100000</v>
      </c>
      <c r="R19" s="48">
        <v>0</v>
      </c>
      <c r="S19" s="48">
        <v>0</v>
      </c>
      <c r="T19" s="48">
        <v>120000</v>
      </c>
      <c r="U19" s="48">
        <v>3860400</v>
      </c>
    </row>
    <row r="20" spans="1:21" ht="15" customHeight="1">
      <c r="A20" s="60" t="s">
        <v>59</v>
      </c>
      <c r="B20" s="26">
        <v>4022</v>
      </c>
      <c r="C20" s="28" t="s">
        <v>234</v>
      </c>
      <c r="D20" s="80">
        <v>337439994</v>
      </c>
      <c r="E20" s="80">
        <v>324943095</v>
      </c>
      <c r="F20" s="80">
        <f t="shared" si="2"/>
        <v>323749710</v>
      </c>
      <c r="G20" s="78">
        <f t="shared" si="0"/>
        <v>95.9428982208908</v>
      </c>
      <c r="H20" s="78">
        <f t="shared" si="1"/>
        <v>99.63274031103815</v>
      </c>
      <c r="I20" s="48">
        <v>47848610</v>
      </c>
      <c r="J20" s="48">
        <v>252800</v>
      </c>
      <c r="K20" s="48">
        <v>271798300</v>
      </c>
      <c r="L20" s="48">
        <v>150000</v>
      </c>
      <c r="M20" s="48">
        <v>2150000</v>
      </c>
      <c r="N20" s="48">
        <v>0</v>
      </c>
      <c r="O20" s="48">
        <v>0</v>
      </c>
      <c r="P20" s="48">
        <v>50000</v>
      </c>
      <c r="Q20" s="48">
        <v>0</v>
      </c>
      <c r="R20" s="48">
        <v>0</v>
      </c>
      <c r="S20" s="48">
        <v>0</v>
      </c>
      <c r="T20" s="48">
        <v>1500000</v>
      </c>
      <c r="U20" s="48">
        <v>0</v>
      </c>
    </row>
    <row r="21" spans="1:21" ht="15" customHeight="1">
      <c r="A21" s="60" t="s">
        <v>60</v>
      </c>
      <c r="B21" s="26">
        <v>4023</v>
      </c>
      <c r="C21" s="28" t="s">
        <v>10</v>
      </c>
      <c r="D21" s="80">
        <v>15809685</v>
      </c>
      <c r="E21" s="80">
        <v>16801034</v>
      </c>
      <c r="F21" s="80">
        <f t="shared" si="2"/>
        <v>16447400</v>
      </c>
      <c r="G21" s="78">
        <f t="shared" si="0"/>
        <v>104.03369833111793</v>
      </c>
      <c r="H21" s="78">
        <f t="shared" si="1"/>
        <v>97.89516526185234</v>
      </c>
      <c r="I21" s="48">
        <v>13730600</v>
      </c>
      <c r="J21" s="48">
        <v>896800</v>
      </c>
      <c r="K21" s="48">
        <v>0</v>
      </c>
      <c r="L21" s="48">
        <v>300000</v>
      </c>
      <c r="M21" s="48">
        <v>450000</v>
      </c>
      <c r="N21" s="48">
        <v>0</v>
      </c>
      <c r="O21" s="48">
        <v>0</v>
      </c>
      <c r="P21" s="48">
        <v>0</v>
      </c>
      <c r="Q21" s="48">
        <v>300000</v>
      </c>
      <c r="R21" s="48">
        <v>0</v>
      </c>
      <c r="S21" s="48">
        <v>0</v>
      </c>
      <c r="T21" s="48">
        <v>100000</v>
      </c>
      <c r="U21" s="48">
        <v>670000</v>
      </c>
    </row>
    <row r="22" spans="1:21" ht="15" customHeight="1">
      <c r="A22" s="60" t="s">
        <v>61</v>
      </c>
      <c r="B22" s="26">
        <v>4024</v>
      </c>
      <c r="C22" s="28" t="s">
        <v>11</v>
      </c>
      <c r="D22" s="80">
        <v>3930562</v>
      </c>
      <c r="E22" s="80">
        <v>4331155</v>
      </c>
      <c r="F22" s="80">
        <f t="shared" si="2"/>
        <v>4539600</v>
      </c>
      <c r="G22" s="78">
        <f t="shared" si="0"/>
        <v>115.49493431219251</v>
      </c>
      <c r="H22" s="78">
        <f t="shared" si="1"/>
        <v>104.81268853227373</v>
      </c>
      <c r="I22" s="48">
        <v>4089600</v>
      </c>
      <c r="J22" s="48">
        <v>0</v>
      </c>
      <c r="K22" s="48">
        <v>0</v>
      </c>
      <c r="L22" s="48">
        <v>0</v>
      </c>
      <c r="M22" s="48">
        <v>0</v>
      </c>
      <c r="N22" s="48">
        <v>300000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100000</v>
      </c>
      <c r="U22" s="48">
        <v>50000</v>
      </c>
    </row>
    <row r="23" spans="1:21" ht="15" customHeight="1">
      <c r="A23" s="60" t="s">
        <v>62</v>
      </c>
      <c r="B23" s="26">
        <v>4025</v>
      </c>
      <c r="C23" s="28" t="s">
        <v>12</v>
      </c>
      <c r="D23" s="80">
        <v>259221463</v>
      </c>
      <c r="E23" s="80">
        <v>244564378</v>
      </c>
      <c r="F23" s="80">
        <f t="shared" si="2"/>
        <v>170052570</v>
      </c>
      <c r="G23" s="78">
        <f t="shared" si="0"/>
        <v>65.60126928995845</v>
      </c>
      <c r="H23" s="78">
        <f t="shared" si="1"/>
        <v>69.5328450490856</v>
      </c>
      <c r="I23" s="48">
        <v>19837910</v>
      </c>
      <c r="J23" s="48">
        <v>3481500</v>
      </c>
      <c r="K23" s="48">
        <v>141381960</v>
      </c>
      <c r="L23" s="48">
        <v>0</v>
      </c>
      <c r="M23" s="48">
        <v>351200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250000</v>
      </c>
      <c r="U23" s="48">
        <v>4750000</v>
      </c>
    </row>
    <row r="24" spans="1:21" ht="15" customHeight="1">
      <c r="A24" s="60" t="s">
        <v>63</v>
      </c>
      <c r="B24" s="26">
        <v>4026</v>
      </c>
      <c r="C24" s="28" t="s">
        <v>13</v>
      </c>
      <c r="D24" s="80">
        <v>47212933</v>
      </c>
      <c r="E24" s="80">
        <v>17479500</v>
      </c>
      <c r="F24" s="80">
        <f t="shared" si="2"/>
        <v>13563870</v>
      </c>
      <c r="G24" s="78">
        <f t="shared" si="0"/>
        <v>28.729140805550042</v>
      </c>
      <c r="H24" s="78">
        <f t="shared" si="1"/>
        <v>77.59872994078778</v>
      </c>
      <c r="I24" s="48">
        <v>3398470</v>
      </c>
      <c r="J24" s="48">
        <v>366100</v>
      </c>
      <c r="K24" s="48">
        <v>269300</v>
      </c>
      <c r="L24" s="48">
        <v>0</v>
      </c>
      <c r="M24" s="48">
        <v>70000</v>
      </c>
      <c r="N24" s="48">
        <v>5800000</v>
      </c>
      <c r="O24" s="48">
        <v>0</v>
      </c>
      <c r="P24" s="48">
        <v>0</v>
      </c>
      <c r="Q24" s="48">
        <v>0</v>
      </c>
      <c r="R24" s="48">
        <v>88000</v>
      </c>
      <c r="S24" s="48">
        <v>0</v>
      </c>
      <c r="T24" s="48">
        <v>1700000</v>
      </c>
      <c r="U24" s="48">
        <v>1872000</v>
      </c>
    </row>
    <row r="25" spans="1:21" ht="15" customHeight="1">
      <c r="A25" s="60" t="s">
        <v>64</v>
      </c>
      <c r="B25" s="26">
        <v>4027</v>
      </c>
      <c r="C25" s="28" t="s">
        <v>182</v>
      </c>
      <c r="D25" s="80">
        <v>45613264</v>
      </c>
      <c r="E25" s="80">
        <v>11074470</v>
      </c>
      <c r="F25" s="80">
        <f t="shared" si="2"/>
        <v>114497409</v>
      </c>
      <c r="G25" s="78">
        <f t="shared" si="0"/>
        <v>251.01779385925988</v>
      </c>
      <c r="H25" s="78">
        <f t="shared" si="1"/>
        <v>1033.8861272819377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114497409</v>
      </c>
    </row>
    <row r="26" spans="1:21" ht="15" customHeight="1">
      <c r="A26" s="60" t="s">
        <v>65</v>
      </c>
      <c r="B26" s="26">
        <v>4028</v>
      </c>
      <c r="C26" s="28" t="s">
        <v>194</v>
      </c>
      <c r="D26" s="80">
        <v>14942727</v>
      </c>
      <c r="E26" s="80">
        <v>19019205</v>
      </c>
      <c r="F26" s="80">
        <f t="shared" si="2"/>
        <v>20027280</v>
      </c>
      <c r="G26" s="78">
        <f t="shared" si="0"/>
        <v>134.02694166867934</v>
      </c>
      <c r="H26" s="78">
        <f t="shared" si="1"/>
        <v>105.30030040687821</v>
      </c>
      <c r="I26" s="48">
        <v>19987680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39600</v>
      </c>
    </row>
    <row r="27" spans="1:21" ht="15" customHeight="1">
      <c r="A27" s="60" t="s">
        <v>66</v>
      </c>
      <c r="B27" s="26">
        <v>4029</v>
      </c>
      <c r="C27" s="28" t="s">
        <v>14</v>
      </c>
      <c r="D27" s="80">
        <v>193385649</v>
      </c>
      <c r="E27" s="80">
        <v>223981479</v>
      </c>
      <c r="F27" s="80">
        <f t="shared" si="2"/>
        <v>351606443</v>
      </c>
      <c r="G27" s="78">
        <f t="shared" si="0"/>
        <v>181.81620240083066</v>
      </c>
      <c r="H27" s="78">
        <f t="shared" si="1"/>
        <v>156.98014164822976</v>
      </c>
      <c r="I27" s="48">
        <v>58385683</v>
      </c>
      <c r="J27" s="48">
        <v>8098200</v>
      </c>
      <c r="K27" s="48">
        <v>4943560</v>
      </c>
      <c r="L27" s="48">
        <v>132600000</v>
      </c>
      <c r="M27" s="48">
        <v>26350000</v>
      </c>
      <c r="N27" s="48">
        <v>571000</v>
      </c>
      <c r="O27" s="48">
        <v>300000</v>
      </c>
      <c r="P27" s="48">
        <v>900000</v>
      </c>
      <c r="Q27" s="48">
        <v>100000</v>
      </c>
      <c r="R27" s="48">
        <v>1150000</v>
      </c>
      <c r="S27" s="48">
        <v>0</v>
      </c>
      <c r="T27" s="48">
        <v>11030000</v>
      </c>
      <c r="U27" s="48">
        <v>107178000</v>
      </c>
    </row>
    <row r="28" spans="1:21" s="30" customFormat="1" ht="19.5" customHeight="1">
      <c r="A28" s="50"/>
      <c r="B28" s="61">
        <v>403</v>
      </c>
      <c r="C28" s="10" t="s">
        <v>142</v>
      </c>
      <c r="D28" s="79">
        <f>SUM(D29:D30)</f>
        <v>56471</v>
      </c>
      <c r="E28" s="79">
        <f>SUM(E29:E30)</f>
        <v>100000</v>
      </c>
      <c r="F28" s="79">
        <f>SUM(F29:F30)</f>
        <v>102867</v>
      </c>
      <c r="G28" s="99">
        <f t="shared" si="0"/>
        <v>182.15898425740647</v>
      </c>
      <c r="H28" s="99">
        <f t="shared" si="1"/>
        <v>102.86699999999999</v>
      </c>
      <c r="I28" s="45">
        <v>102867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</row>
    <row r="29" spans="1:21" s="30" customFormat="1" ht="15" customHeight="1">
      <c r="A29" s="60" t="s">
        <v>67</v>
      </c>
      <c r="B29" s="26">
        <v>4031</v>
      </c>
      <c r="C29" s="28" t="s">
        <v>314</v>
      </c>
      <c r="D29" s="80">
        <v>56471</v>
      </c>
      <c r="E29" s="80">
        <v>100000</v>
      </c>
      <c r="F29" s="80">
        <f t="shared" si="2"/>
        <v>102867</v>
      </c>
      <c r="G29" s="78">
        <f t="shared" si="0"/>
        <v>182.15898425740647</v>
      </c>
      <c r="H29" s="78">
        <f t="shared" si="1"/>
        <v>102.86699999999999</v>
      </c>
      <c r="I29" s="48">
        <v>102867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</row>
    <row r="30" spans="1:21" ht="15" customHeight="1">
      <c r="A30" s="60" t="s">
        <v>68</v>
      </c>
      <c r="B30" s="26">
        <v>4033</v>
      </c>
      <c r="C30" s="28" t="s">
        <v>143</v>
      </c>
      <c r="D30" s="80">
        <v>0</v>
      </c>
      <c r="E30" s="80">
        <v>0</v>
      </c>
      <c r="F30" s="80">
        <f t="shared" si="2"/>
        <v>0</v>
      </c>
      <c r="G30" s="78" t="str">
        <f t="shared" si="0"/>
        <v>-</v>
      </c>
      <c r="H30" s="78" t="str">
        <f t="shared" si="1"/>
        <v>-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</row>
    <row r="31" spans="1:21" s="3" customFormat="1" ht="21" customHeight="1">
      <c r="A31" s="57"/>
      <c r="B31" s="59">
        <v>409</v>
      </c>
      <c r="C31" s="10" t="s">
        <v>315</v>
      </c>
      <c r="D31" s="79">
        <f>SUM(D32:D33)</f>
        <v>30184056</v>
      </c>
      <c r="E31" s="79">
        <f>SUM(E32:E33)</f>
        <v>47000000</v>
      </c>
      <c r="F31" s="79">
        <f>SUM(F32:F33)</f>
        <v>44500000</v>
      </c>
      <c r="G31" s="99">
        <f t="shared" si="0"/>
        <v>147.4288279878622</v>
      </c>
      <c r="H31" s="99">
        <f t="shared" si="1"/>
        <v>94.68085106382979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44500000</v>
      </c>
    </row>
    <row r="32" spans="1:21" ht="15" customHeight="1">
      <c r="A32" s="60" t="s">
        <v>69</v>
      </c>
      <c r="B32" s="26">
        <v>4090</v>
      </c>
      <c r="C32" s="28" t="s">
        <v>230</v>
      </c>
      <c r="D32" s="80">
        <v>0</v>
      </c>
      <c r="E32" s="80">
        <v>17000000</v>
      </c>
      <c r="F32" s="80">
        <f t="shared" si="2"/>
        <v>14500000</v>
      </c>
      <c r="G32" s="78" t="str">
        <f t="shared" si="0"/>
        <v>-</v>
      </c>
      <c r="H32" s="78">
        <f t="shared" si="1"/>
        <v>85.29411764705883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14500000</v>
      </c>
    </row>
    <row r="33" spans="1:21" ht="15" customHeight="1">
      <c r="A33" s="60" t="s">
        <v>70</v>
      </c>
      <c r="B33" s="26">
        <v>4091</v>
      </c>
      <c r="C33" s="28" t="s">
        <v>161</v>
      </c>
      <c r="D33" s="80">
        <v>30184056</v>
      </c>
      <c r="E33" s="80">
        <v>30000000</v>
      </c>
      <c r="F33" s="80">
        <f t="shared" si="2"/>
        <v>30000000</v>
      </c>
      <c r="G33" s="78">
        <f t="shared" si="0"/>
        <v>99.39022111541273</v>
      </c>
      <c r="H33" s="78">
        <f t="shared" si="1"/>
        <v>100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30000000</v>
      </c>
    </row>
    <row r="34" spans="1:21" s="3" customFormat="1" ht="21" customHeight="1">
      <c r="A34" s="57"/>
      <c r="B34" s="58">
        <v>41</v>
      </c>
      <c r="C34" s="88" t="s">
        <v>20</v>
      </c>
      <c r="D34" s="79">
        <f>SUM(D35+D42+D45+D47)</f>
        <v>1828614479</v>
      </c>
      <c r="E34" s="79">
        <f>SUM(E35+E42+E45+E47)</f>
        <v>2003220819</v>
      </c>
      <c r="F34" s="79">
        <f>SUM(F35+F42+F45+F47)</f>
        <v>2120025862</v>
      </c>
      <c r="G34" s="99">
        <f t="shared" si="0"/>
        <v>115.93618481897627</v>
      </c>
      <c r="H34" s="99">
        <f t="shared" si="1"/>
        <v>105.83086207432233</v>
      </c>
      <c r="I34" s="45">
        <v>0</v>
      </c>
      <c r="J34" s="45">
        <v>91000000</v>
      </c>
      <c r="K34" s="45">
        <v>125928160</v>
      </c>
      <c r="L34" s="45">
        <v>200000</v>
      </c>
      <c r="M34" s="45">
        <v>175246800</v>
      </c>
      <c r="N34" s="45">
        <v>260016600</v>
      </c>
      <c r="O34" s="45">
        <v>555182040</v>
      </c>
      <c r="P34" s="45">
        <v>360724040</v>
      </c>
      <c r="Q34" s="45">
        <v>239397360</v>
      </c>
      <c r="R34" s="45">
        <v>150826100</v>
      </c>
      <c r="S34" s="45">
        <v>43410000</v>
      </c>
      <c r="T34" s="45">
        <v>21500000</v>
      </c>
      <c r="U34" s="45">
        <v>96594762</v>
      </c>
    </row>
    <row r="35" spans="1:21" s="3" customFormat="1" ht="21" customHeight="1">
      <c r="A35" s="57"/>
      <c r="B35" s="59">
        <v>410</v>
      </c>
      <c r="C35" s="10" t="s">
        <v>23</v>
      </c>
      <c r="D35" s="79">
        <f>+D36+D39</f>
        <v>143278535</v>
      </c>
      <c r="E35" s="79">
        <f>+E36+E39</f>
        <v>138690384</v>
      </c>
      <c r="F35" s="79">
        <f>+F36+F39</f>
        <v>197100000</v>
      </c>
      <c r="G35" s="99">
        <f t="shared" si="0"/>
        <v>137.56422062802358</v>
      </c>
      <c r="H35" s="99">
        <f t="shared" si="1"/>
        <v>142.1151159261337</v>
      </c>
      <c r="I35" s="45">
        <v>0</v>
      </c>
      <c r="J35" s="45">
        <v>0</v>
      </c>
      <c r="K35" s="45">
        <v>74000000</v>
      </c>
      <c r="L35" s="45">
        <v>0</v>
      </c>
      <c r="M35" s="45">
        <v>118400000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4700000</v>
      </c>
    </row>
    <row r="36" spans="1:21" ht="15" customHeight="1">
      <c r="A36" s="60" t="s">
        <v>71</v>
      </c>
      <c r="B36" s="26">
        <v>4100</v>
      </c>
      <c r="C36" s="28" t="s">
        <v>24</v>
      </c>
      <c r="D36" s="80">
        <f>SUM(D37:D38)</f>
        <v>56339265</v>
      </c>
      <c r="E36" s="80">
        <f>SUM(E37:E38)</f>
        <v>56504364</v>
      </c>
      <c r="F36" s="80">
        <f>SUM(F37:F38)</f>
        <v>67000000</v>
      </c>
      <c r="G36" s="78">
        <f t="shared" si="0"/>
        <v>118.92238920759792</v>
      </c>
      <c r="H36" s="78">
        <f t="shared" si="1"/>
        <v>118.5749121961624</v>
      </c>
      <c r="I36" s="48">
        <v>0</v>
      </c>
      <c r="J36" s="48">
        <v>0</v>
      </c>
      <c r="K36" s="48">
        <v>66000000</v>
      </c>
      <c r="L36" s="48">
        <v>0</v>
      </c>
      <c r="M36" s="48">
        <v>1000000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</row>
    <row r="37" spans="1:21" ht="15" customHeight="1">
      <c r="A37" s="60"/>
      <c r="B37" s="62" t="s">
        <v>135</v>
      </c>
      <c r="C37" s="89" t="s">
        <v>35</v>
      </c>
      <c r="D37" s="80">
        <v>22092950</v>
      </c>
      <c r="E37" s="80">
        <v>10000000</v>
      </c>
      <c r="F37" s="80">
        <f t="shared" si="2"/>
        <v>0</v>
      </c>
      <c r="G37" s="78">
        <f t="shared" si="0"/>
        <v>0</v>
      </c>
      <c r="H37" s="78">
        <f t="shared" si="1"/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</row>
    <row r="38" spans="1:21" ht="15" customHeight="1">
      <c r="A38" s="60"/>
      <c r="B38" s="62" t="s">
        <v>136</v>
      </c>
      <c r="C38" s="89" t="s">
        <v>34</v>
      </c>
      <c r="D38" s="80">
        <v>34246315</v>
      </c>
      <c r="E38" s="80">
        <v>46504364</v>
      </c>
      <c r="F38" s="80">
        <f t="shared" si="2"/>
        <v>67000000</v>
      </c>
      <c r="G38" s="78">
        <f t="shared" si="0"/>
        <v>195.6414872665862</v>
      </c>
      <c r="H38" s="78">
        <f t="shared" si="1"/>
        <v>144.07250037867414</v>
      </c>
      <c r="I38" s="48">
        <v>0</v>
      </c>
      <c r="J38" s="48">
        <v>0</v>
      </c>
      <c r="K38" s="48">
        <v>66000000</v>
      </c>
      <c r="L38" s="48">
        <v>0</v>
      </c>
      <c r="M38" s="48">
        <v>1000000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</row>
    <row r="39" spans="1:21" ht="15" customHeight="1">
      <c r="A39" s="60" t="s">
        <v>72</v>
      </c>
      <c r="B39" s="26">
        <v>4102</v>
      </c>
      <c r="C39" s="28" t="s">
        <v>25</v>
      </c>
      <c r="D39" s="80">
        <f>SUM(D40:D41)</f>
        <v>86939270</v>
      </c>
      <c r="E39" s="80">
        <f>SUM(E40:E41)</f>
        <v>82186020</v>
      </c>
      <c r="F39" s="80">
        <f>SUM(F40:F41)</f>
        <v>130100000</v>
      </c>
      <c r="G39" s="78">
        <f t="shared" si="0"/>
        <v>149.64468875802615</v>
      </c>
      <c r="H39" s="78">
        <f t="shared" si="1"/>
        <v>158.2994285402797</v>
      </c>
      <c r="I39" s="46">
        <v>0</v>
      </c>
      <c r="J39" s="46">
        <v>0</v>
      </c>
      <c r="K39" s="46">
        <v>8000000</v>
      </c>
      <c r="L39" s="46">
        <v>0</v>
      </c>
      <c r="M39" s="46">
        <v>117400000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8">
        <v>4700000</v>
      </c>
    </row>
    <row r="40" spans="1:21" ht="15" customHeight="1">
      <c r="A40" s="60"/>
      <c r="B40" s="62" t="s">
        <v>135</v>
      </c>
      <c r="C40" s="89" t="s">
        <v>36</v>
      </c>
      <c r="D40" s="80">
        <v>50444619</v>
      </c>
      <c r="E40" s="80">
        <v>48700000</v>
      </c>
      <c r="F40" s="80">
        <f t="shared" si="2"/>
        <v>45000000</v>
      </c>
      <c r="G40" s="78">
        <f t="shared" si="0"/>
        <v>89.20673977139167</v>
      </c>
      <c r="H40" s="78">
        <f t="shared" si="1"/>
        <v>92.40246406570843</v>
      </c>
      <c r="I40" s="48">
        <v>0</v>
      </c>
      <c r="J40" s="48">
        <v>0</v>
      </c>
      <c r="K40" s="48">
        <v>0</v>
      </c>
      <c r="L40" s="48">
        <v>0</v>
      </c>
      <c r="M40" s="48">
        <v>45000000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</row>
    <row r="41" spans="1:21" ht="15" customHeight="1">
      <c r="A41" s="60"/>
      <c r="B41" s="62" t="s">
        <v>136</v>
      </c>
      <c r="C41" s="89" t="s">
        <v>37</v>
      </c>
      <c r="D41" s="80">
        <v>36494651</v>
      </c>
      <c r="E41" s="80">
        <v>33486020</v>
      </c>
      <c r="F41" s="80">
        <f t="shared" si="2"/>
        <v>85100000</v>
      </c>
      <c r="G41" s="78">
        <f t="shared" si="0"/>
        <v>233.18485769325483</v>
      </c>
      <c r="H41" s="78">
        <f t="shared" si="1"/>
        <v>254.1359050732216</v>
      </c>
      <c r="I41" s="48">
        <v>0</v>
      </c>
      <c r="J41" s="48">
        <v>0</v>
      </c>
      <c r="K41" s="48">
        <v>8000000</v>
      </c>
      <c r="L41" s="48">
        <v>0</v>
      </c>
      <c r="M41" s="48">
        <v>72400000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4700000</v>
      </c>
    </row>
    <row r="42" spans="1:21" s="3" customFormat="1" ht="21" customHeight="1">
      <c r="A42" s="57"/>
      <c r="B42" s="59">
        <v>411</v>
      </c>
      <c r="C42" s="10" t="s">
        <v>236</v>
      </c>
      <c r="D42" s="79">
        <f>SUM(D43:D44)</f>
        <v>199047214</v>
      </c>
      <c r="E42" s="79">
        <f>SUM(E43:E44)</f>
        <v>223430430</v>
      </c>
      <c r="F42" s="79">
        <f>SUM(F43:F44)</f>
        <v>244182000</v>
      </c>
      <c r="G42" s="99">
        <f t="shared" si="0"/>
        <v>122.67541709978418</v>
      </c>
      <c r="H42" s="99">
        <f t="shared" si="1"/>
        <v>109.28770982538055</v>
      </c>
      <c r="I42" s="45">
        <v>0</v>
      </c>
      <c r="J42" s="45">
        <v>0</v>
      </c>
      <c r="K42" s="45">
        <v>0</v>
      </c>
      <c r="L42" s="45">
        <v>0</v>
      </c>
      <c r="M42" s="45">
        <v>800000</v>
      </c>
      <c r="N42" s="45">
        <v>82582000</v>
      </c>
      <c r="O42" s="45">
        <v>47600000</v>
      </c>
      <c r="P42" s="45">
        <v>700000</v>
      </c>
      <c r="Q42" s="45">
        <v>29100000</v>
      </c>
      <c r="R42" s="45">
        <v>73500000</v>
      </c>
      <c r="S42" s="45">
        <v>3000000</v>
      </c>
      <c r="T42" s="45">
        <v>0</v>
      </c>
      <c r="U42" s="45">
        <v>6900000</v>
      </c>
    </row>
    <row r="43" spans="1:21" ht="15" customHeight="1">
      <c r="A43" s="60" t="s">
        <v>73</v>
      </c>
      <c r="B43" s="26">
        <v>4117</v>
      </c>
      <c r="C43" s="28" t="s">
        <v>172</v>
      </c>
      <c r="D43" s="80">
        <v>3858698</v>
      </c>
      <c r="E43" s="80">
        <v>5900000</v>
      </c>
      <c r="F43" s="80">
        <f t="shared" si="2"/>
        <v>8200000</v>
      </c>
      <c r="G43" s="78">
        <f t="shared" si="0"/>
        <v>212.50691295354028</v>
      </c>
      <c r="H43" s="78">
        <f t="shared" si="1"/>
        <v>138.98305084745763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8200000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</row>
    <row r="44" spans="1:21" ht="15" customHeight="1">
      <c r="A44" s="60" t="s">
        <v>74</v>
      </c>
      <c r="B44" s="26">
        <v>4119</v>
      </c>
      <c r="C44" s="28" t="s">
        <v>26</v>
      </c>
      <c r="D44" s="80">
        <v>195188516</v>
      </c>
      <c r="E44" s="80">
        <v>217530430</v>
      </c>
      <c r="F44" s="80">
        <f t="shared" si="2"/>
        <v>235982000</v>
      </c>
      <c r="G44" s="78">
        <f t="shared" si="0"/>
        <v>120.8995307900184</v>
      </c>
      <c r="H44" s="78">
        <f t="shared" si="1"/>
        <v>108.48229371863054</v>
      </c>
      <c r="I44" s="48">
        <v>0</v>
      </c>
      <c r="J44" s="48">
        <v>0</v>
      </c>
      <c r="K44" s="48">
        <v>0</v>
      </c>
      <c r="L44" s="48">
        <v>0</v>
      </c>
      <c r="M44" s="48">
        <v>800000</v>
      </c>
      <c r="N44" s="48">
        <v>74382000</v>
      </c>
      <c r="O44" s="48">
        <v>47600000</v>
      </c>
      <c r="P44" s="48">
        <v>700000</v>
      </c>
      <c r="Q44" s="48">
        <v>29100000</v>
      </c>
      <c r="R44" s="48">
        <v>73500000</v>
      </c>
      <c r="S44" s="48">
        <v>3000000</v>
      </c>
      <c r="T44" s="48">
        <v>0</v>
      </c>
      <c r="U44" s="48">
        <v>6900000</v>
      </c>
    </row>
    <row r="45" spans="1:21" s="3" customFormat="1" ht="21" customHeight="1">
      <c r="A45" s="57"/>
      <c r="B45" s="59">
        <v>412</v>
      </c>
      <c r="C45" s="10" t="s">
        <v>237</v>
      </c>
      <c r="D45" s="79">
        <f>SUM(D46)</f>
        <v>277034913</v>
      </c>
      <c r="E45" s="79">
        <f>SUM(E46)</f>
        <v>285587002</v>
      </c>
      <c r="F45" s="79">
        <f>SUM(F46)</f>
        <v>306175817</v>
      </c>
      <c r="G45" s="99">
        <f t="shared" si="0"/>
        <v>110.51885615586654</v>
      </c>
      <c r="H45" s="99">
        <f t="shared" si="1"/>
        <v>107.20929694132228</v>
      </c>
      <c r="I45" s="45">
        <v>0</v>
      </c>
      <c r="J45" s="45">
        <v>13000000</v>
      </c>
      <c r="K45" s="45">
        <v>0</v>
      </c>
      <c r="L45" s="45">
        <v>200000</v>
      </c>
      <c r="M45" s="45">
        <v>34200000</v>
      </c>
      <c r="N45" s="45">
        <v>8611000</v>
      </c>
      <c r="O45" s="45">
        <v>1000000</v>
      </c>
      <c r="P45" s="45">
        <v>66331095</v>
      </c>
      <c r="Q45" s="45">
        <v>121325160</v>
      </c>
      <c r="R45" s="45">
        <v>19507000</v>
      </c>
      <c r="S45" s="45">
        <v>0</v>
      </c>
      <c r="T45" s="45">
        <v>18500000</v>
      </c>
      <c r="U45" s="45">
        <v>23501562</v>
      </c>
    </row>
    <row r="46" spans="1:22" ht="15" customHeight="1">
      <c r="A46" s="60" t="s">
        <v>75</v>
      </c>
      <c r="B46" s="26">
        <v>4120</v>
      </c>
      <c r="C46" s="28" t="s">
        <v>238</v>
      </c>
      <c r="D46" s="80">
        <v>277034913</v>
      </c>
      <c r="E46" s="80">
        <v>285587002</v>
      </c>
      <c r="F46" s="80">
        <f t="shared" si="2"/>
        <v>306175817</v>
      </c>
      <c r="G46" s="78">
        <f t="shared" si="0"/>
        <v>110.51885615586654</v>
      </c>
      <c r="H46" s="78">
        <f t="shared" si="1"/>
        <v>107.20929694132228</v>
      </c>
      <c r="I46" s="48">
        <v>0</v>
      </c>
      <c r="J46" s="48">
        <v>13000000</v>
      </c>
      <c r="K46" s="48">
        <v>0</v>
      </c>
      <c r="L46" s="48">
        <v>200000</v>
      </c>
      <c r="M46" s="48">
        <v>34200000</v>
      </c>
      <c r="N46" s="48">
        <v>8611000</v>
      </c>
      <c r="O46" s="48">
        <v>1000000</v>
      </c>
      <c r="P46" s="48">
        <v>66331095</v>
      </c>
      <c r="Q46" s="48">
        <v>121325160</v>
      </c>
      <c r="R46" s="48">
        <v>19507000</v>
      </c>
      <c r="S46" s="48">
        <v>0</v>
      </c>
      <c r="T46" s="48">
        <v>18500000</v>
      </c>
      <c r="U46" s="48">
        <v>23501562</v>
      </c>
      <c r="V46" s="29"/>
    </row>
    <row r="47" spans="1:21" s="3" customFormat="1" ht="21" customHeight="1">
      <c r="A47" s="57"/>
      <c r="B47" s="59">
        <v>413</v>
      </c>
      <c r="C47" s="10" t="s">
        <v>27</v>
      </c>
      <c r="D47" s="79">
        <f>SUM(D48:D50)+D52</f>
        <v>1209253817</v>
      </c>
      <c r="E47" s="79">
        <f>SUM(E48:E50)+E52</f>
        <v>1355513003</v>
      </c>
      <c r="F47" s="79">
        <f>SUM(F48:F50)+F52</f>
        <v>1372568045</v>
      </c>
      <c r="G47" s="99">
        <f t="shared" si="0"/>
        <v>113.50537213148198</v>
      </c>
      <c r="H47" s="99">
        <f t="shared" si="1"/>
        <v>101.25819833245819</v>
      </c>
      <c r="I47" s="45">
        <v>0</v>
      </c>
      <c r="J47" s="45">
        <v>78000000</v>
      </c>
      <c r="K47" s="45">
        <v>51928160</v>
      </c>
      <c r="L47" s="45">
        <v>0</v>
      </c>
      <c r="M47" s="45">
        <v>21846800</v>
      </c>
      <c r="N47" s="45">
        <v>168823600</v>
      </c>
      <c r="O47" s="45">
        <v>506582040</v>
      </c>
      <c r="P47" s="45">
        <v>293692945</v>
      </c>
      <c r="Q47" s="45">
        <v>88972200</v>
      </c>
      <c r="R47" s="45">
        <v>57819100</v>
      </c>
      <c r="S47" s="45">
        <v>40410000</v>
      </c>
      <c r="T47" s="45">
        <v>3000000</v>
      </c>
      <c r="U47" s="45">
        <v>61493200</v>
      </c>
    </row>
    <row r="48" spans="1:21" ht="15" customHeight="1">
      <c r="A48" s="60" t="s">
        <v>76</v>
      </c>
      <c r="B48" s="26">
        <v>4130</v>
      </c>
      <c r="C48" s="28" t="s">
        <v>28</v>
      </c>
      <c r="D48" s="80">
        <v>94265652</v>
      </c>
      <c r="E48" s="80">
        <v>102252110</v>
      </c>
      <c r="F48" s="80">
        <f t="shared" si="2"/>
        <v>110326560</v>
      </c>
      <c r="G48" s="78">
        <f t="shared" si="0"/>
        <v>117.03792172359874</v>
      </c>
      <c r="H48" s="78">
        <f t="shared" si="1"/>
        <v>107.89660966409397</v>
      </c>
      <c r="I48" s="48">
        <v>0</v>
      </c>
      <c r="J48" s="48">
        <v>0</v>
      </c>
      <c r="K48" s="48">
        <v>34928160</v>
      </c>
      <c r="L48" s="48">
        <v>0</v>
      </c>
      <c r="M48" s="48">
        <v>21600000</v>
      </c>
      <c r="N48" s="48">
        <v>0</v>
      </c>
      <c r="O48" s="48">
        <v>0</v>
      </c>
      <c r="P48" s="48">
        <v>600000</v>
      </c>
      <c r="Q48" s="48">
        <v>1000000</v>
      </c>
      <c r="R48" s="48">
        <v>0</v>
      </c>
      <c r="S48" s="48">
        <v>0</v>
      </c>
      <c r="T48" s="48">
        <v>0</v>
      </c>
      <c r="U48" s="48">
        <v>52198400</v>
      </c>
    </row>
    <row r="49" spans="1:21" ht="15" customHeight="1">
      <c r="A49" s="60" t="s">
        <v>77</v>
      </c>
      <c r="B49" s="26">
        <v>4131</v>
      </c>
      <c r="C49" s="28" t="s">
        <v>239</v>
      </c>
      <c r="D49" s="80">
        <v>30660630</v>
      </c>
      <c r="E49" s="80">
        <v>35000000</v>
      </c>
      <c r="F49" s="80">
        <f t="shared" si="2"/>
        <v>36800000</v>
      </c>
      <c r="G49" s="78">
        <f t="shared" si="0"/>
        <v>120.02362638993394</v>
      </c>
      <c r="H49" s="78">
        <f t="shared" si="1"/>
        <v>105.14285714285714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36800000</v>
      </c>
      <c r="T49" s="48">
        <v>0</v>
      </c>
      <c r="U49" s="48">
        <v>0</v>
      </c>
    </row>
    <row r="50" spans="1:21" ht="15" customHeight="1">
      <c r="A50" s="60" t="s">
        <v>78</v>
      </c>
      <c r="B50" s="26">
        <v>4132</v>
      </c>
      <c r="C50" s="28" t="s">
        <v>240</v>
      </c>
      <c r="D50" s="80">
        <f>SUM(D51)</f>
        <v>58498701</v>
      </c>
      <c r="E50" s="80">
        <f>SUM(E51)</f>
        <v>49350000</v>
      </c>
      <c r="F50" s="80">
        <f>SUM(F51)</f>
        <v>17000000</v>
      </c>
      <c r="G50" s="78">
        <f t="shared" si="0"/>
        <v>29.060474351387732</v>
      </c>
      <c r="H50" s="78">
        <f t="shared" si="1"/>
        <v>34.447821681864234</v>
      </c>
      <c r="I50" s="48">
        <v>0</v>
      </c>
      <c r="J50" s="48">
        <v>0</v>
      </c>
      <c r="K50" s="48">
        <v>17000000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</row>
    <row r="51" spans="1:21" ht="13.5" customHeight="1">
      <c r="A51" s="60"/>
      <c r="B51" s="62" t="s">
        <v>135</v>
      </c>
      <c r="C51" s="28" t="s">
        <v>249</v>
      </c>
      <c r="D51" s="80">
        <v>58498701</v>
      </c>
      <c r="E51" s="80">
        <v>49350000</v>
      </c>
      <c r="F51" s="80">
        <f t="shared" si="2"/>
        <v>17000000</v>
      </c>
      <c r="G51" s="78">
        <f t="shared" si="0"/>
        <v>29.060474351387732</v>
      </c>
      <c r="H51" s="78">
        <f t="shared" si="1"/>
        <v>34.447821681864234</v>
      </c>
      <c r="I51" s="48">
        <v>0</v>
      </c>
      <c r="J51" s="48">
        <v>0</v>
      </c>
      <c r="K51" s="48">
        <v>17000000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</row>
    <row r="52" spans="1:21" ht="15" customHeight="1">
      <c r="A52" s="60" t="s">
        <v>79</v>
      </c>
      <c r="B52" s="26">
        <v>4133</v>
      </c>
      <c r="C52" s="28" t="s">
        <v>241</v>
      </c>
      <c r="D52" s="80">
        <f>SUM(D53:D55)</f>
        <v>1025828834</v>
      </c>
      <c r="E52" s="80">
        <f>SUM(E53:E55)</f>
        <v>1168910893</v>
      </c>
      <c r="F52" s="80">
        <f>SUM(F53:F55)</f>
        <v>1208441485</v>
      </c>
      <c r="G52" s="78">
        <f t="shared" si="0"/>
        <v>117.80147378855995</v>
      </c>
      <c r="H52" s="78">
        <f t="shared" si="1"/>
        <v>103.38183109052437</v>
      </c>
      <c r="I52" s="48">
        <v>0</v>
      </c>
      <c r="J52" s="48">
        <v>78000000</v>
      </c>
      <c r="K52" s="48">
        <v>0</v>
      </c>
      <c r="L52" s="48">
        <v>0</v>
      </c>
      <c r="M52" s="48">
        <v>246800</v>
      </c>
      <c r="N52" s="48">
        <v>168823600</v>
      </c>
      <c r="O52" s="48">
        <v>506582040</v>
      </c>
      <c r="P52" s="48">
        <v>293092945</v>
      </c>
      <c r="Q52" s="48">
        <v>87972200</v>
      </c>
      <c r="R52" s="48">
        <v>57819100</v>
      </c>
      <c r="S52" s="48">
        <v>3610000</v>
      </c>
      <c r="T52" s="48">
        <v>3000000</v>
      </c>
      <c r="U52" s="48">
        <v>9294800</v>
      </c>
    </row>
    <row r="53" spans="1:21" ht="15" customHeight="1">
      <c r="A53" s="60"/>
      <c r="B53" s="92">
        <v>-413300</v>
      </c>
      <c r="C53" s="89" t="s">
        <v>242</v>
      </c>
      <c r="D53" s="80">
        <v>627945967</v>
      </c>
      <c r="E53" s="80">
        <v>703791483</v>
      </c>
      <c r="F53" s="80">
        <f t="shared" si="2"/>
        <v>729690936</v>
      </c>
      <c r="G53" s="78">
        <f t="shared" si="0"/>
        <v>116.20282227244563</v>
      </c>
      <c r="H53" s="78">
        <f t="shared" si="1"/>
        <v>103.67998954599456</v>
      </c>
      <c r="I53" s="48">
        <v>0</v>
      </c>
      <c r="J53" s="48">
        <v>67183450</v>
      </c>
      <c r="K53" s="48">
        <v>0</v>
      </c>
      <c r="L53" s="48">
        <v>0</v>
      </c>
      <c r="M53" s="48">
        <v>0</v>
      </c>
      <c r="N53" s="48">
        <v>90687750</v>
      </c>
      <c r="O53" s="48">
        <v>342640935</v>
      </c>
      <c r="P53" s="48">
        <v>148776646</v>
      </c>
      <c r="Q53" s="48">
        <v>48507110</v>
      </c>
      <c r="R53" s="48">
        <v>31895045</v>
      </c>
      <c r="S53" s="48">
        <v>0</v>
      </c>
      <c r="T53" s="48">
        <v>0</v>
      </c>
      <c r="U53" s="48">
        <v>0</v>
      </c>
    </row>
    <row r="54" spans="1:21" ht="15" customHeight="1">
      <c r="A54" s="60"/>
      <c r="B54" s="92">
        <v>-413301</v>
      </c>
      <c r="C54" s="89" t="s">
        <v>243</v>
      </c>
      <c r="D54" s="80">
        <v>87175729</v>
      </c>
      <c r="E54" s="80">
        <v>95946551</v>
      </c>
      <c r="F54" s="80">
        <f t="shared" si="2"/>
        <v>99947362</v>
      </c>
      <c r="G54" s="78">
        <f t="shared" si="0"/>
        <v>114.65044588270663</v>
      </c>
      <c r="H54" s="78">
        <f t="shared" si="1"/>
        <v>104.16983305632321</v>
      </c>
      <c r="I54" s="48">
        <v>0</v>
      </c>
      <c r="J54" s="48">
        <v>10816550</v>
      </c>
      <c r="K54" s="48">
        <v>0</v>
      </c>
      <c r="L54" s="48">
        <v>0</v>
      </c>
      <c r="M54" s="48">
        <v>0</v>
      </c>
      <c r="N54" s="48">
        <v>11459360</v>
      </c>
      <c r="O54" s="48">
        <v>44585685</v>
      </c>
      <c r="P54" s="48">
        <v>21968092</v>
      </c>
      <c r="Q54" s="48">
        <v>6624340</v>
      </c>
      <c r="R54" s="48">
        <v>4493335</v>
      </c>
      <c r="S54" s="48">
        <v>0</v>
      </c>
      <c r="T54" s="48">
        <v>0</v>
      </c>
      <c r="U54" s="48">
        <v>0</v>
      </c>
    </row>
    <row r="55" spans="1:21" ht="15" customHeight="1">
      <c r="A55" s="60"/>
      <c r="B55" s="92">
        <v>-413302</v>
      </c>
      <c r="C55" s="89" t="s">
        <v>244</v>
      </c>
      <c r="D55" s="80">
        <v>310707138</v>
      </c>
      <c r="E55" s="80">
        <v>369172859</v>
      </c>
      <c r="F55" s="80">
        <f t="shared" si="2"/>
        <v>378803187</v>
      </c>
      <c r="G55" s="78">
        <f t="shared" si="0"/>
        <v>121.91647396269344</v>
      </c>
      <c r="H55" s="78">
        <f t="shared" si="1"/>
        <v>102.60862297030346</v>
      </c>
      <c r="I55" s="48">
        <v>0</v>
      </c>
      <c r="J55" s="48">
        <v>0</v>
      </c>
      <c r="K55" s="48">
        <v>0</v>
      </c>
      <c r="L55" s="48">
        <v>0</v>
      </c>
      <c r="M55" s="48">
        <v>246800</v>
      </c>
      <c r="N55" s="48">
        <v>66676490</v>
      </c>
      <c r="O55" s="48">
        <v>119355420</v>
      </c>
      <c r="P55" s="48">
        <v>122348207</v>
      </c>
      <c r="Q55" s="48">
        <v>32840750</v>
      </c>
      <c r="R55" s="48">
        <v>21430720</v>
      </c>
      <c r="S55" s="48">
        <v>3610000</v>
      </c>
      <c r="T55" s="48">
        <v>3000000</v>
      </c>
      <c r="U55" s="48">
        <v>9294800</v>
      </c>
    </row>
    <row r="56" spans="1:21" s="2" customFormat="1" ht="21" customHeight="1">
      <c r="A56" s="63"/>
      <c r="B56" s="58">
        <v>42</v>
      </c>
      <c r="C56" s="88" t="s">
        <v>39</v>
      </c>
      <c r="D56" s="79">
        <f>+D57</f>
        <v>1000243000</v>
      </c>
      <c r="E56" s="79">
        <f>+E57</f>
        <v>1185037610</v>
      </c>
      <c r="F56" s="79">
        <f>+F57</f>
        <v>1294580640</v>
      </c>
      <c r="G56" s="99">
        <f t="shared" si="0"/>
        <v>129.42661333296007</v>
      </c>
      <c r="H56" s="99">
        <f t="shared" si="1"/>
        <v>109.24384416795007</v>
      </c>
      <c r="I56" s="45">
        <v>31900000</v>
      </c>
      <c r="J56" s="45">
        <v>2500000</v>
      </c>
      <c r="K56" s="45">
        <v>1073849240</v>
      </c>
      <c r="L56" s="45">
        <v>5000000</v>
      </c>
      <c r="M56" s="45">
        <v>30000000</v>
      </c>
      <c r="N56" s="45">
        <v>123755000</v>
      </c>
      <c r="O56" s="45">
        <v>0</v>
      </c>
      <c r="P56" s="45">
        <v>0</v>
      </c>
      <c r="Q56" s="45">
        <v>10000000</v>
      </c>
      <c r="R56" s="45">
        <v>10000000</v>
      </c>
      <c r="S56" s="45">
        <v>0</v>
      </c>
      <c r="T56" s="45">
        <v>6500000</v>
      </c>
      <c r="U56" s="45">
        <v>1076400</v>
      </c>
    </row>
    <row r="57" spans="1:21" s="3" customFormat="1" ht="21" customHeight="1">
      <c r="A57" s="57"/>
      <c r="B57" s="58">
        <v>420</v>
      </c>
      <c r="C57" s="10" t="s">
        <v>16</v>
      </c>
      <c r="D57" s="79">
        <f>SUM(D58:D66)</f>
        <v>1000243000</v>
      </c>
      <c r="E57" s="79">
        <f>SUM(E58:E66)</f>
        <v>1185037610</v>
      </c>
      <c r="F57" s="79">
        <f>SUM(F58:F66)</f>
        <v>1294580640</v>
      </c>
      <c r="G57" s="99">
        <f t="shared" si="0"/>
        <v>129.42661333296007</v>
      </c>
      <c r="H57" s="99">
        <f t="shared" si="1"/>
        <v>109.24384416795007</v>
      </c>
      <c r="I57" s="45">
        <v>31900000</v>
      </c>
      <c r="J57" s="45">
        <v>2500000</v>
      </c>
      <c r="K57" s="45">
        <v>1073849240</v>
      </c>
      <c r="L57" s="45">
        <v>5000000</v>
      </c>
      <c r="M57" s="45">
        <v>30000000</v>
      </c>
      <c r="N57" s="45">
        <v>123755000</v>
      </c>
      <c r="O57" s="45">
        <v>0</v>
      </c>
      <c r="P57" s="45">
        <v>0</v>
      </c>
      <c r="Q57" s="45">
        <v>10000000</v>
      </c>
      <c r="R57" s="45">
        <v>10000000</v>
      </c>
      <c r="S57" s="45">
        <v>0</v>
      </c>
      <c r="T57" s="45">
        <v>6500000</v>
      </c>
      <c r="U57" s="45">
        <v>1076400</v>
      </c>
    </row>
    <row r="58" spans="1:21" ht="15" customHeight="1">
      <c r="A58" s="60" t="s">
        <v>80</v>
      </c>
      <c r="B58" s="26">
        <v>4200</v>
      </c>
      <c r="C58" s="28" t="s">
        <v>17</v>
      </c>
      <c r="D58" s="80">
        <v>9484016</v>
      </c>
      <c r="E58" s="80">
        <v>11274760</v>
      </c>
      <c r="F58" s="80">
        <f t="shared" si="2"/>
        <v>158500000</v>
      </c>
      <c r="G58" s="78">
        <f t="shared" si="0"/>
        <v>1671.2329460431106</v>
      </c>
      <c r="H58" s="78">
        <f t="shared" si="1"/>
        <v>1405.7948905342553</v>
      </c>
      <c r="I58" s="48">
        <v>0</v>
      </c>
      <c r="J58" s="48">
        <v>0</v>
      </c>
      <c r="K58" s="48">
        <v>70000000</v>
      </c>
      <c r="L58" s="48">
        <v>0</v>
      </c>
      <c r="M58" s="48">
        <v>30000000</v>
      </c>
      <c r="N58" s="48">
        <v>58500000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</row>
    <row r="59" spans="1:21" ht="15" customHeight="1">
      <c r="A59" s="60" t="s">
        <v>81</v>
      </c>
      <c r="B59" s="26">
        <v>4201</v>
      </c>
      <c r="C59" s="28" t="s">
        <v>145</v>
      </c>
      <c r="D59" s="80">
        <v>4995000</v>
      </c>
      <c r="E59" s="80">
        <v>3034000</v>
      </c>
      <c r="F59" s="80">
        <f t="shared" si="2"/>
        <v>2300000</v>
      </c>
      <c r="G59" s="78">
        <f t="shared" si="0"/>
        <v>46.046046046046044</v>
      </c>
      <c r="H59" s="78">
        <f t="shared" si="1"/>
        <v>75.80751483190508</v>
      </c>
      <c r="I59" s="48">
        <v>2100000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200000</v>
      </c>
    </row>
    <row r="60" spans="1:21" ht="15" customHeight="1">
      <c r="A60" s="60" t="s">
        <v>82</v>
      </c>
      <c r="B60" s="26">
        <v>4202</v>
      </c>
      <c r="C60" s="28" t="s">
        <v>18</v>
      </c>
      <c r="D60" s="80">
        <v>30188513</v>
      </c>
      <c r="E60" s="80">
        <v>34113420</v>
      </c>
      <c r="F60" s="80">
        <f t="shared" si="2"/>
        <v>24536400</v>
      </c>
      <c r="G60" s="78">
        <f t="shared" si="0"/>
        <v>81.27727258378046</v>
      </c>
      <c r="H60" s="78">
        <f t="shared" si="1"/>
        <v>71.9259458594301</v>
      </c>
      <c r="I60" s="48">
        <v>15300000</v>
      </c>
      <c r="J60" s="48">
        <v>2500000</v>
      </c>
      <c r="K60" s="48">
        <v>0</v>
      </c>
      <c r="L60" s="48">
        <v>5000000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1500000</v>
      </c>
      <c r="U60" s="48">
        <v>236400</v>
      </c>
    </row>
    <row r="61" spans="1:21" ht="15" customHeight="1">
      <c r="A61" s="60" t="s">
        <v>83</v>
      </c>
      <c r="B61" s="26">
        <v>4203</v>
      </c>
      <c r="C61" s="28" t="s">
        <v>29</v>
      </c>
      <c r="D61" s="80">
        <v>7723780</v>
      </c>
      <c r="E61" s="80">
        <v>1452650</v>
      </c>
      <c r="F61" s="80">
        <f t="shared" si="2"/>
        <v>640000</v>
      </c>
      <c r="G61" s="78">
        <f t="shared" si="0"/>
        <v>8.2860982575889</v>
      </c>
      <c r="H61" s="78">
        <f t="shared" si="1"/>
        <v>44.05741231542354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640000</v>
      </c>
    </row>
    <row r="62" spans="1:21" ht="15" customHeight="1">
      <c r="A62" s="60" t="s">
        <v>84</v>
      </c>
      <c r="B62" s="26">
        <v>4204</v>
      </c>
      <c r="C62" s="28" t="s">
        <v>30</v>
      </c>
      <c r="D62" s="80">
        <v>585980777</v>
      </c>
      <c r="E62" s="80">
        <v>742738160</v>
      </c>
      <c r="F62" s="80">
        <f t="shared" si="2"/>
        <v>706761300</v>
      </c>
      <c r="G62" s="78">
        <f t="shared" si="0"/>
        <v>120.61168689156506</v>
      </c>
      <c r="H62" s="78">
        <f t="shared" si="1"/>
        <v>95.15618532377547</v>
      </c>
      <c r="I62" s="48">
        <v>0</v>
      </c>
      <c r="J62" s="48">
        <v>0</v>
      </c>
      <c r="K62" s="48">
        <v>701761300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5000000</v>
      </c>
      <c r="U62" s="48">
        <v>0</v>
      </c>
    </row>
    <row r="63" spans="1:21" ht="15" customHeight="1">
      <c r="A63" s="60" t="s">
        <v>85</v>
      </c>
      <c r="B63" s="26">
        <v>4205</v>
      </c>
      <c r="C63" s="28" t="s">
        <v>19</v>
      </c>
      <c r="D63" s="80">
        <v>51191069</v>
      </c>
      <c r="E63" s="80">
        <v>63111380</v>
      </c>
      <c r="F63" s="80">
        <f t="shared" si="2"/>
        <v>80808820</v>
      </c>
      <c r="G63" s="78">
        <f t="shared" si="0"/>
        <v>157.8572621720402</v>
      </c>
      <c r="H63" s="78">
        <f t="shared" si="1"/>
        <v>128.04159883685003</v>
      </c>
      <c r="I63" s="48">
        <v>14500000</v>
      </c>
      <c r="J63" s="48">
        <v>0</v>
      </c>
      <c r="K63" s="48">
        <v>56308820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10000000</v>
      </c>
      <c r="R63" s="48">
        <v>0</v>
      </c>
      <c r="S63" s="48">
        <v>0</v>
      </c>
      <c r="T63" s="48">
        <v>0</v>
      </c>
      <c r="U63" s="48">
        <v>0</v>
      </c>
    </row>
    <row r="64" spans="1:21" ht="15" customHeight="1">
      <c r="A64" s="60" t="s">
        <v>86</v>
      </c>
      <c r="B64" s="26">
        <v>4206</v>
      </c>
      <c r="C64" s="28" t="s">
        <v>31</v>
      </c>
      <c r="D64" s="80">
        <v>154147243</v>
      </c>
      <c r="E64" s="80">
        <v>156619900</v>
      </c>
      <c r="F64" s="80">
        <f t="shared" si="2"/>
        <v>111005740</v>
      </c>
      <c r="G64" s="78">
        <f t="shared" si="0"/>
        <v>72.01279623275519</v>
      </c>
      <c r="H64" s="78">
        <f t="shared" si="1"/>
        <v>70.8758848652055</v>
      </c>
      <c r="I64" s="48">
        <v>0</v>
      </c>
      <c r="J64" s="48">
        <v>0</v>
      </c>
      <c r="K64" s="48">
        <v>111005740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</row>
    <row r="65" spans="1:21" ht="15" customHeight="1">
      <c r="A65" s="60" t="s">
        <v>137</v>
      </c>
      <c r="B65" s="26">
        <v>4207</v>
      </c>
      <c r="C65" s="28" t="s">
        <v>144</v>
      </c>
      <c r="D65" s="80">
        <v>0</v>
      </c>
      <c r="E65" s="80">
        <v>0</v>
      </c>
      <c r="F65" s="80">
        <f t="shared" si="2"/>
        <v>0</v>
      </c>
      <c r="G65" s="78" t="str">
        <f t="shared" si="0"/>
        <v>-</v>
      </c>
      <c r="H65" s="78" t="str">
        <f t="shared" si="1"/>
        <v>-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</row>
    <row r="66" spans="1:21" ht="15" customHeight="1">
      <c r="A66" s="60" t="s">
        <v>87</v>
      </c>
      <c r="B66" s="26">
        <v>4208</v>
      </c>
      <c r="C66" s="28" t="s">
        <v>316</v>
      </c>
      <c r="D66" s="80">
        <v>156532602</v>
      </c>
      <c r="E66" s="80">
        <v>172693340</v>
      </c>
      <c r="F66" s="80">
        <f t="shared" si="2"/>
        <v>210028380</v>
      </c>
      <c r="G66" s="78">
        <f t="shared" si="0"/>
        <v>134.17548633095615</v>
      </c>
      <c r="H66" s="78">
        <f t="shared" si="1"/>
        <v>121.619270320442</v>
      </c>
      <c r="I66" s="48">
        <v>0</v>
      </c>
      <c r="J66" s="48">
        <v>0</v>
      </c>
      <c r="K66" s="48">
        <v>134773380</v>
      </c>
      <c r="L66" s="48">
        <v>0</v>
      </c>
      <c r="M66" s="48">
        <v>0</v>
      </c>
      <c r="N66" s="48">
        <v>65255000</v>
      </c>
      <c r="O66" s="48">
        <v>0</v>
      </c>
      <c r="P66" s="48">
        <v>0</v>
      </c>
      <c r="Q66" s="48">
        <v>0</v>
      </c>
      <c r="R66" s="48">
        <v>10000000</v>
      </c>
      <c r="S66" s="48">
        <v>0</v>
      </c>
      <c r="T66" s="48">
        <v>0</v>
      </c>
      <c r="U66" s="48">
        <v>0</v>
      </c>
    </row>
    <row r="67" spans="1:21" s="2" customFormat="1" ht="21" customHeight="1">
      <c r="A67" s="63"/>
      <c r="B67" s="59">
        <v>43</v>
      </c>
      <c r="C67" s="88" t="s">
        <v>21</v>
      </c>
      <c r="D67" s="79">
        <f>SUM(D68)</f>
        <v>1347607711</v>
      </c>
      <c r="E67" s="79">
        <f>SUM(E68)</f>
        <v>1593610296</v>
      </c>
      <c r="F67" s="79">
        <f>SUM(F68)</f>
        <v>1472432140</v>
      </c>
      <c r="G67" s="99">
        <f t="shared" si="0"/>
        <v>109.26266805844953</v>
      </c>
      <c r="H67" s="99">
        <f t="shared" si="1"/>
        <v>92.39599817444955</v>
      </c>
      <c r="I67" s="45">
        <v>0</v>
      </c>
      <c r="J67" s="45">
        <v>50500000</v>
      </c>
      <c r="K67" s="45">
        <v>773366360</v>
      </c>
      <c r="L67" s="45">
        <v>0</v>
      </c>
      <c r="M67" s="45">
        <v>56500000</v>
      </c>
      <c r="N67" s="45">
        <v>317368780</v>
      </c>
      <c r="O67" s="45">
        <v>49500000</v>
      </c>
      <c r="P67" s="45">
        <v>63992000</v>
      </c>
      <c r="Q67" s="45">
        <v>24785000</v>
      </c>
      <c r="R67" s="45">
        <v>5000000</v>
      </c>
      <c r="S67" s="45">
        <v>61420000</v>
      </c>
      <c r="T67" s="45">
        <v>0</v>
      </c>
      <c r="U67" s="45">
        <v>70000000</v>
      </c>
    </row>
    <row r="68" spans="1:21" s="3" customFormat="1" ht="21" customHeight="1">
      <c r="A68" s="57"/>
      <c r="B68" s="59">
        <v>430</v>
      </c>
      <c r="C68" s="10" t="s">
        <v>21</v>
      </c>
      <c r="D68" s="79">
        <f>SUM(D73:D77)+D69+D70</f>
        <v>1347607711</v>
      </c>
      <c r="E68" s="79">
        <f>SUM(E73:E77)+E69+E70</f>
        <v>1593610296</v>
      </c>
      <c r="F68" s="79">
        <f>SUM(F73:F77)+F69+F70</f>
        <v>1472432140</v>
      </c>
      <c r="G68" s="99">
        <f aca="true" t="shared" si="3" ref="G68:H77">IF(D68=0,"-",$F68/D68*100)</f>
        <v>109.26266805844953</v>
      </c>
      <c r="H68" s="99">
        <f t="shared" si="3"/>
        <v>92.39599817444955</v>
      </c>
      <c r="I68" s="45">
        <v>0</v>
      </c>
      <c r="J68" s="45">
        <v>50500000</v>
      </c>
      <c r="K68" s="45">
        <v>773366360</v>
      </c>
      <c r="L68" s="45">
        <v>0</v>
      </c>
      <c r="M68" s="45">
        <v>56500000</v>
      </c>
      <c r="N68" s="45">
        <v>317368780</v>
      </c>
      <c r="O68" s="45">
        <v>49500000</v>
      </c>
      <c r="P68" s="45">
        <v>63992000</v>
      </c>
      <c r="Q68" s="45">
        <v>24785000</v>
      </c>
      <c r="R68" s="45">
        <v>5000000</v>
      </c>
      <c r="S68" s="45">
        <v>61420000</v>
      </c>
      <c r="T68" s="45">
        <v>0</v>
      </c>
      <c r="U68" s="45">
        <v>70000000</v>
      </c>
    </row>
    <row r="69" spans="1:21" ht="15" customHeight="1">
      <c r="A69" s="60" t="s">
        <v>156</v>
      </c>
      <c r="B69" s="26">
        <v>4300</v>
      </c>
      <c r="C69" s="90" t="s">
        <v>32</v>
      </c>
      <c r="D69" s="80">
        <v>146331487</v>
      </c>
      <c r="E69" s="80">
        <v>162374750</v>
      </c>
      <c r="F69" s="80">
        <f t="shared" si="2"/>
        <v>159242600</v>
      </c>
      <c r="G69" s="78">
        <f t="shared" si="3"/>
        <v>108.82319537967928</v>
      </c>
      <c r="H69" s="78">
        <f t="shared" si="3"/>
        <v>98.07103629104896</v>
      </c>
      <c r="I69" s="48">
        <v>0</v>
      </c>
      <c r="J69" s="48">
        <v>0</v>
      </c>
      <c r="K69" s="48">
        <v>72742600</v>
      </c>
      <c r="L69" s="48">
        <v>0</v>
      </c>
      <c r="M69" s="48">
        <v>6500000</v>
      </c>
      <c r="N69" s="48">
        <v>0</v>
      </c>
      <c r="O69" s="48">
        <v>0</v>
      </c>
      <c r="P69" s="48">
        <v>0</v>
      </c>
      <c r="Q69" s="48">
        <v>10000000</v>
      </c>
      <c r="R69" s="48">
        <v>0</v>
      </c>
      <c r="S69" s="48">
        <v>0</v>
      </c>
      <c r="T69" s="48">
        <v>0</v>
      </c>
      <c r="U69" s="48">
        <v>70000000</v>
      </c>
    </row>
    <row r="70" spans="1:21" ht="15" customHeight="1">
      <c r="A70" s="60" t="s">
        <v>157</v>
      </c>
      <c r="B70" s="26">
        <v>4301</v>
      </c>
      <c r="C70" s="90" t="s">
        <v>33</v>
      </c>
      <c r="D70" s="80">
        <f>SUM(D71:D72)</f>
        <v>111000000</v>
      </c>
      <c r="E70" s="80">
        <f>SUM(E71:E72)</f>
        <v>100000000</v>
      </c>
      <c r="F70" s="80">
        <f>SUM(F71:F72)</f>
        <v>180000000</v>
      </c>
      <c r="G70" s="78">
        <f t="shared" si="3"/>
        <v>162.16216216216216</v>
      </c>
      <c r="H70" s="78">
        <f t="shared" si="3"/>
        <v>180</v>
      </c>
      <c r="I70" s="48">
        <v>0</v>
      </c>
      <c r="J70" s="48">
        <v>0</v>
      </c>
      <c r="K70" s="48">
        <v>130000000</v>
      </c>
      <c r="L70" s="48">
        <v>0</v>
      </c>
      <c r="M70" s="48">
        <v>50000000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</row>
    <row r="71" spans="1:21" ht="15" customHeight="1">
      <c r="A71" s="60"/>
      <c r="B71" s="62" t="s">
        <v>135</v>
      </c>
      <c r="C71" s="90" t="s">
        <v>245</v>
      </c>
      <c r="D71" s="80">
        <v>56000000</v>
      </c>
      <c r="E71" s="80">
        <v>40000000</v>
      </c>
      <c r="F71" s="80">
        <f t="shared" si="2"/>
        <v>130000000</v>
      </c>
      <c r="G71" s="78">
        <f t="shared" si="3"/>
        <v>232.14285714285717</v>
      </c>
      <c r="H71" s="78">
        <f t="shared" si="3"/>
        <v>325</v>
      </c>
      <c r="I71" s="48">
        <v>0</v>
      </c>
      <c r="J71" s="48">
        <v>0</v>
      </c>
      <c r="K71" s="48">
        <v>130000000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</row>
    <row r="72" spans="1:21" ht="15" customHeight="1">
      <c r="A72" s="60"/>
      <c r="B72" s="62" t="s">
        <v>136</v>
      </c>
      <c r="C72" s="90" t="s">
        <v>246</v>
      </c>
      <c r="D72" s="80">
        <v>55000000</v>
      </c>
      <c r="E72" s="80">
        <v>60000000</v>
      </c>
      <c r="F72" s="80">
        <f aca="true" t="shared" si="4" ref="F72:F77">SUM(I72:U72)</f>
        <v>50000000</v>
      </c>
      <c r="G72" s="78">
        <f t="shared" si="3"/>
        <v>90.9090909090909</v>
      </c>
      <c r="H72" s="78">
        <f t="shared" si="3"/>
        <v>83.33333333333334</v>
      </c>
      <c r="I72" s="48">
        <v>0</v>
      </c>
      <c r="J72" s="48">
        <v>0</v>
      </c>
      <c r="K72" s="48">
        <v>0</v>
      </c>
      <c r="L72" s="48">
        <v>0</v>
      </c>
      <c r="M72" s="48">
        <v>50000000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</row>
    <row r="73" spans="1:21" ht="15" customHeight="1">
      <c r="A73" s="60" t="s">
        <v>158</v>
      </c>
      <c r="B73" s="26">
        <v>4302</v>
      </c>
      <c r="C73" s="90" t="s">
        <v>247</v>
      </c>
      <c r="D73" s="80">
        <v>111623994</v>
      </c>
      <c r="E73" s="80">
        <v>78985600</v>
      </c>
      <c r="F73" s="80">
        <f t="shared" si="4"/>
        <v>73000000</v>
      </c>
      <c r="G73" s="78">
        <f t="shared" si="3"/>
        <v>65.398125782885</v>
      </c>
      <c r="H73" s="78">
        <f t="shared" si="3"/>
        <v>92.42190981647288</v>
      </c>
      <c r="I73" s="48">
        <v>0</v>
      </c>
      <c r="J73" s="48">
        <v>50500000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16000000</v>
      </c>
      <c r="Q73" s="48">
        <v>6500000</v>
      </c>
      <c r="R73" s="48">
        <v>0</v>
      </c>
      <c r="S73" s="48">
        <v>0</v>
      </c>
      <c r="T73" s="48">
        <v>0</v>
      </c>
      <c r="U73" s="48">
        <v>0</v>
      </c>
    </row>
    <row r="74" spans="1:21" ht="15" customHeight="1">
      <c r="A74" s="60" t="s">
        <v>162</v>
      </c>
      <c r="B74" s="26">
        <v>4303</v>
      </c>
      <c r="C74" s="90" t="s">
        <v>178</v>
      </c>
      <c r="D74" s="80">
        <v>513783661</v>
      </c>
      <c r="E74" s="80">
        <v>749199700</v>
      </c>
      <c r="F74" s="80">
        <f t="shared" si="4"/>
        <v>570623760</v>
      </c>
      <c r="G74" s="78">
        <f t="shared" si="3"/>
        <v>111.06304137608612</v>
      </c>
      <c r="H74" s="78">
        <f t="shared" si="3"/>
        <v>76.16444053568094</v>
      </c>
      <c r="I74" s="48">
        <v>0</v>
      </c>
      <c r="J74" s="48">
        <v>0</v>
      </c>
      <c r="K74" s="48">
        <v>570623760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</row>
    <row r="75" spans="1:21" ht="15" customHeight="1">
      <c r="A75" s="60" t="s">
        <v>191</v>
      </c>
      <c r="B75" s="26">
        <v>4305</v>
      </c>
      <c r="C75" s="90" t="s">
        <v>248</v>
      </c>
      <c r="D75" s="80">
        <v>0</v>
      </c>
      <c r="E75" s="80">
        <v>20000000</v>
      </c>
      <c r="F75" s="80">
        <f t="shared" si="4"/>
        <v>0</v>
      </c>
      <c r="G75" s="78" t="str">
        <f t="shared" si="3"/>
        <v>-</v>
      </c>
      <c r="H75" s="78">
        <f t="shared" si="3"/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</row>
    <row r="76" spans="1:21" ht="15" customHeight="1">
      <c r="A76" s="60" t="s">
        <v>192</v>
      </c>
      <c r="B76" s="26">
        <v>4306</v>
      </c>
      <c r="C76" s="90" t="s">
        <v>179</v>
      </c>
      <c r="D76" s="80">
        <v>0</v>
      </c>
      <c r="E76" s="80">
        <v>0</v>
      </c>
      <c r="F76" s="80">
        <f t="shared" si="4"/>
        <v>0</v>
      </c>
      <c r="G76" s="78" t="str">
        <f t="shared" si="3"/>
        <v>-</v>
      </c>
      <c r="H76" s="78" t="str">
        <f t="shared" si="3"/>
        <v>-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</row>
    <row r="77" spans="1:21" ht="15" customHeight="1">
      <c r="A77" s="60" t="s">
        <v>193</v>
      </c>
      <c r="B77" s="26">
        <v>4307</v>
      </c>
      <c r="C77" s="90" t="s">
        <v>317</v>
      </c>
      <c r="D77" s="80">
        <v>464868569</v>
      </c>
      <c r="E77" s="80">
        <v>483050246</v>
      </c>
      <c r="F77" s="80">
        <f t="shared" si="4"/>
        <v>489565780</v>
      </c>
      <c r="G77" s="78">
        <f t="shared" si="3"/>
        <v>105.31272980083968</v>
      </c>
      <c r="H77" s="78">
        <f t="shared" si="3"/>
        <v>101.34883152507493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317368780</v>
      </c>
      <c r="O77" s="48">
        <v>49500000</v>
      </c>
      <c r="P77" s="48">
        <v>47992000</v>
      </c>
      <c r="Q77" s="48">
        <v>8285000</v>
      </c>
      <c r="R77" s="48">
        <v>5000000</v>
      </c>
      <c r="S77" s="48">
        <v>61420000</v>
      </c>
      <c r="T77" s="48">
        <v>0</v>
      </c>
      <c r="U77" s="48">
        <v>0</v>
      </c>
    </row>
    <row r="78" spans="1:21" ht="21" customHeight="1" thickBot="1">
      <c r="A78" s="64"/>
      <c r="B78" s="65"/>
      <c r="C78" s="91" t="s">
        <v>40</v>
      </c>
      <c r="D78" s="81">
        <f>+D3+D34+D56+D67</f>
        <v>5633370519</v>
      </c>
      <c r="E78" s="81">
        <f>+E3+E34+E56+E67</f>
        <v>6268839771</v>
      </c>
      <c r="F78" s="81">
        <f>+F3+F34+F56+F67</f>
        <v>6617994071</v>
      </c>
      <c r="G78" s="99">
        <f>IF(D78=0,"-",$F78/D78*100)</f>
        <v>117.47840921663331</v>
      </c>
      <c r="H78" s="99">
        <f>IF(E78=0,"-",$F78/E78*100)</f>
        <v>105.56967976140031</v>
      </c>
      <c r="I78" s="47">
        <v>770305020</v>
      </c>
      <c r="J78" s="47">
        <v>162500000</v>
      </c>
      <c r="K78" s="47">
        <v>2421598160</v>
      </c>
      <c r="L78" s="47">
        <v>140000000</v>
      </c>
      <c r="M78" s="47">
        <v>318200000</v>
      </c>
      <c r="N78" s="47">
        <v>707811380</v>
      </c>
      <c r="O78" s="47">
        <v>604982040</v>
      </c>
      <c r="P78" s="47">
        <v>425666040</v>
      </c>
      <c r="Q78" s="47">
        <v>274782360</v>
      </c>
      <c r="R78" s="47">
        <v>167110100</v>
      </c>
      <c r="S78" s="47">
        <v>104830000</v>
      </c>
      <c r="T78" s="47">
        <v>45700000</v>
      </c>
      <c r="U78" s="47">
        <v>474508971</v>
      </c>
    </row>
    <row r="79" spans="1:21" ht="22.5" customHeight="1" thickBot="1">
      <c r="A79" s="66"/>
      <c r="B79" s="67"/>
      <c r="C79" s="33" t="s">
        <v>189</v>
      </c>
      <c r="D79" s="82">
        <f>+'PRIHODKI 2002'!D101-'ODHODKI 2002'!D78</f>
        <v>300222502</v>
      </c>
      <c r="E79" s="82">
        <f>+'PRIHODKI 2002'!E101-'ODHODKI 2002'!E78</f>
        <v>-218792487</v>
      </c>
      <c r="F79" s="82">
        <f>+'PRIHODKI 2002'!F101-'ODHODKI 2002'!F78</f>
        <v>-250553611</v>
      </c>
      <c r="G79" s="85" t="s">
        <v>180</v>
      </c>
      <c r="H79" s="85" t="s">
        <v>180</v>
      </c>
      <c r="I79" s="53"/>
      <c r="J79" s="53"/>
      <c r="K79" s="53"/>
      <c r="L79" s="52"/>
      <c r="M79" s="53"/>
      <c r="N79" s="51" t="s">
        <v>38</v>
      </c>
      <c r="O79" s="53"/>
      <c r="P79" s="53"/>
      <c r="Q79" s="53"/>
      <c r="R79" s="53"/>
      <c r="S79" s="53"/>
      <c r="T79" s="53"/>
      <c r="U79" s="53"/>
    </row>
    <row r="80" spans="4:20" ht="15" customHeight="1">
      <c r="D80" s="6"/>
      <c r="E80" s="6"/>
      <c r="F80" s="6"/>
      <c r="G80" s="108"/>
      <c r="H80" s="108"/>
      <c r="T80" s="4" t="s">
        <v>38</v>
      </c>
    </row>
    <row r="81" spans="2:8" ht="15" customHeight="1">
      <c r="B81" s="69" t="s">
        <v>177</v>
      </c>
      <c r="D81" s="6"/>
      <c r="E81" s="6"/>
      <c r="F81" s="6"/>
      <c r="G81" s="108"/>
      <c r="H81" s="108"/>
    </row>
    <row r="82" spans="6:8" ht="15" customHeight="1">
      <c r="F82" s="6"/>
      <c r="G82" s="108"/>
      <c r="H82" s="108"/>
    </row>
  </sheetData>
  <mergeCells count="2">
    <mergeCell ref="I1:M1"/>
    <mergeCell ref="N1:Q1"/>
  </mergeCells>
  <printOptions/>
  <pageMargins left="0.19" right="0.17" top="0.4330708661417323" bottom="0.8" header="0.4330708661417323" footer="0.2755905511811024"/>
  <pageSetup firstPageNumber="6" useFirstPageNumber="1" horizontalDpi="360" verticalDpi="360" orientation="portrait" paperSize="9" r:id="rId1"/>
  <headerFooter alignWithMargins="0">
    <oddHeader>&amp;C&amp;"Arial CE,Bold"&amp;11
</oddHeader>
    <oddFooter>&amp;C&amp;P</oddFooter>
  </headerFooter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7.25390625" style="107" customWidth="1"/>
    <col min="2" max="2" width="57.125" style="107" customWidth="1"/>
    <col min="3" max="3" width="14.375" style="107" customWidth="1"/>
    <col min="4" max="4" width="14.875" style="107" customWidth="1"/>
    <col min="5" max="5" width="14.125" style="107" customWidth="1"/>
    <col min="6" max="16384" width="9.125" style="107" customWidth="1"/>
  </cols>
  <sheetData>
    <row r="1" spans="1:5" ht="15" thickBot="1">
      <c r="A1" s="27"/>
      <c r="B1" s="5"/>
      <c r="C1" s="25" t="s">
        <v>134</v>
      </c>
      <c r="D1" s="25" t="s">
        <v>134</v>
      </c>
      <c r="E1" s="25" t="s">
        <v>134</v>
      </c>
    </row>
    <row r="2" spans="1:5" ht="45.75" thickBot="1">
      <c r="A2" s="49" t="s">
        <v>88</v>
      </c>
      <c r="B2" s="13" t="s">
        <v>190</v>
      </c>
      <c r="C2" s="44" t="s">
        <v>270</v>
      </c>
      <c r="D2" s="44" t="s">
        <v>271</v>
      </c>
      <c r="E2" s="44" t="s">
        <v>274</v>
      </c>
    </row>
    <row r="3" spans="1:5" ht="29.25" customHeight="1">
      <c r="A3" s="114"/>
      <c r="B3" s="76" t="s">
        <v>146</v>
      </c>
      <c r="C3" s="34"/>
      <c r="D3" s="34"/>
      <c r="E3" s="34"/>
    </row>
    <row r="4" spans="1:5" ht="15">
      <c r="A4" s="50">
        <v>750</v>
      </c>
      <c r="B4" s="9" t="s">
        <v>147</v>
      </c>
      <c r="C4" s="11"/>
      <c r="D4" s="11"/>
      <c r="E4" s="11"/>
    </row>
    <row r="5" spans="1:5" ht="14.25">
      <c r="A5" s="60">
        <v>7500</v>
      </c>
      <c r="B5" s="11" t="s">
        <v>148</v>
      </c>
      <c r="C5" s="20">
        <v>2745856</v>
      </c>
      <c r="D5" s="20">
        <v>1000000</v>
      </c>
      <c r="E5" s="20">
        <v>1000000</v>
      </c>
    </row>
    <row r="6" spans="1:5" ht="14.25">
      <c r="A6" s="60">
        <v>7501</v>
      </c>
      <c r="B6" s="11" t="s">
        <v>329</v>
      </c>
      <c r="C6" s="20"/>
      <c r="D6" s="20"/>
      <c r="E6" s="20">
        <v>11500000</v>
      </c>
    </row>
    <row r="7" spans="1:5" ht="15">
      <c r="A7" s="50">
        <v>751</v>
      </c>
      <c r="B7" s="9" t="s">
        <v>328</v>
      </c>
      <c r="C7" s="11"/>
      <c r="D7" s="11"/>
      <c r="E7" s="11"/>
    </row>
    <row r="8" spans="1:5" ht="14.25">
      <c r="A8" s="60">
        <v>7512</v>
      </c>
      <c r="B8" s="11" t="s">
        <v>331</v>
      </c>
      <c r="C8" s="20"/>
      <c r="D8" s="20"/>
      <c r="E8" s="20">
        <v>140000000</v>
      </c>
    </row>
    <row r="9" spans="1:5" ht="15">
      <c r="A9" s="50">
        <v>752</v>
      </c>
      <c r="B9" s="9" t="s">
        <v>181</v>
      </c>
      <c r="C9" s="11"/>
      <c r="D9" s="11"/>
      <c r="E9" s="11"/>
    </row>
    <row r="10" spans="1:5" ht="14.25">
      <c r="A10" s="60">
        <v>7520</v>
      </c>
      <c r="B10" s="11" t="s">
        <v>250</v>
      </c>
      <c r="C10" s="20">
        <v>46859277</v>
      </c>
      <c r="D10" s="20">
        <v>38000000</v>
      </c>
      <c r="E10" s="20">
        <v>30000000</v>
      </c>
    </row>
    <row r="11" spans="1:5" ht="14.25">
      <c r="A11" s="60"/>
      <c r="B11" s="11"/>
      <c r="C11" s="20"/>
      <c r="D11" s="20"/>
      <c r="E11" s="20"/>
    </row>
    <row r="12" spans="1:5" ht="15">
      <c r="A12" s="26"/>
      <c r="B12" s="8" t="s">
        <v>251</v>
      </c>
      <c r="C12" s="11"/>
      <c r="D12" s="11"/>
      <c r="E12" s="11"/>
    </row>
    <row r="13" spans="1:5" ht="15">
      <c r="A13" s="50">
        <v>440</v>
      </c>
      <c r="B13" s="9" t="s">
        <v>173</v>
      </c>
      <c r="C13" s="11"/>
      <c r="D13" s="11"/>
      <c r="E13" s="11"/>
    </row>
    <row r="14" spans="1:5" ht="14.25">
      <c r="A14" s="60">
        <v>4402</v>
      </c>
      <c r="B14" s="11" t="s">
        <v>174</v>
      </c>
      <c r="C14" s="20">
        <v>18833821</v>
      </c>
      <c r="D14" s="20">
        <v>0</v>
      </c>
      <c r="E14" s="20">
        <v>0</v>
      </c>
    </row>
    <row r="15" spans="1:5" ht="14.25">
      <c r="A15" s="60">
        <v>4404</v>
      </c>
      <c r="B15" s="11" t="s">
        <v>267</v>
      </c>
      <c r="C15" s="20">
        <v>0</v>
      </c>
      <c r="D15" s="20">
        <v>35000000</v>
      </c>
      <c r="E15" s="20">
        <v>0</v>
      </c>
    </row>
    <row r="16" spans="1:5" ht="15">
      <c r="A16" s="50">
        <v>441</v>
      </c>
      <c r="B16" s="9" t="s">
        <v>149</v>
      </c>
      <c r="C16" s="11"/>
      <c r="D16" s="11"/>
      <c r="E16" s="11"/>
    </row>
    <row r="17" spans="1:5" ht="14.25">
      <c r="A17" s="60">
        <v>4410</v>
      </c>
      <c r="B17" s="11" t="s">
        <v>175</v>
      </c>
      <c r="C17" s="20">
        <v>0</v>
      </c>
      <c r="D17" s="20">
        <v>0</v>
      </c>
      <c r="E17" s="20">
        <v>0</v>
      </c>
    </row>
    <row r="18" spans="1:5" ht="14.25">
      <c r="A18" s="60">
        <v>4412</v>
      </c>
      <c r="B18" s="11" t="s">
        <v>176</v>
      </c>
      <c r="C18" s="20">
        <v>170165000</v>
      </c>
      <c r="D18" s="20">
        <v>0</v>
      </c>
      <c r="E18" s="20">
        <v>0</v>
      </c>
    </row>
    <row r="19" spans="1:5" ht="14.25">
      <c r="A19" s="60">
        <v>4415</v>
      </c>
      <c r="B19" s="11" t="s">
        <v>206</v>
      </c>
      <c r="C19" s="20">
        <v>19788802</v>
      </c>
      <c r="D19" s="20">
        <v>0</v>
      </c>
      <c r="E19" s="20">
        <v>0</v>
      </c>
    </row>
    <row r="20" spans="1:5" ht="15.75" thickBot="1">
      <c r="A20" s="65"/>
      <c r="B20" s="35" t="s">
        <v>150</v>
      </c>
      <c r="C20" s="43">
        <f>+C5+C6+C8+C10-C14-C15-C17-C18-C19</f>
        <v>-159182490</v>
      </c>
      <c r="D20" s="43">
        <f>+D5+D6+D8+D10-D14-D15-D17-D18-D19</f>
        <v>4000000</v>
      </c>
      <c r="E20" s="43">
        <f>+E5+E6+E8+E10-E14-E15-E17-E18-E19</f>
        <v>182500000</v>
      </c>
    </row>
    <row r="21" spans="2:5" ht="15">
      <c r="B21" s="36"/>
      <c r="C21" s="37"/>
      <c r="D21" s="37"/>
      <c r="E21" s="37"/>
    </row>
    <row r="22" spans="2:5" ht="15">
      <c r="B22" s="36"/>
      <c r="C22" s="37"/>
      <c r="D22" s="37"/>
      <c r="E22" s="37"/>
    </row>
    <row r="23" spans="2:5" ht="15" thickBot="1">
      <c r="B23" s="5"/>
      <c r="C23" s="25"/>
      <c r="D23" s="25"/>
      <c r="E23" s="25"/>
    </row>
    <row r="24" spans="1:5" ht="45.75" thickBot="1">
      <c r="A24" s="49" t="s">
        <v>88</v>
      </c>
      <c r="B24" s="13" t="s">
        <v>151</v>
      </c>
      <c r="C24" s="44" t="s">
        <v>270</v>
      </c>
      <c r="D24" s="44" t="s">
        <v>271</v>
      </c>
      <c r="E24" s="44" t="s">
        <v>274</v>
      </c>
    </row>
    <row r="25" spans="1:5" ht="15">
      <c r="A25" s="114"/>
      <c r="B25" s="38" t="s">
        <v>152</v>
      </c>
      <c r="C25" s="39"/>
      <c r="D25" s="39"/>
      <c r="E25" s="39"/>
    </row>
    <row r="26" spans="1:5" ht="15">
      <c r="A26" s="26"/>
      <c r="B26" s="8" t="s">
        <v>153</v>
      </c>
      <c r="C26" s="20"/>
      <c r="D26" s="20"/>
      <c r="E26" s="20"/>
    </row>
    <row r="27" spans="1:5" ht="15">
      <c r="A27" s="26"/>
      <c r="B27" s="8" t="s">
        <v>154</v>
      </c>
      <c r="C27" s="20"/>
      <c r="D27" s="20"/>
      <c r="E27" s="20"/>
    </row>
    <row r="28" spans="1:5" ht="30.75" customHeight="1">
      <c r="A28" s="26"/>
      <c r="B28" s="40" t="s">
        <v>252</v>
      </c>
      <c r="C28" s="17">
        <f>+'ODHODKI 2002'!D79+C20+C27</f>
        <v>141040012</v>
      </c>
      <c r="D28" s="17">
        <f>+'ODHODKI 2002'!E79+D20+D27</f>
        <v>-214792487</v>
      </c>
      <c r="E28" s="17">
        <f>+'ODHODKI 2002'!F79+E20+E27</f>
        <v>-68053611</v>
      </c>
    </row>
    <row r="29" spans="1:5" ht="15">
      <c r="A29" s="26"/>
      <c r="B29" s="41" t="s">
        <v>253</v>
      </c>
      <c r="C29" s="17">
        <f>SUM(C30:C30)</f>
        <v>73752475</v>
      </c>
      <c r="D29" s="17">
        <f>SUM(D30:D30)</f>
        <v>214792487</v>
      </c>
      <c r="E29" s="17">
        <f>SUM(E30:E30)</f>
        <v>68053611</v>
      </c>
    </row>
    <row r="30" spans="1:5" ht="14.25">
      <c r="A30" s="26"/>
      <c r="B30" s="11" t="s">
        <v>258</v>
      </c>
      <c r="C30" s="20">
        <v>73752475</v>
      </c>
      <c r="D30" s="20">
        <v>214792487</v>
      </c>
      <c r="E30" s="20">
        <v>68053611</v>
      </c>
    </row>
    <row r="31" spans="1:5" ht="15.75" thickBot="1">
      <c r="A31" s="65"/>
      <c r="B31" s="42" t="s">
        <v>155</v>
      </c>
      <c r="C31" s="43">
        <f>+C28+C29</f>
        <v>214792487</v>
      </c>
      <c r="D31" s="43">
        <f>+D28+D29</f>
        <v>0</v>
      </c>
      <c r="E31" s="43">
        <f>+E28+E29</f>
        <v>0</v>
      </c>
    </row>
    <row r="32" spans="3:5" ht="15">
      <c r="C32" s="109"/>
      <c r="D32" s="109"/>
      <c r="E32" s="109"/>
    </row>
  </sheetData>
  <printOptions/>
  <pageMargins left="0.17" right="0.75" top="0.984251968503937" bottom="0.984251968503937" header="0.22" footer="0"/>
  <pageSetup firstPageNumber="5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TANJA</cp:lastModifiedBy>
  <cp:lastPrinted>2003-03-21T06:59:55Z</cp:lastPrinted>
  <dcterms:created xsi:type="dcterms:W3CDTF">1999-04-13T10:37:05Z</dcterms:created>
  <dcterms:modified xsi:type="dcterms:W3CDTF">2003-03-21T08:11:59Z</dcterms:modified>
  <cp:category/>
  <cp:version/>
  <cp:contentType/>
  <cp:contentStatus/>
</cp:coreProperties>
</file>